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/Projects/Rangekeeper/src/tests/"/>
    </mc:Choice>
  </mc:AlternateContent>
  <xr:revisionPtr revIDLastSave="0" documentId="8_{0B787157-8AA7-914A-BE8B-D9BD2C0DC341}" xr6:coauthVersionLast="47" xr6:coauthVersionMax="47" xr10:uidLastSave="{00000000-0000-0000-0000-000000000000}"/>
  <bookViews>
    <workbookView xWindow="25680" yWindow="660" windowWidth="25360" windowHeight="26920" activeTab="1" xr2:uid="{FE65E086-0A4B-DA41-B55A-30535009A92C}"/>
    <workbookView xWindow="160" yWindow="660" windowWidth="25360" windowHeight="26920" xr2:uid="{AD9EA9C1-483C-8148-B44E-A68BAA03644C}"/>
  </bookViews>
  <sheets>
    <sheet name="UnitEconomics" sheetId="2" r:id="rId1"/>
    <sheet name="UnitCashflows" sheetId="3" r:id="rId2"/>
    <sheet name="!" sheetId="8" r:id="rId3"/>
    <sheet name="ScaleEconomics" sheetId="20" r:id="rId4"/>
    <sheet name="Phase1Cashflows" sheetId="24" r:id="rId5"/>
    <sheet name="Phase2Cashflows" sheetId="22" r:id="rId6"/>
    <sheet name="Phase3Cashflows" sheetId="19" r:id="rId7"/>
  </sheets>
  <definedNames>
    <definedName name="CU?" localSheetId="4">Phase1Cashflows!$A$5</definedName>
    <definedName name="CU?" localSheetId="5">Phase2Cashflows!$A$5</definedName>
    <definedName name="CU?" localSheetId="6">Phase3Cashflows!$A$5</definedName>
    <definedName name="Equity_Share_GP" localSheetId="4">Phase1Cashflows!$D$8</definedName>
    <definedName name="Equity_Share_GP" localSheetId="5">Phase2Cashflows!$D$8</definedName>
    <definedName name="Equity_Share_GP" localSheetId="6">Phase3Cashflows!$D$8</definedName>
    <definedName name="Equity_Share_LP" localSheetId="4">Phase1Cashflows!$D$9</definedName>
    <definedName name="Equity_Share_LP" localSheetId="5">Phase2Cashflows!$D$9</definedName>
    <definedName name="Equity_Share_LP" localSheetId="6">Phase3Cashflows!$D$9</definedName>
    <definedName name="Preferred_Return" localSheetId="4">Phase1Cashflows!$F$14</definedName>
    <definedName name="Preferred_Return" localSheetId="5">Phase2Cashflows!$F$14</definedName>
    <definedName name="Preferred_Return" localSheetId="6">Phase3Cashflows!$F$14</definedName>
    <definedName name="solver_eng" localSheetId="3" hidden="1">1</definedName>
    <definedName name="solver_eng" localSheetId="0" hidden="1">1</definedName>
    <definedName name="solver_lin" localSheetId="3" hidden="1">2</definedName>
    <definedName name="solver_lin" localSheetId="0" hidden="1">2</definedName>
    <definedName name="solver_neg" localSheetId="3" hidden="1">1</definedName>
    <definedName name="solver_neg" localSheetId="0" hidden="1">1</definedName>
    <definedName name="solver_num" localSheetId="3" hidden="1">0</definedName>
    <definedName name="solver_num" localSheetId="0" hidden="1">0</definedName>
    <definedName name="solver_opt" localSheetId="3" hidden="1">ScaleEconomics!#REF!</definedName>
    <definedName name="solver_opt" localSheetId="0" hidden="1">UnitEconomics!$J$121</definedName>
    <definedName name="solver_typ" localSheetId="3" hidden="1">1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7" i="3"/>
  <c r="B18" i="3"/>
  <c r="B19" i="3"/>
  <c r="B64" i="3"/>
  <c r="N211" i="20"/>
  <c r="I211" i="20"/>
  <c r="D211" i="20"/>
  <c r="N209" i="20"/>
  <c r="I209" i="20"/>
  <c r="D209" i="20"/>
  <c r="N131" i="20"/>
  <c r="I131" i="20"/>
  <c r="D131" i="20"/>
  <c r="N130" i="20"/>
  <c r="I130" i="20"/>
  <c r="D130" i="20"/>
  <c r="D55" i="20"/>
  <c r="F2" i="24" s="1"/>
  <c r="I17" i="20"/>
  <c r="I15" i="20"/>
  <c r="I13" i="20"/>
  <c r="N17" i="20"/>
  <c r="N15" i="20"/>
  <c r="N13" i="20"/>
  <c r="D17" i="20"/>
  <c r="D15" i="20"/>
  <c r="D13" i="20"/>
  <c r="D208" i="20"/>
  <c r="N222" i="20"/>
  <c r="N223" i="20" s="1"/>
  <c r="N214" i="20"/>
  <c r="N208" i="20"/>
  <c r="N159" i="20"/>
  <c r="N156" i="20"/>
  <c r="N153" i="20"/>
  <c r="N151" i="20"/>
  <c r="N217" i="20" s="1"/>
  <c r="N128" i="20"/>
  <c r="N125" i="20"/>
  <c r="N121" i="20"/>
  <c r="I222" i="20"/>
  <c r="AB16" i="22" s="1"/>
  <c r="I214" i="20"/>
  <c r="I208" i="20"/>
  <c r="I159" i="20"/>
  <c r="I156" i="20"/>
  <c r="I153" i="20"/>
  <c r="I151" i="20"/>
  <c r="I217" i="20" s="1"/>
  <c r="I128" i="20"/>
  <c r="I125" i="20"/>
  <c r="I137" i="20" s="1"/>
  <c r="I121" i="20"/>
  <c r="D153" i="20"/>
  <c r="D151" i="20"/>
  <c r="D217" i="20" s="1"/>
  <c r="D128" i="20"/>
  <c r="D125" i="20"/>
  <c r="D121" i="20"/>
  <c r="D159" i="20"/>
  <c r="N81" i="20"/>
  <c r="N93" i="20" s="1"/>
  <c r="N98" i="20" s="1"/>
  <c r="N92" i="20"/>
  <c r="N97" i="20" s="1"/>
  <c r="I81" i="20"/>
  <c r="I93" i="20" s="1"/>
  <c r="I98" i="20" s="1"/>
  <c r="I92" i="20"/>
  <c r="I97" i="20" s="1"/>
  <c r="D156" i="20"/>
  <c r="D214" i="20"/>
  <c r="D222" i="20"/>
  <c r="BK16" i="24" s="1"/>
  <c r="D81" i="20"/>
  <c r="D93" i="20" s="1"/>
  <c r="D98" i="20" s="1"/>
  <c r="D92" i="20"/>
  <c r="D97" i="20" s="1"/>
  <c r="F146" i="24"/>
  <c r="F131" i="24"/>
  <c r="F118" i="24"/>
  <c r="F145" i="22"/>
  <c r="F146" i="22" s="1"/>
  <c r="F130" i="22"/>
  <c r="F117" i="22"/>
  <c r="F118" i="22" s="1"/>
  <c r="F145" i="19"/>
  <c r="F130" i="19"/>
  <c r="F117" i="19"/>
  <c r="F118" i="19" s="1"/>
  <c r="N224" i="20" l="1"/>
  <c r="V99" i="19" s="1"/>
  <c r="S90" i="19"/>
  <c r="AN90" i="19"/>
  <c r="AK90" i="19"/>
  <c r="BA90" i="19"/>
  <c r="AG90" i="19"/>
  <c r="BT90" i="19"/>
  <c r="BD90" i="19"/>
  <c r="AW90" i="19"/>
  <c r="BP90" i="19"/>
  <c r="AV90" i="19"/>
  <c r="N19" i="20"/>
  <c r="N24" i="20" s="1"/>
  <c r="I19" i="20"/>
  <c r="I24" i="20" s="1"/>
  <c r="D19" i="20"/>
  <c r="D24" i="20" s="1"/>
  <c r="D27" i="20" s="1"/>
  <c r="D29" i="20" s="1"/>
  <c r="N129" i="20"/>
  <c r="I122" i="20"/>
  <c r="N122" i="20"/>
  <c r="V16" i="19"/>
  <c r="D122" i="20"/>
  <c r="I157" i="20"/>
  <c r="D129" i="20"/>
  <c r="N134" i="20"/>
  <c r="F15" i="19" s="1"/>
  <c r="C15" i="19" s="1"/>
  <c r="N137" i="20"/>
  <c r="N191" i="20"/>
  <c r="N190" i="20" s="1"/>
  <c r="N157" i="20"/>
  <c r="I129" i="20"/>
  <c r="I134" i="20"/>
  <c r="F15" i="22" s="1"/>
  <c r="C15" i="22" s="1"/>
  <c r="I191" i="20"/>
  <c r="I193" i="20" s="1"/>
  <c r="D137" i="20"/>
  <c r="D134" i="20"/>
  <c r="F15" i="24" s="1"/>
  <c r="C15" i="24" s="1"/>
  <c r="I223" i="20"/>
  <c r="D191" i="20"/>
  <c r="D190" i="20" s="1"/>
  <c r="D157" i="20"/>
  <c r="AQ16" i="22"/>
  <c r="BW2" i="24"/>
  <c r="AQ2" i="24"/>
  <c r="BQ16" i="19"/>
  <c r="BV16" i="19"/>
  <c r="BE16" i="19"/>
  <c r="R16" i="19"/>
  <c r="AR16" i="19"/>
  <c r="AT16" i="19"/>
  <c r="AU16" i="19"/>
  <c r="AH16" i="22"/>
  <c r="U16" i="19"/>
  <c r="N95" i="20"/>
  <c r="N100" i="20" s="1"/>
  <c r="N94" i="20"/>
  <c r="N99" i="20" s="1"/>
  <c r="BS16" i="22"/>
  <c r="O16" i="24"/>
  <c r="AC16" i="22"/>
  <c r="AD16" i="22"/>
  <c r="BV16" i="24"/>
  <c r="D223" i="20"/>
  <c r="P2" i="24"/>
  <c r="AI16" i="22"/>
  <c r="AK2" i="24"/>
  <c r="BB16" i="22"/>
  <c r="AE16" i="22"/>
  <c r="BL2" i="24"/>
  <c r="BQ16" i="22"/>
  <c r="BI16" i="22"/>
  <c r="BJ16" i="22"/>
  <c r="BM16" i="22"/>
  <c r="I95" i="20"/>
  <c r="I100" i="20" s="1"/>
  <c r="H16" i="22"/>
  <c r="I94" i="20"/>
  <c r="I99" i="20" s="1"/>
  <c r="AA16" i="22"/>
  <c r="BC16" i="22"/>
  <c r="P16" i="24"/>
  <c r="BK16" i="22"/>
  <c r="BN16" i="22"/>
  <c r="BO16" i="22"/>
  <c r="F16" i="22"/>
  <c r="G16" i="22"/>
  <c r="K16" i="22"/>
  <c r="Q2" i="24"/>
  <c r="AR2" i="24"/>
  <c r="BZ2" i="24"/>
  <c r="AJ2" i="24"/>
  <c r="BK2" i="24"/>
  <c r="BM2" i="24"/>
  <c r="N2" i="24"/>
  <c r="AO2" i="24"/>
  <c r="BQ2" i="24"/>
  <c r="AL2" i="24"/>
  <c r="T2" i="24"/>
  <c r="AV2" i="24"/>
  <c r="AL16" i="24"/>
  <c r="AM2" i="24"/>
  <c r="BO2" i="24"/>
  <c r="AN2" i="24"/>
  <c r="O2" i="24"/>
  <c r="BS2" i="24"/>
  <c r="BY2" i="24"/>
  <c r="R2" i="24"/>
  <c r="AS2" i="24"/>
  <c r="BD2" i="24"/>
  <c r="BF2" i="24"/>
  <c r="Y2" i="24"/>
  <c r="H2" i="24"/>
  <c r="BP2" i="24"/>
  <c r="AP2" i="24"/>
  <c r="AM16" i="24"/>
  <c r="W2" i="24"/>
  <c r="BL16" i="24"/>
  <c r="BG2" i="24"/>
  <c r="D95" i="20"/>
  <c r="D100" i="20" s="1"/>
  <c r="S2" i="24"/>
  <c r="AU2" i="24"/>
  <c r="U2" i="24"/>
  <c r="AX2" i="24"/>
  <c r="V2" i="24"/>
  <c r="BE2" i="24"/>
  <c r="X2" i="24"/>
  <c r="AA2" i="24"/>
  <c r="BH2" i="24"/>
  <c r="D94" i="20"/>
  <c r="D99" i="20" s="1"/>
  <c r="AC2" i="24"/>
  <c r="BI2" i="24"/>
  <c r="AI2" i="24"/>
  <c r="BJ2" i="24"/>
  <c r="Q16" i="24"/>
  <c r="AO16" i="24"/>
  <c r="BN16" i="24"/>
  <c r="R16" i="24"/>
  <c r="AP16" i="24"/>
  <c r="BO16" i="24"/>
  <c r="S16" i="24"/>
  <c r="AQ16" i="24"/>
  <c r="BP16" i="24"/>
  <c r="U16" i="24"/>
  <c r="AS16" i="24"/>
  <c r="BR16" i="24"/>
  <c r="V16" i="24"/>
  <c r="AT16" i="24"/>
  <c r="BS16" i="24"/>
  <c r="W16" i="24"/>
  <c r="AU16" i="24"/>
  <c r="BT16" i="24"/>
  <c r="Y16" i="24"/>
  <c r="AW16" i="24"/>
  <c r="BU16" i="24"/>
  <c r="Z16" i="24"/>
  <c r="AX16" i="24"/>
  <c r="BY16" i="24"/>
  <c r="BE16" i="24"/>
  <c r="BQ16" i="24"/>
  <c r="AV16" i="24"/>
  <c r="AB16" i="24"/>
  <c r="H16" i="24"/>
  <c r="BM16" i="24"/>
  <c r="AR16" i="24"/>
  <c r="X16" i="24"/>
  <c r="BI16" i="24"/>
  <c r="AN16" i="24"/>
  <c r="T16" i="24"/>
  <c r="AA16" i="24"/>
  <c r="AY16" i="24"/>
  <c r="BW16" i="24"/>
  <c r="AC16" i="24"/>
  <c r="AZ16" i="24"/>
  <c r="BX16" i="24"/>
  <c r="BA16" i="24"/>
  <c r="F16" i="24"/>
  <c r="BZ16" i="24"/>
  <c r="G2" i="24"/>
  <c r="AB2" i="24"/>
  <c r="AW2" i="24"/>
  <c r="BR2" i="24"/>
  <c r="G16" i="24"/>
  <c r="AE16" i="24"/>
  <c r="BB16" i="24"/>
  <c r="AF16" i="24"/>
  <c r="I2" i="24"/>
  <c r="AD2" i="24"/>
  <c r="AY2" i="24"/>
  <c r="BT2" i="24"/>
  <c r="J16" i="24"/>
  <c r="AG16" i="24"/>
  <c r="BD16" i="24"/>
  <c r="AD16" i="24"/>
  <c r="AE2" i="24"/>
  <c r="K16" i="24"/>
  <c r="AH16" i="24"/>
  <c r="BF16" i="24"/>
  <c r="BC16" i="24"/>
  <c r="AZ2" i="24"/>
  <c r="BA2" i="24"/>
  <c r="L16" i="24"/>
  <c r="BG16" i="24"/>
  <c r="I16" i="24"/>
  <c r="BU2" i="24"/>
  <c r="K2" i="24"/>
  <c r="BV2" i="24"/>
  <c r="AI16" i="24"/>
  <c r="L2" i="24"/>
  <c r="AG2" i="24"/>
  <c r="BB2" i="24"/>
  <c r="M16" i="24"/>
  <c r="AJ16" i="24"/>
  <c r="BH16" i="24"/>
  <c r="BN2" i="24"/>
  <c r="AT2" i="24"/>
  <c r="Z2" i="24"/>
  <c r="J2" i="24"/>
  <c r="AF2" i="24"/>
  <c r="M2" i="24"/>
  <c r="AH2" i="24"/>
  <c r="BC2" i="24"/>
  <c r="BX2" i="24"/>
  <c r="N16" i="24"/>
  <c r="AK16" i="24"/>
  <c r="BJ16" i="24"/>
  <c r="AF16" i="22"/>
  <c r="BL16" i="22"/>
  <c r="I16" i="22"/>
  <c r="AO16" i="22"/>
  <c r="J16" i="22"/>
  <c r="AP16" i="22"/>
  <c r="BP16" i="22"/>
  <c r="L16" i="22"/>
  <c r="AR16" i="22"/>
  <c r="BR16" i="22"/>
  <c r="N16" i="22"/>
  <c r="AS16" i="22"/>
  <c r="BH16" i="22"/>
  <c r="AN16" i="22"/>
  <c r="T16" i="22"/>
  <c r="BG16" i="22"/>
  <c r="AM16" i="22"/>
  <c r="S16" i="22"/>
  <c r="BZ16" i="22"/>
  <c r="BF16" i="22"/>
  <c r="AL16" i="22"/>
  <c r="R16" i="22"/>
  <c r="BY16" i="22"/>
  <c r="BE16" i="22"/>
  <c r="AK16" i="22"/>
  <c r="Q16" i="22"/>
  <c r="BX16" i="22"/>
  <c r="BD16" i="22"/>
  <c r="AJ16" i="22"/>
  <c r="P16" i="22"/>
  <c r="BU16" i="22"/>
  <c r="BA16" i="22"/>
  <c r="AG16" i="22"/>
  <c r="M16" i="22"/>
  <c r="O16" i="22"/>
  <c r="AT16" i="22"/>
  <c r="BT16" i="22"/>
  <c r="U16" i="22"/>
  <c r="AU16" i="22"/>
  <c r="BV16" i="22"/>
  <c r="BW16" i="22"/>
  <c r="W16" i="22"/>
  <c r="AW16" i="22"/>
  <c r="X16" i="22"/>
  <c r="AX16" i="22"/>
  <c r="Y16" i="22"/>
  <c r="AY16" i="22"/>
  <c r="V16" i="22"/>
  <c r="AV16" i="22"/>
  <c r="Z16" i="22"/>
  <c r="AZ16" i="22"/>
  <c r="F131" i="22"/>
  <c r="T16" i="19"/>
  <c r="AS16" i="19"/>
  <c r="BR16" i="19"/>
  <c r="BS16" i="19"/>
  <c r="W16" i="19"/>
  <c r="AV16" i="19"/>
  <c r="BW16" i="19"/>
  <c r="X16" i="19"/>
  <c r="AW16" i="19"/>
  <c r="BZ16" i="19"/>
  <c r="Y16" i="19"/>
  <c r="AX16" i="19"/>
  <c r="Z16" i="19"/>
  <c r="BA16" i="19"/>
  <c r="AA16" i="19"/>
  <c r="BB16" i="19"/>
  <c r="AB16" i="19"/>
  <c r="BG16" i="19"/>
  <c r="AM16" i="19"/>
  <c r="S16" i="19"/>
  <c r="BY16" i="19"/>
  <c r="BD16" i="19"/>
  <c r="AI16" i="19"/>
  <c r="N16" i="19"/>
  <c r="BX16" i="19"/>
  <c r="BC16" i="19"/>
  <c r="AH16" i="19"/>
  <c r="M16" i="19"/>
  <c r="BU16" i="19"/>
  <c r="AZ16" i="19"/>
  <c r="AE16" i="19"/>
  <c r="J16" i="19"/>
  <c r="BT16" i="19"/>
  <c r="AY16" i="19"/>
  <c r="AD16" i="19"/>
  <c r="I16" i="19"/>
  <c r="AC16" i="19"/>
  <c r="AF16" i="19"/>
  <c r="BH16" i="19"/>
  <c r="BF16" i="19"/>
  <c r="F16" i="19"/>
  <c r="AG16" i="19"/>
  <c r="BI16" i="19"/>
  <c r="G16" i="19"/>
  <c r="AJ16" i="19"/>
  <c r="BJ16" i="19"/>
  <c r="H16" i="19"/>
  <c r="AK16" i="19"/>
  <c r="BK16" i="19"/>
  <c r="AL16" i="19"/>
  <c r="K16" i="19"/>
  <c r="BL16" i="19"/>
  <c r="L16" i="19"/>
  <c r="AN16" i="19"/>
  <c r="BM16" i="19"/>
  <c r="O16" i="19"/>
  <c r="AO16" i="19"/>
  <c r="BN16" i="19"/>
  <c r="P16" i="19"/>
  <c r="BO16" i="19"/>
  <c r="AP16" i="19"/>
  <c r="Q16" i="19"/>
  <c r="AQ16" i="19"/>
  <c r="BP16" i="19"/>
  <c r="F146" i="19"/>
  <c r="F131" i="19"/>
  <c r="BO90" i="19" l="1"/>
  <c r="BH90" i="19"/>
  <c r="BH91" i="19" s="1"/>
  <c r="AO90" i="19"/>
  <c r="AO91" i="19" s="1"/>
  <c r="Z90" i="19"/>
  <c r="Z91" i="19" s="1"/>
  <c r="AH99" i="19"/>
  <c r="BG99" i="19"/>
  <c r="AY99" i="19"/>
  <c r="AM90" i="19"/>
  <c r="AM91" i="19" s="1"/>
  <c r="BC99" i="19"/>
  <c r="BU99" i="19"/>
  <c r="AU90" i="19"/>
  <c r="BL99" i="19"/>
  <c r="BV90" i="19"/>
  <c r="BV91" i="19" s="1"/>
  <c r="BZ99" i="19"/>
  <c r="BZ90" i="19"/>
  <c r="BZ91" i="19" s="1"/>
  <c r="Z99" i="19"/>
  <c r="T90" i="19"/>
  <c r="BD99" i="19"/>
  <c r="AJ90" i="19"/>
  <c r="AJ91" i="19" s="1"/>
  <c r="F90" i="19"/>
  <c r="AF99" i="19"/>
  <c r="AY90" i="19"/>
  <c r="AY91" i="19" s="1"/>
  <c r="BI90" i="19"/>
  <c r="BI91" i="19" s="1"/>
  <c r="AE99" i="19"/>
  <c r="BS90" i="19"/>
  <c r="BS91" i="19" s="1"/>
  <c r="AP90" i="19"/>
  <c r="AP91" i="19" s="1"/>
  <c r="BK90" i="19"/>
  <c r="BK91" i="19" s="1"/>
  <c r="AZ99" i="19"/>
  <c r="AF90" i="19"/>
  <c r="AF91" i="19" s="1"/>
  <c r="AR90" i="19"/>
  <c r="AW99" i="19"/>
  <c r="AZ90" i="19"/>
  <c r="AZ91" i="19" s="1"/>
  <c r="W90" i="19"/>
  <c r="W91" i="19" s="1"/>
  <c r="BC90" i="19"/>
  <c r="BC91" i="19" s="1"/>
  <c r="AT90" i="19"/>
  <c r="AT91" i="19" s="1"/>
  <c r="BN99" i="19"/>
  <c r="BN90" i="19"/>
  <c r="BN91" i="19" s="1"/>
  <c r="AP99" i="19"/>
  <c r="AI90" i="19"/>
  <c r="AI91" i="19" s="1"/>
  <c r="BG90" i="19"/>
  <c r="BG91" i="19" s="1"/>
  <c r="AA90" i="19"/>
  <c r="AA91" i="19" s="1"/>
  <c r="BA99" i="19"/>
  <c r="AB90" i="19"/>
  <c r="AB91" i="19" s="1"/>
  <c r="BW90" i="19"/>
  <c r="BW91" i="19" s="1"/>
  <c r="U90" i="19"/>
  <c r="U91" i="19" s="1"/>
  <c r="Y99" i="19"/>
  <c r="BQ99" i="19"/>
  <c r="BQ90" i="19"/>
  <c r="BU90" i="19"/>
  <c r="BU91" i="19" s="1"/>
  <c r="BJ90" i="19"/>
  <c r="BJ91" i="19" s="1"/>
  <c r="BE99" i="19"/>
  <c r="BM99" i="19"/>
  <c r="AC90" i="19"/>
  <c r="AC91" i="19" s="1"/>
  <c r="AH90" i="19"/>
  <c r="AH91" i="19" s="1"/>
  <c r="AQ90" i="19"/>
  <c r="AQ91" i="19" s="1"/>
  <c r="BF99" i="19"/>
  <c r="AO99" i="19"/>
  <c r="AD90" i="19"/>
  <c r="AD91" i="19" s="1"/>
  <c r="BE90" i="19"/>
  <c r="BE91" i="19" s="1"/>
  <c r="BL90" i="19"/>
  <c r="BL91" i="19" s="1"/>
  <c r="AI99" i="19"/>
  <c r="R99" i="19"/>
  <c r="AX90" i="19"/>
  <c r="AX91" i="19" s="1"/>
  <c r="R90" i="19"/>
  <c r="R91" i="19" s="1"/>
  <c r="Y90" i="19"/>
  <c r="Y91" i="19" s="1"/>
  <c r="AJ99" i="19"/>
  <c r="AR99" i="19"/>
  <c r="BR90" i="19"/>
  <c r="BR91" i="19" s="1"/>
  <c r="AL90" i="19"/>
  <c r="AL91" i="19" s="1"/>
  <c r="AS90" i="19"/>
  <c r="AS91" i="19" s="1"/>
  <c r="BJ99" i="19"/>
  <c r="AT99" i="19"/>
  <c r="AE90" i="19"/>
  <c r="AE91" i="19" s="1"/>
  <c r="BF90" i="19"/>
  <c r="BF91" i="19" s="1"/>
  <c r="BM90" i="19"/>
  <c r="BM91" i="19" s="1"/>
  <c r="BK99" i="19"/>
  <c r="BX99" i="19"/>
  <c r="AB99" i="19"/>
  <c r="BS99" i="19"/>
  <c r="BH99" i="19"/>
  <c r="AG99" i="19"/>
  <c r="BO99" i="19"/>
  <c r="BI99" i="19"/>
  <c r="AX99" i="19"/>
  <c r="AQ99" i="19"/>
  <c r="BX90" i="19"/>
  <c r="BX91" i="19" s="1"/>
  <c r="BB90" i="19"/>
  <c r="BB91" i="19" s="1"/>
  <c r="V90" i="19"/>
  <c r="V91" i="19" s="1"/>
  <c r="W99" i="19"/>
  <c r="G99" i="19"/>
  <c r="AD99" i="19"/>
  <c r="BP99" i="19"/>
  <c r="AV99" i="19"/>
  <c r="AK99" i="19"/>
  <c r="S99" i="19"/>
  <c r="X99" i="19"/>
  <c r="BV99" i="19"/>
  <c r="G90" i="19"/>
  <c r="G91" i="19" s="1"/>
  <c r="BY90" i="19"/>
  <c r="BY91" i="19" s="1"/>
  <c r="X90" i="19"/>
  <c r="BB99" i="19"/>
  <c r="AL99" i="19"/>
  <c r="BR99" i="19"/>
  <c r="U99" i="19"/>
  <c r="F99" i="19"/>
  <c r="AM99" i="19"/>
  <c r="AC99" i="19"/>
  <c r="I21" i="20"/>
  <c r="N225" i="20"/>
  <c r="AS99" i="19"/>
  <c r="BW99" i="19"/>
  <c r="T99" i="19"/>
  <c r="AU99" i="19"/>
  <c r="BY99" i="19"/>
  <c r="N21" i="20"/>
  <c r="AA99" i="19"/>
  <c r="BT99" i="19"/>
  <c r="AN99" i="19"/>
  <c r="D21" i="20"/>
  <c r="I224" i="20"/>
  <c r="I225" i="20" s="1"/>
  <c r="BP91" i="19"/>
  <c r="AV91" i="19"/>
  <c r="AN91" i="19"/>
  <c r="S91" i="19"/>
  <c r="AK91" i="19"/>
  <c r="BD91" i="19"/>
  <c r="BA91" i="19"/>
  <c r="AG91" i="19"/>
  <c r="I27" i="20"/>
  <c r="I29" i="20" s="1"/>
  <c r="N27" i="20"/>
  <c r="N29" i="20" s="1"/>
  <c r="N193" i="20"/>
  <c r="N195" i="20" s="1"/>
  <c r="N200" i="20" s="1"/>
  <c r="N202" i="20" s="1"/>
  <c r="N41" i="20" s="1"/>
  <c r="D224" i="20"/>
  <c r="D225" i="20" s="1"/>
  <c r="I195" i="20"/>
  <c r="I169" i="20" s="1"/>
  <c r="I190" i="20"/>
  <c r="D193" i="20"/>
  <c r="D195" i="20" s="1"/>
  <c r="D171" i="20" s="1"/>
  <c r="C16" i="24"/>
  <c r="C16" i="22"/>
  <c r="C16" i="19"/>
  <c r="BK22" i="19"/>
  <c r="BK23" i="19" s="1"/>
  <c r="AQ22" i="19"/>
  <c r="AQ23" i="19" s="1"/>
  <c r="W22" i="19"/>
  <c r="W23" i="19" s="1"/>
  <c r="BH22" i="19"/>
  <c r="BH23" i="19" s="1"/>
  <c r="AN22" i="19"/>
  <c r="AN23" i="19" s="1"/>
  <c r="T22" i="19"/>
  <c r="T23" i="19" s="1"/>
  <c r="BO22" i="19"/>
  <c r="BO23" i="19" s="1"/>
  <c r="AS22" i="19"/>
  <c r="AS23" i="19" s="1"/>
  <c r="V22" i="19"/>
  <c r="V23" i="19" s="1"/>
  <c r="BN22" i="19"/>
  <c r="BN23" i="19" s="1"/>
  <c r="AR22" i="19"/>
  <c r="AR23" i="19" s="1"/>
  <c r="U22" i="19"/>
  <c r="U23" i="19" s="1"/>
  <c r="BM22" i="19"/>
  <c r="BM23" i="19" s="1"/>
  <c r="AP22" i="19"/>
  <c r="AP23" i="19" s="1"/>
  <c r="BL22" i="19"/>
  <c r="BL23" i="19" s="1"/>
  <c r="AO22" i="19"/>
  <c r="AO23" i="19" s="1"/>
  <c r="R22" i="19"/>
  <c r="R23" i="19" s="1"/>
  <c r="BJ22" i="19"/>
  <c r="BJ23" i="19" s="1"/>
  <c r="AM22" i="19"/>
  <c r="AM23" i="19" s="1"/>
  <c r="BI22" i="19"/>
  <c r="BI23" i="19" s="1"/>
  <c r="AL22" i="19"/>
  <c r="AL23" i="19" s="1"/>
  <c r="BG22" i="19"/>
  <c r="BG23" i="19" s="1"/>
  <c r="BE22" i="19"/>
  <c r="BE23" i="19" s="1"/>
  <c r="AI22" i="19"/>
  <c r="AI23" i="19" s="1"/>
  <c r="BD22" i="19"/>
  <c r="BD23" i="19" s="1"/>
  <c r="AH22" i="19"/>
  <c r="AH23" i="19" s="1"/>
  <c r="BW22" i="19"/>
  <c r="BW23" i="19" s="1"/>
  <c r="BA22" i="19"/>
  <c r="BA23" i="19" s="1"/>
  <c r="AE22" i="19"/>
  <c r="AE23" i="19" s="1"/>
  <c r="BX22" i="19"/>
  <c r="BX23" i="19" s="1"/>
  <c r="AG22" i="19"/>
  <c r="AG23" i="19" s="1"/>
  <c r="BV22" i="19"/>
  <c r="BV23" i="19" s="1"/>
  <c r="AF22" i="19"/>
  <c r="AF23" i="19" s="1"/>
  <c r="BU22" i="19"/>
  <c r="BU23" i="19" s="1"/>
  <c r="AD22" i="19"/>
  <c r="AD23" i="19" s="1"/>
  <c r="BT22" i="19"/>
  <c r="BT23" i="19" s="1"/>
  <c r="AC22" i="19"/>
  <c r="AC23" i="19" s="1"/>
  <c r="BS22" i="19"/>
  <c r="BS23" i="19" s="1"/>
  <c r="AB22" i="19"/>
  <c r="AB23" i="19" s="1"/>
  <c r="BR22" i="19"/>
  <c r="BR23" i="19" s="1"/>
  <c r="AA22" i="19"/>
  <c r="AA23" i="19" s="1"/>
  <c r="BQ22" i="19"/>
  <c r="BQ23" i="19" s="1"/>
  <c r="Z22" i="19"/>
  <c r="Z23" i="19" s="1"/>
  <c r="BP22" i="19"/>
  <c r="BP23" i="19" s="1"/>
  <c r="Y22" i="19"/>
  <c r="Y23" i="19" s="1"/>
  <c r="BF22" i="19"/>
  <c r="BF23" i="19" s="1"/>
  <c r="X22" i="19"/>
  <c r="X23" i="19" s="1"/>
  <c r="BC22" i="19"/>
  <c r="BC23" i="19" s="1"/>
  <c r="BB22" i="19"/>
  <c r="BB23" i="19" s="1"/>
  <c r="AZ22" i="19"/>
  <c r="AZ23" i="19" s="1"/>
  <c r="AY22" i="19"/>
  <c r="AY23" i="19" s="1"/>
  <c r="AX22" i="19"/>
  <c r="AX23" i="19" s="1"/>
  <c r="G22" i="19"/>
  <c r="G23" i="19" s="1"/>
  <c r="AU22" i="19"/>
  <c r="AU23" i="19" s="1"/>
  <c r="AW22" i="19"/>
  <c r="AW23" i="19" s="1"/>
  <c r="F22" i="19"/>
  <c r="AV22" i="19"/>
  <c r="AV23" i="19" s="1"/>
  <c r="AT22" i="19"/>
  <c r="AT23" i="19" s="1"/>
  <c r="AK22" i="19"/>
  <c r="AK23" i="19" s="1"/>
  <c r="BY22" i="19"/>
  <c r="BY23" i="19" s="1"/>
  <c r="AJ22" i="19"/>
  <c r="AJ23" i="19" s="1"/>
  <c r="S29" i="20" l="1"/>
  <c r="F99" i="24"/>
  <c r="AD99" i="24"/>
  <c r="W99" i="24"/>
  <c r="L99" i="24"/>
  <c r="BE99" i="24"/>
  <c r="AG99" i="24"/>
  <c r="AV99" i="24"/>
  <c r="BD99" i="24"/>
  <c r="G99" i="24"/>
  <c r="AA99" i="24"/>
  <c r="AX99" i="24"/>
  <c r="BS99" i="24"/>
  <c r="AQ99" i="24"/>
  <c r="AM99" i="24"/>
  <c r="O99" i="24"/>
  <c r="N99" i="24"/>
  <c r="Q99" i="24"/>
  <c r="BI99" i="24"/>
  <c r="AY99" i="24"/>
  <c r="AA99" i="22"/>
  <c r="AG99" i="22"/>
  <c r="BC99" i="22"/>
  <c r="Z99" i="24"/>
  <c r="AY99" i="22"/>
  <c r="AP99" i="22"/>
  <c r="BI99" i="22"/>
  <c r="O99" i="22"/>
  <c r="I226" i="20"/>
  <c r="I227" i="20" s="1"/>
  <c r="I228" i="20" s="1"/>
  <c r="BC99" i="24"/>
  <c r="BU99" i="24"/>
  <c r="AZ99" i="24"/>
  <c r="BP99" i="24"/>
  <c r="Z99" i="22"/>
  <c r="AE99" i="22"/>
  <c r="BZ99" i="22"/>
  <c r="AE99" i="24"/>
  <c r="AW99" i="24"/>
  <c r="BG99" i="24"/>
  <c r="AB99" i="24"/>
  <c r="AW99" i="22"/>
  <c r="BO99" i="22"/>
  <c r="AF99" i="22"/>
  <c r="BF99" i="22"/>
  <c r="BY99" i="24"/>
  <c r="U99" i="24"/>
  <c r="AI99" i="24"/>
  <c r="X99" i="22"/>
  <c r="F99" i="22"/>
  <c r="BH99" i="22"/>
  <c r="AL99" i="22"/>
  <c r="BA99" i="24"/>
  <c r="AO99" i="24"/>
  <c r="K99" i="24"/>
  <c r="BY99" i="22"/>
  <c r="BN99" i="24"/>
  <c r="AV99" i="22"/>
  <c r="AO99" i="22"/>
  <c r="BK99" i="22"/>
  <c r="BE99" i="22"/>
  <c r="BU99" i="22"/>
  <c r="BN99" i="22"/>
  <c r="AD99" i="22"/>
  <c r="AC99" i="24"/>
  <c r="BL99" i="24"/>
  <c r="BF99" i="24"/>
  <c r="BT99" i="24"/>
  <c r="AN99" i="24"/>
  <c r="AH99" i="24"/>
  <c r="AT99" i="24"/>
  <c r="W99" i="22"/>
  <c r="BJ99" i="22"/>
  <c r="AI99" i="22"/>
  <c r="AR99" i="24"/>
  <c r="P99" i="24"/>
  <c r="BM99" i="24"/>
  <c r="V99" i="22"/>
  <c r="BT99" i="22"/>
  <c r="BG99" i="22"/>
  <c r="BV99" i="22"/>
  <c r="AU99" i="22"/>
  <c r="AR99" i="22"/>
  <c r="AC99" i="22"/>
  <c r="BB99" i="22"/>
  <c r="T99" i="24"/>
  <c r="BJ99" i="24"/>
  <c r="BH99" i="24"/>
  <c r="AS99" i="24"/>
  <c r="BV99" i="24"/>
  <c r="AL99" i="24"/>
  <c r="AJ99" i="24"/>
  <c r="Y99" i="24"/>
  <c r="BS99" i="22"/>
  <c r="BM99" i="22"/>
  <c r="BA99" i="22"/>
  <c r="AH99" i="22"/>
  <c r="N99" i="22"/>
  <c r="V99" i="24"/>
  <c r="BQ99" i="24"/>
  <c r="U99" i="22"/>
  <c r="AN99" i="22"/>
  <c r="Q99" i="22"/>
  <c r="BR99" i="22"/>
  <c r="BL99" i="22"/>
  <c r="BX99" i="22"/>
  <c r="AS99" i="22"/>
  <c r="AM99" i="22"/>
  <c r="BD99" i="22"/>
  <c r="AB99" i="22"/>
  <c r="S99" i="24"/>
  <c r="AK99" i="24"/>
  <c r="S99" i="22"/>
  <c r="P99" i="22"/>
  <c r="T99" i="22"/>
  <c r="AJ99" i="22"/>
  <c r="BR99" i="24"/>
  <c r="M99" i="24"/>
  <c r="AF99" i="24"/>
  <c r="N226" i="20"/>
  <c r="N227" i="20" s="1"/>
  <c r="N228" i="20" s="1"/>
  <c r="AP99" i="24"/>
  <c r="BX99" i="24"/>
  <c r="R99" i="22"/>
  <c r="BZ99" i="24"/>
  <c r="R99" i="24"/>
  <c r="X99" i="24"/>
  <c r="AU99" i="24"/>
  <c r="BP99" i="22"/>
  <c r="Y99" i="22"/>
  <c r="AK99" i="22"/>
  <c r="AT99" i="22"/>
  <c r="BQ99" i="22"/>
  <c r="AX99" i="22"/>
  <c r="BB99" i="24"/>
  <c r="BK99" i="24"/>
  <c r="BW99" i="24"/>
  <c r="BO99" i="24"/>
  <c r="AZ99" i="22"/>
  <c r="AQ99" i="22"/>
  <c r="G99" i="22"/>
  <c r="BW99" i="22"/>
  <c r="BK22" i="22"/>
  <c r="BK23" i="22" s="1"/>
  <c r="BK65" i="22" s="1"/>
  <c r="BA22" i="22"/>
  <c r="BA23" i="22" s="1"/>
  <c r="BA65" i="22" s="1"/>
  <c r="BR22" i="22"/>
  <c r="BR23" i="22" s="1"/>
  <c r="BR65" i="22" s="1"/>
  <c r="U90" i="22"/>
  <c r="U91" i="22" s="1"/>
  <c r="AD90" i="22"/>
  <c r="AD91" i="22" s="1"/>
  <c r="W22" i="22"/>
  <c r="W23" i="22" s="1"/>
  <c r="W65" i="22" s="1"/>
  <c r="P22" i="22"/>
  <c r="P23" i="22" s="1"/>
  <c r="P65" i="22" s="1"/>
  <c r="R22" i="22"/>
  <c r="R23" i="22" s="1"/>
  <c r="R65" i="22" s="1"/>
  <c r="BY90" i="22"/>
  <c r="BY91" i="22" s="1"/>
  <c r="BL90" i="22"/>
  <c r="BL91" i="22" s="1"/>
  <c r="BE90" i="22"/>
  <c r="BE91" i="22" s="1"/>
  <c r="BF22" i="22"/>
  <c r="BF23" i="22" s="1"/>
  <c r="BF65" i="22" s="1"/>
  <c r="BH22" i="22"/>
  <c r="BH23" i="22" s="1"/>
  <c r="BH65" i="22" s="1"/>
  <c r="S22" i="22"/>
  <c r="S23" i="22" s="1"/>
  <c r="S65" i="22" s="1"/>
  <c r="AC90" i="22"/>
  <c r="AC91" i="22" s="1"/>
  <c r="T90" i="22"/>
  <c r="T91" i="22" s="1"/>
  <c r="AR22" i="22"/>
  <c r="AR23" i="22" s="1"/>
  <c r="AR65" i="22" s="1"/>
  <c r="BM90" i="22"/>
  <c r="BM91" i="22" s="1"/>
  <c r="AF22" i="22"/>
  <c r="AF23" i="22" s="1"/>
  <c r="AF65" i="22" s="1"/>
  <c r="BJ22" i="22"/>
  <c r="BJ23" i="22" s="1"/>
  <c r="BJ65" i="22" s="1"/>
  <c r="BN22" i="22"/>
  <c r="BN23" i="22" s="1"/>
  <c r="BN65" i="22" s="1"/>
  <c r="BO90" i="22"/>
  <c r="BO91" i="22" s="1"/>
  <c r="AS90" i="22"/>
  <c r="AS91" i="22" s="1"/>
  <c r="BP90" i="22"/>
  <c r="BP91" i="22" s="1"/>
  <c r="AE22" i="22"/>
  <c r="AE23" i="22" s="1"/>
  <c r="AE65" i="22" s="1"/>
  <c r="BI22" i="22"/>
  <c r="BI23" i="22" s="1"/>
  <c r="BI65" i="22" s="1"/>
  <c r="V22" i="22"/>
  <c r="V23" i="22" s="1"/>
  <c r="V65" i="22" s="1"/>
  <c r="BB90" i="22"/>
  <c r="BB91" i="22" s="1"/>
  <c r="AG22" i="22"/>
  <c r="AG23" i="22" s="1"/>
  <c r="AG65" i="22" s="1"/>
  <c r="Y22" i="22"/>
  <c r="Y23" i="22" s="1"/>
  <c r="Y65" i="22" s="1"/>
  <c r="AA90" i="22"/>
  <c r="AA91" i="22" s="1"/>
  <c r="BK90" i="22"/>
  <c r="BK91" i="22" s="1"/>
  <c r="BH90" i="22"/>
  <c r="BH91" i="22" s="1"/>
  <c r="AQ90" i="22"/>
  <c r="AQ91" i="22" s="1"/>
  <c r="BG90" i="22"/>
  <c r="BG91" i="22" s="1"/>
  <c r="X22" i="22"/>
  <c r="X23" i="22" s="1"/>
  <c r="X65" i="22" s="1"/>
  <c r="AH22" i="22"/>
  <c r="AH23" i="22" s="1"/>
  <c r="AH65" i="22" s="1"/>
  <c r="BS22" i="22"/>
  <c r="BS23" i="22" s="1"/>
  <c r="BS65" i="22" s="1"/>
  <c r="BU90" i="22"/>
  <c r="BU91" i="22" s="1"/>
  <c r="AF90" i="22"/>
  <c r="AF91" i="22" s="1"/>
  <c r="W90" i="22"/>
  <c r="W91" i="22" s="1"/>
  <c r="BS90" i="22"/>
  <c r="BS91" i="22" s="1"/>
  <c r="BD22" i="22"/>
  <c r="BD23" i="22" s="1"/>
  <c r="BD65" i="22" s="1"/>
  <c r="AL22" i="22"/>
  <c r="AL23" i="22" s="1"/>
  <c r="AL65" i="22" s="1"/>
  <c r="AQ22" i="22"/>
  <c r="AQ23" i="22" s="1"/>
  <c r="AQ65" i="22" s="1"/>
  <c r="AT90" i="22"/>
  <c r="AT91" i="22" s="1"/>
  <c r="BV22" i="22"/>
  <c r="BV23" i="22" s="1"/>
  <c r="BV65" i="22" s="1"/>
  <c r="AC22" i="22"/>
  <c r="AC23" i="22" s="1"/>
  <c r="AC65" i="22" s="1"/>
  <c r="BL22" i="22"/>
  <c r="BL23" i="22" s="1"/>
  <c r="BL65" i="22" s="1"/>
  <c r="AO22" i="22"/>
  <c r="AO23" i="22" s="1"/>
  <c r="AO65" i="22" s="1"/>
  <c r="AL90" i="22"/>
  <c r="AL91" i="22" s="1"/>
  <c r="AZ22" i="22"/>
  <c r="AZ23" i="22" s="1"/>
  <c r="AZ65" i="22" s="1"/>
  <c r="BM22" i="22"/>
  <c r="BM23" i="22" s="1"/>
  <c r="BM65" i="22" s="1"/>
  <c r="BC22" i="22"/>
  <c r="BC23" i="22" s="1"/>
  <c r="BC65" i="22" s="1"/>
  <c r="BY22" i="22"/>
  <c r="BY23" i="22" s="1"/>
  <c r="BY65" i="22" s="1"/>
  <c r="AI90" i="22"/>
  <c r="AI91" i="22" s="1"/>
  <c r="BX22" i="22"/>
  <c r="BX23" i="22" s="1"/>
  <c r="BX65" i="22" s="1"/>
  <c r="AK22" i="22"/>
  <c r="AK23" i="22" s="1"/>
  <c r="AK65" i="22" s="1"/>
  <c r="BZ90" i="22"/>
  <c r="BZ91" i="22" s="1"/>
  <c r="BD90" i="22"/>
  <c r="BD91" i="22" s="1"/>
  <c r="BR90" i="22"/>
  <c r="BR91" i="22" s="1"/>
  <c r="AX22" i="22"/>
  <c r="AX23" i="22" s="1"/>
  <c r="AX65" i="22" s="1"/>
  <c r="BA90" i="22"/>
  <c r="BA91" i="22" s="1"/>
  <c r="BT22" i="22"/>
  <c r="BT23" i="22" s="1"/>
  <c r="BT65" i="22" s="1"/>
  <c r="R90" i="22"/>
  <c r="R91" i="22" s="1"/>
  <c r="AG90" i="22"/>
  <c r="AG91" i="22" s="1"/>
  <c r="BN90" i="22"/>
  <c r="BN91" i="22" s="1"/>
  <c r="AM22" i="22"/>
  <c r="AM23" i="22" s="1"/>
  <c r="AM65" i="22" s="1"/>
  <c r="G22" i="22"/>
  <c r="G23" i="22" s="1"/>
  <c r="G65" i="22" s="1"/>
  <c r="BU22" i="22"/>
  <c r="BU23" i="22" s="1"/>
  <c r="BU65" i="22" s="1"/>
  <c r="BJ90" i="22"/>
  <c r="BJ91" i="22" s="1"/>
  <c r="BW22" i="22"/>
  <c r="BW23" i="22" s="1"/>
  <c r="BW65" i="22" s="1"/>
  <c r="Q22" i="22"/>
  <c r="Q23" i="22" s="1"/>
  <c r="Q65" i="22" s="1"/>
  <c r="AE90" i="22"/>
  <c r="AE91" i="22" s="1"/>
  <c r="BX90" i="22"/>
  <c r="BX91" i="22" s="1"/>
  <c r="U22" i="22"/>
  <c r="U23" i="22" s="1"/>
  <c r="U65" i="22" s="1"/>
  <c r="BE22" i="22"/>
  <c r="BE23" i="22" s="1"/>
  <c r="BE65" i="22" s="1"/>
  <c r="BF90" i="22"/>
  <c r="BF91" i="22" s="1"/>
  <c r="AJ90" i="22"/>
  <c r="AJ91" i="22" s="1"/>
  <c r="AX90" i="22"/>
  <c r="AX91" i="22" s="1"/>
  <c r="AO90" i="22"/>
  <c r="AO91" i="22" s="1"/>
  <c r="BG22" i="22"/>
  <c r="BG23" i="22" s="1"/>
  <c r="BG65" i="22" s="1"/>
  <c r="F22" i="22"/>
  <c r="F23" i="22" s="1"/>
  <c r="AY22" i="22"/>
  <c r="AY23" i="22" s="1"/>
  <c r="AY65" i="22" s="1"/>
  <c r="G90" i="22"/>
  <c r="G91" i="22" s="1"/>
  <c r="Y90" i="22"/>
  <c r="Y91" i="22" s="1"/>
  <c r="F90" i="22"/>
  <c r="AJ22" i="22"/>
  <c r="AJ23" i="22" s="1"/>
  <c r="AJ65" i="22" s="1"/>
  <c r="AU22" i="22"/>
  <c r="AU23" i="22" s="1"/>
  <c r="AU65" i="22" s="1"/>
  <c r="AP90" i="22"/>
  <c r="AP91" i="22" s="1"/>
  <c r="BO22" i="22"/>
  <c r="BO23" i="22" s="1"/>
  <c r="BO65" i="22" s="1"/>
  <c r="BQ22" i="22"/>
  <c r="BQ23" i="22" s="1"/>
  <c r="BQ65" i="22" s="1"/>
  <c r="P90" i="22"/>
  <c r="P91" i="22" s="1"/>
  <c r="BV90" i="22"/>
  <c r="BV91" i="22" s="1"/>
  <c r="AW90" i="22"/>
  <c r="AW91" i="22" s="1"/>
  <c r="T22" i="22"/>
  <c r="T23" i="22" s="1"/>
  <c r="T65" i="22" s="1"/>
  <c r="AN22" i="22"/>
  <c r="AN23" i="22" s="1"/>
  <c r="AN65" i="22" s="1"/>
  <c r="AA22" i="22"/>
  <c r="AA23" i="22" s="1"/>
  <c r="AA65" i="22" s="1"/>
  <c r="AH90" i="22"/>
  <c r="AH91" i="22" s="1"/>
  <c r="AR90" i="22"/>
  <c r="AR91" i="22" s="1"/>
  <c r="AY90" i="22"/>
  <c r="AY91" i="22" s="1"/>
  <c r="BQ90" i="22"/>
  <c r="BQ91" i="22" s="1"/>
  <c r="BT90" i="22"/>
  <c r="BT91" i="22" s="1"/>
  <c r="BI90" i="22"/>
  <c r="BI91" i="22" s="1"/>
  <c r="AU90" i="22"/>
  <c r="AU91" i="22" s="1"/>
  <c r="X90" i="22"/>
  <c r="X91" i="22" s="1"/>
  <c r="V90" i="22"/>
  <c r="V91" i="22" s="1"/>
  <c r="AN90" i="22"/>
  <c r="AN91" i="22" s="1"/>
  <c r="X91" i="19"/>
  <c r="AW91" i="19"/>
  <c r="AM90" i="22"/>
  <c r="AM91" i="22" s="1"/>
  <c r="AK90" i="22"/>
  <c r="AK91" i="22" s="1"/>
  <c r="BW90" i="22"/>
  <c r="BW91" i="22" s="1"/>
  <c r="AZ90" i="22"/>
  <c r="AZ91" i="22" s="1"/>
  <c r="AU91" i="19"/>
  <c r="BB22" i="22"/>
  <c r="BB23" i="22" s="1"/>
  <c r="BB65" i="22" s="1"/>
  <c r="BP22" i="22"/>
  <c r="BP23" i="22" s="1"/>
  <c r="BP65" i="22" s="1"/>
  <c r="Z22" i="22"/>
  <c r="Z23" i="22" s="1"/>
  <c r="Z65" i="22" s="1"/>
  <c r="Q90" i="22"/>
  <c r="Q91" i="22" s="1"/>
  <c r="BC90" i="22"/>
  <c r="BC91" i="22" s="1"/>
  <c r="T91" i="19"/>
  <c r="AR91" i="19"/>
  <c r="BO91" i="19"/>
  <c r="BQ91" i="19"/>
  <c r="S90" i="22"/>
  <c r="S91" i="22" s="1"/>
  <c r="F91" i="19"/>
  <c r="Z90" i="22"/>
  <c r="Z91" i="22" s="1"/>
  <c r="AV90" i="22"/>
  <c r="AV91" i="22" s="1"/>
  <c r="AB90" i="22"/>
  <c r="AB91" i="22" s="1"/>
  <c r="BT91" i="19"/>
  <c r="N17" i="24"/>
  <c r="BT18" i="24"/>
  <c r="D166" i="20"/>
  <c r="BR90" i="24"/>
  <c r="AV90" i="24"/>
  <c r="X90" i="24"/>
  <c r="AO90" i="24"/>
  <c r="BA90" i="24"/>
  <c r="AB22" i="24"/>
  <c r="AB23" i="24" s="1"/>
  <c r="AB65" i="24" s="1"/>
  <c r="N175" i="20"/>
  <c r="BJ90" i="24"/>
  <c r="M90" i="24"/>
  <c r="AG90" i="24"/>
  <c r="AP90" i="24"/>
  <c r="L90" i="24"/>
  <c r="BT90" i="24"/>
  <c r="AT17" i="24"/>
  <c r="V90" i="24"/>
  <c r="AZ90" i="24"/>
  <c r="U90" i="24"/>
  <c r="BS90" i="24"/>
  <c r="AD90" i="24"/>
  <c r="BC18" i="24"/>
  <c r="AJ90" i="24"/>
  <c r="T90" i="24"/>
  <c r="AK90" i="24"/>
  <c r="AK91" i="24" s="1"/>
  <c r="BP90" i="24"/>
  <c r="AE18" i="24"/>
  <c r="AN90" i="24"/>
  <c r="BW90" i="24"/>
  <c r="BG18" i="24"/>
  <c r="AT90" i="24"/>
  <c r="BG90" i="24"/>
  <c r="BC90" i="24"/>
  <c r="J17" i="24"/>
  <c r="Z90" i="24"/>
  <c r="AM90" i="24"/>
  <c r="AI90" i="24"/>
  <c r="BX90" i="24"/>
  <c r="BY90" i="24"/>
  <c r="BD90" i="24"/>
  <c r="M18" i="24"/>
  <c r="AR90" i="24"/>
  <c r="BZ90" i="24"/>
  <c r="BQ90" i="24"/>
  <c r="AF90" i="24"/>
  <c r="BF90" i="24"/>
  <c r="BE90" i="24"/>
  <c r="AW90" i="24"/>
  <c r="BM90" i="24"/>
  <c r="AL90" i="24"/>
  <c r="AC90" i="24"/>
  <c r="AX90" i="24"/>
  <c r="BB18" i="24"/>
  <c r="BH90" i="24"/>
  <c r="AE90" i="24"/>
  <c r="AY22" i="24"/>
  <c r="AY23" i="24" s="1"/>
  <c r="AY65" i="24" s="1"/>
  <c r="AS90" i="24"/>
  <c r="R90" i="24"/>
  <c r="AB90" i="24"/>
  <c r="O17" i="24"/>
  <c r="F90" i="24"/>
  <c r="K18" i="24"/>
  <c r="Y90" i="24"/>
  <c r="S90" i="24"/>
  <c r="AY90" i="24"/>
  <c r="P17" i="24"/>
  <c r="BI90" i="24"/>
  <c r="BC22" i="24"/>
  <c r="BC23" i="24" s="1"/>
  <c r="BC65" i="24" s="1"/>
  <c r="BL90" i="24"/>
  <c r="Q90" i="24"/>
  <c r="BV90" i="24"/>
  <c r="BO90" i="24"/>
  <c r="BN90" i="24"/>
  <c r="BP22" i="24"/>
  <c r="BP23" i="24" s="1"/>
  <c r="BP65" i="24" s="1"/>
  <c r="BK90" i="24"/>
  <c r="P90" i="24"/>
  <c r="BB90" i="24"/>
  <c r="AU90" i="24"/>
  <c r="AQ90" i="24"/>
  <c r="O90" i="24"/>
  <c r="AH90" i="24"/>
  <c r="AA90" i="24"/>
  <c r="W90" i="24"/>
  <c r="N90" i="24"/>
  <c r="BU90" i="24"/>
  <c r="G90" i="24"/>
  <c r="BL17" i="24"/>
  <c r="BT17" i="24"/>
  <c r="BW22" i="24"/>
  <c r="BW23" i="24" s="1"/>
  <c r="BW65" i="24" s="1"/>
  <c r="R17" i="24"/>
  <c r="BW18" i="24"/>
  <c r="BE18" i="24"/>
  <c r="BL18" i="24"/>
  <c r="AZ22" i="24"/>
  <c r="AZ23" i="24" s="1"/>
  <c r="AZ65" i="24" s="1"/>
  <c r="AS17" i="24"/>
  <c r="AB18" i="24"/>
  <c r="BI18" i="24"/>
  <c r="G22" i="24"/>
  <c r="G23" i="24" s="1"/>
  <c r="G65" i="24" s="1"/>
  <c r="N173" i="20"/>
  <c r="AM17" i="24"/>
  <c r="AU17" i="24"/>
  <c r="BV22" i="24"/>
  <c r="BV23" i="24" s="1"/>
  <c r="BV65" i="24" s="1"/>
  <c r="U17" i="24"/>
  <c r="BA18" i="24"/>
  <c r="BZ17" i="24"/>
  <c r="BR22" i="24"/>
  <c r="BR23" i="24" s="1"/>
  <c r="BR65" i="24" s="1"/>
  <c r="N18" i="24"/>
  <c r="W18" i="24"/>
  <c r="BD18" i="24"/>
  <c r="R18" i="24"/>
  <c r="AU22" i="24"/>
  <c r="AU23" i="24" s="1"/>
  <c r="AU65" i="24" s="1"/>
  <c r="BK18" i="24"/>
  <c r="BU18" i="24"/>
  <c r="AF17" i="24"/>
  <c r="BB17" i="24"/>
  <c r="BQ22" i="24"/>
  <c r="BQ23" i="24" s="1"/>
  <c r="BQ65" i="24" s="1"/>
  <c r="AL18" i="24"/>
  <c r="AV18" i="24"/>
  <c r="G17" i="24"/>
  <c r="BH18" i="24"/>
  <c r="BY22" i="24"/>
  <c r="BY23" i="24" s="1"/>
  <c r="BY65" i="24" s="1"/>
  <c r="O22" i="24"/>
  <c r="O23" i="24" s="1"/>
  <c r="O65" i="24" s="1"/>
  <c r="X17" i="24"/>
  <c r="BE17" i="24"/>
  <c r="BW17" i="24"/>
  <c r="BH22" i="24"/>
  <c r="BH23" i="24" s="1"/>
  <c r="BH65" i="24" s="1"/>
  <c r="P18" i="24"/>
  <c r="AV17" i="24"/>
  <c r="H18" i="24"/>
  <c r="V18" i="24"/>
  <c r="BF22" i="24"/>
  <c r="BF23" i="24" s="1"/>
  <c r="BF65" i="24" s="1"/>
  <c r="AO18" i="24"/>
  <c r="X18" i="24"/>
  <c r="AG18" i="24"/>
  <c r="AQ18" i="24"/>
  <c r="X22" i="24"/>
  <c r="X23" i="24" s="1"/>
  <c r="X65" i="24" s="1"/>
  <c r="D197" i="20"/>
  <c r="P22" i="24"/>
  <c r="P23" i="24" s="1"/>
  <c r="P65" i="24" s="1"/>
  <c r="BO18" i="24"/>
  <c r="Z17" i="24"/>
  <c r="S17" i="24"/>
  <c r="BE22" i="24"/>
  <c r="BE23" i="24" s="1"/>
  <c r="BE65" i="24" s="1"/>
  <c r="AR17" i="24"/>
  <c r="BX18" i="24"/>
  <c r="AF18" i="24"/>
  <c r="BP18" i="24"/>
  <c r="L22" i="24"/>
  <c r="L23" i="24" s="1"/>
  <c r="L65" i="24" s="1"/>
  <c r="BX17" i="24"/>
  <c r="AX22" i="24"/>
  <c r="AX23" i="24" s="1"/>
  <c r="AX65" i="24" s="1"/>
  <c r="BP17" i="24"/>
  <c r="AN18" i="24"/>
  <c r="AI18" i="24"/>
  <c r="AW18" i="24"/>
  <c r="AW22" i="24"/>
  <c r="AW23" i="24" s="1"/>
  <c r="AW65" i="24" s="1"/>
  <c r="Z18" i="24"/>
  <c r="BG22" i="24"/>
  <c r="BG23" i="24" s="1"/>
  <c r="BG65" i="24" s="1"/>
  <c r="S18" i="24"/>
  <c r="AA17" i="24"/>
  <c r="BI17" i="24"/>
  <c r="BQ18" i="24"/>
  <c r="AD22" i="24"/>
  <c r="AD23" i="24" s="1"/>
  <c r="AD65" i="24" s="1"/>
  <c r="BS17" i="24"/>
  <c r="BD17" i="24"/>
  <c r="AT22" i="24"/>
  <c r="AT23" i="24" s="1"/>
  <c r="AT65" i="24" s="1"/>
  <c r="AR18" i="24"/>
  <c r="AZ17" i="24"/>
  <c r="L18" i="24"/>
  <c r="AV22" i="24"/>
  <c r="AV23" i="24" s="1"/>
  <c r="AV65" i="24" s="1"/>
  <c r="AA22" i="24"/>
  <c r="AA23" i="24" s="1"/>
  <c r="AA65" i="24" s="1"/>
  <c r="BR18" i="24"/>
  <c r="BY17" i="24"/>
  <c r="AJ18" i="24"/>
  <c r="S22" i="24"/>
  <c r="S23" i="24" s="1"/>
  <c r="S65" i="24" s="1"/>
  <c r="N171" i="20"/>
  <c r="D226" i="20"/>
  <c r="D227" i="20" s="1"/>
  <c r="D228" i="20" s="1"/>
  <c r="M22" i="24"/>
  <c r="M23" i="24" s="1"/>
  <c r="M65" i="24" s="1"/>
  <c r="BM17" i="24"/>
  <c r="T17" i="24"/>
  <c r="BU17" i="24"/>
  <c r="BY18" i="24"/>
  <c r="BZ18" i="24"/>
  <c r="M17" i="24"/>
  <c r="AU18" i="24"/>
  <c r="BM22" i="24"/>
  <c r="BM23" i="24" s="1"/>
  <c r="BM65" i="24" s="1"/>
  <c r="W22" i="24"/>
  <c r="W23" i="24" s="1"/>
  <c r="W65" i="24" s="1"/>
  <c r="Q22" i="24"/>
  <c r="Q23" i="24" s="1"/>
  <c r="Q65" i="24" s="1"/>
  <c r="BN22" i="24"/>
  <c r="BN23" i="24" s="1"/>
  <c r="BN65" i="24" s="1"/>
  <c r="BQ17" i="24"/>
  <c r="AX18" i="24"/>
  <c r="AN17" i="24"/>
  <c r="I17" i="24"/>
  <c r="AK18" i="24"/>
  <c r="W17" i="24"/>
  <c r="AQ22" i="24"/>
  <c r="AQ23" i="24" s="1"/>
  <c r="AQ65" i="24" s="1"/>
  <c r="AC22" i="24"/>
  <c r="AC23" i="24" s="1"/>
  <c r="AC65" i="24" s="1"/>
  <c r="BK22" i="24"/>
  <c r="BK23" i="24" s="1"/>
  <c r="BK65" i="24" s="1"/>
  <c r="AN22" i="24"/>
  <c r="AN23" i="24" s="1"/>
  <c r="AN65" i="24" s="1"/>
  <c r="T18" i="24"/>
  <c r="BV18" i="24"/>
  <c r="AB17" i="24"/>
  <c r="J18" i="24"/>
  <c r="BJ18" i="24"/>
  <c r="AQ17" i="24"/>
  <c r="BZ22" i="24"/>
  <c r="BZ23" i="24" s="1"/>
  <c r="BZ65" i="24" s="1"/>
  <c r="AR22" i="24"/>
  <c r="AR23" i="24" s="1"/>
  <c r="AR65" i="24" s="1"/>
  <c r="AP22" i="24"/>
  <c r="AP23" i="24" s="1"/>
  <c r="AP65" i="24" s="1"/>
  <c r="Q17" i="24"/>
  <c r="AS18" i="24"/>
  <c r="Y17" i="24"/>
  <c r="BA17" i="24"/>
  <c r="AH18" i="24"/>
  <c r="H17" i="24"/>
  <c r="BK17" i="24"/>
  <c r="R22" i="24"/>
  <c r="R23" i="24" s="1"/>
  <c r="R65" i="24" s="1"/>
  <c r="AH22" i="24"/>
  <c r="AH23" i="24" s="1"/>
  <c r="AH65" i="24" s="1"/>
  <c r="AJ22" i="24"/>
  <c r="AJ23" i="24" s="1"/>
  <c r="AJ65" i="24" s="1"/>
  <c r="AO17" i="24"/>
  <c r="BS18" i="24"/>
  <c r="AW17" i="24"/>
  <c r="BC17" i="24"/>
  <c r="BF18" i="24"/>
  <c r="AC17" i="24"/>
  <c r="I18" i="24"/>
  <c r="BU22" i="24"/>
  <c r="BU23" i="24" s="1"/>
  <c r="BU65" i="24" s="1"/>
  <c r="BT22" i="24"/>
  <c r="BT23" i="24" s="1"/>
  <c r="BT65" i="24" s="1"/>
  <c r="BO22" i="24"/>
  <c r="BO23" i="24" s="1"/>
  <c r="BO65" i="24" s="1"/>
  <c r="BN17" i="24"/>
  <c r="BM18" i="24"/>
  <c r="BV17" i="24"/>
  <c r="F18" i="24"/>
  <c r="BH17" i="24"/>
  <c r="AX17" i="24"/>
  <c r="AC18" i="24"/>
  <c r="BD22" i="24"/>
  <c r="BD23" i="24" s="1"/>
  <c r="BD65" i="24" s="1"/>
  <c r="N22" i="24"/>
  <c r="N23" i="24" s="1"/>
  <c r="N65" i="24" s="1"/>
  <c r="N169" i="20"/>
  <c r="N164" i="20"/>
  <c r="T22" i="24"/>
  <c r="T23" i="24" s="1"/>
  <c r="T65" i="24" s="1"/>
  <c r="BN18" i="24"/>
  <c r="AT18" i="24"/>
  <c r="AY17" i="24"/>
  <c r="AE17" i="24"/>
  <c r="AI17" i="24"/>
  <c r="AM18" i="24"/>
  <c r="AI22" i="24"/>
  <c r="AI23" i="24" s="1"/>
  <c r="AI65" i="24" s="1"/>
  <c r="N166" i="20"/>
  <c r="AL22" i="24"/>
  <c r="AL23" i="24" s="1"/>
  <c r="AL65" i="24" s="1"/>
  <c r="Q18" i="24"/>
  <c r="O18" i="24"/>
  <c r="AA18" i="24"/>
  <c r="F17" i="24"/>
  <c r="K17" i="24"/>
  <c r="L17" i="24"/>
  <c r="BI22" i="24"/>
  <c r="BI23" i="24" s="1"/>
  <c r="BI65" i="24" s="1"/>
  <c r="BJ22" i="24"/>
  <c r="BJ23" i="24" s="1"/>
  <c r="BJ65" i="24" s="1"/>
  <c r="N197" i="20"/>
  <c r="AK22" i="24"/>
  <c r="AK23" i="24" s="1"/>
  <c r="AK65" i="24" s="1"/>
  <c r="AP18" i="24"/>
  <c r="V17" i="24"/>
  <c r="AZ18" i="24"/>
  <c r="G18" i="24"/>
  <c r="AJ17" i="24"/>
  <c r="AG17" i="24"/>
  <c r="AO22" i="24"/>
  <c r="AO23" i="24" s="1"/>
  <c r="AO65" i="24" s="1"/>
  <c r="BL22" i="24"/>
  <c r="BL23" i="24" s="1"/>
  <c r="BL65" i="24" s="1"/>
  <c r="N162" i="20"/>
  <c r="N182" i="20" s="1"/>
  <c r="BX22" i="24"/>
  <c r="BX23" i="24" s="1"/>
  <c r="BX65" i="24" s="1"/>
  <c r="AF22" i="24"/>
  <c r="AF23" i="24" s="1"/>
  <c r="AF65" i="24" s="1"/>
  <c r="AM22" i="24"/>
  <c r="AM23" i="24" s="1"/>
  <c r="AM65" i="24" s="1"/>
  <c r="AS22" i="24"/>
  <c r="AS23" i="24" s="1"/>
  <c r="AS65" i="24" s="1"/>
  <c r="BA22" i="24"/>
  <c r="BA23" i="24" s="1"/>
  <c r="BA65" i="24" s="1"/>
  <c r="BB22" i="24"/>
  <c r="BB23" i="24" s="1"/>
  <c r="BB65" i="24" s="1"/>
  <c r="Y22" i="24"/>
  <c r="Y23" i="24" s="1"/>
  <c r="Y65" i="24" s="1"/>
  <c r="AG22" i="24"/>
  <c r="AG23" i="24" s="1"/>
  <c r="AG65" i="24" s="1"/>
  <c r="AP17" i="24"/>
  <c r="BR17" i="24"/>
  <c r="Y18" i="24"/>
  <c r="AD18" i="24"/>
  <c r="AH17" i="24"/>
  <c r="AL17" i="24"/>
  <c r="AK17" i="24"/>
  <c r="AE22" i="24"/>
  <c r="AE23" i="24" s="1"/>
  <c r="AE65" i="24" s="1"/>
  <c r="F22" i="24"/>
  <c r="F23" i="24" s="1"/>
  <c r="F65" i="24" s="1"/>
  <c r="I197" i="20"/>
  <c r="V22" i="24"/>
  <c r="V23" i="24" s="1"/>
  <c r="V65" i="24" s="1"/>
  <c r="BS22" i="24"/>
  <c r="BS23" i="24" s="1"/>
  <c r="BS65" i="24" s="1"/>
  <c r="BO17" i="24"/>
  <c r="U18" i="24"/>
  <c r="AY18" i="24"/>
  <c r="AD17" i="24"/>
  <c r="BG17" i="24"/>
  <c r="BJ17" i="24"/>
  <c r="BF17" i="24"/>
  <c r="U22" i="24"/>
  <c r="U23" i="24" s="1"/>
  <c r="U65" i="24" s="1"/>
  <c r="Z22" i="24"/>
  <c r="Z23" i="24" s="1"/>
  <c r="Z65" i="24" s="1"/>
  <c r="I164" i="20"/>
  <c r="I171" i="20"/>
  <c r="D169" i="20"/>
  <c r="D173" i="20"/>
  <c r="I166" i="20"/>
  <c r="O90" i="22" s="1"/>
  <c r="O91" i="22" s="1"/>
  <c r="D162" i="20"/>
  <c r="D182" i="20" s="1"/>
  <c r="D40" i="20" s="1"/>
  <c r="I173" i="20"/>
  <c r="D164" i="20"/>
  <c r="I162" i="20"/>
  <c r="I182" i="20" s="1"/>
  <c r="I40" i="20" s="1"/>
  <c r="I175" i="20"/>
  <c r="I200" i="20"/>
  <c r="I202" i="20" s="1"/>
  <c r="I41" i="20" s="1"/>
  <c r="D175" i="20"/>
  <c r="D200" i="20"/>
  <c r="D202" i="20" s="1"/>
  <c r="D41" i="20" s="1"/>
  <c r="AD22" i="22"/>
  <c r="AD23" i="22" s="1"/>
  <c r="AP22" i="22"/>
  <c r="AP23" i="22" s="1"/>
  <c r="AV22" i="22"/>
  <c r="AV23" i="22" s="1"/>
  <c r="BZ22" i="22"/>
  <c r="BZ23" i="22" s="1"/>
  <c r="AS22" i="22"/>
  <c r="AS23" i="22" s="1"/>
  <c r="AW22" i="22"/>
  <c r="AW23" i="22" s="1"/>
  <c r="AI22" i="22"/>
  <c r="AI23" i="22" s="1"/>
  <c r="AT22" i="22"/>
  <c r="AT23" i="22" s="1"/>
  <c r="BT18" i="22"/>
  <c r="AZ18" i="22"/>
  <c r="AF18" i="22"/>
  <c r="L18" i="22"/>
  <c r="BN17" i="22"/>
  <c r="AT17" i="22"/>
  <c r="Z17" i="22"/>
  <c r="F17" i="22"/>
  <c r="BS18" i="22"/>
  <c r="AY18" i="22"/>
  <c r="AE18" i="22"/>
  <c r="K18" i="22"/>
  <c r="BM17" i="22"/>
  <c r="AS17" i="22"/>
  <c r="Y17" i="22"/>
  <c r="BR18" i="22"/>
  <c r="AX18" i="22"/>
  <c r="AD18" i="22"/>
  <c r="J18" i="22"/>
  <c r="BL17" i="22"/>
  <c r="AR17" i="22"/>
  <c r="X17" i="22"/>
  <c r="BQ18" i="22"/>
  <c r="AW18" i="22"/>
  <c r="AC18" i="22"/>
  <c r="I18" i="22"/>
  <c r="BK17" i="22"/>
  <c r="AQ17" i="22"/>
  <c r="W17" i="22"/>
  <c r="BP18" i="22"/>
  <c r="AV18" i="22"/>
  <c r="AB18" i="22"/>
  <c r="H18" i="22"/>
  <c r="BJ17" i="22"/>
  <c r="AP17" i="22"/>
  <c r="V17" i="22"/>
  <c r="BM18" i="22"/>
  <c r="AS18" i="22"/>
  <c r="Y18" i="22"/>
  <c r="BG17" i="22"/>
  <c r="AM17" i="22"/>
  <c r="S17" i="22"/>
  <c r="BZ18" i="22"/>
  <c r="AU18" i="22"/>
  <c r="T18" i="22"/>
  <c r="BP17" i="22"/>
  <c r="AJ17" i="22"/>
  <c r="J17" i="22"/>
  <c r="AP18" i="22"/>
  <c r="AF17" i="22"/>
  <c r="AU17" i="22"/>
  <c r="BY18" i="22"/>
  <c r="AT18" i="22"/>
  <c r="S18" i="22"/>
  <c r="BO17" i="22"/>
  <c r="AI17" i="22"/>
  <c r="I17" i="22"/>
  <c r="AQ18" i="22"/>
  <c r="G17" i="22"/>
  <c r="BV18" i="22"/>
  <c r="BX18" i="22"/>
  <c r="AR18" i="22"/>
  <c r="R18" i="22"/>
  <c r="BI17" i="22"/>
  <c r="AH17" i="22"/>
  <c r="H17" i="22"/>
  <c r="BW18" i="22"/>
  <c r="Q18" i="22"/>
  <c r="BH17" i="22"/>
  <c r="AG17" i="22"/>
  <c r="BF17" i="22"/>
  <c r="P18" i="22"/>
  <c r="R17" i="22"/>
  <c r="BU18" i="22"/>
  <c r="AO18" i="22"/>
  <c r="O18" i="22"/>
  <c r="BE17" i="22"/>
  <c r="AE17" i="22"/>
  <c r="BO18" i="22"/>
  <c r="N18" i="22"/>
  <c r="BD17" i="22"/>
  <c r="AD17" i="22"/>
  <c r="BU17" i="22"/>
  <c r="AN18" i="22"/>
  <c r="BK18" i="22"/>
  <c r="BN18" i="22"/>
  <c r="AM18" i="22"/>
  <c r="M18" i="22"/>
  <c r="BC17" i="22"/>
  <c r="AC17" i="22"/>
  <c r="BX17" i="22"/>
  <c r="BL18" i="22"/>
  <c r="AL18" i="22"/>
  <c r="G18" i="22"/>
  <c r="BB17" i="22"/>
  <c r="AB17" i="22"/>
  <c r="AK18" i="22"/>
  <c r="F18" i="22"/>
  <c r="BA17" i="22"/>
  <c r="AA17" i="22"/>
  <c r="BJ18" i="22"/>
  <c r="AJ18" i="22"/>
  <c r="BZ17" i="22"/>
  <c r="AZ17" i="22"/>
  <c r="U17" i="22"/>
  <c r="BI18" i="22"/>
  <c r="AI18" i="22"/>
  <c r="BY17" i="22"/>
  <c r="AY17" i="22"/>
  <c r="T17" i="22"/>
  <c r="BH18" i="22"/>
  <c r="AH18" i="22"/>
  <c r="AX17" i="22"/>
  <c r="BG18" i="22"/>
  <c r="AG18" i="22"/>
  <c r="BW17" i="22"/>
  <c r="AW17" i="22"/>
  <c r="Q17" i="22"/>
  <c r="BF18" i="22"/>
  <c r="AA18" i="22"/>
  <c r="BV17" i="22"/>
  <c r="AV17" i="22"/>
  <c r="P17" i="22"/>
  <c r="BE18" i="22"/>
  <c r="Z18" i="22"/>
  <c r="O17" i="22"/>
  <c r="BD18" i="22"/>
  <c r="X18" i="22"/>
  <c r="BT17" i="22"/>
  <c r="AO17" i="22"/>
  <c r="N17" i="22"/>
  <c r="BC18" i="22"/>
  <c r="W18" i="22"/>
  <c r="BS17" i="22"/>
  <c r="AN17" i="22"/>
  <c r="M17" i="22"/>
  <c r="BB18" i="22"/>
  <c r="V18" i="22"/>
  <c r="BR17" i="22"/>
  <c r="AL17" i="22"/>
  <c r="L17" i="22"/>
  <c r="BA18" i="22"/>
  <c r="U18" i="22"/>
  <c r="BQ17" i="22"/>
  <c r="AK17" i="22"/>
  <c r="K17" i="22"/>
  <c r="AB22" i="22"/>
  <c r="AB23" i="22" s="1"/>
  <c r="BO65" i="19"/>
  <c r="AQ65" i="19"/>
  <c r="R65" i="19"/>
  <c r="AS65" i="19"/>
  <c r="BU65" i="19"/>
  <c r="BG65" i="19"/>
  <c r="AD65" i="19"/>
  <c r="BK65" i="19"/>
  <c r="AM65" i="19"/>
  <c r="AG65" i="19"/>
  <c r="BE65" i="19"/>
  <c r="T65" i="19"/>
  <c r="AX65" i="19"/>
  <c r="BT65" i="19"/>
  <c r="W65" i="19"/>
  <c r="AF65" i="19"/>
  <c r="AA65" i="19"/>
  <c r="AW65" i="19"/>
  <c r="AC65" i="19"/>
  <c r="BH65" i="19"/>
  <c r="AY65" i="19"/>
  <c r="BV65" i="19"/>
  <c r="F23" i="19"/>
  <c r="AI65" i="19"/>
  <c r="AU65" i="19"/>
  <c r="G65" i="19"/>
  <c r="AN65" i="19"/>
  <c r="V65" i="19"/>
  <c r="BR65" i="19"/>
  <c r="AB65" i="19"/>
  <c r="BS65" i="19"/>
  <c r="AL65" i="19"/>
  <c r="BI65" i="19"/>
  <c r="AZ65" i="19"/>
  <c r="BB65" i="19"/>
  <c r="BJ65" i="19"/>
  <c r="BX65" i="19"/>
  <c r="BC65" i="19"/>
  <c r="AO65" i="19"/>
  <c r="X65" i="19"/>
  <c r="AE65" i="19"/>
  <c r="BL65" i="19"/>
  <c r="BF65" i="19"/>
  <c r="BA65" i="19"/>
  <c r="AP65" i="19"/>
  <c r="AJ65" i="19"/>
  <c r="Y65" i="19"/>
  <c r="BW65" i="19"/>
  <c r="BM65" i="19"/>
  <c r="BY65" i="19"/>
  <c r="BP65" i="19"/>
  <c r="U65" i="19"/>
  <c r="AK65" i="19"/>
  <c r="Z65" i="19"/>
  <c r="AH65" i="19"/>
  <c r="AR65" i="19"/>
  <c r="AT65" i="19"/>
  <c r="BQ65" i="19"/>
  <c r="BD65" i="19"/>
  <c r="BN65" i="19"/>
  <c r="AV65" i="19"/>
  <c r="BS18" i="19"/>
  <c r="AY18" i="19"/>
  <c r="AE18" i="19"/>
  <c r="K18" i="19"/>
  <c r="BM17" i="19"/>
  <c r="AS17" i="19"/>
  <c r="Y17" i="19"/>
  <c r="BP18" i="19"/>
  <c r="AV18" i="19"/>
  <c r="AB18" i="19"/>
  <c r="H18" i="19"/>
  <c r="BG18" i="19"/>
  <c r="AK18" i="19"/>
  <c r="O18" i="19"/>
  <c r="BO17" i="19"/>
  <c r="AT17" i="19"/>
  <c r="X17" i="19"/>
  <c r="BF18" i="19"/>
  <c r="AJ18" i="19"/>
  <c r="N18" i="19"/>
  <c r="BN17" i="19"/>
  <c r="AR17" i="19"/>
  <c r="W17" i="19"/>
  <c r="AI18" i="19"/>
  <c r="BE18" i="19"/>
  <c r="BZ18" i="19"/>
  <c r="BD18" i="19"/>
  <c r="AH18" i="19"/>
  <c r="BY18" i="19"/>
  <c r="BC18" i="19"/>
  <c r="AG18" i="19"/>
  <c r="J18" i="19"/>
  <c r="BJ17" i="19"/>
  <c r="AO17" i="19"/>
  <c r="T17" i="19"/>
  <c r="BX18" i="19"/>
  <c r="BB18" i="19"/>
  <c r="AF18" i="19"/>
  <c r="I18" i="19"/>
  <c r="BI17" i="19"/>
  <c r="AN17" i="19"/>
  <c r="S17" i="19"/>
  <c r="BT18" i="19"/>
  <c r="AW18" i="19"/>
  <c r="BO18" i="19"/>
  <c r="AS18" i="19"/>
  <c r="W18" i="19"/>
  <c r="BM18" i="19"/>
  <c r="AA18" i="19"/>
  <c r="BV17" i="19"/>
  <c r="AW17" i="19"/>
  <c r="U17" i="19"/>
  <c r="BL18" i="19"/>
  <c r="BU17" i="19"/>
  <c r="R17" i="19"/>
  <c r="Z18" i="19"/>
  <c r="AV17" i="19"/>
  <c r="BK18" i="19"/>
  <c r="Y18" i="19"/>
  <c r="BT17" i="19"/>
  <c r="AU17" i="19"/>
  <c r="Q17" i="19"/>
  <c r="BJ18" i="19"/>
  <c r="X18" i="19"/>
  <c r="BS17" i="19"/>
  <c r="AQ17" i="19"/>
  <c r="P17" i="19"/>
  <c r="BR17" i="19"/>
  <c r="BZ17" i="19"/>
  <c r="BI18" i="19"/>
  <c r="V18" i="19"/>
  <c r="AP17" i="19"/>
  <c r="O17" i="19"/>
  <c r="BH18" i="19"/>
  <c r="U18" i="19"/>
  <c r="BQ17" i="19"/>
  <c r="AM17" i="19"/>
  <c r="N17" i="19"/>
  <c r="BA17" i="19"/>
  <c r="BA18" i="19"/>
  <c r="T18" i="19"/>
  <c r="BP17" i="19"/>
  <c r="AL17" i="19"/>
  <c r="M17" i="19"/>
  <c r="AM18" i="19"/>
  <c r="AZ18" i="19"/>
  <c r="S18" i="19"/>
  <c r="BL17" i="19"/>
  <c r="AK17" i="19"/>
  <c r="L17" i="19"/>
  <c r="AX18" i="19"/>
  <c r="R18" i="19"/>
  <c r="BK17" i="19"/>
  <c r="AJ17" i="19"/>
  <c r="K17" i="19"/>
  <c r="AI17" i="19"/>
  <c r="BU18" i="19"/>
  <c r="AB17" i="19"/>
  <c r="AU18" i="19"/>
  <c r="Q18" i="19"/>
  <c r="BH17" i="19"/>
  <c r="J17" i="19"/>
  <c r="AT18" i="19"/>
  <c r="P18" i="19"/>
  <c r="BG17" i="19"/>
  <c r="AH17" i="19"/>
  <c r="I17" i="19"/>
  <c r="AR18" i="19"/>
  <c r="M18" i="19"/>
  <c r="BF17" i="19"/>
  <c r="AG17" i="19"/>
  <c r="H17" i="19"/>
  <c r="AQ18" i="19"/>
  <c r="L18" i="19"/>
  <c r="BE17" i="19"/>
  <c r="AF17" i="19"/>
  <c r="G17" i="19"/>
  <c r="AP18" i="19"/>
  <c r="G18" i="19"/>
  <c r="BD17" i="19"/>
  <c r="AE17" i="19"/>
  <c r="F17" i="19"/>
  <c r="BW18" i="19"/>
  <c r="AO18" i="19"/>
  <c r="F18" i="19"/>
  <c r="BC17" i="19"/>
  <c r="AD17" i="19"/>
  <c r="BV18" i="19"/>
  <c r="AN18" i="19"/>
  <c r="BB17" i="19"/>
  <c r="AC17" i="19"/>
  <c r="BR18" i="19"/>
  <c r="AL18" i="19"/>
  <c r="BY17" i="19"/>
  <c r="AZ17" i="19"/>
  <c r="AA17" i="19"/>
  <c r="BQ18" i="19"/>
  <c r="AD18" i="19"/>
  <c r="BX17" i="19"/>
  <c r="AY17" i="19"/>
  <c r="Z17" i="19"/>
  <c r="BN18" i="19"/>
  <c r="AC18" i="19"/>
  <c r="BW17" i="19"/>
  <c r="AX17" i="19"/>
  <c r="V17" i="19"/>
  <c r="BZ22" i="19"/>
  <c r="BZ23" i="19" s="1"/>
  <c r="S22" i="19"/>
  <c r="S23" i="19" s="1"/>
  <c r="AL100" i="19" l="1"/>
  <c r="AL101" i="19" s="1"/>
  <c r="BL100" i="19"/>
  <c r="BL101" i="19" s="1"/>
  <c r="I99" i="22"/>
  <c r="H99" i="22"/>
  <c r="BJ100" i="22"/>
  <c r="BJ101" i="22" s="1"/>
  <c r="H90" i="22"/>
  <c r="H91" i="22" s="1"/>
  <c r="I90" i="19"/>
  <c r="I91" i="19" s="1"/>
  <c r="H90" i="19"/>
  <c r="H91" i="19" s="1"/>
  <c r="I99" i="19"/>
  <c r="J99" i="19"/>
  <c r="H99" i="19"/>
  <c r="K99" i="19"/>
  <c r="AV100" i="22"/>
  <c r="AV101" i="22" s="1"/>
  <c r="K100" i="22"/>
  <c r="BL100" i="22"/>
  <c r="BL101" i="22" s="1"/>
  <c r="BN100" i="22"/>
  <c r="BN101" i="22" s="1"/>
  <c r="AT100" i="22"/>
  <c r="AT101" i="22" s="1"/>
  <c r="X100" i="22"/>
  <c r="X101" i="22" s="1"/>
  <c r="Y100" i="22"/>
  <c r="Y101" i="22" s="1"/>
  <c r="W100" i="22"/>
  <c r="W101" i="22" s="1"/>
  <c r="AP100" i="22"/>
  <c r="AP101" i="22" s="1"/>
  <c r="AR100" i="22"/>
  <c r="AR101" i="22" s="1"/>
  <c r="AX100" i="22"/>
  <c r="AX101" i="22" s="1"/>
  <c r="AE100" i="22"/>
  <c r="AE101" i="22" s="1"/>
  <c r="BB100" i="22"/>
  <c r="BB101" i="22" s="1"/>
  <c r="AC100" i="22"/>
  <c r="AC101" i="22" s="1"/>
  <c r="AW100" i="22"/>
  <c r="AW101" i="22" s="1"/>
  <c r="BZ100" i="22"/>
  <c r="BZ101" i="22" s="1"/>
  <c r="AY100" i="22"/>
  <c r="AY101" i="22" s="1"/>
  <c r="BC100" i="22"/>
  <c r="BC101" i="22" s="1"/>
  <c r="F100" i="22"/>
  <c r="F101" i="22" s="1"/>
  <c r="BW100" i="22"/>
  <c r="BW101" i="22" s="1"/>
  <c r="BU100" i="22"/>
  <c r="BU101" i="22" s="1"/>
  <c r="BX100" i="19"/>
  <c r="BX101" i="19" s="1"/>
  <c r="BE100" i="19"/>
  <c r="BE101" i="19" s="1"/>
  <c r="V100" i="22"/>
  <c r="V101" i="22" s="1"/>
  <c r="BT100" i="22"/>
  <c r="BT101" i="22" s="1"/>
  <c r="BF100" i="22"/>
  <c r="BF101" i="22" s="1"/>
  <c r="BH100" i="22"/>
  <c r="BH101" i="22" s="1"/>
  <c r="H100" i="22"/>
  <c r="AI100" i="22"/>
  <c r="AI101" i="22" s="1"/>
  <c r="BR100" i="22"/>
  <c r="BR101" i="22" s="1"/>
  <c r="J100" i="22"/>
  <c r="BQ100" i="22"/>
  <c r="BQ101" i="22" s="1"/>
  <c r="AH100" i="22"/>
  <c r="AH101" i="22" s="1"/>
  <c r="AM100" i="22"/>
  <c r="AM101" i="22" s="1"/>
  <c r="AF100" i="22"/>
  <c r="AF101" i="22" s="1"/>
  <c r="AL100" i="22"/>
  <c r="AL101" i="22" s="1"/>
  <c r="BD100" i="22"/>
  <c r="BD101" i="22" s="1"/>
  <c r="AJ100" i="22"/>
  <c r="AJ101" i="22" s="1"/>
  <c r="BG100" i="22"/>
  <c r="BG101" i="22" s="1"/>
  <c r="AN100" i="22"/>
  <c r="AN101" i="22" s="1"/>
  <c r="AW100" i="19"/>
  <c r="AW101" i="19" s="1"/>
  <c r="BT100" i="19"/>
  <c r="BT101" i="19" s="1"/>
  <c r="AS100" i="19"/>
  <c r="AS101" i="19" s="1"/>
  <c r="AR100" i="19"/>
  <c r="AR101" i="19" s="1"/>
  <c r="L100" i="19"/>
  <c r="BJ100" i="19"/>
  <c r="BJ101" i="19" s="1"/>
  <c r="BH100" i="19"/>
  <c r="BH101" i="19" s="1"/>
  <c r="BG100" i="19"/>
  <c r="BG101" i="19" s="1"/>
  <c r="U100" i="19"/>
  <c r="U101" i="19" s="1"/>
  <c r="AN100" i="19"/>
  <c r="AN101" i="19" s="1"/>
  <c r="AC100" i="19"/>
  <c r="AC101" i="19" s="1"/>
  <c r="BA100" i="22"/>
  <c r="BA101" i="22" s="1"/>
  <c r="BS100" i="22"/>
  <c r="BS101" i="22" s="1"/>
  <c r="AZ100" i="19"/>
  <c r="AZ101" i="19" s="1"/>
  <c r="AD100" i="22"/>
  <c r="AD101" i="22" s="1"/>
  <c r="AO100" i="22"/>
  <c r="AO101" i="22" s="1"/>
  <c r="BY100" i="22"/>
  <c r="BY101" i="22" s="1"/>
  <c r="BO100" i="22"/>
  <c r="BO101" i="22" s="1"/>
  <c r="BV100" i="19"/>
  <c r="BV101" i="19" s="1"/>
  <c r="AA100" i="22"/>
  <c r="AA101" i="22" s="1"/>
  <c r="L100" i="22"/>
  <c r="AG100" i="19"/>
  <c r="AG101" i="19" s="1"/>
  <c r="W100" i="19"/>
  <c r="W101" i="19" s="1"/>
  <c r="AK100" i="19"/>
  <c r="AK101" i="19" s="1"/>
  <c r="AT100" i="19"/>
  <c r="AT101" i="19" s="1"/>
  <c r="O100" i="19"/>
  <c r="AP100" i="19"/>
  <c r="AP101" i="19" s="1"/>
  <c r="BA100" i="19"/>
  <c r="BA101" i="19" s="1"/>
  <c r="AB100" i="19"/>
  <c r="AB101" i="19" s="1"/>
  <c r="K100" i="24"/>
  <c r="K101" i="24" s="1"/>
  <c r="BK100" i="19"/>
  <c r="BK101" i="19" s="1"/>
  <c r="AC100" i="24"/>
  <c r="AC101" i="24" s="1"/>
  <c r="BX100" i="22"/>
  <c r="BX101" i="22" s="1"/>
  <c r="AK100" i="22"/>
  <c r="AK101" i="22" s="1"/>
  <c r="AU100" i="19"/>
  <c r="AU101" i="19" s="1"/>
  <c r="AI100" i="19"/>
  <c r="AI101" i="19" s="1"/>
  <c r="BZ100" i="19"/>
  <c r="BZ101" i="19" s="1"/>
  <c r="V100" i="19"/>
  <c r="V101" i="19" s="1"/>
  <c r="J100" i="19"/>
  <c r="BF100" i="19"/>
  <c r="BF101" i="19" s="1"/>
  <c r="AU100" i="24"/>
  <c r="AU101" i="24" s="1"/>
  <c r="BC100" i="19"/>
  <c r="BC101" i="19" s="1"/>
  <c r="P100" i="19"/>
  <c r="AH100" i="19"/>
  <c r="AH101" i="19" s="1"/>
  <c r="R100" i="19"/>
  <c r="R101" i="19" s="1"/>
  <c r="BB100" i="19"/>
  <c r="BB101" i="19" s="1"/>
  <c r="BR100" i="19"/>
  <c r="BR101" i="19" s="1"/>
  <c r="I100" i="19"/>
  <c r="T100" i="19"/>
  <c r="T101" i="19" s="1"/>
  <c r="L99" i="22"/>
  <c r="AA100" i="19"/>
  <c r="AA101" i="19" s="1"/>
  <c r="BQ100" i="19"/>
  <c r="BQ101" i="19" s="1"/>
  <c r="F100" i="19"/>
  <c r="F101" i="19" s="1"/>
  <c r="Q100" i="19"/>
  <c r="M99" i="22"/>
  <c r="AY100" i="19"/>
  <c r="AY101" i="19" s="1"/>
  <c r="BP100" i="19"/>
  <c r="BP101" i="19" s="1"/>
  <c r="AF100" i="19"/>
  <c r="AF101" i="19" s="1"/>
  <c r="Z100" i="19"/>
  <c r="Z101" i="19" s="1"/>
  <c r="AQ100" i="19"/>
  <c r="AQ101" i="19" s="1"/>
  <c r="G100" i="19"/>
  <c r="G101" i="19" s="1"/>
  <c r="AX100" i="19"/>
  <c r="AX101" i="19" s="1"/>
  <c r="M100" i="19"/>
  <c r="BD100" i="19"/>
  <c r="BD101" i="19" s="1"/>
  <c r="Y100" i="19"/>
  <c r="Y101" i="19" s="1"/>
  <c r="BO100" i="19"/>
  <c r="BO101" i="19" s="1"/>
  <c r="AE100" i="19"/>
  <c r="AE101" i="19" s="1"/>
  <c r="X100" i="19"/>
  <c r="X101" i="19" s="1"/>
  <c r="BN100" i="19"/>
  <c r="BN101" i="19" s="1"/>
  <c r="AM100" i="19"/>
  <c r="AM101" i="19" s="1"/>
  <c r="BU100" i="19"/>
  <c r="BU101" i="19" s="1"/>
  <c r="AJ100" i="19"/>
  <c r="AJ101" i="19" s="1"/>
  <c r="S100" i="19"/>
  <c r="S101" i="19" s="1"/>
  <c r="AV100" i="19"/>
  <c r="AV101" i="19" s="1"/>
  <c r="K100" i="19"/>
  <c r="BI100" i="19"/>
  <c r="BI101" i="19" s="1"/>
  <c r="J99" i="22"/>
  <c r="AQ100" i="24"/>
  <c r="AQ101" i="24" s="1"/>
  <c r="H100" i="24"/>
  <c r="AN100" i="24"/>
  <c r="AN101" i="24" s="1"/>
  <c r="R100" i="22"/>
  <c r="R101" i="22" s="1"/>
  <c r="I220" i="20"/>
  <c r="I4" i="20" s="1"/>
  <c r="I6" i="20" s="1"/>
  <c r="I55" i="20" s="1"/>
  <c r="F2" i="22" s="1"/>
  <c r="M2" i="22" s="1"/>
  <c r="AC103" i="22"/>
  <c r="AW103" i="22"/>
  <c r="BQ103" i="22"/>
  <c r="AD103" i="22"/>
  <c r="AX103" i="22"/>
  <c r="AY103" i="22"/>
  <c r="AF103" i="22"/>
  <c r="AZ103" i="22"/>
  <c r="AG103" i="22"/>
  <c r="BA103" i="22"/>
  <c r="BU103" i="22"/>
  <c r="BR103" i="22"/>
  <c r="AE103" i="22"/>
  <c r="BS103" i="22"/>
  <c r="BT103" i="22"/>
  <c r="AQ103" i="22"/>
  <c r="BP103" i="22"/>
  <c r="AR103" i="22"/>
  <c r="BV103" i="22"/>
  <c r="W103" i="22"/>
  <c r="AV103" i="22"/>
  <c r="BZ103" i="22"/>
  <c r="AS103" i="22"/>
  <c r="BW103" i="22"/>
  <c r="U103" i="22"/>
  <c r="AT103" i="22"/>
  <c r="BX103" i="22"/>
  <c r="V103" i="22"/>
  <c r="AU103" i="22"/>
  <c r="BY103" i="22"/>
  <c r="AN103" i="22"/>
  <c r="BM103" i="22"/>
  <c r="X103" i="22"/>
  <c r="BB103" i="22"/>
  <c r="Y103" i="22"/>
  <c r="BC103" i="22"/>
  <c r="AK103" i="22"/>
  <c r="BJ103" i="22"/>
  <c r="Z103" i="22"/>
  <c r="BD103" i="22"/>
  <c r="AA103" i="22"/>
  <c r="BE103" i="22"/>
  <c r="AB103" i="22"/>
  <c r="BF103" i="22"/>
  <c r="AH103" i="22"/>
  <c r="BG103" i="22"/>
  <c r="AI103" i="22"/>
  <c r="BH103" i="22"/>
  <c r="AJ103" i="22"/>
  <c r="BI103" i="22"/>
  <c r="AL103" i="22"/>
  <c r="BK103" i="22"/>
  <c r="AM103" i="22"/>
  <c r="BL103" i="22"/>
  <c r="AO103" i="22"/>
  <c r="BN103" i="22"/>
  <c r="AP103" i="22"/>
  <c r="BO103" i="22"/>
  <c r="D220" i="20"/>
  <c r="D4" i="20" s="1"/>
  <c r="AG103" i="24"/>
  <c r="BA103" i="24"/>
  <c r="BU103" i="24"/>
  <c r="BB103" i="24"/>
  <c r="BV103" i="24"/>
  <c r="BC103" i="24"/>
  <c r="BX103" i="24"/>
  <c r="BE103" i="24"/>
  <c r="BY103" i="24"/>
  <c r="AH103" i="24"/>
  <c r="BW103" i="24"/>
  <c r="BD103" i="24"/>
  <c r="AI103" i="24"/>
  <c r="AJ103" i="24"/>
  <c r="AK103" i="24"/>
  <c r="V103" i="24"/>
  <c r="W103" i="24"/>
  <c r="AV103" i="24"/>
  <c r="BZ103" i="24"/>
  <c r="X103" i="24"/>
  <c r="AA103" i="24"/>
  <c r="AZ103" i="24"/>
  <c r="AW103" i="24"/>
  <c r="AQ103" i="24"/>
  <c r="Y103" i="24"/>
  <c r="AX103" i="24"/>
  <c r="AY103" i="24"/>
  <c r="BQ103" i="24"/>
  <c r="Z103" i="24"/>
  <c r="BP103" i="24"/>
  <c r="S103" i="24"/>
  <c r="AR103" i="24"/>
  <c r="AB103" i="24"/>
  <c r="BF103" i="24"/>
  <c r="BJ103" i="24"/>
  <c r="AC103" i="24"/>
  <c r="BG103" i="24"/>
  <c r="BI103" i="24"/>
  <c r="AF103" i="24"/>
  <c r="BN103" i="24"/>
  <c r="AD103" i="24"/>
  <c r="BH103" i="24"/>
  <c r="AE103" i="24"/>
  <c r="AL103" i="24"/>
  <c r="BK103" i="24"/>
  <c r="AM103" i="24"/>
  <c r="BL103" i="24"/>
  <c r="AO103" i="24"/>
  <c r="AP103" i="24"/>
  <c r="BO103" i="24"/>
  <c r="AN103" i="24"/>
  <c r="BM103" i="24"/>
  <c r="R103" i="24"/>
  <c r="T103" i="24"/>
  <c r="AS103" i="24"/>
  <c r="BR103" i="24"/>
  <c r="BT103" i="24"/>
  <c r="U103" i="24"/>
  <c r="AT103" i="24"/>
  <c r="BS103" i="24"/>
  <c r="AU103" i="24"/>
  <c r="BO100" i="24"/>
  <c r="BO101" i="24" s="1"/>
  <c r="AG100" i="24"/>
  <c r="AG101" i="24" s="1"/>
  <c r="T100" i="24"/>
  <c r="T101" i="24" s="1"/>
  <c r="AD100" i="19"/>
  <c r="AD101" i="19" s="1"/>
  <c r="BS100" i="19"/>
  <c r="BS101" i="19" s="1"/>
  <c r="BM100" i="19"/>
  <c r="BM101" i="19" s="1"/>
  <c r="AO100" i="19"/>
  <c r="AO101" i="19" s="1"/>
  <c r="BW100" i="24"/>
  <c r="BW101" i="24" s="1"/>
  <c r="M100" i="24"/>
  <c r="M101" i="24" s="1"/>
  <c r="BU100" i="24"/>
  <c r="BU101" i="24" s="1"/>
  <c r="AM100" i="24"/>
  <c r="AM101" i="24" s="1"/>
  <c r="AY100" i="24"/>
  <c r="AY101" i="24" s="1"/>
  <c r="BS100" i="24"/>
  <c r="BS101" i="24" s="1"/>
  <c r="AW100" i="24"/>
  <c r="AW101" i="24" s="1"/>
  <c r="AP100" i="24"/>
  <c r="AP101" i="24" s="1"/>
  <c r="AB100" i="22"/>
  <c r="AB101" i="22" s="1"/>
  <c r="AU100" i="22"/>
  <c r="AU101" i="22" s="1"/>
  <c r="BI100" i="22"/>
  <c r="BI101" i="22" s="1"/>
  <c r="Z100" i="24"/>
  <c r="Z101" i="24" s="1"/>
  <c r="BL100" i="24"/>
  <c r="BL101" i="24" s="1"/>
  <c r="BT100" i="24"/>
  <c r="BT101" i="24" s="1"/>
  <c r="V100" i="24"/>
  <c r="V101" i="24" s="1"/>
  <c r="Q100" i="22"/>
  <c r="Q101" i="22" s="1"/>
  <c r="X100" i="24"/>
  <c r="X101" i="24" s="1"/>
  <c r="AI100" i="24"/>
  <c r="AI101" i="24" s="1"/>
  <c r="AV100" i="24"/>
  <c r="AV101" i="24" s="1"/>
  <c r="AO100" i="24"/>
  <c r="AO101" i="24" s="1"/>
  <c r="BX100" i="24"/>
  <c r="BX101" i="24" s="1"/>
  <c r="J100" i="24"/>
  <c r="W100" i="24"/>
  <c r="W101" i="24" s="1"/>
  <c r="U100" i="24"/>
  <c r="U101" i="24" s="1"/>
  <c r="H99" i="24"/>
  <c r="AZ100" i="22"/>
  <c r="AZ101" i="22" s="1"/>
  <c r="AG100" i="22"/>
  <c r="AG101" i="22" s="1"/>
  <c r="AS100" i="22"/>
  <c r="AS101" i="22" s="1"/>
  <c r="AZ100" i="24"/>
  <c r="AZ101" i="24" s="1"/>
  <c r="BR100" i="24"/>
  <c r="BR101" i="24" s="1"/>
  <c r="BD100" i="24"/>
  <c r="BD101" i="24" s="1"/>
  <c r="BH100" i="24"/>
  <c r="BH101" i="24" s="1"/>
  <c r="AA100" i="24"/>
  <c r="AA101" i="24" s="1"/>
  <c r="AT100" i="24"/>
  <c r="AT101" i="24" s="1"/>
  <c r="AE100" i="24"/>
  <c r="AE101" i="24" s="1"/>
  <c r="F100" i="24"/>
  <c r="F101" i="24" s="1"/>
  <c r="N40" i="20"/>
  <c r="N42" i="20" s="1"/>
  <c r="N99" i="19"/>
  <c r="M99" i="19"/>
  <c r="Q99" i="19"/>
  <c r="P99" i="19"/>
  <c r="L99" i="19"/>
  <c r="O99" i="19"/>
  <c r="J99" i="24"/>
  <c r="BV100" i="24"/>
  <c r="BV101" i="24" s="1"/>
  <c r="P100" i="24"/>
  <c r="P101" i="24" s="1"/>
  <c r="AD100" i="24"/>
  <c r="AD101" i="24" s="1"/>
  <c r="BG100" i="24"/>
  <c r="BG101" i="24" s="1"/>
  <c r="BW100" i="19"/>
  <c r="BW101" i="19" s="1"/>
  <c r="N100" i="19"/>
  <c r="H100" i="19"/>
  <c r="BY100" i="19"/>
  <c r="BY101" i="19" s="1"/>
  <c r="AX100" i="24"/>
  <c r="AX101" i="24" s="1"/>
  <c r="BN100" i="24"/>
  <c r="BN101" i="24" s="1"/>
  <c r="BC100" i="24"/>
  <c r="BC101" i="24" s="1"/>
  <c r="S100" i="24"/>
  <c r="S101" i="24" s="1"/>
  <c r="U100" i="22"/>
  <c r="U101" i="22" s="1"/>
  <c r="O100" i="22"/>
  <c r="O101" i="22" s="1"/>
  <c r="AQ100" i="22"/>
  <c r="AQ101" i="22" s="1"/>
  <c r="Y100" i="24"/>
  <c r="Y101" i="24" s="1"/>
  <c r="AK100" i="24"/>
  <c r="AK101" i="24" s="1"/>
  <c r="BE100" i="24"/>
  <c r="BE101" i="24" s="1"/>
  <c r="BZ100" i="24"/>
  <c r="BZ101" i="24" s="1"/>
  <c r="BQ100" i="24"/>
  <c r="BQ101" i="24" s="1"/>
  <c r="L100" i="24"/>
  <c r="L101" i="24" s="1"/>
  <c r="AF100" i="24"/>
  <c r="AF101" i="24" s="1"/>
  <c r="BF100" i="24"/>
  <c r="BF101" i="24" s="1"/>
  <c r="D42" i="20"/>
  <c r="AS100" i="24"/>
  <c r="AS101" i="24" s="1"/>
  <c r="BM100" i="24"/>
  <c r="BM101" i="24" s="1"/>
  <c r="G100" i="24"/>
  <c r="G101" i="24" s="1"/>
  <c r="AL100" i="24"/>
  <c r="AL101" i="24" s="1"/>
  <c r="I100" i="22"/>
  <c r="I101" i="22" s="1"/>
  <c r="T100" i="22"/>
  <c r="T101" i="22" s="1"/>
  <c r="N100" i="22"/>
  <c r="N101" i="22" s="1"/>
  <c r="Z100" i="22"/>
  <c r="Z101" i="22" s="1"/>
  <c r="N220" i="20"/>
  <c r="N4" i="20" s="1"/>
  <c r="AP103" i="19"/>
  <c r="BJ103" i="19"/>
  <c r="Y103" i="19"/>
  <c r="AQ103" i="19"/>
  <c r="BK103" i="19"/>
  <c r="BM103" i="19"/>
  <c r="Z103" i="19"/>
  <c r="AT103" i="19"/>
  <c r="BN103" i="19"/>
  <c r="X103" i="19"/>
  <c r="AR103" i="19"/>
  <c r="BL103" i="19"/>
  <c r="AS103" i="19"/>
  <c r="AO103" i="19"/>
  <c r="BS103" i="19"/>
  <c r="AU103" i="19"/>
  <c r="BT103" i="19"/>
  <c r="AV103" i="19"/>
  <c r="BU103" i="19"/>
  <c r="AW103" i="19"/>
  <c r="BV103" i="19"/>
  <c r="AX103" i="19"/>
  <c r="BW103" i="19"/>
  <c r="BP103" i="19"/>
  <c r="AY103" i="19"/>
  <c r="BX103" i="19"/>
  <c r="AA103" i="19"/>
  <c r="AZ103" i="19"/>
  <c r="BY103" i="19"/>
  <c r="AB103" i="19"/>
  <c r="BA103" i="19"/>
  <c r="BZ103" i="19"/>
  <c r="AC103" i="19"/>
  <c r="BB103" i="19"/>
  <c r="AD103" i="19"/>
  <c r="BC103" i="19"/>
  <c r="AE103" i="19"/>
  <c r="BD103" i="19"/>
  <c r="AF103" i="19"/>
  <c r="BE103" i="19"/>
  <c r="AG103" i="19"/>
  <c r="BF103" i="19"/>
  <c r="AH103" i="19"/>
  <c r="BG103" i="19"/>
  <c r="AI103" i="19"/>
  <c r="BH103" i="19"/>
  <c r="AJ103" i="19"/>
  <c r="BI103" i="19"/>
  <c r="AK103" i="19"/>
  <c r="BO103" i="19"/>
  <c r="AL103" i="19"/>
  <c r="AM103" i="19"/>
  <c r="BQ103" i="19"/>
  <c r="AN103" i="19"/>
  <c r="BR103" i="19"/>
  <c r="O100" i="24"/>
  <c r="O101" i="24" s="1"/>
  <c r="AJ100" i="24"/>
  <c r="AJ101" i="24" s="1"/>
  <c r="BB100" i="24"/>
  <c r="BB101" i="24" s="1"/>
  <c r="R100" i="24"/>
  <c r="R101" i="24" s="1"/>
  <c r="BE100" i="22"/>
  <c r="BE101" i="22" s="1"/>
  <c r="BV100" i="22"/>
  <c r="BV101" i="22" s="1"/>
  <c r="BP100" i="22"/>
  <c r="BP101" i="22" s="1"/>
  <c r="BM100" i="22"/>
  <c r="BM101" i="22" s="1"/>
  <c r="Q100" i="24"/>
  <c r="Q101" i="24" s="1"/>
  <c r="BK100" i="24"/>
  <c r="BK101" i="24" s="1"/>
  <c r="BY100" i="24"/>
  <c r="BY101" i="24" s="1"/>
  <c r="G100" i="22"/>
  <c r="G101" i="22" s="1"/>
  <c r="S100" i="22"/>
  <c r="S101" i="22" s="1"/>
  <c r="M100" i="22"/>
  <c r="BK100" i="22"/>
  <c r="BK101" i="22" s="1"/>
  <c r="BP100" i="24"/>
  <c r="BP101" i="24" s="1"/>
  <c r="AH100" i="24"/>
  <c r="AH101" i="24" s="1"/>
  <c r="BA100" i="24"/>
  <c r="BA101" i="24" s="1"/>
  <c r="K99" i="22"/>
  <c r="AR100" i="24"/>
  <c r="AR101" i="24" s="1"/>
  <c r="I100" i="24"/>
  <c r="AB100" i="24"/>
  <c r="AB101" i="24" s="1"/>
  <c r="I99" i="24"/>
  <c r="N100" i="24"/>
  <c r="N101" i="24" s="1"/>
  <c r="BJ100" i="24"/>
  <c r="BJ101" i="24" s="1"/>
  <c r="BI100" i="24"/>
  <c r="BI101" i="24" s="1"/>
  <c r="P100" i="22"/>
  <c r="P101" i="22" s="1"/>
  <c r="I42" i="20"/>
  <c r="I90" i="22"/>
  <c r="I91" i="22" s="1"/>
  <c r="N90" i="22"/>
  <c r="N91" i="22" s="1"/>
  <c r="P90" i="19"/>
  <c r="P91" i="19" s="1"/>
  <c r="O90" i="19"/>
  <c r="O91" i="19" s="1"/>
  <c r="N90" i="19"/>
  <c r="N91" i="19" s="1"/>
  <c r="Q90" i="19"/>
  <c r="Q91" i="19" s="1"/>
  <c r="R19" i="24"/>
  <c r="R64" i="24" s="1"/>
  <c r="K90" i="19"/>
  <c r="K91" i="19" s="1"/>
  <c r="L90" i="19"/>
  <c r="L91" i="19" s="1"/>
  <c r="M90" i="19"/>
  <c r="M91" i="19" s="1"/>
  <c r="J90" i="19"/>
  <c r="J90" i="22"/>
  <c r="J91" i="22" s="1"/>
  <c r="K90" i="22"/>
  <c r="K91" i="22" s="1"/>
  <c r="L90" i="22"/>
  <c r="L91" i="22" s="1"/>
  <c r="M90" i="22"/>
  <c r="M91" i="22" s="1"/>
  <c r="K90" i="24"/>
  <c r="K91" i="24" s="1"/>
  <c r="Z19" i="24"/>
  <c r="Z64" i="24" s="1"/>
  <c r="F91" i="22"/>
  <c r="I90" i="24"/>
  <c r="BP19" i="24"/>
  <c r="BP64" i="24" s="1"/>
  <c r="N19" i="24"/>
  <c r="N64" i="24" s="1"/>
  <c r="J90" i="24"/>
  <c r="H90" i="24"/>
  <c r="T19" i="24"/>
  <c r="T64" i="24" s="1"/>
  <c r="BT19" i="24"/>
  <c r="BT64" i="24" s="1"/>
  <c r="AI19" i="24"/>
  <c r="AI64" i="24" s="1"/>
  <c r="K19" i="24"/>
  <c r="K64" i="24" s="1"/>
  <c r="AR26" i="24"/>
  <c r="AR27" i="24" s="1"/>
  <c r="AR29" i="24" s="1"/>
  <c r="BF19" i="24"/>
  <c r="BF64" i="24" s="1"/>
  <c r="BY19" i="24"/>
  <c r="BY64" i="24" s="1"/>
  <c r="BR26" i="24"/>
  <c r="BR27" i="24" s="1"/>
  <c r="BR66" i="24" s="1"/>
  <c r="BQ19" i="24"/>
  <c r="BQ64" i="24" s="1"/>
  <c r="AV19" i="24"/>
  <c r="AV64" i="24" s="1"/>
  <c r="H19" i="24"/>
  <c r="H64" i="24" s="1"/>
  <c r="S26" i="24"/>
  <c r="S27" i="24" s="1"/>
  <c r="S29" i="24" s="1"/>
  <c r="M26" i="24"/>
  <c r="M27" i="24" s="1"/>
  <c r="M66" i="24" s="1"/>
  <c r="K26" i="24"/>
  <c r="K27" i="24" s="1"/>
  <c r="K66" i="24" s="1"/>
  <c r="BJ26" i="24"/>
  <c r="BJ27" i="24" s="1"/>
  <c r="BJ66" i="24" s="1"/>
  <c r="AC19" i="24"/>
  <c r="AC64" i="24" s="1"/>
  <c r="W19" i="24"/>
  <c r="W64" i="24" s="1"/>
  <c r="BE19" i="24"/>
  <c r="BE64" i="24" s="1"/>
  <c r="AG19" i="19"/>
  <c r="AG64" i="19" s="1"/>
  <c r="Y19" i="24"/>
  <c r="Y64" i="24" s="1"/>
  <c r="AZ19" i="24"/>
  <c r="AZ64" i="24" s="1"/>
  <c r="BB19" i="24"/>
  <c r="BB64" i="24" s="1"/>
  <c r="AF19" i="24"/>
  <c r="AF64" i="24" s="1"/>
  <c r="AY19" i="24"/>
  <c r="AY64" i="24" s="1"/>
  <c r="BL19" i="24"/>
  <c r="BL64" i="24" s="1"/>
  <c r="BW19" i="24"/>
  <c r="BW64" i="24" s="1"/>
  <c r="AJ19" i="24"/>
  <c r="AJ64" i="24" s="1"/>
  <c r="AN19" i="24"/>
  <c r="AN64" i="24" s="1"/>
  <c r="BD19" i="24"/>
  <c r="BD64" i="24" s="1"/>
  <c r="AR19" i="24"/>
  <c r="AR64" i="24" s="1"/>
  <c r="BI19" i="24"/>
  <c r="BI64" i="24" s="1"/>
  <c r="G19" i="24"/>
  <c r="G64" i="24" s="1"/>
  <c r="L19" i="24"/>
  <c r="L64" i="24" s="1"/>
  <c r="BK19" i="24"/>
  <c r="BK64" i="24" s="1"/>
  <c r="X19" i="24"/>
  <c r="X64" i="24" s="1"/>
  <c r="BG19" i="24"/>
  <c r="BG64" i="24" s="1"/>
  <c r="O19" i="24"/>
  <c r="O64" i="24" s="1"/>
  <c r="BV19" i="24"/>
  <c r="BV64" i="24" s="1"/>
  <c r="BA19" i="24"/>
  <c r="BA64" i="24" s="1"/>
  <c r="BN19" i="24"/>
  <c r="BN64" i="24" s="1"/>
  <c r="P19" i="24"/>
  <c r="P64" i="24" s="1"/>
  <c r="BX19" i="24"/>
  <c r="BX64" i="24" s="1"/>
  <c r="AG19" i="24"/>
  <c r="AG64" i="24" s="1"/>
  <c r="BZ26" i="24"/>
  <c r="BZ27" i="24" s="1"/>
  <c r="BZ66" i="24" s="1"/>
  <c r="AO19" i="24"/>
  <c r="AO64" i="24" s="1"/>
  <c r="AA19" i="24"/>
  <c r="AA64" i="24" s="1"/>
  <c r="AS19" i="24"/>
  <c r="AS64" i="24" s="1"/>
  <c r="AX19" i="24"/>
  <c r="AX64" i="24" s="1"/>
  <c r="BM19" i="24"/>
  <c r="BM64" i="24" s="1"/>
  <c r="BO19" i="24"/>
  <c r="BO64" i="24" s="1"/>
  <c r="AE19" i="24"/>
  <c r="AE64" i="24" s="1"/>
  <c r="M19" i="24"/>
  <c r="M64" i="24" s="1"/>
  <c r="J19" i="24"/>
  <c r="J64" i="24" s="1"/>
  <c r="BZ19" i="24"/>
  <c r="BZ64" i="24" s="1"/>
  <c r="AL19" i="24"/>
  <c r="AL64" i="24" s="1"/>
  <c r="AT19" i="24"/>
  <c r="AT64" i="24" s="1"/>
  <c r="BC19" i="24"/>
  <c r="BC64" i="24" s="1"/>
  <c r="S19" i="24"/>
  <c r="S64" i="24" s="1"/>
  <c r="AH19" i="24"/>
  <c r="AH64" i="24" s="1"/>
  <c r="BI91" i="24"/>
  <c r="BH19" i="24"/>
  <c r="BH64" i="24" s="1"/>
  <c r="U19" i="24"/>
  <c r="U64" i="24" s="1"/>
  <c r="U91" i="24"/>
  <c r="Q19" i="24"/>
  <c r="Q64" i="24" s="1"/>
  <c r="BG91" i="24"/>
  <c r="L91" i="24"/>
  <c r="AT91" i="24"/>
  <c r="AO91" i="24"/>
  <c r="BZ91" i="24"/>
  <c r="Z91" i="24"/>
  <c r="BF91" i="24"/>
  <c r="AK19" i="24"/>
  <c r="AK64" i="24" s="1"/>
  <c r="I19" i="24"/>
  <c r="I64" i="24" s="1"/>
  <c r="AQ19" i="24"/>
  <c r="AQ64" i="24" s="1"/>
  <c r="AU19" i="24"/>
  <c r="AU64" i="24" s="1"/>
  <c r="BR91" i="24"/>
  <c r="T91" i="24"/>
  <c r="R91" i="24"/>
  <c r="AM19" i="24"/>
  <c r="AM64" i="24" s="1"/>
  <c r="BY91" i="24"/>
  <c r="V19" i="24"/>
  <c r="V64" i="24" s="1"/>
  <c r="AB19" i="24"/>
  <c r="AB64" i="24" s="1"/>
  <c r="BL91" i="24"/>
  <c r="BA91" i="24"/>
  <c r="Q91" i="24"/>
  <c r="AW19" i="24"/>
  <c r="AW64" i="24" s="1"/>
  <c r="BU19" i="24"/>
  <c r="BU64" i="24" s="1"/>
  <c r="AR91" i="24"/>
  <c r="BR19" i="24"/>
  <c r="BR64" i="24" s="1"/>
  <c r="BS19" i="24"/>
  <c r="BS64" i="24" s="1"/>
  <c r="X91" i="24"/>
  <c r="AB26" i="24"/>
  <c r="AB27" i="24" s="1"/>
  <c r="AB66" i="24" s="1"/>
  <c r="AQ91" i="24"/>
  <c r="AP19" i="24"/>
  <c r="AP64" i="24" s="1"/>
  <c r="BJ19" i="24"/>
  <c r="BJ64" i="24" s="1"/>
  <c r="N177" i="20"/>
  <c r="I22" i="19" s="1"/>
  <c r="I23" i="19" s="1"/>
  <c r="I65" i="19" s="1"/>
  <c r="F19" i="24"/>
  <c r="F64" i="24" s="1"/>
  <c r="BO91" i="24"/>
  <c r="AA91" i="24"/>
  <c r="BP91" i="24"/>
  <c r="AD91" i="24"/>
  <c r="BD91" i="24"/>
  <c r="AV91" i="24"/>
  <c r="AJ91" i="24"/>
  <c r="AB91" i="24"/>
  <c r="BK91" i="24"/>
  <c r="P91" i="24"/>
  <c r="AL91" i="24"/>
  <c r="AU91" i="24"/>
  <c r="W91" i="24"/>
  <c r="AD19" i="24"/>
  <c r="AD64" i="24" s="1"/>
  <c r="AG91" i="24"/>
  <c r="G91" i="24"/>
  <c r="AC91" i="24"/>
  <c r="BT91" i="24"/>
  <c r="BM91" i="24"/>
  <c r="BQ91" i="24"/>
  <c r="O91" i="24"/>
  <c r="AZ91" i="24"/>
  <c r="AS91" i="24"/>
  <c r="AX91" i="24"/>
  <c r="F91" i="24"/>
  <c r="AF91" i="24"/>
  <c r="Y91" i="24"/>
  <c r="BU91" i="24"/>
  <c r="BE91" i="24"/>
  <c r="BC91" i="24"/>
  <c r="AE91" i="24"/>
  <c r="AN91" i="24"/>
  <c r="BV91" i="24"/>
  <c r="BJ91" i="24"/>
  <c r="BS91" i="24"/>
  <c r="S91" i="24"/>
  <c r="AY91" i="24"/>
  <c r="AH91" i="24"/>
  <c r="AP91" i="24"/>
  <c r="BB91" i="24"/>
  <c r="N91" i="24"/>
  <c r="V91" i="24"/>
  <c r="C18" i="24"/>
  <c r="C17" i="24"/>
  <c r="D177" i="20"/>
  <c r="D179" i="20" s="1"/>
  <c r="I177" i="20"/>
  <c r="I22" i="22" s="1"/>
  <c r="I23" i="22" s="1"/>
  <c r="BZ19" i="22"/>
  <c r="BZ64" i="22" s="1"/>
  <c r="K19" i="19"/>
  <c r="K64" i="19" s="1"/>
  <c r="AK19" i="22"/>
  <c r="AK64" i="22" s="1"/>
  <c r="BU19" i="19"/>
  <c r="BU64" i="19" s="1"/>
  <c r="AE19" i="19"/>
  <c r="AE64" i="19" s="1"/>
  <c r="AY19" i="19"/>
  <c r="AY64" i="19" s="1"/>
  <c r="BY19" i="19"/>
  <c r="BY64" i="19" s="1"/>
  <c r="AU19" i="19"/>
  <c r="AU64" i="19" s="1"/>
  <c r="AZ19" i="19"/>
  <c r="AZ64" i="19" s="1"/>
  <c r="BE19" i="19"/>
  <c r="BE64" i="19" s="1"/>
  <c r="R19" i="19"/>
  <c r="R64" i="19" s="1"/>
  <c r="BO19" i="19"/>
  <c r="BO64" i="19" s="1"/>
  <c r="AH19" i="19"/>
  <c r="AH64" i="19" s="1"/>
  <c r="BP19" i="19"/>
  <c r="BP64" i="19" s="1"/>
  <c r="AR19" i="19"/>
  <c r="AR64" i="19" s="1"/>
  <c r="AB19" i="22"/>
  <c r="AB64" i="22" s="1"/>
  <c r="AF19" i="19"/>
  <c r="AF64" i="19" s="1"/>
  <c r="BQ19" i="19"/>
  <c r="BQ64" i="19" s="1"/>
  <c r="AP19" i="19"/>
  <c r="AP64" i="19" s="1"/>
  <c r="BC19" i="19"/>
  <c r="BC64" i="19" s="1"/>
  <c r="V19" i="19"/>
  <c r="V64" i="19" s="1"/>
  <c r="BM19" i="19"/>
  <c r="BM64" i="19" s="1"/>
  <c r="S19" i="22"/>
  <c r="S64" i="22" s="1"/>
  <c r="I19" i="19"/>
  <c r="I64" i="19" s="1"/>
  <c r="P19" i="19"/>
  <c r="P64" i="19" s="1"/>
  <c r="Y19" i="19"/>
  <c r="Y64" i="19" s="1"/>
  <c r="BG19" i="19"/>
  <c r="BG64" i="19" s="1"/>
  <c r="BS19" i="19"/>
  <c r="BS64" i="19" s="1"/>
  <c r="BW19" i="19"/>
  <c r="BW64" i="19" s="1"/>
  <c r="BU19" i="22"/>
  <c r="BU64" i="22" s="1"/>
  <c r="J19" i="19"/>
  <c r="J64" i="19" s="1"/>
  <c r="Q19" i="19"/>
  <c r="Q64" i="19" s="1"/>
  <c r="BV19" i="22"/>
  <c r="BV64" i="22" s="1"/>
  <c r="N19" i="19"/>
  <c r="N64" i="19" s="1"/>
  <c r="G19" i="19"/>
  <c r="G64" i="19" s="1"/>
  <c r="X19" i="19"/>
  <c r="X64" i="19" s="1"/>
  <c r="AI19" i="19"/>
  <c r="AI64" i="19" s="1"/>
  <c r="AT19" i="19"/>
  <c r="AT64" i="19" s="1"/>
  <c r="AJ19" i="19"/>
  <c r="AJ64" i="19" s="1"/>
  <c r="AO19" i="19"/>
  <c r="AO64" i="19" s="1"/>
  <c r="BM19" i="22"/>
  <c r="BM64" i="22" s="1"/>
  <c r="BK19" i="19"/>
  <c r="BK64" i="19" s="1"/>
  <c r="BJ19" i="19"/>
  <c r="BJ64" i="19" s="1"/>
  <c r="BX19" i="22"/>
  <c r="BX64" i="22" s="1"/>
  <c r="AU19" i="22"/>
  <c r="AU64" i="22" s="1"/>
  <c r="T19" i="22"/>
  <c r="T64" i="22" s="1"/>
  <c r="AC19" i="22"/>
  <c r="AC64" i="22" s="1"/>
  <c r="AF19" i="22"/>
  <c r="AF64" i="22" s="1"/>
  <c r="T19" i="19"/>
  <c r="T64" i="19" s="1"/>
  <c r="AC19" i="19"/>
  <c r="AC64" i="19" s="1"/>
  <c r="AW19" i="19"/>
  <c r="AW64" i="19" s="1"/>
  <c r="BB19" i="19"/>
  <c r="BB64" i="19" s="1"/>
  <c r="BF19" i="19"/>
  <c r="BF64" i="19" s="1"/>
  <c r="BT19" i="22"/>
  <c r="BT64" i="22" s="1"/>
  <c r="N19" i="22"/>
  <c r="N64" i="22" s="1"/>
  <c r="BF19" i="22"/>
  <c r="BF64" i="22" s="1"/>
  <c r="BZ19" i="19"/>
  <c r="BZ64" i="19" s="1"/>
  <c r="J19" i="22"/>
  <c r="J64" i="22" s="1"/>
  <c r="AQ19" i="22"/>
  <c r="AQ64" i="22" s="1"/>
  <c r="AG19" i="22"/>
  <c r="AG64" i="22" s="1"/>
  <c r="AY19" i="22"/>
  <c r="AY64" i="22" s="1"/>
  <c r="BC19" i="22"/>
  <c r="BC64" i="22" s="1"/>
  <c r="W19" i="22"/>
  <c r="W64" i="22" s="1"/>
  <c r="BH19" i="22"/>
  <c r="BH64" i="22" s="1"/>
  <c r="BY19" i="22"/>
  <c r="BY64" i="22" s="1"/>
  <c r="AJ19" i="22"/>
  <c r="AJ64" i="22" s="1"/>
  <c r="BK19" i="22"/>
  <c r="BK64" i="22" s="1"/>
  <c r="Z19" i="22"/>
  <c r="Z64" i="22" s="1"/>
  <c r="K19" i="22"/>
  <c r="K64" i="22" s="1"/>
  <c r="O19" i="22"/>
  <c r="O64" i="22" s="1"/>
  <c r="H19" i="22"/>
  <c r="H64" i="22" s="1"/>
  <c r="BP19" i="22"/>
  <c r="BP64" i="22" s="1"/>
  <c r="AT19" i="22"/>
  <c r="AT64" i="22" s="1"/>
  <c r="U19" i="22"/>
  <c r="U64" i="22" s="1"/>
  <c r="AH19" i="22"/>
  <c r="AH64" i="22" s="1"/>
  <c r="BQ19" i="22"/>
  <c r="BQ64" i="22" s="1"/>
  <c r="AZ19" i="22"/>
  <c r="AZ64" i="22" s="1"/>
  <c r="P19" i="22"/>
  <c r="P64" i="22" s="1"/>
  <c r="AO19" i="22"/>
  <c r="AO64" i="22" s="1"/>
  <c r="BG19" i="22"/>
  <c r="BG64" i="22" s="1"/>
  <c r="BR19" i="22"/>
  <c r="BR64" i="22" s="1"/>
  <c r="G19" i="22"/>
  <c r="G64" i="22" s="1"/>
  <c r="AL19" i="22"/>
  <c r="AL64" i="22" s="1"/>
  <c r="AW19" i="22"/>
  <c r="AW64" i="22" s="1"/>
  <c r="T26" i="24"/>
  <c r="T27" i="24" s="1"/>
  <c r="AC26" i="24"/>
  <c r="AC27" i="24" s="1"/>
  <c r="AJ26" i="24"/>
  <c r="AJ27" i="24" s="1"/>
  <c r="BA26" i="24"/>
  <c r="BA27" i="24" s="1"/>
  <c r="AS26" i="24"/>
  <c r="AS27" i="24" s="1"/>
  <c r="BC26" i="24"/>
  <c r="BC27" i="24" s="1"/>
  <c r="L26" i="24"/>
  <c r="L27" i="24" s="1"/>
  <c r="BU26" i="24"/>
  <c r="BU27" i="24" s="1"/>
  <c r="BT26" i="24"/>
  <c r="BT27" i="24" s="1"/>
  <c r="AD26" i="24"/>
  <c r="AD27" i="24" s="1"/>
  <c r="AK26" i="24"/>
  <c r="AK27" i="24" s="1"/>
  <c r="BS26" i="24"/>
  <c r="BS27" i="24" s="1"/>
  <c r="AG26" i="24"/>
  <c r="AG27" i="24" s="1"/>
  <c r="AU26" i="24"/>
  <c r="AU27" i="24" s="1"/>
  <c r="AE26" i="24"/>
  <c r="AE27" i="24" s="1"/>
  <c r="N26" i="24"/>
  <c r="N27" i="24" s="1"/>
  <c r="BV26" i="24"/>
  <c r="BV27" i="24" s="1"/>
  <c r="BE26" i="24"/>
  <c r="BE27" i="24" s="1"/>
  <c r="AM26" i="24"/>
  <c r="AM27" i="24" s="1"/>
  <c r="W26" i="24"/>
  <c r="W27" i="24" s="1"/>
  <c r="H26" i="24"/>
  <c r="H27" i="24" s="1"/>
  <c r="H66" i="24" s="1"/>
  <c r="BM26" i="24"/>
  <c r="BM27" i="24" s="1"/>
  <c r="AV26" i="24"/>
  <c r="AV27" i="24" s="1"/>
  <c r="F26" i="24"/>
  <c r="Q26" i="24"/>
  <c r="Q27" i="24" s="1"/>
  <c r="O26" i="24"/>
  <c r="O27" i="24" s="1"/>
  <c r="BW26" i="24"/>
  <c r="BW27" i="24" s="1"/>
  <c r="AF26" i="24"/>
  <c r="AF27" i="24" s="1"/>
  <c r="AL26" i="24"/>
  <c r="AL27" i="24" s="1"/>
  <c r="BB26" i="24"/>
  <c r="BB27" i="24" s="1"/>
  <c r="V26" i="24"/>
  <c r="V27" i="24" s="1"/>
  <c r="AN26" i="24"/>
  <c r="AN27" i="24" s="1"/>
  <c r="X26" i="24"/>
  <c r="X27" i="24" s="1"/>
  <c r="BF26" i="24"/>
  <c r="BF27" i="24" s="1"/>
  <c r="BH26" i="24"/>
  <c r="BH27" i="24" s="1"/>
  <c r="BN26" i="24"/>
  <c r="BN27" i="24" s="1"/>
  <c r="AW26" i="24"/>
  <c r="AW27" i="24" s="1"/>
  <c r="I26" i="24"/>
  <c r="I27" i="24" s="1"/>
  <c r="I66" i="24" s="1"/>
  <c r="U26" i="24"/>
  <c r="U27" i="24" s="1"/>
  <c r="P26" i="24"/>
  <c r="P27" i="24" s="1"/>
  <c r="BX26" i="24"/>
  <c r="BX27" i="24" s="1"/>
  <c r="AH26" i="24"/>
  <c r="AH27" i="24" s="1"/>
  <c r="AP26" i="24"/>
  <c r="AP27" i="24" s="1"/>
  <c r="AO26" i="24"/>
  <c r="AO27" i="24" s="1"/>
  <c r="Z26" i="24"/>
  <c r="Z27" i="24" s="1"/>
  <c r="BG26" i="24"/>
  <c r="BG27" i="24" s="1"/>
  <c r="BL26" i="24"/>
  <c r="BL27" i="24" s="1"/>
  <c r="BO26" i="24"/>
  <c r="BO27" i="24" s="1"/>
  <c r="AY26" i="24"/>
  <c r="AY27" i="24" s="1"/>
  <c r="BD26" i="24"/>
  <c r="BD27" i="24" s="1"/>
  <c r="Y26" i="24"/>
  <c r="Y27" i="24" s="1"/>
  <c r="BK26" i="24"/>
  <c r="BK27" i="24" s="1"/>
  <c r="R26" i="24"/>
  <c r="R27" i="24" s="1"/>
  <c r="BY26" i="24"/>
  <c r="BY27" i="24" s="1"/>
  <c r="J26" i="24"/>
  <c r="J27" i="24" s="1"/>
  <c r="AT26" i="24"/>
  <c r="AT27" i="24" s="1"/>
  <c r="BM8" i="24"/>
  <c r="BM9" i="24" s="1"/>
  <c r="BM11" i="24" s="1"/>
  <c r="W8" i="24"/>
  <c r="W9" i="24" s="1"/>
  <c r="W11" i="24" s="1"/>
  <c r="U8" i="24"/>
  <c r="U9" i="24" s="1"/>
  <c r="U11" i="24" s="1"/>
  <c r="AO8" i="24"/>
  <c r="AO9" i="24" s="1"/>
  <c r="AO11" i="24" s="1"/>
  <c r="BL8" i="24"/>
  <c r="BL9" i="24" s="1"/>
  <c r="BL11" i="24" s="1"/>
  <c r="BH8" i="24"/>
  <c r="BH9" i="24" s="1"/>
  <c r="BH11" i="24" s="1"/>
  <c r="BF8" i="24"/>
  <c r="BF9" i="24" s="1"/>
  <c r="BF11" i="24" s="1"/>
  <c r="P8" i="24"/>
  <c r="P9" i="24" s="1"/>
  <c r="P11" i="24" s="1"/>
  <c r="BG8" i="24"/>
  <c r="BG9" i="24" s="1"/>
  <c r="BG11" i="24" s="1"/>
  <c r="AL8" i="24"/>
  <c r="AL9" i="24" s="1"/>
  <c r="AL11" i="24" s="1"/>
  <c r="BW8" i="24"/>
  <c r="BW9" i="24" s="1"/>
  <c r="BW11" i="24" s="1"/>
  <c r="AG8" i="24"/>
  <c r="AG9" i="24" s="1"/>
  <c r="AG11" i="24" s="1"/>
  <c r="K8" i="24"/>
  <c r="K9" i="24" s="1"/>
  <c r="K11" i="24" s="1"/>
  <c r="BV8" i="24"/>
  <c r="BV9" i="24" s="1"/>
  <c r="BV11" i="24" s="1"/>
  <c r="BA8" i="24"/>
  <c r="BA9" i="24" s="1"/>
  <c r="BA11" i="24" s="1"/>
  <c r="BQ8" i="24"/>
  <c r="BQ9" i="24" s="1"/>
  <c r="BQ11" i="24" s="1"/>
  <c r="AA8" i="24"/>
  <c r="AA9" i="24" s="1"/>
  <c r="AA11" i="24" s="1"/>
  <c r="F8" i="24"/>
  <c r="BP8" i="24"/>
  <c r="BP9" i="24" s="1"/>
  <c r="BP11" i="24" s="1"/>
  <c r="AU8" i="24"/>
  <c r="AU9" i="24" s="1"/>
  <c r="AU11" i="24" s="1"/>
  <c r="G26" i="24"/>
  <c r="G27" i="24" s="1"/>
  <c r="AQ26" i="24"/>
  <c r="AQ27" i="24" s="1"/>
  <c r="AA26" i="24"/>
  <c r="AA27" i="24" s="1"/>
  <c r="AI26" i="24"/>
  <c r="AI27" i="24" s="1"/>
  <c r="BP26" i="24"/>
  <c r="BP27" i="24" s="1"/>
  <c r="BQ26" i="24"/>
  <c r="BQ27" i="24" s="1"/>
  <c r="AZ26" i="24"/>
  <c r="AZ27" i="24" s="1"/>
  <c r="BI26" i="24"/>
  <c r="BI27" i="24" s="1"/>
  <c r="AX26" i="24"/>
  <c r="AX27" i="24" s="1"/>
  <c r="BR26" i="22"/>
  <c r="BR27" i="22" s="1"/>
  <c r="AX26" i="22"/>
  <c r="AX27" i="22" s="1"/>
  <c r="AD26" i="22"/>
  <c r="AD27" i="22" s="1"/>
  <c r="AD66" i="22" s="1"/>
  <c r="J26" i="22"/>
  <c r="J27" i="22" s="1"/>
  <c r="J66" i="22" s="1"/>
  <c r="BQ26" i="22"/>
  <c r="BQ27" i="22" s="1"/>
  <c r="AW26" i="22"/>
  <c r="AW27" i="22" s="1"/>
  <c r="AW66" i="22" s="1"/>
  <c r="AC26" i="22"/>
  <c r="AC27" i="22" s="1"/>
  <c r="I26" i="22"/>
  <c r="I27" i="22" s="1"/>
  <c r="I66" i="22" s="1"/>
  <c r="BG26" i="22"/>
  <c r="BG27" i="22" s="1"/>
  <c r="AK26" i="22"/>
  <c r="AK27" i="22" s="1"/>
  <c r="O26" i="22"/>
  <c r="O27" i="22" s="1"/>
  <c r="BF26" i="22"/>
  <c r="BF27" i="22" s="1"/>
  <c r="AH26" i="22"/>
  <c r="AH27" i="22" s="1"/>
  <c r="L26" i="22"/>
  <c r="L27" i="22" s="1"/>
  <c r="BY26" i="22"/>
  <c r="BY27" i="22" s="1"/>
  <c r="BC26" i="22"/>
  <c r="BC27" i="22" s="1"/>
  <c r="AG26" i="22"/>
  <c r="AG27" i="22" s="1"/>
  <c r="K26" i="22"/>
  <c r="K27" i="22" s="1"/>
  <c r="K66" i="22" s="1"/>
  <c r="BV26" i="22"/>
  <c r="BV27" i="22" s="1"/>
  <c r="AZ26" i="22"/>
  <c r="AZ27" i="22" s="1"/>
  <c r="AB26" i="22"/>
  <c r="AB27" i="22" s="1"/>
  <c r="AB66" i="22" s="1"/>
  <c r="F26" i="22"/>
  <c r="BK26" i="22"/>
  <c r="BK27" i="22" s="1"/>
  <c r="AA26" i="22"/>
  <c r="AA27" i="22" s="1"/>
  <c r="BJ26" i="22"/>
  <c r="BJ27" i="22" s="1"/>
  <c r="W26" i="22"/>
  <c r="W27" i="22" s="1"/>
  <c r="BA26" i="22"/>
  <c r="BA27" i="22" s="1"/>
  <c r="V26" i="22"/>
  <c r="V27" i="22" s="1"/>
  <c r="AY26" i="22"/>
  <c r="AY27" i="22" s="1"/>
  <c r="U26" i="22"/>
  <c r="U27" i="22" s="1"/>
  <c r="AV26" i="22"/>
  <c r="AV27" i="22" s="1"/>
  <c r="AV66" i="22" s="1"/>
  <c r="T26" i="22"/>
  <c r="T27" i="22" s="1"/>
  <c r="AU26" i="22"/>
  <c r="AU27" i="22" s="1"/>
  <c r="S26" i="22"/>
  <c r="S27" i="22" s="1"/>
  <c r="AT26" i="22"/>
  <c r="AT27" i="22" s="1"/>
  <c r="AT66" i="22" s="1"/>
  <c r="R26" i="22"/>
  <c r="R27" i="22" s="1"/>
  <c r="AQ26" i="22"/>
  <c r="AQ27" i="22" s="1"/>
  <c r="BX26" i="22"/>
  <c r="BX27" i="22" s="1"/>
  <c r="P26" i="22"/>
  <c r="P27" i="22" s="1"/>
  <c r="BT26" i="22"/>
  <c r="BT27" i="22" s="1"/>
  <c r="AP26" i="22"/>
  <c r="AP27" i="22" s="1"/>
  <c r="AP66" i="22" s="1"/>
  <c r="G26" i="22"/>
  <c r="G27" i="22" s="1"/>
  <c r="BS26" i="22"/>
  <c r="BS27" i="22" s="1"/>
  <c r="AO26" i="22"/>
  <c r="AO27" i="22" s="1"/>
  <c r="BP26" i="22"/>
  <c r="BP27" i="22" s="1"/>
  <c r="AN26" i="22"/>
  <c r="AN27" i="22" s="1"/>
  <c r="BO26" i="22"/>
  <c r="BO27" i="22" s="1"/>
  <c r="AM26" i="22"/>
  <c r="AM27" i="22" s="1"/>
  <c r="BN26" i="22"/>
  <c r="BN27" i="22" s="1"/>
  <c r="AL26" i="22"/>
  <c r="AL27" i="22" s="1"/>
  <c r="BM26" i="22"/>
  <c r="BM27" i="22" s="1"/>
  <c r="AF26" i="22"/>
  <c r="AF27" i="22" s="1"/>
  <c r="C17" i="22"/>
  <c r="F19" i="22"/>
  <c r="AT65" i="22"/>
  <c r="BI19" i="22"/>
  <c r="AV19" i="22"/>
  <c r="AD19" i="22"/>
  <c r="L19" i="22"/>
  <c r="BD19" i="22"/>
  <c r="X19" i="22"/>
  <c r="AW65" i="22"/>
  <c r="AA19" i="22"/>
  <c r="AM19" i="22"/>
  <c r="AR19" i="22"/>
  <c r="AS65" i="22"/>
  <c r="AB65" i="22"/>
  <c r="BN19" i="22"/>
  <c r="BA19" i="22"/>
  <c r="BL19" i="22"/>
  <c r="Q19" i="22"/>
  <c r="C18" i="22"/>
  <c r="AE19" i="22"/>
  <c r="I19" i="22"/>
  <c r="AN19" i="22"/>
  <c r="BB19" i="22"/>
  <c r="AI19" i="22"/>
  <c r="V19" i="22"/>
  <c r="BZ65" i="22"/>
  <c r="BW19" i="22"/>
  <c r="BS19" i="22"/>
  <c r="BO19" i="22"/>
  <c r="AP19" i="22"/>
  <c r="Y19" i="22"/>
  <c r="AV65" i="22"/>
  <c r="BE19" i="22"/>
  <c r="M19" i="22"/>
  <c r="AX19" i="22"/>
  <c r="R19" i="22"/>
  <c r="BJ19" i="22"/>
  <c r="AS19" i="22"/>
  <c r="AP65" i="22"/>
  <c r="AD65" i="22"/>
  <c r="F65" i="22"/>
  <c r="AI65" i="22"/>
  <c r="H19" i="19"/>
  <c r="U19" i="19"/>
  <c r="L19" i="19"/>
  <c r="BV19" i="19"/>
  <c r="S65" i="19"/>
  <c r="AK19" i="19"/>
  <c r="BZ65" i="19"/>
  <c r="AD19" i="19"/>
  <c r="BL19" i="19"/>
  <c r="BR19" i="19"/>
  <c r="AX19" i="19"/>
  <c r="AQ19" i="19"/>
  <c r="AS19" i="19"/>
  <c r="O19" i="19"/>
  <c r="C18" i="19"/>
  <c r="M19" i="19"/>
  <c r="C17" i="19"/>
  <c r="F19" i="19"/>
  <c r="AL19" i="19"/>
  <c r="W19" i="19"/>
  <c r="Z19" i="19"/>
  <c r="S19" i="19"/>
  <c r="BD19" i="19"/>
  <c r="BH19" i="19"/>
  <c r="AN19" i="19"/>
  <c r="BN19" i="19"/>
  <c r="AI26" i="19"/>
  <c r="AI27" i="19" s="1"/>
  <c r="AF26" i="19"/>
  <c r="AF27" i="19" s="1"/>
  <c r="AY26" i="19"/>
  <c r="AY27" i="19" s="1"/>
  <c r="AC26" i="19"/>
  <c r="AC27" i="19" s="1"/>
  <c r="BU26" i="19"/>
  <c r="BU27" i="19" s="1"/>
  <c r="AX26" i="19"/>
  <c r="AX27" i="19" s="1"/>
  <c r="AB26" i="19"/>
  <c r="AB27" i="19" s="1"/>
  <c r="F26" i="19"/>
  <c r="AA26" i="19"/>
  <c r="AA27" i="19" s="1"/>
  <c r="BS26" i="19"/>
  <c r="BS27" i="19" s="1"/>
  <c r="AW26" i="19"/>
  <c r="AW27" i="19" s="1"/>
  <c r="BR26" i="19"/>
  <c r="BR27" i="19" s="1"/>
  <c r="AV26" i="19"/>
  <c r="AV27" i="19" s="1"/>
  <c r="Z26" i="19"/>
  <c r="Z27" i="19" s="1"/>
  <c r="BQ26" i="19"/>
  <c r="BQ27" i="19" s="1"/>
  <c r="AT26" i="19"/>
  <c r="AT27" i="19" s="1"/>
  <c r="BO26" i="19"/>
  <c r="BO27" i="19" s="1"/>
  <c r="W26" i="19"/>
  <c r="W27" i="19" s="1"/>
  <c r="AR26" i="19"/>
  <c r="AR27" i="19" s="1"/>
  <c r="V26" i="19"/>
  <c r="V27" i="19" s="1"/>
  <c r="BM26" i="19"/>
  <c r="BM27" i="19" s="1"/>
  <c r="AQ26" i="19"/>
  <c r="AQ27" i="19" s="1"/>
  <c r="U26" i="19"/>
  <c r="U27" i="19" s="1"/>
  <c r="BL26" i="19"/>
  <c r="BL27" i="19" s="1"/>
  <c r="AP26" i="19"/>
  <c r="AP27" i="19" s="1"/>
  <c r="T26" i="19"/>
  <c r="T27" i="19" s="1"/>
  <c r="BI26" i="19"/>
  <c r="BI27" i="19" s="1"/>
  <c r="AM26" i="19"/>
  <c r="AM27" i="19" s="1"/>
  <c r="Q26" i="19"/>
  <c r="Q27" i="19" s="1"/>
  <c r="P26" i="19"/>
  <c r="P27" i="19" s="1"/>
  <c r="BH26" i="19"/>
  <c r="BH27" i="19" s="1"/>
  <c r="M26" i="19"/>
  <c r="M27" i="19" s="1"/>
  <c r="BG26" i="19"/>
  <c r="BG27" i="19" s="1"/>
  <c r="K26" i="19"/>
  <c r="K27" i="19" s="1"/>
  <c r="BF26" i="19"/>
  <c r="BF27" i="19" s="1"/>
  <c r="J26" i="19"/>
  <c r="J27" i="19" s="1"/>
  <c r="BE26" i="19"/>
  <c r="BE27" i="19" s="1"/>
  <c r="I26" i="19"/>
  <c r="I27" i="19" s="1"/>
  <c r="BD26" i="19"/>
  <c r="BD27" i="19" s="1"/>
  <c r="H26" i="19"/>
  <c r="H27" i="19" s="1"/>
  <c r="AG26" i="19"/>
  <c r="AG27" i="19" s="1"/>
  <c r="BB26" i="19"/>
  <c r="BB27" i="19" s="1"/>
  <c r="BA26" i="19"/>
  <c r="BA27" i="19" s="1"/>
  <c r="AK26" i="19"/>
  <c r="AK27" i="19" s="1"/>
  <c r="AE26" i="19"/>
  <c r="AE27" i="19" s="1"/>
  <c r="BZ26" i="19"/>
  <c r="BZ27" i="19" s="1"/>
  <c r="BZ66" i="19" s="1"/>
  <c r="AD26" i="19"/>
  <c r="AD27" i="19" s="1"/>
  <c r="BY26" i="19"/>
  <c r="BY27" i="19" s="1"/>
  <c r="S26" i="19"/>
  <c r="S27" i="19" s="1"/>
  <c r="S66" i="19" s="1"/>
  <c r="BX19" i="19"/>
  <c r="BT19" i="19"/>
  <c r="BI19" i="19"/>
  <c r="BA19" i="19"/>
  <c r="AB19" i="19"/>
  <c r="F65" i="19"/>
  <c r="AA19" i="19"/>
  <c r="AM19" i="19"/>
  <c r="AV19" i="19"/>
  <c r="H101" i="22" l="1"/>
  <c r="K101" i="22"/>
  <c r="J101" i="19"/>
  <c r="S42" i="20"/>
  <c r="H22" i="22"/>
  <c r="H23" i="22" s="1"/>
  <c r="M101" i="22"/>
  <c r="H101" i="19"/>
  <c r="I101" i="19"/>
  <c r="K101" i="19"/>
  <c r="H22" i="19"/>
  <c r="H23" i="19" s="1"/>
  <c r="H29" i="19" s="1"/>
  <c r="J101" i="22"/>
  <c r="L101" i="19"/>
  <c r="L101" i="22"/>
  <c r="S103" i="22"/>
  <c r="N6" i="20"/>
  <c r="N55" i="20" s="1"/>
  <c r="F2" i="19" s="1"/>
  <c r="J101" i="24"/>
  <c r="N103" i="22"/>
  <c r="R103" i="22"/>
  <c r="O103" i="22"/>
  <c r="Q101" i="19"/>
  <c r="U103" i="19"/>
  <c r="H103" i="22"/>
  <c r="L103" i="22"/>
  <c r="F103" i="19"/>
  <c r="O101" i="19"/>
  <c r="M101" i="19"/>
  <c r="N101" i="19"/>
  <c r="J103" i="24"/>
  <c r="F103" i="22"/>
  <c r="I103" i="22"/>
  <c r="K103" i="22"/>
  <c r="V103" i="19"/>
  <c r="J103" i="22"/>
  <c r="L103" i="19"/>
  <c r="K103" i="19"/>
  <c r="P103" i="22"/>
  <c r="P101" i="19"/>
  <c r="G103" i="22"/>
  <c r="H103" i="24"/>
  <c r="M103" i="19"/>
  <c r="W103" i="19"/>
  <c r="P103" i="19"/>
  <c r="G103" i="24"/>
  <c r="Q103" i="24"/>
  <c r="O103" i="19"/>
  <c r="N103" i="19"/>
  <c r="P103" i="24"/>
  <c r="J103" i="19"/>
  <c r="K103" i="24"/>
  <c r="F103" i="24"/>
  <c r="I103" i="19"/>
  <c r="N103" i="24"/>
  <c r="I101" i="24"/>
  <c r="T103" i="19"/>
  <c r="H103" i="19"/>
  <c r="L103" i="24"/>
  <c r="G103" i="19"/>
  <c r="S103" i="19"/>
  <c r="M103" i="24"/>
  <c r="R103" i="19"/>
  <c r="I103" i="24"/>
  <c r="H101" i="24"/>
  <c r="Q103" i="22"/>
  <c r="T103" i="22"/>
  <c r="M103" i="22"/>
  <c r="Q103" i="19"/>
  <c r="O103" i="24"/>
  <c r="BH2" i="22"/>
  <c r="H2" i="22"/>
  <c r="AI2" i="22"/>
  <c r="AH2" i="22"/>
  <c r="AS2" i="22"/>
  <c r="AO2" i="22"/>
  <c r="BS2" i="22"/>
  <c r="AX2" i="22"/>
  <c r="L2" i="22"/>
  <c r="AM2" i="22"/>
  <c r="AC2" i="22"/>
  <c r="BQ2" i="22"/>
  <c r="BF2" i="22"/>
  <c r="AF2" i="22"/>
  <c r="AR2" i="22"/>
  <c r="BT2" i="22"/>
  <c r="Q2" i="22"/>
  <c r="BE2" i="22"/>
  <c r="T2" i="22"/>
  <c r="W2" i="22"/>
  <c r="BI2" i="22"/>
  <c r="AW2" i="22"/>
  <c r="BC2" i="22"/>
  <c r="BR2" i="22"/>
  <c r="BN2" i="22"/>
  <c r="S2" i="22"/>
  <c r="BM2" i="22"/>
  <c r="AP2" i="22"/>
  <c r="AE2" i="22"/>
  <c r="AA2" i="22"/>
  <c r="J2" i="22"/>
  <c r="G2" i="22"/>
  <c r="AV2" i="22"/>
  <c r="P2" i="22"/>
  <c r="BK2" i="22"/>
  <c r="AD2" i="22"/>
  <c r="AL2" i="22"/>
  <c r="AY2" i="22"/>
  <c r="O2" i="22"/>
  <c r="AK2" i="22"/>
  <c r="BY2" i="22"/>
  <c r="BX2" i="22"/>
  <c r="AJ2" i="22"/>
  <c r="BV2" i="22"/>
  <c r="BO2" i="22"/>
  <c r="R2" i="22"/>
  <c r="BB2" i="22"/>
  <c r="BD2" i="22"/>
  <c r="U2" i="22"/>
  <c r="Y2" i="22"/>
  <c r="BG2" i="22"/>
  <c r="K2" i="22"/>
  <c r="AQ2" i="22"/>
  <c r="AN2" i="22"/>
  <c r="AG2" i="22"/>
  <c r="Z2" i="22"/>
  <c r="BZ2" i="22"/>
  <c r="V2" i="22"/>
  <c r="I2" i="22"/>
  <c r="BP2" i="22"/>
  <c r="BL2" i="22"/>
  <c r="N2" i="22"/>
  <c r="BJ2" i="22"/>
  <c r="X2" i="22"/>
  <c r="AZ2" i="22"/>
  <c r="BW2" i="22"/>
  <c r="AT2" i="22"/>
  <c r="BA2" i="22"/>
  <c r="AU2" i="22"/>
  <c r="BU2" i="22"/>
  <c r="AB2" i="22"/>
  <c r="L22" i="22"/>
  <c r="L23" i="22" s="1"/>
  <c r="L65" i="22" s="1"/>
  <c r="N22" i="22"/>
  <c r="N23" i="22" s="1"/>
  <c r="N65" i="22" s="1"/>
  <c r="O22" i="22"/>
  <c r="O23" i="22" s="1"/>
  <c r="O65" i="22" s="1"/>
  <c r="K22" i="19"/>
  <c r="K23" i="19" s="1"/>
  <c r="K65" i="19" s="1"/>
  <c r="N22" i="19"/>
  <c r="N23" i="19" s="1"/>
  <c r="N65" i="19" s="1"/>
  <c r="O22" i="19"/>
  <c r="O23" i="19" s="1"/>
  <c r="O65" i="19" s="1"/>
  <c r="Q22" i="19"/>
  <c r="Q23" i="19" s="1"/>
  <c r="Q65" i="19" s="1"/>
  <c r="P22" i="19"/>
  <c r="P23" i="19" s="1"/>
  <c r="P65" i="19" s="1"/>
  <c r="AR66" i="24"/>
  <c r="J91" i="19"/>
  <c r="C91" i="19" s="1"/>
  <c r="N110" i="20" s="1"/>
  <c r="N37" i="20" s="1"/>
  <c r="C90" i="19"/>
  <c r="C91" i="22"/>
  <c r="C90" i="22"/>
  <c r="C90" i="24"/>
  <c r="J91" i="24"/>
  <c r="BR29" i="24"/>
  <c r="BJ30" i="24"/>
  <c r="BJ29" i="24"/>
  <c r="AB29" i="24"/>
  <c r="M29" i="24"/>
  <c r="AG30" i="19"/>
  <c r="BV30" i="24"/>
  <c r="BV33" i="24" s="1"/>
  <c r="S66" i="24"/>
  <c r="N179" i="20"/>
  <c r="M22" i="19"/>
  <c r="M23" i="19" s="1"/>
  <c r="M65" i="19" s="1"/>
  <c r="AR30" i="24"/>
  <c r="BZ29" i="24"/>
  <c r="S30" i="24"/>
  <c r="O30" i="24"/>
  <c r="M30" i="24"/>
  <c r="BR30" i="24"/>
  <c r="BZ30" i="24"/>
  <c r="AB30" i="24"/>
  <c r="BN91" i="24"/>
  <c r="I91" i="24"/>
  <c r="AW91" i="24"/>
  <c r="BW91" i="24"/>
  <c r="L22" i="19"/>
  <c r="L23" i="19" s="1"/>
  <c r="L65" i="19" s="1"/>
  <c r="M91" i="24"/>
  <c r="BX91" i="24"/>
  <c r="J22" i="19"/>
  <c r="J23" i="19" s="1"/>
  <c r="J65" i="19" s="1"/>
  <c r="AI91" i="24"/>
  <c r="BH91" i="24"/>
  <c r="AM91" i="24"/>
  <c r="I179" i="20"/>
  <c r="C19" i="24"/>
  <c r="H91" i="24"/>
  <c r="I22" i="24"/>
  <c r="I23" i="24" s="1"/>
  <c r="I65" i="24" s="1"/>
  <c r="M22" i="22"/>
  <c r="M23" i="22" s="1"/>
  <c r="M65" i="22" s="1"/>
  <c r="K22" i="24"/>
  <c r="K23" i="24" s="1"/>
  <c r="K65" i="24" s="1"/>
  <c r="J22" i="22"/>
  <c r="J23" i="22" s="1"/>
  <c r="J30" i="22" s="1"/>
  <c r="K22" i="22"/>
  <c r="K23" i="22" s="1"/>
  <c r="K30" i="22" s="1"/>
  <c r="H22" i="24"/>
  <c r="H23" i="24" s="1"/>
  <c r="H65" i="24" s="1"/>
  <c r="J22" i="24"/>
  <c r="J23" i="24" s="1"/>
  <c r="J65" i="24" s="1"/>
  <c r="BO30" i="19"/>
  <c r="AY30" i="19"/>
  <c r="V30" i="19"/>
  <c r="P30" i="22"/>
  <c r="BS30" i="19"/>
  <c r="AT30" i="19"/>
  <c r="BM30" i="19"/>
  <c r="S30" i="22"/>
  <c r="BG30" i="22"/>
  <c r="BB30" i="19"/>
  <c r="AF30" i="19"/>
  <c r="T30" i="22"/>
  <c r="BV30" i="22"/>
  <c r="BF30" i="19"/>
  <c r="BQ30" i="19"/>
  <c r="W30" i="22"/>
  <c r="AC30" i="19"/>
  <c r="BF30" i="22"/>
  <c r="BP30" i="22"/>
  <c r="AQ30" i="22"/>
  <c r="BM30" i="22"/>
  <c r="AP29" i="22"/>
  <c r="AC30" i="22"/>
  <c r="BQ30" i="22"/>
  <c r="BT30" i="22"/>
  <c r="BR30" i="22"/>
  <c r="BC30" i="22"/>
  <c r="AH30" i="22"/>
  <c r="U30" i="22"/>
  <c r="AZ30" i="22"/>
  <c r="AL59" i="24"/>
  <c r="AL49" i="24"/>
  <c r="AL67" i="24" s="1"/>
  <c r="AO59" i="24"/>
  <c r="AO49" i="24"/>
  <c r="AO67" i="24" s="1"/>
  <c r="AA59" i="24"/>
  <c r="AA49" i="24"/>
  <c r="AA67" i="24" s="1"/>
  <c r="AP66" i="24"/>
  <c r="AP29" i="24"/>
  <c r="AP30" i="24"/>
  <c r="F27" i="24"/>
  <c r="C26" i="24"/>
  <c r="BU66" i="24"/>
  <c r="BU29" i="24"/>
  <c r="BU30" i="24"/>
  <c r="AV8" i="24"/>
  <c r="AV9" i="24" s="1"/>
  <c r="AV11" i="24" s="1"/>
  <c r="BB8" i="24"/>
  <c r="BB9" i="24" s="1"/>
  <c r="BB11" i="24" s="1"/>
  <c r="R8" i="24"/>
  <c r="R9" i="24" s="1"/>
  <c r="R11" i="24" s="1"/>
  <c r="AR8" i="24"/>
  <c r="AR9" i="24" s="1"/>
  <c r="AR11" i="24" s="1"/>
  <c r="AH66" i="24"/>
  <c r="AH29" i="24"/>
  <c r="AH30" i="24"/>
  <c r="V66" i="24"/>
  <c r="V30" i="24"/>
  <c r="V29" i="24"/>
  <c r="AV66" i="24"/>
  <c r="AV29" i="24"/>
  <c r="AV30" i="24"/>
  <c r="L66" i="24"/>
  <c r="L29" i="24"/>
  <c r="L30" i="24"/>
  <c r="AU59" i="24"/>
  <c r="AU49" i="24"/>
  <c r="AU67" i="24" s="1"/>
  <c r="BS66" i="24"/>
  <c r="BS30" i="24"/>
  <c r="BS29" i="24"/>
  <c r="BC66" i="24"/>
  <c r="BC29" i="24"/>
  <c r="BC30" i="24"/>
  <c r="BG49" i="24"/>
  <c r="BG67" i="24" s="1"/>
  <c r="BG59" i="24"/>
  <c r="U59" i="24"/>
  <c r="BQ49" i="24"/>
  <c r="BQ67" i="24" s="1"/>
  <c r="BQ59" i="24"/>
  <c r="AH8" i="24"/>
  <c r="AH9" i="24" s="1"/>
  <c r="AH11" i="24" s="1"/>
  <c r="S8" i="24"/>
  <c r="S9" i="24" s="1"/>
  <c r="S11" i="24" s="1"/>
  <c r="AF8" i="24"/>
  <c r="AF9" i="24" s="1"/>
  <c r="AF11" i="24" s="1"/>
  <c r="AY66" i="24"/>
  <c r="AY29" i="24"/>
  <c r="AY30" i="24"/>
  <c r="W66" i="24"/>
  <c r="W29" i="24"/>
  <c r="W30" i="24"/>
  <c r="W33" i="24" s="1"/>
  <c r="AS66" i="24"/>
  <c r="AS29" i="24"/>
  <c r="AS30" i="24"/>
  <c r="BR8" i="24"/>
  <c r="BR9" i="24" s="1"/>
  <c r="BR11" i="24" s="1"/>
  <c r="BP66" i="24"/>
  <c r="BP29" i="24"/>
  <c r="BP30" i="24"/>
  <c r="G8" i="24"/>
  <c r="G9" i="24" s="1"/>
  <c r="G11" i="24" s="1"/>
  <c r="BC8" i="24"/>
  <c r="BC9" i="24" s="1"/>
  <c r="BC11" i="24" s="1"/>
  <c r="AN8" i="24"/>
  <c r="AN9" i="24" s="1"/>
  <c r="AN11" i="24" s="1"/>
  <c r="AZ8" i="24"/>
  <c r="AZ9" i="24" s="1"/>
  <c r="AZ11" i="24" s="1"/>
  <c r="BO66" i="24"/>
  <c r="BO29" i="24"/>
  <c r="BO30" i="24"/>
  <c r="BF49" i="24"/>
  <c r="BF67" i="24" s="1"/>
  <c r="BF59" i="24"/>
  <c r="AB8" i="24"/>
  <c r="AB9" i="24" s="1"/>
  <c r="AB11" i="24" s="1"/>
  <c r="AM66" i="24"/>
  <c r="AM29" i="24"/>
  <c r="AM30" i="24"/>
  <c r="BQ66" i="24"/>
  <c r="BQ29" i="24"/>
  <c r="BQ30" i="24"/>
  <c r="BQ33" i="24" s="1"/>
  <c r="F9" i="24"/>
  <c r="BB66" i="24"/>
  <c r="BB29" i="24"/>
  <c r="BB30" i="24"/>
  <c r="AW8" i="24"/>
  <c r="AW9" i="24" s="1"/>
  <c r="AW11" i="24" s="1"/>
  <c r="Q66" i="24"/>
  <c r="Q30" i="24"/>
  <c r="Q29" i="24"/>
  <c r="Y66" i="24"/>
  <c r="Y30" i="24"/>
  <c r="Y29" i="24"/>
  <c r="M8" i="24"/>
  <c r="M9" i="24" s="1"/>
  <c r="M11" i="24" s="1"/>
  <c r="BX8" i="24"/>
  <c r="BX9" i="24" s="1"/>
  <c r="BX11" i="24" s="1"/>
  <c r="AA66" i="24"/>
  <c r="AA30" i="24"/>
  <c r="AA33" i="24" s="1"/>
  <c r="AA29" i="24"/>
  <c r="AQ66" i="24"/>
  <c r="AQ29" i="24"/>
  <c r="AQ30" i="24"/>
  <c r="AC8" i="24"/>
  <c r="AC9" i="24" s="1"/>
  <c r="AC11" i="24" s="1"/>
  <c r="AI8" i="24"/>
  <c r="AI9" i="24" s="1"/>
  <c r="AI11" i="24" s="1"/>
  <c r="T8" i="24"/>
  <c r="T9" i="24" s="1"/>
  <c r="T11" i="24" s="1"/>
  <c r="BV66" i="24"/>
  <c r="BV29" i="24"/>
  <c r="AJ66" i="24"/>
  <c r="AJ30" i="24"/>
  <c r="AJ29" i="24"/>
  <c r="AN66" i="24"/>
  <c r="AN29" i="24"/>
  <c r="AN30" i="24"/>
  <c r="AG59" i="24"/>
  <c r="AG49" i="24"/>
  <c r="AG67" i="24" s="1"/>
  <c r="BI8" i="24"/>
  <c r="BI9" i="24" s="1"/>
  <c r="BI11" i="24" s="1"/>
  <c r="BA66" i="24"/>
  <c r="BA29" i="24"/>
  <c r="BA30" i="24"/>
  <c r="BA33" i="24" s="1"/>
  <c r="AX8" i="24"/>
  <c r="AX9" i="24" s="1"/>
  <c r="AX11" i="24" s="1"/>
  <c r="BD8" i="24"/>
  <c r="BD9" i="24" s="1"/>
  <c r="BD11" i="24" s="1"/>
  <c r="BJ8" i="24"/>
  <c r="BJ9" i="24" s="1"/>
  <c r="BJ11" i="24" s="1"/>
  <c r="U66" i="24"/>
  <c r="U29" i="24"/>
  <c r="U30" i="24"/>
  <c r="U33" i="24" s="1"/>
  <c r="AL66" i="24"/>
  <c r="AL30" i="24"/>
  <c r="AL29" i="24"/>
  <c r="AC66" i="24"/>
  <c r="AC29" i="24"/>
  <c r="AC30" i="24"/>
  <c r="BL49" i="24"/>
  <c r="BL67" i="24" s="1"/>
  <c r="BL59" i="24"/>
  <c r="AG66" i="24"/>
  <c r="AG29" i="24"/>
  <c r="AG30" i="24"/>
  <c r="AG33" i="24" s="1"/>
  <c r="BW59" i="24"/>
  <c r="BW49" i="24"/>
  <c r="BW67" i="24" s="1"/>
  <c r="BD66" i="24"/>
  <c r="BD29" i="24"/>
  <c r="BD30" i="24"/>
  <c r="BT8" i="24"/>
  <c r="BT9" i="24" s="1"/>
  <c r="BT11" i="24" s="1"/>
  <c r="BV59" i="24"/>
  <c r="BV49" i="24"/>
  <c r="BV67" i="24" s="1"/>
  <c r="P59" i="24"/>
  <c r="BX66" i="24"/>
  <c r="BX29" i="24"/>
  <c r="BX30" i="24"/>
  <c r="X66" i="24"/>
  <c r="X29" i="24"/>
  <c r="X30" i="24"/>
  <c r="BP59" i="24"/>
  <c r="BP49" i="24"/>
  <c r="BP67" i="24" s="1"/>
  <c r="K59" i="24"/>
  <c r="K49" i="24"/>
  <c r="K67" i="24" s="1"/>
  <c r="AI66" i="24"/>
  <c r="AI29" i="24"/>
  <c r="AI30" i="24"/>
  <c r="BZ8" i="24"/>
  <c r="BZ9" i="24" s="1"/>
  <c r="BZ11" i="24" s="1"/>
  <c r="AP8" i="24"/>
  <c r="AP9" i="24" s="1"/>
  <c r="AP11" i="24" s="1"/>
  <c r="BN66" i="24"/>
  <c r="BN30" i="24"/>
  <c r="BN29" i="24"/>
  <c r="BH49" i="24"/>
  <c r="BH67" i="24" s="1"/>
  <c r="BH59" i="24"/>
  <c r="L8" i="24"/>
  <c r="L9" i="24" s="1"/>
  <c r="L11" i="24" s="1"/>
  <c r="AD8" i="24"/>
  <c r="AD9" i="24" s="1"/>
  <c r="AD11" i="24" s="1"/>
  <c r="O66" i="24"/>
  <c r="O29" i="24"/>
  <c r="X8" i="24"/>
  <c r="X9" i="24" s="1"/>
  <c r="X11" i="24" s="1"/>
  <c r="AY8" i="24"/>
  <c r="AY9" i="24" s="1"/>
  <c r="AY11" i="24" s="1"/>
  <c r="AT8" i="24"/>
  <c r="AT9" i="24" s="1"/>
  <c r="AT11" i="24" s="1"/>
  <c r="AM8" i="24"/>
  <c r="AM9" i="24" s="1"/>
  <c r="AM11" i="24" s="1"/>
  <c r="R66" i="24"/>
  <c r="R29" i="24"/>
  <c r="R30" i="24"/>
  <c r="BG66" i="24"/>
  <c r="BG29" i="24"/>
  <c r="BG30" i="24"/>
  <c r="AD66" i="24"/>
  <c r="AD29" i="24"/>
  <c r="AD30" i="24"/>
  <c r="BM66" i="24"/>
  <c r="BM29" i="24"/>
  <c r="BM30" i="24"/>
  <c r="BM33" i="24" s="1"/>
  <c r="P66" i="24"/>
  <c r="P30" i="24"/>
  <c r="P33" i="24" s="1"/>
  <c r="P29" i="24"/>
  <c r="BE66" i="24"/>
  <c r="BE29" i="24"/>
  <c r="BE30" i="24"/>
  <c r="BY8" i="24"/>
  <c r="BY9" i="24" s="1"/>
  <c r="BY11" i="24" s="1"/>
  <c r="Y8" i="24"/>
  <c r="Y9" i="24" s="1"/>
  <c r="Y11" i="24" s="1"/>
  <c r="AW66" i="24"/>
  <c r="AW29" i="24"/>
  <c r="AW30" i="24"/>
  <c r="BY66" i="24"/>
  <c r="BY29" i="24"/>
  <c r="BY30" i="24"/>
  <c r="AX66" i="24"/>
  <c r="AX30" i="24"/>
  <c r="AX29" i="24"/>
  <c r="BK8" i="24"/>
  <c r="BK9" i="24" s="1"/>
  <c r="BK11" i="24" s="1"/>
  <c r="Z66" i="24"/>
  <c r="Z29" i="24"/>
  <c r="Z30" i="24"/>
  <c r="N66" i="24"/>
  <c r="N29" i="24"/>
  <c r="N30" i="24"/>
  <c r="BT66" i="24"/>
  <c r="BT29" i="24"/>
  <c r="BT30" i="24"/>
  <c r="BM59" i="24"/>
  <c r="BM49" i="24"/>
  <c r="BM67" i="24" s="1"/>
  <c r="N8" i="24"/>
  <c r="N9" i="24" s="1"/>
  <c r="N11" i="24" s="1"/>
  <c r="BS8" i="24"/>
  <c r="BS9" i="24" s="1"/>
  <c r="BS11" i="24" s="1"/>
  <c r="AT66" i="24"/>
  <c r="AT30" i="24"/>
  <c r="AT29" i="24"/>
  <c r="T66" i="24"/>
  <c r="T29" i="24"/>
  <c r="T30" i="24"/>
  <c r="I8" i="24"/>
  <c r="I9" i="24" s="1"/>
  <c r="I11" i="24" s="1"/>
  <c r="AJ8" i="24"/>
  <c r="AJ9" i="24" s="1"/>
  <c r="AJ11" i="24" s="1"/>
  <c r="BL66" i="24"/>
  <c r="BL29" i="24"/>
  <c r="BL30" i="24"/>
  <c r="BL33" i="24" s="1"/>
  <c r="BU8" i="24"/>
  <c r="BU9" i="24" s="1"/>
  <c r="BU11" i="24" s="1"/>
  <c r="BH66" i="24"/>
  <c r="BH29" i="24"/>
  <c r="BH30" i="24"/>
  <c r="BH33" i="24" s="1"/>
  <c r="BA59" i="24"/>
  <c r="BA49" i="24"/>
  <c r="BA67" i="24" s="1"/>
  <c r="W59" i="24"/>
  <c r="H8" i="24"/>
  <c r="H9" i="24" s="1"/>
  <c r="H11" i="24" s="1"/>
  <c r="BO8" i="24"/>
  <c r="BO9" i="24" s="1"/>
  <c r="BO11" i="24" s="1"/>
  <c r="AF66" i="24"/>
  <c r="AF29" i="24"/>
  <c r="AF30" i="24"/>
  <c r="J66" i="24"/>
  <c r="BW66" i="24"/>
  <c r="BW29" i="24"/>
  <c r="BW30" i="24"/>
  <c r="BW33" i="24" s="1"/>
  <c r="G66" i="24"/>
  <c r="G29" i="24"/>
  <c r="G30" i="24"/>
  <c r="O8" i="24"/>
  <c r="O9" i="24" s="1"/>
  <c r="O11" i="24" s="1"/>
  <c r="AK66" i="24"/>
  <c r="AK30" i="24"/>
  <c r="AK29" i="24"/>
  <c r="AS8" i="24"/>
  <c r="AS9" i="24" s="1"/>
  <c r="AS11" i="24" s="1"/>
  <c r="BE8" i="24"/>
  <c r="BE9" i="24" s="1"/>
  <c r="BE11" i="24" s="1"/>
  <c r="BK66" i="24"/>
  <c r="BK29" i="24"/>
  <c r="BI66" i="24"/>
  <c r="BI29" i="24"/>
  <c r="BI30" i="24"/>
  <c r="BN8" i="24"/>
  <c r="BN9" i="24" s="1"/>
  <c r="BN11" i="24" s="1"/>
  <c r="J8" i="24"/>
  <c r="J9" i="24" s="1"/>
  <c r="J11" i="24" s="1"/>
  <c r="AK8" i="24"/>
  <c r="AK9" i="24" s="1"/>
  <c r="AK11" i="24" s="1"/>
  <c r="V8" i="24"/>
  <c r="V9" i="24" s="1"/>
  <c r="V11" i="24" s="1"/>
  <c r="AO66" i="24"/>
  <c r="AO29" i="24"/>
  <c r="AO30" i="24"/>
  <c r="AO33" i="24" s="1"/>
  <c r="AE66" i="24"/>
  <c r="AE29" i="24"/>
  <c r="AE30" i="24"/>
  <c r="BK30" i="24"/>
  <c r="AZ66" i="24"/>
  <c r="AZ29" i="24"/>
  <c r="AZ30" i="24"/>
  <c r="Z8" i="24"/>
  <c r="Z9" i="24" s="1"/>
  <c r="Z11" i="24" s="1"/>
  <c r="AE8" i="24"/>
  <c r="AE9" i="24" s="1"/>
  <c r="AE11" i="24" s="1"/>
  <c r="Q8" i="24"/>
  <c r="Q9" i="24" s="1"/>
  <c r="Q11" i="24" s="1"/>
  <c r="AQ8" i="24"/>
  <c r="AQ9" i="24" s="1"/>
  <c r="AQ11" i="24" s="1"/>
  <c r="BF66" i="24"/>
  <c r="BF29" i="24"/>
  <c r="BF30" i="24"/>
  <c r="BF33" i="24" s="1"/>
  <c r="AU66" i="24"/>
  <c r="AU29" i="24"/>
  <c r="AU30" i="24"/>
  <c r="V64" i="22"/>
  <c r="V30" i="22"/>
  <c r="BL64" i="22"/>
  <c r="X64" i="22"/>
  <c r="AF66" i="22"/>
  <c r="AF29" i="22"/>
  <c r="BX66" i="22"/>
  <c r="BX29" i="22"/>
  <c r="BJ66" i="22"/>
  <c r="BJ29" i="22"/>
  <c r="BF66" i="22"/>
  <c r="BF29" i="22"/>
  <c r="AK66" i="22"/>
  <c r="AK29" i="22"/>
  <c r="BK66" i="22"/>
  <c r="BK29" i="22"/>
  <c r="BA64" i="22"/>
  <c r="BA30" i="22"/>
  <c r="BD64" i="22"/>
  <c r="AF30" i="22"/>
  <c r="AO66" i="22"/>
  <c r="AO29" i="22"/>
  <c r="BS66" i="22"/>
  <c r="BS29" i="22"/>
  <c r="AV30" i="22"/>
  <c r="AV64" i="22"/>
  <c r="G66" i="22"/>
  <c r="G29" i="22"/>
  <c r="V66" i="22"/>
  <c r="V29" i="22"/>
  <c r="BY66" i="22"/>
  <c r="BY29" i="22"/>
  <c r="AX66" i="22"/>
  <c r="AX29" i="22"/>
  <c r="AL66" i="22"/>
  <c r="AL29" i="22"/>
  <c r="AI64" i="22"/>
  <c r="AS64" i="22"/>
  <c r="BJ64" i="22"/>
  <c r="BJ30" i="22"/>
  <c r="AU66" i="22"/>
  <c r="AU29" i="22"/>
  <c r="BV66" i="22"/>
  <c r="BV29" i="22"/>
  <c r="U66" i="22"/>
  <c r="U29" i="22"/>
  <c r="AA66" i="22"/>
  <c r="AA29" i="22"/>
  <c r="AN64" i="22"/>
  <c r="AN30" i="22"/>
  <c r="AM66" i="22"/>
  <c r="AM29" i="22"/>
  <c r="AQ66" i="22"/>
  <c r="AQ29" i="22"/>
  <c r="BI64" i="22"/>
  <c r="M64" i="22"/>
  <c r="AK30" i="22"/>
  <c r="AG66" i="22"/>
  <c r="AG29" i="22"/>
  <c r="AB29" i="22"/>
  <c r="BC66" i="22"/>
  <c r="BC29" i="22"/>
  <c r="Y64" i="22"/>
  <c r="BR66" i="22"/>
  <c r="BR29" i="22"/>
  <c r="AH66" i="22"/>
  <c r="AH29" i="22"/>
  <c r="AD29" i="22"/>
  <c r="BO30" i="22"/>
  <c r="BO64" i="22"/>
  <c r="AT30" i="22"/>
  <c r="AR64" i="22"/>
  <c r="H26" i="22"/>
  <c r="H27" i="22" s="1"/>
  <c r="H66" i="22" s="1"/>
  <c r="BB26" i="22"/>
  <c r="BB27" i="22" s="1"/>
  <c r="BB30" i="22" s="1"/>
  <c r="BD26" i="22"/>
  <c r="BD27" i="22" s="1"/>
  <c r="BD30" i="22" s="1"/>
  <c r="BS64" i="22"/>
  <c r="BS30" i="22"/>
  <c r="AM64" i="22"/>
  <c r="AM30" i="22"/>
  <c r="BU26" i="22"/>
  <c r="BU27" i="22" s="1"/>
  <c r="BH26" i="22"/>
  <c r="BH27" i="22" s="1"/>
  <c r="BZ26" i="22"/>
  <c r="BZ27" i="22" s="1"/>
  <c r="R66" i="22"/>
  <c r="R29" i="22"/>
  <c r="S66" i="22"/>
  <c r="S29" i="22"/>
  <c r="T8" i="22"/>
  <c r="T9" i="22" s="1"/>
  <c r="T11" i="22" s="1"/>
  <c r="BY8" i="22"/>
  <c r="BY9" i="22" s="1"/>
  <c r="BY11" i="22" s="1"/>
  <c r="AZ8" i="22"/>
  <c r="AZ9" i="22" s="1"/>
  <c r="AZ11" i="22" s="1"/>
  <c r="BU8" i="22"/>
  <c r="BU9" i="22" s="1"/>
  <c r="BU11" i="22" s="1"/>
  <c r="Q8" i="22"/>
  <c r="Q9" i="22" s="1"/>
  <c r="Q11" i="22" s="1"/>
  <c r="BS8" i="22"/>
  <c r="BS9" i="22" s="1"/>
  <c r="BS11" i="22" s="1"/>
  <c r="AT8" i="22"/>
  <c r="AT9" i="22" s="1"/>
  <c r="AT11" i="22" s="1"/>
  <c r="BR8" i="22"/>
  <c r="BR9" i="22" s="1"/>
  <c r="BR11" i="22" s="1"/>
  <c r="AS8" i="22"/>
  <c r="AS9" i="22" s="1"/>
  <c r="AS11" i="22" s="1"/>
  <c r="K8" i="22"/>
  <c r="K9" i="22" s="1"/>
  <c r="K11" i="22" s="1"/>
  <c r="BM8" i="22"/>
  <c r="BM9" i="22" s="1"/>
  <c r="BM11" i="22" s="1"/>
  <c r="AI8" i="22"/>
  <c r="AI9" i="22" s="1"/>
  <c r="AI11" i="22" s="1"/>
  <c r="BG8" i="22"/>
  <c r="BG9" i="22" s="1"/>
  <c r="BG11" i="22" s="1"/>
  <c r="AH8" i="22"/>
  <c r="AH9" i="22" s="1"/>
  <c r="AH11" i="22" s="1"/>
  <c r="M26" i="22"/>
  <c r="M27" i="22" s="1"/>
  <c r="R30" i="22"/>
  <c r="R64" i="22"/>
  <c r="AN66" i="22"/>
  <c r="AN29" i="22"/>
  <c r="AY66" i="22"/>
  <c r="AY29" i="22"/>
  <c r="AW30" i="22"/>
  <c r="L66" i="22"/>
  <c r="AY30" i="22"/>
  <c r="P66" i="22"/>
  <c r="P29" i="22"/>
  <c r="AL30" i="22"/>
  <c r="BY30" i="22"/>
  <c r="AR26" i="22"/>
  <c r="AR27" i="22" s="1"/>
  <c r="AR30" i="22" s="1"/>
  <c r="Y26" i="22"/>
  <c r="Y27" i="22" s="1"/>
  <c r="AI26" i="22"/>
  <c r="AI27" i="22" s="1"/>
  <c r="AO30" i="22"/>
  <c r="F27" i="22"/>
  <c r="F30" i="22" s="1"/>
  <c r="AB30" i="22"/>
  <c r="AC66" i="22"/>
  <c r="AC29" i="22"/>
  <c r="AX64" i="22"/>
  <c r="AX30" i="22"/>
  <c r="BN30" i="22"/>
  <c r="BN64" i="22"/>
  <c r="BE64" i="22"/>
  <c r="AV29" i="22"/>
  <c r="AP64" i="22"/>
  <c r="AP30" i="22"/>
  <c r="W66" i="22"/>
  <c r="W29" i="22"/>
  <c r="AE64" i="22"/>
  <c r="I65" i="22"/>
  <c r="I29" i="22"/>
  <c r="AU30" i="22"/>
  <c r="BM66" i="22"/>
  <c r="BM29" i="22"/>
  <c r="BB64" i="22"/>
  <c r="BG66" i="22"/>
  <c r="BG29" i="22"/>
  <c r="BO66" i="22"/>
  <c r="BO29" i="22"/>
  <c r="T66" i="22"/>
  <c r="T29" i="22"/>
  <c r="BP66" i="22"/>
  <c r="BP29" i="22"/>
  <c r="AG30" i="22"/>
  <c r="AD64" i="22"/>
  <c r="AD30" i="22"/>
  <c r="BA66" i="22"/>
  <c r="BA29" i="22"/>
  <c r="AT29" i="22"/>
  <c r="BW26" i="22"/>
  <c r="BW27" i="22" s="1"/>
  <c r="BW30" i="22" s="1"/>
  <c r="BI26" i="22"/>
  <c r="BI27" i="22" s="1"/>
  <c r="BI30" i="22" s="1"/>
  <c r="BE26" i="22"/>
  <c r="BE27" i="22" s="1"/>
  <c r="BE30" i="22" s="1"/>
  <c r="AW29" i="22"/>
  <c r="F64" i="22"/>
  <c r="C19" i="22"/>
  <c r="AE26" i="22"/>
  <c r="AE27" i="22" s="1"/>
  <c r="AE30" i="22" s="1"/>
  <c r="Q26" i="22"/>
  <c r="Q27" i="22" s="1"/>
  <c r="X26" i="22"/>
  <c r="X27" i="22" s="1"/>
  <c r="N26" i="22"/>
  <c r="N27" i="22" s="1"/>
  <c r="O66" i="22"/>
  <c r="BN66" i="22"/>
  <c r="BN29" i="22"/>
  <c r="BX30" i="22"/>
  <c r="AZ66" i="22"/>
  <c r="AZ29" i="22"/>
  <c r="L64" i="22"/>
  <c r="BQ66" i="22"/>
  <c r="BQ29" i="22"/>
  <c r="I64" i="22"/>
  <c r="I30" i="22"/>
  <c r="BT66" i="22"/>
  <c r="BT29" i="22"/>
  <c r="BW64" i="22"/>
  <c r="AA30" i="22"/>
  <c r="AA64" i="22"/>
  <c r="BK30" i="22"/>
  <c r="G30" i="22"/>
  <c r="Q64" i="22"/>
  <c r="BL26" i="22"/>
  <c r="BL27" i="22" s="1"/>
  <c r="AS26" i="22"/>
  <c r="AS27" i="22" s="1"/>
  <c r="AS30" i="22" s="1"/>
  <c r="Z26" i="22"/>
  <c r="Z27" i="22" s="1"/>
  <c r="AJ26" i="22"/>
  <c r="AJ27" i="22" s="1"/>
  <c r="AP66" i="19"/>
  <c r="AP29" i="19"/>
  <c r="AV64" i="19"/>
  <c r="AV30" i="19"/>
  <c r="BI64" i="19"/>
  <c r="BI30" i="19"/>
  <c r="BE66" i="19"/>
  <c r="BE29" i="19"/>
  <c r="U66" i="19"/>
  <c r="U29" i="19"/>
  <c r="AA66" i="19"/>
  <c r="AA29" i="19"/>
  <c r="AM64" i="19"/>
  <c r="AM30" i="19"/>
  <c r="BT64" i="19"/>
  <c r="J66" i="19"/>
  <c r="AQ66" i="19"/>
  <c r="AQ29" i="19"/>
  <c r="F27" i="19"/>
  <c r="F30" i="19" s="1"/>
  <c r="BH64" i="19"/>
  <c r="BH30" i="19"/>
  <c r="BE30" i="19"/>
  <c r="BR30" i="19"/>
  <c r="BR64" i="19"/>
  <c r="BA30" i="19"/>
  <c r="BA64" i="19"/>
  <c r="AX66" i="19"/>
  <c r="AX29" i="19"/>
  <c r="W64" i="19"/>
  <c r="W30" i="19"/>
  <c r="AD30" i="19"/>
  <c r="AD64" i="19"/>
  <c r="U64" i="19"/>
  <c r="U30" i="19"/>
  <c r="T66" i="19"/>
  <c r="T29" i="19"/>
  <c r="BX64" i="19"/>
  <c r="BU66" i="19"/>
  <c r="BU29" i="19"/>
  <c r="AL64" i="19"/>
  <c r="AS64" i="19"/>
  <c r="BZ29" i="19"/>
  <c r="H66" i="19"/>
  <c r="BD64" i="19"/>
  <c r="BD30" i="19"/>
  <c r="BY66" i="19"/>
  <c r="BY29" i="19"/>
  <c r="AP30" i="19"/>
  <c r="AD66" i="19"/>
  <c r="AD29" i="19"/>
  <c r="BK8" i="19"/>
  <c r="BK9" i="19" s="1"/>
  <c r="BK11" i="19" s="1"/>
  <c r="AQ8" i="19"/>
  <c r="AQ9" i="19" s="1"/>
  <c r="AQ11" i="19" s="1"/>
  <c r="BR8" i="19"/>
  <c r="BR9" i="19" s="1"/>
  <c r="BR11" i="19" s="1"/>
  <c r="AW8" i="19"/>
  <c r="AW9" i="19" s="1"/>
  <c r="AW11" i="19" s="1"/>
  <c r="AB8" i="19"/>
  <c r="AB9" i="19" s="1"/>
  <c r="AB11" i="19" s="1"/>
  <c r="G8" i="19"/>
  <c r="G9" i="19" s="1"/>
  <c r="G11" i="19" s="1"/>
  <c r="BQ8" i="19"/>
  <c r="BQ9" i="19" s="1"/>
  <c r="BQ11" i="19" s="1"/>
  <c r="AV8" i="19"/>
  <c r="AV9" i="19" s="1"/>
  <c r="AV11" i="19" s="1"/>
  <c r="AA8" i="19"/>
  <c r="AA9" i="19" s="1"/>
  <c r="AA11" i="19" s="1"/>
  <c r="F8" i="19"/>
  <c r="BN8" i="19"/>
  <c r="BN9" i="19" s="1"/>
  <c r="BN11" i="19" s="1"/>
  <c r="AS8" i="19"/>
  <c r="AS9" i="19" s="1"/>
  <c r="AS11" i="19" s="1"/>
  <c r="X8" i="19"/>
  <c r="X9" i="19" s="1"/>
  <c r="X11" i="19" s="1"/>
  <c r="BM8" i="19"/>
  <c r="BM9" i="19" s="1"/>
  <c r="BM11" i="19" s="1"/>
  <c r="AR8" i="19"/>
  <c r="AR9" i="19" s="1"/>
  <c r="AR11" i="19" s="1"/>
  <c r="V8" i="19"/>
  <c r="V9" i="19" s="1"/>
  <c r="V11" i="19" s="1"/>
  <c r="BD8" i="19"/>
  <c r="BD9" i="19" s="1"/>
  <c r="BD11" i="19" s="1"/>
  <c r="AE8" i="19"/>
  <c r="AE9" i="19" s="1"/>
  <c r="AE11" i="19" s="1"/>
  <c r="BC8" i="19"/>
  <c r="BC9" i="19" s="1"/>
  <c r="BC11" i="19" s="1"/>
  <c r="AD8" i="19"/>
  <c r="AD9" i="19" s="1"/>
  <c r="AD11" i="19" s="1"/>
  <c r="AY8" i="19"/>
  <c r="AY9" i="19" s="1"/>
  <c r="AY11" i="19" s="1"/>
  <c r="AC8" i="19"/>
  <c r="AC9" i="19" s="1"/>
  <c r="AC11" i="19" s="1"/>
  <c r="BG8" i="19"/>
  <c r="BG9" i="19" s="1"/>
  <c r="BG11" i="19" s="1"/>
  <c r="BZ8" i="19"/>
  <c r="BZ9" i="19" s="1"/>
  <c r="BZ11" i="19" s="1"/>
  <c r="BA8" i="19"/>
  <c r="BA9" i="19" s="1"/>
  <c r="BA11" i="19" s="1"/>
  <c r="Z8" i="19"/>
  <c r="Z9" i="19" s="1"/>
  <c r="Z11" i="19" s="1"/>
  <c r="BY8" i="19"/>
  <c r="BY9" i="19" s="1"/>
  <c r="BY11" i="19" s="1"/>
  <c r="AZ8" i="19"/>
  <c r="AZ9" i="19" s="1"/>
  <c r="AZ11" i="19" s="1"/>
  <c r="Y8" i="19"/>
  <c r="Y9" i="19" s="1"/>
  <c r="Y11" i="19" s="1"/>
  <c r="BX8" i="19"/>
  <c r="BX9" i="19" s="1"/>
  <c r="BX11" i="19" s="1"/>
  <c r="U8" i="19"/>
  <c r="U9" i="19" s="1"/>
  <c r="U11" i="19" s="1"/>
  <c r="BJ8" i="19"/>
  <c r="BJ9" i="19" s="1"/>
  <c r="BJ11" i="19" s="1"/>
  <c r="J8" i="19"/>
  <c r="J9" i="19" s="1"/>
  <c r="J11" i="19" s="1"/>
  <c r="BW8" i="19"/>
  <c r="BW9" i="19" s="1"/>
  <c r="BW11" i="19" s="1"/>
  <c r="AX8" i="19"/>
  <c r="AX9" i="19" s="1"/>
  <c r="AX11" i="19" s="1"/>
  <c r="T8" i="19"/>
  <c r="T9" i="19" s="1"/>
  <c r="T11" i="19" s="1"/>
  <c r="AH8" i="19"/>
  <c r="AH9" i="19" s="1"/>
  <c r="AH11" i="19" s="1"/>
  <c r="BV8" i="19"/>
  <c r="BV9" i="19" s="1"/>
  <c r="BV11" i="19" s="1"/>
  <c r="AU8" i="19"/>
  <c r="AU9" i="19" s="1"/>
  <c r="AU11" i="19" s="1"/>
  <c r="S8" i="19"/>
  <c r="S9" i="19" s="1"/>
  <c r="S11" i="19" s="1"/>
  <c r="L8" i="19"/>
  <c r="L9" i="19" s="1"/>
  <c r="L11" i="19" s="1"/>
  <c r="BU8" i="19"/>
  <c r="BU9" i="19" s="1"/>
  <c r="BU11" i="19" s="1"/>
  <c r="AT8" i="19"/>
  <c r="AT9" i="19" s="1"/>
  <c r="AT11" i="19" s="1"/>
  <c r="R8" i="19"/>
  <c r="R9" i="19" s="1"/>
  <c r="R11" i="19" s="1"/>
  <c r="BH8" i="19"/>
  <c r="BH9" i="19" s="1"/>
  <c r="BH11" i="19" s="1"/>
  <c r="AI8" i="19"/>
  <c r="AI9" i="19" s="1"/>
  <c r="AI11" i="19" s="1"/>
  <c r="BT8" i="19"/>
  <c r="BT9" i="19" s="1"/>
  <c r="BT11" i="19" s="1"/>
  <c r="AP8" i="19"/>
  <c r="AP9" i="19" s="1"/>
  <c r="AP11" i="19" s="1"/>
  <c r="Q8" i="19"/>
  <c r="Q9" i="19" s="1"/>
  <c r="Q11" i="19" s="1"/>
  <c r="BS8" i="19"/>
  <c r="BS9" i="19" s="1"/>
  <c r="BS11" i="19" s="1"/>
  <c r="AO8" i="19"/>
  <c r="AO9" i="19" s="1"/>
  <c r="AO11" i="19" s="1"/>
  <c r="P8" i="19"/>
  <c r="P9" i="19" s="1"/>
  <c r="P11" i="19" s="1"/>
  <c r="BP8" i="19"/>
  <c r="BP9" i="19" s="1"/>
  <c r="BP11" i="19" s="1"/>
  <c r="AN8" i="19"/>
  <c r="AN9" i="19" s="1"/>
  <c r="AN11" i="19" s="1"/>
  <c r="O8" i="19"/>
  <c r="O9" i="19" s="1"/>
  <c r="O11" i="19" s="1"/>
  <c r="BO8" i="19"/>
  <c r="BO9" i="19" s="1"/>
  <c r="BO11" i="19" s="1"/>
  <c r="AM8" i="19"/>
  <c r="AM9" i="19" s="1"/>
  <c r="AM11" i="19" s="1"/>
  <c r="N8" i="19"/>
  <c r="N9" i="19" s="1"/>
  <c r="N11" i="19" s="1"/>
  <c r="BL8" i="19"/>
  <c r="BL9" i="19" s="1"/>
  <c r="BL11" i="19" s="1"/>
  <c r="AL8" i="19"/>
  <c r="AL9" i="19" s="1"/>
  <c r="AL11" i="19" s="1"/>
  <c r="M8" i="19"/>
  <c r="M9" i="19" s="1"/>
  <c r="M11" i="19" s="1"/>
  <c r="AK8" i="19"/>
  <c r="AK9" i="19" s="1"/>
  <c r="AK11" i="19" s="1"/>
  <c r="BI8" i="19"/>
  <c r="BI9" i="19" s="1"/>
  <c r="BI11" i="19" s="1"/>
  <c r="AJ8" i="19"/>
  <c r="AJ9" i="19" s="1"/>
  <c r="AJ11" i="19" s="1"/>
  <c r="K8" i="19"/>
  <c r="K9" i="19" s="1"/>
  <c r="K11" i="19" s="1"/>
  <c r="I8" i="19"/>
  <c r="I9" i="19" s="1"/>
  <c r="I11" i="19" s="1"/>
  <c r="BF8" i="19"/>
  <c r="BF9" i="19" s="1"/>
  <c r="BF11" i="19" s="1"/>
  <c r="AG8" i="19"/>
  <c r="AG9" i="19" s="1"/>
  <c r="AG11" i="19" s="1"/>
  <c r="H8" i="19"/>
  <c r="H9" i="19" s="1"/>
  <c r="H11" i="19" s="1"/>
  <c r="AF8" i="19"/>
  <c r="AF9" i="19" s="1"/>
  <c r="AF11" i="19" s="1"/>
  <c r="BE8" i="19"/>
  <c r="BE9" i="19" s="1"/>
  <c r="BE11" i="19" s="1"/>
  <c r="BN26" i="19"/>
  <c r="BN27" i="19" s="1"/>
  <c r="BN30" i="19" s="1"/>
  <c r="G26" i="19"/>
  <c r="G27" i="19" s="1"/>
  <c r="F64" i="19"/>
  <c r="C19" i="19"/>
  <c r="AQ64" i="19"/>
  <c r="AQ30" i="19"/>
  <c r="K66" i="19"/>
  <c r="W66" i="19"/>
  <c r="W29" i="19"/>
  <c r="BZ30" i="19"/>
  <c r="H64" i="19"/>
  <c r="BS66" i="19"/>
  <c r="BS29" i="19"/>
  <c r="V66" i="19"/>
  <c r="V29" i="19"/>
  <c r="Z64" i="19"/>
  <c r="Z30" i="19"/>
  <c r="AB66" i="19"/>
  <c r="AB29" i="19"/>
  <c r="AR66" i="19"/>
  <c r="AR29" i="19"/>
  <c r="AY66" i="19"/>
  <c r="AY29" i="19"/>
  <c r="AR30" i="19"/>
  <c r="AH26" i="19"/>
  <c r="AH27" i="19" s="1"/>
  <c r="N26" i="19"/>
  <c r="N27" i="19" s="1"/>
  <c r="AS26" i="19"/>
  <c r="AS27" i="19" s="1"/>
  <c r="AS30" i="19" s="1"/>
  <c r="BV26" i="19"/>
  <c r="BV27" i="19" s="1"/>
  <c r="AX30" i="19"/>
  <c r="AX64" i="19"/>
  <c r="AK64" i="19"/>
  <c r="AK30" i="19"/>
  <c r="AJ26" i="19"/>
  <c r="AJ27" i="19" s="1"/>
  <c r="BJ26" i="19"/>
  <c r="BJ27" i="19" s="1"/>
  <c r="X26" i="19"/>
  <c r="X27" i="19" s="1"/>
  <c r="L26" i="19"/>
  <c r="L27" i="19" s="1"/>
  <c r="S64" i="19"/>
  <c r="S30" i="19"/>
  <c r="M64" i="19"/>
  <c r="S29" i="19"/>
  <c r="BM66" i="19"/>
  <c r="BM29" i="19"/>
  <c r="M66" i="19"/>
  <c r="AK66" i="19"/>
  <c r="AK29" i="19"/>
  <c r="AF66" i="19"/>
  <c r="AF29" i="19"/>
  <c r="AW66" i="19"/>
  <c r="AW29" i="19"/>
  <c r="AE66" i="19"/>
  <c r="AE29" i="19"/>
  <c r="BL64" i="19"/>
  <c r="BL30" i="19"/>
  <c r="BG66" i="19"/>
  <c r="BG29" i="19"/>
  <c r="BO66" i="19"/>
  <c r="BO29" i="19"/>
  <c r="BN64" i="19"/>
  <c r="AA64" i="19"/>
  <c r="AA30" i="19"/>
  <c r="BH66" i="19"/>
  <c r="BH29" i="19"/>
  <c r="P66" i="19"/>
  <c r="AT66" i="19"/>
  <c r="AT29" i="19"/>
  <c r="BG30" i="19"/>
  <c r="AL26" i="19"/>
  <c r="AL27" i="19" s="1"/>
  <c r="BK26" i="19"/>
  <c r="BK27" i="19" s="1"/>
  <c r="BP26" i="19"/>
  <c r="BP27" i="19" s="1"/>
  <c r="AZ26" i="19"/>
  <c r="AZ27" i="19" s="1"/>
  <c r="BV64" i="19"/>
  <c r="AN26" i="19"/>
  <c r="AN27" i="19" s="1"/>
  <c r="AN30" i="19" s="1"/>
  <c r="R26" i="19"/>
  <c r="R27" i="19" s="1"/>
  <c r="Y26" i="19"/>
  <c r="Y27" i="19" s="1"/>
  <c r="BT26" i="19"/>
  <c r="BT27" i="19" s="1"/>
  <c r="BT30" i="19" s="1"/>
  <c r="L64" i="19"/>
  <c r="AO26" i="19"/>
  <c r="AO27" i="19" s="1"/>
  <c r="BX26" i="19"/>
  <c r="BX27" i="19" s="1"/>
  <c r="AU26" i="19"/>
  <c r="AU27" i="19" s="1"/>
  <c r="O26" i="19"/>
  <c r="O27" i="19" s="1"/>
  <c r="T30" i="19"/>
  <c r="BR66" i="19"/>
  <c r="BR29" i="19"/>
  <c r="BD66" i="19"/>
  <c r="BD29" i="19"/>
  <c r="BL66" i="19"/>
  <c r="BL29" i="19"/>
  <c r="BU30" i="19"/>
  <c r="AB30" i="19"/>
  <c r="AB64" i="19"/>
  <c r="BA66" i="19"/>
  <c r="BA29" i="19"/>
  <c r="Q66" i="19"/>
  <c r="BQ66" i="19"/>
  <c r="BQ29" i="19"/>
  <c r="AI66" i="19"/>
  <c r="AI29" i="19"/>
  <c r="AN64" i="19"/>
  <c r="I66" i="19"/>
  <c r="I29" i="19"/>
  <c r="AC66" i="19"/>
  <c r="AC29" i="19"/>
  <c r="BB66" i="19"/>
  <c r="BB29" i="19"/>
  <c r="AM66" i="19"/>
  <c r="AM29" i="19"/>
  <c r="Z66" i="19"/>
  <c r="Z29" i="19"/>
  <c r="BC26" i="19"/>
  <c r="BC27" i="19" s="1"/>
  <c r="O64" i="19"/>
  <c r="I30" i="19"/>
  <c r="AW30" i="19"/>
  <c r="AI30" i="19"/>
  <c r="BF66" i="19"/>
  <c r="BF29" i="19"/>
  <c r="AG66" i="19"/>
  <c r="AG29" i="19"/>
  <c r="BI66" i="19"/>
  <c r="BI29" i="19"/>
  <c r="AV66" i="19"/>
  <c r="AV29" i="19"/>
  <c r="BW26" i="19"/>
  <c r="BW27" i="19" s="1"/>
  <c r="AE30" i="19"/>
  <c r="BY30" i="19"/>
  <c r="C101" i="22" l="1"/>
  <c r="C101" i="24"/>
  <c r="C101" i="19"/>
  <c r="C103" i="19"/>
  <c r="C103" i="22"/>
  <c r="C103" i="24"/>
  <c r="K29" i="19"/>
  <c r="L29" i="22"/>
  <c r="P29" i="19"/>
  <c r="P30" i="19"/>
  <c r="P33" i="19" s="1"/>
  <c r="L30" i="22"/>
  <c r="Q29" i="19"/>
  <c r="Q30" i="19"/>
  <c r="Q33" i="19" s="1"/>
  <c r="BX2" i="19"/>
  <c r="AK2" i="19"/>
  <c r="AW2" i="19"/>
  <c r="T2" i="19"/>
  <c r="X2" i="19"/>
  <c r="BE2" i="19"/>
  <c r="Y2" i="19"/>
  <c r="AQ2" i="19"/>
  <c r="M2" i="19"/>
  <c r="AG2" i="19"/>
  <c r="BV2" i="19"/>
  <c r="BT2" i="19"/>
  <c r="AZ2" i="19"/>
  <c r="K2" i="19"/>
  <c r="AM2" i="19"/>
  <c r="AN2" i="19"/>
  <c r="BZ2" i="19"/>
  <c r="BU2" i="19"/>
  <c r="V2" i="19"/>
  <c r="AS2" i="19"/>
  <c r="G2" i="19"/>
  <c r="BP2" i="19"/>
  <c r="L2" i="19"/>
  <c r="I2" i="19"/>
  <c r="BK2" i="19"/>
  <c r="AF2" i="19"/>
  <c r="AC2" i="19"/>
  <c r="J2" i="19"/>
  <c r="BL2" i="19"/>
  <c r="N2" i="19"/>
  <c r="AB2" i="19"/>
  <c r="S2" i="19"/>
  <c r="AA2" i="19"/>
  <c r="AJ2" i="19"/>
  <c r="AO2" i="19"/>
  <c r="H2" i="19"/>
  <c r="AT2" i="19"/>
  <c r="AD2" i="19"/>
  <c r="BI2" i="19"/>
  <c r="BO2" i="19"/>
  <c r="BA2" i="19"/>
  <c r="AE2" i="19"/>
  <c r="BF2" i="19"/>
  <c r="AX2" i="19"/>
  <c r="AR2" i="19"/>
  <c r="AL2" i="19"/>
  <c r="O2" i="19"/>
  <c r="Z2" i="19"/>
  <c r="BS2" i="19"/>
  <c r="BG2" i="19"/>
  <c r="BJ2" i="19"/>
  <c r="BB2" i="19"/>
  <c r="BD2" i="19"/>
  <c r="W2" i="19"/>
  <c r="BY2" i="19"/>
  <c r="AP2" i="19"/>
  <c r="AY2" i="19"/>
  <c r="AV2" i="19"/>
  <c r="BM2" i="19"/>
  <c r="BN2" i="19"/>
  <c r="BQ2" i="19"/>
  <c r="BW2" i="19"/>
  <c r="U2" i="19"/>
  <c r="AU2" i="19"/>
  <c r="AI2" i="19"/>
  <c r="R2" i="19"/>
  <c r="BH2" i="19"/>
  <c r="Q2" i="19"/>
  <c r="P2" i="19"/>
  <c r="AH2" i="19"/>
  <c r="BR2" i="19"/>
  <c r="BC2" i="19"/>
  <c r="K30" i="19"/>
  <c r="K33" i="19" s="1"/>
  <c r="O29" i="22"/>
  <c r="O30" i="22"/>
  <c r="I110" i="20"/>
  <c r="I37" i="20" s="1"/>
  <c r="L30" i="19"/>
  <c r="L33" i="19" s="1"/>
  <c r="M29" i="19"/>
  <c r="M30" i="19"/>
  <c r="M33" i="19" s="1"/>
  <c r="J29" i="22"/>
  <c r="J65" i="22"/>
  <c r="J30" i="19"/>
  <c r="J33" i="19" s="1"/>
  <c r="J29" i="19"/>
  <c r="I29" i="24"/>
  <c r="I30" i="24"/>
  <c r="I33" i="24" s="1"/>
  <c r="K29" i="22"/>
  <c r="C22" i="19"/>
  <c r="M30" i="22"/>
  <c r="C91" i="24"/>
  <c r="C22" i="24"/>
  <c r="K65" i="22"/>
  <c r="C23" i="24"/>
  <c r="C22" i="22"/>
  <c r="J30" i="24"/>
  <c r="J33" i="24" s="1"/>
  <c r="H29" i="24"/>
  <c r="J29" i="24"/>
  <c r="H30" i="24"/>
  <c r="H33" i="24" s="1"/>
  <c r="K29" i="24"/>
  <c r="K30" i="24"/>
  <c r="K33" i="24" s="1"/>
  <c r="H30" i="19"/>
  <c r="H33" i="19" s="1"/>
  <c r="C26" i="19"/>
  <c r="H65" i="19"/>
  <c r="C23" i="19"/>
  <c r="BI59" i="24"/>
  <c r="BI33" i="24"/>
  <c r="BI49" i="24"/>
  <c r="BI67" i="24" s="1"/>
  <c r="F66" i="24"/>
  <c r="C27" i="24"/>
  <c r="F29" i="24"/>
  <c r="F30" i="24"/>
  <c r="C9" i="24"/>
  <c r="F11" i="24"/>
  <c r="AE49" i="24"/>
  <c r="AE67" i="24" s="1"/>
  <c r="AE33" i="24"/>
  <c r="AE59" i="24"/>
  <c r="Z49" i="24"/>
  <c r="Z67" i="24" s="1"/>
  <c r="Z59" i="24"/>
  <c r="Z33" i="24"/>
  <c r="BE59" i="24"/>
  <c r="BE33" i="24"/>
  <c r="BE49" i="24"/>
  <c r="BE67" i="24" s="1"/>
  <c r="AS33" i="24"/>
  <c r="AS59" i="24"/>
  <c r="AS49" i="24"/>
  <c r="AS67" i="24" s="1"/>
  <c r="AH49" i="24"/>
  <c r="AH67" i="24" s="1"/>
  <c r="AH33" i="24"/>
  <c r="AH59" i="24"/>
  <c r="BS59" i="24"/>
  <c r="BS33" i="24"/>
  <c r="BS49" i="24"/>
  <c r="BS67" i="24" s="1"/>
  <c r="BR59" i="24"/>
  <c r="BR49" i="24"/>
  <c r="BR67" i="24" s="1"/>
  <c r="BR33" i="24"/>
  <c r="BK59" i="24"/>
  <c r="BK49" i="24"/>
  <c r="BK67" i="24" s="1"/>
  <c r="BK33" i="24"/>
  <c r="N59" i="24"/>
  <c r="N49" i="24"/>
  <c r="N67" i="24" s="1"/>
  <c r="N33" i="24"/>
  <c r="BX49" i="24"/>
  <c r="BX67" i="24" s="1"/>
  <c r="BX33" i="24"/>
  <c r="BX59" i="24"/>
  <c r="O59" i="24"/>
  <c r="O49" i="24"/>
  <c r="O67" i="24" s="1"/>
  <c r="O33" i="24"/>
  <c r="M49" i="24"/>
  <c r="M67" i="24" s="1"/>
  <c r="M59" i="24"/>
  <c r="M33" i="24"/>
  <c r="Q59" i="24"/>
  <c r="Q33" i="24"/>
  <c r="BG33" i="24"/>
  <c r="Y33" i="24"/>
  <c r="Y49" i="24"/>
  <c r="Y67" i="24" s="1"/>
  <c r="Y59" i="24"/>
  <c r="AP59" i="24"/>
  <c r="AP49" i="24"/>
  <c r="AP67" i="24" s="1"/>
  <c r="AP33" i="24"/>
  <c r="BO59" i="24"/>
  <c r="BO49" i="24"/>
  <c r="BO67" i="24" s="1"/>
  <c r="BO33" i="24"/>
  <c r="BY59" i="24"/>
  <c r="BY33" i="24"/>
  <c r="BY49" i="24"/>
  <c r="BY67" i="24" s="1"/>
  <c r="BZ59" i="24"/>
  <c r="BZ49" i="24"/>
  <c r="BZ67" i="24" s="1"/>
  <c r="BZ33" i="24"/>
  <c r="AM59" i="24"/>
  <c r="AM33" i="24"/>
  <c r="AM49" i="24"/>
  <c r="AM67" i="24" s="1"/>
  <c r="AR59" i="24"/>
  <c r="AR49" i="24"/>
  <c r="AR67" i="24" s="1"/>
  <c r="AR33" i="24"/>
  <c r="AL33" i="24"/>
  <c r="G59" i="24"/>
  <c r="G49" i="24"/>
  <c r="G67" i="24" s="1"/>
  <c r="G33" i="24"/>
  <c r="BU49" i="24"/>
  <c r="BU67" i="24" s="1"/>
  <c r="BU59" i="24"/>
  <c r="BU33" i="24"/>
  <c r="AT59" i="24"/>
  <c r="AT49" i="24"/>
  <c r="AT67" i="24" s="1"/>
  <c r="AT33" i="24"/>
  <c r="BT33" i="24"/>
  <c r="BT59" i="24"/>
  <c r="BT49" i="24"/>
  <c r="BT67" i="24" s="1"/>
  <c r="R33" i="24"/>
  <c r="R59" i="24"/>
  <c r="S33" i="24"/>
  <c r="S59" i="24"/>
  <c r="AB59" i="24"/>
  <c r="AB49" i="24"/>
  <c r="AB67" i="24" s="1"/>
  <c r="AB33" i="24"/>
  <c r="V59" i="24"/>
  <c r="V33" i="24"/>
  <c r="AY33" i="24"/>
  <c r="AY59" i="24"/>
  <c r="AY49" i="24"/>
  <c r="AY67" i="24" s="1"/>
  <c r="BB59" i="24"/>
  <c r="BB33" i="24"/>
  <c r="BB49" i="24"/>
  <c r="BB67" i="24" s="1"/>
  <c r="AW59" i="24"/>
  <c r="AW33" i="24"/>
  <c r="AW49" i="24"/>
  <c r="AW67" i="24" s="1"/>
  <c r="AV33" i="24"/>
  <c r="AV49" i="24"/>
  <c r="AV67" i="24" s="1"/>
  <c r="AV59" i="24"/>
  <c r="J49" i="24"/>
  <c r="J67" i="24" s="1"/>
  <c r="J59" i="24"/>
  <c r="BJ59" i="24"/>
  <c r="BJ33" i="24"/>
  <c r="BJ49" i="24"/>
  <c r="BJ67" i="24" s="1"/>
  <c r="T33" i="24"/>
  <c r="T59" i="24"/>
  <c r="BC49" i="24"/>
  <c r="BC67" i="24" s="1"/>
  <c r="BC59" i="24"/>
  <c r="BC33" i="24"/>
  <c r="AK59" i="24"/>
  <c r="AK49" i="24"/>
  <c r="AK67" i="24" s="1"/>
  <c r="AK33" i="24"/>
  <c r="X59" i="24"/>
  <c r="X49" i="24"/>
  <c r="X67" i="24" s="1"/>
  <c r="X33" i="24"/>
  <c r="BN59" i="24"/>
  <c r="BN49" i="24"/>
  <c r="BN67" i="24" s="1"/>
  <c r="BN33" i="24"/>
  <c r="AJ59" i="24"/>
  <c r="AJ49" i="24"/>
  <c r="AJ67" i="24" s="1"/>
  <c r="AJ33" i="24"/>
  <c r="AI59" i="24"/>
  <c r="AI49" i="24"/>
  <c r="AI67" i="24" s="1"/>
  <c r="AI33" i="24"/>
  <c r="AU33" i="24"/>
  <c r="H59" i="24"/>
  <c r="H49" i="24"/>
  <c r="H67" i="24" s="1"/>
  <c r="BD59" i="24"/>
  <c r="BD33" i="24"/>
  <c r="BD49" i="24"/>
  <c r="BD67" i="24" s="1"/>
  <c r="I59" i="24"/>
  <c r="I49" i="24"/>
  <c r="I67" i="24" s="1"/>
  <c r="AD33" i="24"/>
  <c r="AD49" i="24"/>
  <c r="AD67" i="24" s="1"/>
  <c r="AD59" i="24"/>
  <c r="BP33" i="24"/>
  <c r="AX59" i="24"/>
  <c r="AX49" i="24"/>
  <c r="AX67" i="24" s="1"/>
  <c r="AX33" i="24"/>
  <c r="AC59" i="24"/>
  <c r="AC49" i="24"/>
  <c r="AC67" i="24" s="1"/>
  <c r="AC33" i="24"/>
  <c r="AZ49" i="24"/>
  <c r="AZ67" i="24" s="1"/>
  <c r="AZ59" i="24"/>
  <c r="AZ33" i="24"/>
  <c r="AQ49" i="24"/>
  <c r="AQ67" i="24" s="1"/>
  <c r="AQ59" i="24"/>
  <c r="AQ33" i="24"/>
  <c r="L59" i="24"/>
  <c r="L49" i="24"/>
  <c r="L67" i="24" s="1"/>
  <c r="L33" i="24"/>
  <c r="C8" i="24"/>
  <c r="AN59" i="24"/>
  <c r="AN49" i="24"/>
  <c r="AN67" i="24" s="1"/>
  <c r="AN33" i="24"/>
  <c r="AF59" i="24"/>
  <c r="AF49" i="24"/>
  <c r="AF67" i="24" s="1"/>
  <c r="AF33" i="24"/>
  <c r="AS33" i="22"/>
  <c r="AS59" i="22"/>
  <c r="AS49" i="22"/>
  <c r="AS67" i="22" s="1"/>
  <c r="Y66" i="22"/>
  <c r="Y29" i="22"/>
  <c r="BG49" i="22"/>
  <c r="BG67" i="22" s="1"/>
  <c r="BG59" i="22"/>
  <c r="BG33" i="22"/>
  <c r="BR59" i="22"/>
  <c r="BR33" i="22"/>
  <c r="BR49" i="22"/>
  <c r="BR67" i="22" s="1"/>
  <c r="BW66" i="22"/>
  <c r="BW29" i="22"/>
  <c r="AI66" i="22"/>
  <c r="AI29" i="22"/>
  <c r="AH33" i="22"/>
  <c r="AH59" i="22"/>
  <c r="AH49" i="22"/>
  <c r="AH67" i="22" s="1"/>
  <c r="BU59" i="22"/>
  <c r="BU49" i="22"/>
  <c r="BU67" i="22" s="1"/>
  <c r="AR66" i="22"/>
  <c r="AR29" i="22"/>
  <c r="J8" i="22"/>
  <c r="J9" i="22" s="1"/>
  <c r="J11" i="22" s="1"/>
  <c r="P8" i="22"/>
  <c r="P9" i="22" s="1"/>
  <c r="P11" i="22" s="1"/>
  <c r="AA8" i="22"/>
  <c r="AA9" i="22" s="1"/>
  <c r="AA11" i="22" s="1"/>
  <c r="AZ49" i="22"/>
  <c r="AZ67" i="22" s="1"/>
  <c r="AZ59" i="22"/>
  <c r="AZ33" i="22"/>
  <c r="AB8" i="22"/>
  <c r="AB9" i="22" s="1"/>
  <c r="AB11" i="22" s="1"/>
  <c r="AJ8" i="22"/>
  <c r="AJ9" i="22" s="1"/>
  <c r="AJ11" i="22" s="1"/>
  <c r="AU8" i="22"/>
  <c r="AU9" i="22" s="1"/>
  <c r="AU11" i="22" s="1"/>
  <c r="AN8" i="22"/>
  <c r="AN9" i="22" s="1"/>
  <c r="AN11" i="22" s="1"/>
  <c r="BH66" i="22"/>
  <c r="BH29" i="22"/>
  <c r="BH30" i="22"/>
  <c r="N66" i="22"/>
  <c r="N29" i="22"/>
  <c r="N30" i="22"/>
  <c r="BA8" i="22"/>
  <c r="BA9" i="22" s="1"/>
  <c r="BA11" i="22" s="1"/>
  <c r="BN8" i="22"/>
  <c r="BN9" i="22" s="1"/>
  <c r="BN11" i="22" s="1"/>
  <c r="BT8" i="22"/>
  <c r="BT9" i="22" s="1"/>
  <c r="BT11" i="22" s="1"/>
  <c r="BH8" i="22"/>
  <c r="BH9" i="22" s="1"/>
  <c r="BH11" i="22" s="1"/>
  <c r="BU66" i="22"/>
  <c r="BU29" i="22"/>
  <c r="BU30" i="22"/>
  <c r="BU33" i="22" s="1"/>
  <c r="AI30" i="22"/>
  <c r="AI33" i="22" s="1"/>
  <c r="BS49" i="22"/>
  <c r="BS67" i="22" s="1"/>
  <c r="BS59" i="22"/>
  <c r="BS33" i="22"/>
  <c r="X66" i="22"/>
  <c r="X29" i="22"/>
  <c r="BZ8" i="22"/>
  <c r="BZ9" i="22" s="1"/>
  <c r="BZ11" i="22" s="1"/>
  <c r="L8" i="22"/>
  <c r="L9" i="22" s="1"/>
  <c r="L11" i="22" s="1"/>
  <c r="S8" i="22"/>
  <c r="S9" i="22" s="1"/>
  <c r="S11" i="22" s="1"/>
  <c r="U8" i="22"/>
  <c r="U9" i="22" s="1"/>
  <c r="U11" i="22" s="1"/>
  <c r="BM59" i="22"/>
  <c r="BM33" i="22"/>
  <c r="BM49" i="22"/>
  <c r="BM67" i="22" s="1"/>
  <c r="Z66" i="22"/>
  <c r="Z29" i="22"/>
  <c r="Z30" i="22"/>
  <c r="Q66" i="22"/>
  <c r="Q29" i="22"/>
  <c r="AC8" i="22"/>
  <c r="AC9" i="22" s="1"/>
  <c r="AC11" i="22" s="1"/>
  <c r="AK8" i="22"/>
  <c r="AK9" i="22" s="1"/>
  <c r="AK11" i="22" s="1"/>
  <c r="BV8" i="22"/>
  <c r="BV9" i="22" s="1"/>
  <c r="BV11" i="22" s="1"/>
  <c r="AO8" i="22"/>
  <c r="AO9" i="22" s="1"/>
  <c r="AO11" i="22" s="1"/>
  <c r="AI59" i="22"/>
  <c r="AI49" i="22"/>
  <c r="AI67" i="22" s="1"/>
  <c r="BZ66" i="22"/>
  <c r="BZ29" i="22"/>
  <c r="BZ30" i="22"/>
  <c r="AS66" i="22"/>
  <c r="AS29" i="22"/>
  <c r="AE66" i="22"/>
  <c r="AE29" i="22"/>
  <c r="BB8" i="22"/>
  <c r="BB9" i="22" s="1"/>
  <c r="BB11" i="22" s="1"/>
  <c r="BO8" i="22"/>
  <c r="BO9" i="22" s="1"/>
  <c r="BO11" i="22" s="1"/>
  <c r="Y8" i="22"/>
  <c r="Y9" i="22" s="1"/>
  <c r="Y11" i="22" s="1"/>
  <c r="BI8" i="22"/>
  <c r="BI9" i="22" s="1"/>
  <c r="BI11" i="22" s="1"/>
  <c r="Q59" i="22"/>
  <c r="AD8" i="22"/>
  <c r="AD9" i="22" s="1"/>
  <c r="AD11" i="22" s="1"/>
  <c r="G8" i="22"/>
  <c r="G9" i="22" s="1"/>
  <c r="G11" i="22" s="1"/>
  <c r="AX8" i="22"/>
  <c r="AX9" i="22" s="1"/>
  <c r="AX11" i="22" s="1"/>
  <c r="V8" i="22"/>
  <c r="V9" i="22" s="1"/>
  <c r="V11" i="22" s="1"/>
  <c r="BY49" i="22"/>
  <c r="BY67" i="22" s="1"/>
  <c r="BY59" i="22"/>
  <c r="BY33" i="22"/>
  <c r="BL66" i="22"/>
  <c r="BL29" i="22"/>
  <c r="M8" i="22"/>
  <c r="M9" i="22" s="1"/>
  <c r="M11" i="22" s="1"/>
  <c r="AJ66" i="22"/>
  <c r="AJ29" i="22"/>
  <c r="AJ30" i="22"/>
  <c r="BW8" i="22"/>
  <c r="BW9" i="22" s="1"/>
  <c r="BW11" i="22" s="1"/>
  <c r="C26" i="22"/>
  <c r="F8" i="22"/>
  <c r="AL8" i="22"/>
  <c r="AL9" i="22" s="1"/>
  <c r="AL11" i="22" s="1"/>
  <c r="AW8" i="22"/>
  <c r="AW9" i="22" s="1"/>
  <c r="AW11" i="22" s="1"/>
  <c r="BJ8" i="22"/>
  <c r="BJ9" i="22" s="1"/>
  <c r="BJ11" i="22" s="1"/>
  <c r="X30" i="22"/>
  <c r="M66" i="22"/>
  <c r="M29" i="22"/>
  <c r="W8" i="22"/>
  <c r="W9" i="22" s="1"/>
  <c r="W11" i="22" s="1"/>
  <c r="BD66" i="22"/>
  <c r="BD29" i="22"/>
  <c r="BL30" i="22"/>
  <c r="F66" i="22"/>
  <c r="C27" i="22"/>
  <c r="F29" i="22"/>
  <c r="AE8" i="22"/>
  <c r="AE9" i="22" s="1"/>
  <c r="AE11" i="22" s="1"/>
  <c r="Z8" i="22"/>
  <c r="Z9" i="22" s="1"/>
  <c r="Z11" i="22" s="1"/>
  <c r="Y30" i="22"/>
  <c r="Q30" i="22"/>
  <c r="Q33" i="22" s="1"/>
  <c r="H65" i="22"/>
  <c r="H29" i="22"/>
  <c r="C23" i="22"/>
  <c r="H30" i="22"/>
  <c r="BD8" i="22"/>
  <c r="BD9" i="22" s="1"/>
  <c r="BD11" i="22" s="1"/>
  <c r="AY8" i="22"/>
  <c r="AY9" i="22" s="1"/>
  <c r="AY11" i="22" s="1"/>
  <c r="H8" i="22"/>
  <c r="H9" i="22" s="1"/>
  <c r="H11" i="22" s="1"/>
  <c r="AM8" i="22"/>
  <c r="AM9" i="22" s="1"/>
  <c r="AM11" i="22" s="1"/>
  <c r="BX8" i="22"/>
  <c r="BX9" i="22" s="1"/>
  <c r="BX11" i="22" s="1"/>
  <c r="BK8" i="22"/>
  <c r="BK9" i="22" s="1"/>
  <c r="BK11" i="22" s="1"/>
  <c r="BB66" i="22"/>
  <c r="BB29" i="22"/>
  <c r="BP8" i="22"/>
  <c r="BP9" i="22" s="1"/>
  <c r="BP11" i="22" s="1"/>
  <c r="N8" i="22"/>
  <c r="N9" i="22" s="1"/>
  <c r="N11" i="22" s="1"/>
  <c r="AQ8" i="22"/>
  <c r="AQ9" i="22" s="1"/>
  <c r="AQ11" i="22" s="1"/>
  <c r="AG8" i="22"/>
  <c r="AG9" i="22" s="1"/>
  <c r="AG11" i="22" s="1"/>
  <c r="BQ8" i="22"/>
  <c r="BQ9" i="22" s="1"/>
  <c r="BQ11" i="22" s="1"/>
  <c r="BE8" i="22"/>
  <c r="BE9" i="22" s="1"/>
  <c r="BE11" i="22" s="1"/>
  <c r="X8" i="22"/>
  <c r="X9" i="22" s="1"/>
  <c r="X11" i="22" s="1"/>
  <c r="T59" i="22"/>
  <c r="T33" i="22"/>
  <c r="BF8" i="22"/>
  <c r="BF9" i="22" s="1"/>
  <c r="BF11" i="22" s="1"/>
  <c r="AF8" i="22"/>
  <c r="AF9" i="22" s="1"/>
  <c r="AF11" i="22" s="1"/>
  <c r="R8" i="22"/>
  <c r="R9" i="22" s="1"/>
  <c r="R11" i="22" s="1"/>
  <c r="AR8" i="22"/>
  <c r="AR9" i="22" s="1"/>
  <c r="AR11" i="22" s="1"/>
  <c r="AT59" i="22"/>
  <c r="AT49" i="22"/>
  <c r="AT67" i="22" s="1"/>
  <c r="AT33" i="22"/>
  <c r="K59" i="22"/>
  <c r="K49" i="22"/>
  <c r="K67" i="22" s="1"/>
  <c r="K33" i="22"/>
  <c r="BC8" i="22"/>
  <c r="BC9" i="22" s="1"/>
  <c r="BC11" i="22" s="1"/>
  <c r="AP8" i="22"/>
  <c r="AP9" i="22" s="1"/>
  <c r="AP11" i="22" s="1"/>
  <c r="BE66" i="22"/>
  <c r="BE29" i="22"/>
  <c r="BI66" i="22"/>
  <c r="BI29" i="22"/>
  <c r="I8" i="22"/>
  <c r="I9" i="22" s="1"/>
  <c r="I11" i="22" s="1"/>
  <c r="O8" i="22"/>
  <c r="O9" i="22" s="1"/>
  <c r="O11" i="22" s="1"/>
  <c r="AV8" i="22"/>
  <c r="AV9" i="22" s="1"/>
  <c r="AV11" i="22" s="1"/>
  <c r="BL8" i="22"/>
  <c r="BL9" i="22" s="1"/>
  <c r="BL11" i="22" s="1"/>
  <c r="BE59" i="19"/>
  <c r="BE33" i="19"/>
  <c r="BE49" i="19"/>
  <c r="BE67" i="19" s="1"/>
  <c r="AO49" i="19"/>
  <c r="AO67" i="19" s="1"/>
  <c r="AO59" i="19"/>
  <c r="BJ49" i="19"/>
  <c r="BJ67" i="19" s="1"/>
  <c r="BJ59" i="19"/>
  <c r="X59" i="19"/>
  <c r="BC66" i="19"/>
  <c r="BC29" i="19"/>
  <c r="BC30" i="19"/>
  <c r="BC33" i="19" s="1"/>
  <c r="O66" i="19"/>
  <c r="O29" i="19"/>
  <c r="AL66" i="19"/>
  <c r="AL29" i="19"/>
  <c r="AS66" i="19"/>
  <c r="AS29" i="19"/>
  <c r="AF59" i="19"/>
  <c r="AF49" i="19"/>
  <c r="AF67" i="19" s="1"/>
  <c r="AF33" i="19"/>
  <c r="BS59" i="19"/>
  <c r="BS49" i="19"/>
  <c r="BS67" i="19" s="1"/>
  <c r="BS33" i="19"/>
  <c r="U59" i="19"/>
  <c r="U33" i="19"/>
  <c r="AS33" i="19"/>
  <c r="AS49" i="19"/>
  <c r="AS67" i="19" s="1"/>
  <c r="AS59" i="19"/>
  <c r="BX66" i="19"/>
  <c r="BX29" i="19"/>
  <c r="AH66" i="19"/>
  <c r="AH29" i="19"/>
  <c r="AH30" i="19"/>
  <c r="AH33" i="19" s="1"/>
  <c r="AG49" i="19"/>
  <c r="AG67" i="19" s="1"/>
  <c r="AG59" i="19"/>
  <c r="AG33" i="19"/>
  <c r="AP59" i="19"/>
  <c r="AP33" i="19"/>
  <c r="AP49" i="19"/>
  <c r="AP67" i="19" s="1"/>
  <c r="Y59" i="19"/>
  <c r="F9" i="19"/>
  <c r="BN66" i="19"/>
  <c r="BN29" i="19"/>
  <c r="AO66" i="19"/>
  <c r="AO29" i="19"/>
  <c r="AO30" i="19"/>
  <c r="AO33" i="19" s="1"/>
  <c r="BF49" i="19"/>
  <c r="BF67" i="19" s="1"/>
  <c r="BF59" i="19"/>
  <c r="BF33" i="19"/>
  <c r="BT49" i="19"/>
  <c r="BT67" i="19" s="1"/>
  <c r="BT59" i="19"/>
  <c r="BT33" i="19"/>
  <c r="AZ59" i="19"/>
  <c r="AZ49" i="19"/>
  <c r="AZ67" i="19" s="1"/>
  <c r="AA59" i="19"/>
  <c r="AA49" i="19"/>
  <c r="AA67" i="19" s="1"/>
  <c r="AA33" i="19"/>
  <c r="J49" i="19"/>
  <c r="J67" i="19" s="1"/>
  <c r="J59" i="19"/>
  <c r="AU66" i="19"/>
  <c r="AU29" i="19"/>
  <c r="AU30" i="19"/>
  <c r="AU33" i="19" s="1"/>
  <c r="BW66" i="19"/>
  <c r="BW29" i="19"/>
  <c r="BW30" i="19"/>
  <c r="BW33" i="19" s="1"/>
  <c r="I49" i="19"/>
  <c r="I67" i="19" s="1"/>
  <c r="I33" i="19"/>
  <c r="I59" i="19"/>
  <c r="AI59" i="19"/>
  <c r="AI49" i="19"/>
  <c r="AI67" i="19" s="1"/>
  <c r="AI33" i="19"/>
  <c r="BY59" i="19"/>
  <c r="BY49" i="19"/>
  <c r="BY67" i="19" s="1"/>
  <c r="BY33" i="19"/>
  <c r="AV59" i="19"/>
  <c r="AV49" i="19"/>
  <c r="AV67" i="19" s="1"/>
  <c r="AV33" i="19"/>
  <c r="P59" i="19"/>
  <c r="Q59" i="19"/>
  <c r="K59" i="19"/>
  <c r="K49" i="19"/>
  <c r="K67" i="19" s="1"/>
  <c r="BH59" i="19"/>
  <c r="BH33" i="19"/>
  <c r="BH49" i="19"/>
  <c r="BH67" i="19" s="1"/>
  <c r="Z59" i="19"/>
  <c r="Z33" i="19"/>
  <c r="BQ59" i="19"/>
  <c r="BQ49" i="19"/>
  <c r="BQ67" i="19" s="1"/>
  <c r="BQ33" i="19"/>
  <c r="BV66" i="19"/>
  <c r="BV29" i="19"/>
  <c r="H49" i="19"/>
  <c r="H67" i="19" s="1"/>
  <c r="H59" i="19"/>
  <c r="AJ59" i="19"/>
  <c r="AJ49" i="19"/>
  <c r="AJ67" i="19" s="1"/>
  <c r="R59" i="19"/>
  <c r="BA59" i="19"/>
  <c r="BA33" i="19"/>
  <c r="BA49" i="19"/>
  <c r="BA67" i="19" s="1"/>
  <c r="G59" i="19"/>
  <c r="G49" i="19"/>
  <c r="G67" i="19" s="1"/>
  <c r="BP66" i="19"/>
  <c r="BP29" i="19"/>
  <c r="BP30" i="19"/>
  <c r="BP33" i="19" s="1"/>
  <c r="BX49" i="19"/>
  <c r="BX67" i="19" s="1"/>
  <c r="BX59" i="19"/>
  <c r="BI49" i="19"/>
  <c r="BI67" i="19" s="1"/>
  <c r="BI59" i="19"/>
  <c r="BI33" i="19"/>
  <c r="AT59" i="19"/>
  <c r="AT49" i="19"/>
  <c r="AT67" i="19" s="1"/>
  <c r="AT33" i="19"/>
  <c r="BZ59" i="19"/>
  <c r="BZ49" i="19"/>
  <c r="BZ67" i="19" s="1"/>
  <c r="BZ33" i="19"/>
  <c r="AB49" i="19"/>
  <c r="AB67" i="19" s="1"/>
  <c r="AB59" i="19"/>
  <c r="AB33" i="19"/>
  <c r="AL30" i="19"/>
  <c r="L66" i="19"/>
  <c r="L29" i="19"/>
  <c r="AK49" i="19"/>
  <c r="AK67" i="19" s="1"/>
  <c r="AK59" i="19"/>
  <c r="AK33" i="19"/>
  <c r="BU59" i="19"/>
  <c r="BU49" i="19"/>
  <c r="BU67" i="19" s="1"/>
  <c r="BU33" i="19"/>
  <c r="BG33" i="19"/>
  <c r="BG49" i="19"/>
  <c r="BG67" i="19" s="1"/>
  <c r="BG59" i="19"/>
  <c r="AW59" i="19"/>
  <c r="AW33" i="19"/>
  <c r="AW49" i="19"/>
  <c r="AW67" i="19" s="1"/>
  <c r="BT66" i="19"/>
  <c r="BT29" i="19"/>
  <c r="M59" i="19"/>
  <c r="AC59" i="19"/>
  <c r="AC49" i="19"/>
  <c r="AC67" i="19" s="1"/>
  <c r="AC33" i="19"/>
  <c r="BN33" i="19"/>
  <c r="BN59" i="19"/>
  <c r="BN49" i="19"/>
  <c r="BN67" i="19" s="1"/>
  <c r="X66" i="19"/>
  <c r="X29" i="19"/>
  <c r="X30" i="19"/>
  <c r="L59" i="19"/>
  <c r="BR49" i="19"/>
  <c r="BR67" i="19" s="1"/>
  <c r="BR59" i="19"/>
  <c r="BR33" i="19"/>
  <c r="Y66" i="19"/>
  <c r="Y29" i="19"/>
  <c r="Y30" i="19"/>
  <c r="Y33" i="19" s="1"/>
  <c r="BJ66" i="19"/>
  <c r="BJ29" i="19"/>
  <c r="BJ30" i="19"/>
  <c r="BJ33" i="19" s="1"/>
  <c r="AL49" i="19"/>
  <c r="AL67" i="19" s="1"/>
  <c r="AL59" i="19"/>
  <c r="BB8" i="19"/>
  <c r="BB9" i="19" s="1"/>
  <c r="BB11" i="19" s="1"/>
  <c r="W8" i="19"/>
  <c r="W9" i="19" s="1"/>
  <c r="W11" i="19" s="1"/>
  <c r="R66" i="19"/>
  <c r="R29" i="19"/>
  <c r="R30" i="19"/>
  <c r="AJ66" i="19"/>
  <c r="AJ29" i="19"/>
  <c r="AJ30" i="19"/>
  <c r="BL59" i="19"/>
  <c r="BL33" i="19"/>
  <c r="BL49" i="19"/>
  <c r="BL67" i="19" s="1"/>
  <c r="S33" i="19"/>
  <c r="S59" i="19"/>
  <c r="AY49" i="19"/>
  <c r="AY67" i="19" s="1"/>
  <c r="AY59" i="19"/>
  <c r="AY33" i="19"/>
  <c r="AQ59" i="19"/>
  <c r="AQ49" i="19"/>
  <c r="AQ67" i="19" s="1"/>
  <c r="AQ33" i="19"/>
  <c r="BX30" i="19"/>
  <c r="BX33" i="19" s="1"/>
  <c r="N66" i="19"/>
  <c r="N29" i="19"/>
  <c r="N30" i="19"/>
  <c r="AN66" i="19"/>
  <c r="AN29" i="19"/>
  <c r="N59" i="19"/>
  <c r="AU59" i="19"/>
  <c r="AU49" i="19"/>
  <c r="AU67" i="19" s="1"/>
  <c r="AD49" i="19"/>
  <c r="AD67" i="19" s="1"/>
  <c r="AD59" i="19"/>
  <c r="AD33" i="19"/>
  <c r="BK59" i="19"/>
  <c r="BK49" i="19"/>
  <c r="BK67" i="19" s="1"/>
  <c r="BM59" i="19"/>
  <c r="BM33" i="19"/>
  <c r="BM49" i="19"/>
  <c r="BM67" i="19" s="1"/>
  <c r="BV30" i="19"/>
  <c r="BV33" i="19" s="1"/>
  <c r="AM33" i="19"/>
  <c r="AM59" i="19"/>
  <c r="AM49" i="19"/>
  <c r="AM67" i="19" s="1"/>
  <c r="BV59" i="19"/>
  <c r="BV49" i="19"/>
  <c r="BV67" i="19" s="1"/>
  <c r="BC49" i="19"/>
  <c r="BC67" i="19" s="1"/>
  <c r="BC59" i="19"/>
  <c r="BO59" i="19"/>
  <c r="BO33" i="19"/>
  <c r="BO49" i="19"/>
  <c r="BO67" i="19" s="1"/>
  <c r="AH49" i="19"/>
  <c r="AH67" i="19" s="1"/>
  <c r="AH59" i="19"/>
  <c r="AE59" i="19"/>
  <c r="AE33" i="19"/>
  <c r="AE49" i="19"/>
  <c r="AE67" i="19" s="1"/>
  <c r="BK66" i="19"/>
  <c r="BK29" i="19"/>
  <c r="BK30" i="19"/>
  <c r="O59" i="19"/>
  <c r="T59" i="19"/>
  <c r="T33" i="19"/>
  <c r="BD33" i="19"/>
  <c r="BD59" i="19"/>
  <c r="BD49" i="19"/>
  <c r="BD67" i="19" s="1"/>
  <c r="AN49" i="19"/>
  <c r="AN67" i="19" s="1"/>
  <c r="AN59" i="19"/>
  <c r="AN33" i="19"/>
  <c r="AX59" i="19"/>
  <c r="AX49" i="19"/>
  <c r="AX67" i="19" s="1"/>
  <c r="AX33" i="19"/>
  <c r="V59" i="19"/>
  <c r="V33" i="19"/>
  <c r="O30" i="19"/>
  <c r="O33" i="19" s="1"/>
  <c r="AZ66" i="19"/>
  <c r="AZ29" i="19"/>
  <c r="AZ30" i="19"/>
  <c r="AZ33" i="19" s="1"/>
  <c r="G66" i="19"/>
  <c r="G29" i="19"/>
  <c r="G30" i="19"/>
  <c r="BP59" i="19"/>
  <c r="BP49" i="19"/>
  <c r="BP67" i="19" s="1"/>
  <c r="BW49" i="19"/>
  <c r="BW67" i="19" s="1"/>
  <c r="BW59" i="19"/>
  <c r="AR59" i="19"/>
  <c r="AR33" i="19"/>
  <c r="AR49" i="19"/>
  <c r="AR67" i="19" s="1"/>
  <c r="F66" i="19"/>
  <c r="C27" i="19"/>
  <c r="F29" i="19"/>
  <c r="D110" i="20" l="1"/>
  <c r="C29" i="24"/>
  <c r="D58" i="20" s="1"/>
  <c r="D59" i="20" s="1"/>
  <c r="D60" i="20" s="1"/>
  <c r="C8" i="19"/>
  <c r="C30" i="19"/>
  <c r="N61" i="20" s="1"/>
  <c r="N62" i="20" s="1"/>
  <c r="C30" i="24"/>
  <c r="D61" i="20" s="1"/>
  <c r="D62" i="20" s="1"/>
  <c r="F33" i="24"/>
  <c r="D65" i="20" s="1"/>
  <c r="F59" i="24"/>
  <c r="F49" i="24"/>
  <c r="F67" i="24" s="1"/>
  <c r="C11" i="24"/>
  <c r="D57" i="20" s="1"/>
  <c r="BC59" i="22"/>
  <c r="BC49" i="22"/>
  <c r="BC67" i="22" s="1"/>
  <c r="BC33" i="22"/>
  <c r="BV33" i="22"/>
  <c r="BV59" i="22"/>
  <c r="BV49" i="22"/>
  <c r="BV67" i="22" s="1"/>
  <c r="Z59" i="22"/>
  <c r="Z33" i="22"/>
  <c r="BI33" i="22"/>
  <c r="BI59" i="22"/>
  <c r="BI49" i="22"/>
  <c r="BI67" i="22" s="1"/>
  <c r="AK49" i="22"/>
  <c r="AK67" i="22" s="1"/>
  <c r="AK59" i="22"/>
  <c r="AK33" i="22"/>
  <c r="U59" i="22"/>
  <c r="U33" i="22"/>
  <c r="AC49" i="22"/>
  <c r="AC67" i="22" s="1"/>
  <c r="AC59" i="22"/>
  <c r="AC33" i="22"/>
  <c r="AW59" i="22"/>
  <c r="AW49" i="22"/>
  <c r="AW67" i="22" s="1"/>
  <c r="AW33" i="22"/>
  <c r="BZ49" i="22"/>
  <c r="BZ67" i="22" s="1"/>
  <c r="BZ59" i="22"/>
  <c r="BZ33" i="22"/>
  <c r="S59" i="22"/>
  <c r="S33" i="22"/>
  <c r="F9" i="22"/>
  <c r="C8" i="22"/>
  <c r="AL33" i="22"/>
  <c r="AL59" i="22"/>
  <c r="AL49" i="22"/>
  <c r="AL67" i="22" s="1"/>
  <c r="BL59" i="22"/>
  <c r="BL49" i="22"/>
  <c r="BL67" i="22" s="1"/>
  <c r="BL33" i="22"/>
  <c r="BX59" i="22"/>
  <c r="BX49" i="22"/>
  <c r="BX67" i="22" s="1"/>
  <c r="BX33" i="22"/>
  <c r="BW59" i="22"/>
  <c r="BW49" i="22"/>
  <c r="BW67" i="22" s="1"/>
  <c r="BW33" i="22"/>
  <c r="AV59" i="22"/>
  <c r="AV49" i="22"/>
  <c r="AV67" i="22" s="1"/>
  <c r="AV33" i="22"/>
  <c r="X59" i="22"/>
  <c r="X33" i="22"/>
  <c r="AM33" i="22"/>
  <c r="AM59" i="22"/>
  <c r="AM49" i="22"/>
  <c r="AM67" i="22" s="1"/>
  <c r="BO33" i="22"/>
  <c r="BO49" i="22"/>
  <c r="BO67" i="22" s="1"/>
  <c r="BO59" i="22"/>
  <c r="O59" i="22"/>
  <c r="O33" i="22"/>
  <c r="I49" i="22"/>
  <c r="I67" i="22" s="1"/>
  <c r="I59" i="22"/>
  <c r="I33" i="22"/>
  <c r="BQ33" i="22"/>
  <c r="BQ49" i="22"/>
  <c r="BQ67" i="22" s="1"/>
  <c r="BQ59" i="22"/>
  <c r="V59" i="22"/>
  <c r="V33" i="22"/>
  <c r="AU59" i="22"/>
  <c r="AU49" i="22"/>
  <c r="AU67" i="22" s="1"/>
  <c r="AU33" i="22"/>
  <c r="P59" i="22"/>
  <c r="P33" i="22"/>
  <c r="J49" i="22"/>
  <c r="J67" i="22" s="1"/>
  <c r="J59" i="22"/>
  <c r="J33" i="22"/>
  <c r="BB33" i="22"/>
  <c r="BB59" i="22"/>
  <c r="BB49" i="22"/>
  <c r="BB67" i="22" s="1"/>
  <c r="AA59" i="22"/>
  <c r="AA33" i="22"/>
  <c r="R59" i="22"/>
  <c r="R33" i="22"/>
  <c r="AX59" i="22"/>
  <c r="AX49" i="22"/>
  <c r="AX67" i="22" s="1"/>
  <c r="AX33" i="22"/>
  <c r="AF49" i="22"/>
  <c r="AF67" i="22" s="1"/>
  <c r="AF59" i="22"/>
  <c r="AF33" i="22"/>
  <c r="BD59" i="22"/>
  <c r="BD49" i="22"/>
  <c r="BD67" i="22" s="1"/>
  <c r="BD33" i="22"/>
  <c r="G59" i="22"/>
  <c r="G33" i="22"/>
  <c r="G49" i="22"/>
  <c r="G67" i="22" s="1"/>
  <c r="AB59" i="22"/>
  <c r="AB33" i="22"/>
  <c r="Y59" i="22"/>
  <c r="Y33" i="22"/>
  <c r="AG33" i="22"/>
  <c r="AG59" i="22"/>
  <c r="AG49" i="22"/>
  <c r="AG67" i="22" s="1"/>
  <c r="AY59" i="22"/>
  <c r="AY49" i="22"/>
  <c r="AY67" i="22" s="1"/>
  <c r="AY33" i="22"/>
  <c r="BF49" i="22"/>
  <c r="BF67" i="22" s="1"/>
  <c r="BF59" i="22"/>
  <c r="BF33" i="22"/>
  <c r="AD59" i="22"/>
  <c r="AD49" i="22"/>
  <c r="AD67" i="22" s="1"/>
  <c r="AD33" i="22"/>
  <c r="BJ49" i="22"/>
  <c r="BJ67" i="22" s="1"/>
  <c r="BJ33" i="22"/>
  <c r="BJ59" i="22"/>
  <c r="AN59" i="22"/>
  <c r="AN33" i="22"/>
  <c r="AN49" i="22"/>
  <c r="AN67" i="22" s="1"/>
  <c r="AR33" i="22"/>
  <c r="AR59" i="22"/>
  <c r="AR49" i="22"/>
  <c r="AR67" i="22" s="1"/>
  <c r="AJ59" i="22"/>
  <c r="AJ49" i="22"/>
  <c r="AJ67" i="22" s="1"/>
  <c r="AJ33" i="22"/>
  <c r="W59" i="22"/>
  <c r="W33" i="22"/>
  <c r="BH33" i="22"/>
  <c r="BH59" i="22"/>
  <c r="BH49" i="22"/>
  <c r="BH67" i="22" s="1"/>
  <c r="M33" i="22"/>
  <c r="M59" i="22"/>
  <c r="M49" i="22"/>
  <c r="M67" i="22" s="1"/>
  <c r="BT49" i="22"/>
  <c r="BT67" i="22" s="1"/>
  <c r="BT33" i="22"/>
  <c r="BT59" i="22"/>
  <c r="L59" i="22"/>
  <c r="L49" i="22"/>
  <c r="L67" i="22" s="1"/>
  <c r="L33" i="22"/>
  <c r="BE59" i="22"/>
  <c r="BE49" i="22"/>
  <c r="BE67" i="22" s="1"/>
  <c r="BE33" i="22"/>
  <c r="AQ33" i="22"/>
  <c r="AQ59" i="22"/>
  <c r="AQ49" i="22"/>
  <c r="AQ67" i="22" s="1"/>
  <c r="AE59" i="22"/>
  <c r="AE49" i="22"/>
  <c r="AE67" i="22" s="1"/>
  <c r="AE33" i="22"/>
  <c r="C29" i="22"/>
  <c r="I58" i="20" s="1"/>
  <c r="I59" i="20" s="1"/>
  <c r="I60" i="20" s="1"/>
  <c r="BK59" i="22"/>
  <c r="BK49" i="22"/>
  <c r="BK67" i="22" s="1"/>
  <c r="BK33" i="22"/>
  <c r="H59" i="22"/>
  <c r="H49" i="22"/>
  <c r="H67" i="22" s="1"/>
  <c r="H33" i="22"/>
  <c r="N33" i="22"/>
  <c r="N59" i="22"/>
  <c r="N49" i="22"/>
  <c r="N67" i="22" s="1"/>
  <c r="C30" i="22"/>
  <c r="I61" i="20" s="1"/>
  <c r="I62" i="20" s="1"/>
  <c r="BN59" i="22"/>
  <c r="BN33" i="22"/>
  <c r="BN49" i="22"/>
  <c r="BN67" i="22" s="1"/>
  <c r="AP59" i="22"/>
  <c r="AP33" i="22"/>
  <c r="AP49" i="22"/>
  <c r="AP67" i="22" s="1"/>
  <c r="BP33" i="22"/>
  <c r="BP49" i="22"/>
  <c r="BP67" i="22" s="1"/>
  <c r="BP59" i="22"/>
  <c r="AO59" i="22"/>
  <c r="AO33" i="22"/>
  <c r="AO49" i="22"/>
  <c r="AO67" i="22" s="1"/>
  <c r="BA33" i="22"/>
  <c r="BA59" i="22"/>
  <c r="BA49" i="22"/>
  <c r="BA67" i="22" s="1"/>
  <c r="F11" i="19"/>
  <c r="C9" i="19"/>
  <c r="G33" i="19"/>
  <c r="BK33" i="19"/>
  <c r="W59" i="19"/>
  <c r="W33" i="19"/>
  <c r="X33" i="19"/>
  <c r="BB49" i="19"/>
  <c r="BB67" i="19" s="1"/>
  <c r="BB59" i="19"/>
  <c r="BB33" i="19"/>
  <c r="R33" i="19"/>
  <c r="AL33" i="19"/>
  <c r="C29" i="19"/>
  <c r="N58" i="20" s="1"/>
  <c r="N33" i="19"/>
  <c r="AJ33" i="19"/>
  <c r="N59" i="20" l="1"/>
  <c r="N60" i="20" s="1"/>
  <c r="O58" i="20"/>
  <c r="D66" i="20"/>
  <c r="D37" i="20"/>
  <c r="N196" i="20"/>
  <c r="D126" i="20"/>
  <c r="N126" i="20"/>
  <c r="D178" i="20"/>
  <c r="I196" i="20"/>
  <c r="I178" i="20"/>
  <c r="I142" i="20"/>
  <c r="I126" i="20"/>
  <c r="C33" i="24"/>
  <c r="D64" i="20" s="1"/>
  <c r="F11" i="22"/>
  <c r="C9" i="22"/>
  <c r="F59" i="19"/>
  <c r="C11" i="19"/>
  <c r="N57" i="20" s="1"/>
  <c r="N66" i="20" s="1"/>
  <c r="F49" i="19"/>
  <c r="F67" i="19" s="1"/>
  <c r="F33" i="19"/>
  <c r="N65" i="20" s="1"/>
  <c r="D67" i="20" l="1"/>
  <c r="D68" i="20"/>
  <c r="I143" i="20"/>
  <c r="F42" i="22" s="1"/>
  <c r="F43" i="22" s="1"/>
  <c r="D142" i="20"/>
  <c r="N142" i="20"/>
  <c r="N178" i="20"/>
  <c r="D196" i="20"/>
  <c r="F47" i="22"/>
  <c r="F49" i="22"/>
  <c r="F67" i="22" s="1"/>
  <c r="F59" i="22"/>
  <c r="C11" i="22"/>
  <c r="I57" i="20" s="1"/>
  <c r="I66" i="20" s="1"/>
  <c r="F33" i="22"/>
  <c r="I65" i="20" s="1"/>
  <c r="C33" i="19"/>
  <c r="N64" i="20" s="1"/>
  <c r="O64" i="20" l="1"/>
  <c r="N68" i="20"/>
  <c r="N67" i="20"/>
  <c r="D143" i="20"/>
  <c r="F42" i="24" s="1"/>
  <c r="F43" i="24" s="1"/>
  <c r="F47" i="24"/>
  <c r="N143" i="20"/>
  <c r="F42" i="19" s="1"/>
  <c r="F43" i="19" s="1"/>
  <c r="D141" i="20"/>
  <c r="F47" i="19"/>
  <c r="N141" i="20"/>
  <c r="I141" i="20"/>
  <c r="F48" i="22"/>
  <c r="F58" i="22" s="1"/>
  <c r="C33" i="22"/>
  <c r="I64" i="20" s="1"/>
  <c r="F44" i="22"/>
  <c r="G42" i="22" s="1"/>
  <c r="I67" i="20" l="1"/>
  <c r="I68" i="20"/>
  <c r="F48" i="24"/>
  <c r="F58" i="24" s="1"/>
  <c r="F61" i="24" s="1"/>
  <c r="F44" i="24"/>
  <c r="G42" i="24" s="1"/>
  <c r="G43" i="24" s="1"/>
  <c r="F44" i="19"/>
  <c r="G42" i="19" s="1"/>
  <c r="G43" i="19" s="1"/>
  <c r="F48" i="19"/>
  <c r="F58" i="19" s="1"/>
  <c r="F61" i="19" s="1"/>
  <c r="G43" i="22"/>
  <c r="F61" i="22"/>
  <c r="F50" i="22"/>
  <c r="F50" i="24" l="1"/>
  <c r="G47" i="24" s="1"/>
  <c r="F50" i="19"/>
  <c r="G47" i="19" s="1"/>
  <c r="G48" i="19" s="1"/>
  <c r="G58" i="19" s="1"/>
  <c r="G61" i="19" s="1"/>
  <c r="G44" i="24"/>
  <c r="H42" i="24" s="1"/>
  <c r="G44" i="22"/>
  <c r="H42" i="22" s="1"/>
  <c r="G47" i="22"/>
  <c r="G48" i="22" s="1"/>
  <c r="G58" i="22" s="1"/>
  <c r="F52" i="22"/>
  <c r="G44" i="19"/>
  <c r="H42" i="19" s="1"/>
  <c r="F52" i="24" l="1"/>
  <c r="F54" i="24" s="1"/>
  <c r="F52" i="19"/>
  <c r="F54" i="19" s="1"/>
  <c r="F53" i="19" s="1"/>
  <c r="F68" i="19" s="1"/>
  <c r="F70" i="19" s="1"/>
  <c r="G50" i="19"/>
  <c r="H47" i="19" s="1"/>
  <c r="H43" i="24"/>
  <c r="G48" i="24"/>
  <c r="G58" i="24" s="1"/>
  <c r="H43" i="22"/>
  <c r="G61" i="22"/>
  <c r="F54" i="22"/>
  <c r="F53" i="22" s="1"/>
  <c r="G50" i="22"/>
  <c r="H43" i="19"/>
  <c r="F53" i="24" l="1"/>
  <c r="F68" i="24" s="1"/>
  <c r="F70" i="24" s="1"/>
  <c r="G52" i="19"/>
  <c r="G54" i="19" s="1"/>
  <c r="G53" i="19" s="1"/>
  <c r="G50" i="24"/>
  <c r="G61" i="24"/>
  <c r="H44" i="24"/>
  <c r="I42" i="24" s="1"/>
  <c r="H47" i="22"/>
  <c r="H48" i="22" s="1"/>
  <c r="H58" i="22" s="1"/>
  <c r="G52" i="22"/>
  <c r="F68" i="22"/>
  <c r="F70" i="22" s="1"/>
  <c r="H44" i="22"/>
  <c r="I42" i="22" s="1"/>
  <c r="H48" i="19"/>
  <c r="H58" i="19" s="1"/>
  <c r="H44" i="19"/>
  <c r="I42" i="19" s="1"/>
  <c r="F72" i="19"/>
  <c r="I43" i="24" l="1"/>
  <c r="H47" i="24"/>
  <c r="G52" i="24"/>
  <c r="G54" i="24" s="1"/>
  <c r="F72" i="24"/>
  <c r="H61" i="22"/>
  <c r="F72" i="22"/>
  <c r="G54" i="22"/>
  <c r="G53" i="22" s="1"/>
  <c r="I43" i="22"/>
  <c r="H50" i="22"/>
  <c r="G68" i="19"/>
  <c r="G70" i="19" s="1"/>
  <c r="H61" i="19"/>
  <c r="I43" i="19"/>
  <c r="H50" i="19"/>
  <c r="F147" i="19"/>
  <c r="F132" i="19"/>
  <c r="F123" i="19"/>
  <c r="F112" i="19"/>
  <c r="F93" i="19" s="1"/>
  <c r="F113" i="19"/>
  <c r="F124" i="19" s="1"/>
  <c r="F119" i="19"/>
  <c r="F147" i="24" l="1"/>
  <c r="F123" i="24"/>
  <c r="F119" i="24"/>
  <c r="F113" i="24"/>
  <c r="F124" i="24" s="1"/>
  <c r="F112" i="24"/>
  <c r="F132" i="24"/>
  <c r="G53" i="24"/>
  <c r="H48" i="24"/>
  <c r="H58" i="24" s="1"/>
  <c r="I44" i="24"/>
  <c r="J42" i="24" s="1"/>
  <c r="G68" i="22"/>
  <c r="G70" i="22" s="1"/>
  <c r="I47" i="22"/>
  <c r="I48" i="22" s="1"/>
  <c r="I58" i="22" s="1"/>
  <c r="H52" i="22"/>
  <c r="I44" i="22"/>
  <c r="J42" i="22" s="1"/>
  <c r="F147" i="22"/>
  <c r="F113" i="22"/>
  <c r="F124" i="22" s="1"/>
  <c r="F123" i="22"/>
  <c r="F112" i="22"/>
  <c r="F93" i="22" s="1"/>
  <c r="F119" i="22"/>
  <c r="F132" i="22"/>
  <c r="F121" i="19"/>
  <c r="F120" i="19"/>
  <c r="G117" i="19" s="1"/>
  <c r="F125" i="19"/>
  <c r="F114" i="19"/>
  <c r="G109" i="19" s="1"/>
  <c r="F82" i="19"/>
  <c r="F115" i="19"/>
  <c r="F133" i="19"/>
  <c r="F110" i="19"/>
  <c r="I47" i="19"/>
  <c r="I48" i="19" s="1"/>
  <c r="I58" i="19" s="1"/>
  <c r="H52" i="19"/>
  <c r="I44" i="19"/>
  <c r="J42" i="19" s="1"/>
  <c r="G72" i="19"/>
  <c r="G68" i="24" l="1"/>
  <c r="G70" i="24" s="1"/>
  <c r="J43" i="24"/>
  <c r="J44" i="24" s="1"/>
  <c r="K42" i="24" s="1"/>
  <c r="F133" i="24"/>
  <c r="F110" i="24"/>
  <c r="H61" i="24"/>
  <c r="H50" i="24"/>
  <c r="F93" i="24"/>
  <c r="F115" i="24"/>
  <c r="F114" i="24"/>
  <c r="G109" i="24" s="1"/>
  <c r="F82" i="24"/>
  <c r="F125" i="24"/>
  <c r="F121" i="24"/>
  <c r="F120" i="24"/>
  <c r="G117" i="24" s="1"/>
  <c r="F125" i="22"/>
  <c r="F121" i="22"/>
  <c r="F120" i="22"/>
  <c r="G117" i="22" s="1"/>
  <c r="F114" i="22"/>
  <c r="G109" i="22" s="1"/>
  <c r="F115" i="22"/>
  <c r="F82" i="22"/>
  <c r="F133" i="22"/>
  <c r="F110" i="22"/>
  <c r="J43" i="22"/>
  <c r="J44" i="22" s="1"/>
  <c r="K42" i="22" s="1"/>
  <c r="I61" i="22"/>
  <c r="H54" i="22"/>
  <c r="H53" i="22" s="1"/>
  <c r="I50" i="22"/>
  <c r="G72" i="22"/>
  <c r="H54" i="19"/>
  <c r="H53" i="19" s="1"/>
  <c r="I61" i="19"/>
  <c r="F126" i="19"/>
  <c r="F134" i="19" s="1"/>
  <c r="G111" i="19"/>
  <c r="G123" i="19" s="1"/>
  <c r="G147" i="19"/>
  <c r="G112" i="19"/>
  <c r="G93" i="19" s="1"/>
  <c r="G132" i="19"/>
  <c r="G119" i="19"/>
  <c r="G118" i="19"/>
  <c r="I50" i="19"/>
  <c r="J43" i="19"/>
  <c r="I47" i="24" l="1"/>
  <c r="H52" i="24"/>
  <c r="H54" i="24" s="1"/>
  <c r="K43" i="24"/>
  <c r="F126" i="24"/>
  <c r="F134" i="24" s="1"/>
  <c r="G118" i="24"/>
  <c r="G111" i="24"/>
  <c r="G72" i="24"/>
  <c r="H68" i="22"/>
  <c r="H70" i="22" s="1"/>
  <c r="K43" i="22"/>
  <c r="K44" i="22" s="1"/>
  <c r="L42" i="22" s="1"/>
  <c r="G111" i="22"/>
  <c r="G123" i="22" s="1"/>
  <c r="G118" i="22"/>
  <c r="G119" i="22"/>
  <c r="G147" i="22"/>
  <c r="G112" i="22"/>
  <c r="G93" i="22" s="1"/>
  <c r="G132" i="22"/>
  <c r="J47" i="22"/>
  <c r="I52" i="22"/>
  <c r="F126" i="22"/>
  <c r="F134" i="22" s="1"/>
  <c r="F138" i="19"/>
  <c r="F136" i="19"/>
  <c r="F135" i="19"/>
  <c r="G130" i="19" s="1"/>
  <c r="G133" i="19"/>
  <c r="G110" i="19"/>
  <c r="H68" i="19"/>
  <c r="H70" i="19" s="1"/>
  <c r="J44" i="19"/>
  <c r="K42" i="19" s="1"/>
  <c r="J47" i="19"/>
  <c r="I52" i="19"/>
  <c r="G113" i="19"/>
  <c r="G124" i="19" s="1"/>
  <c r="G121" i="19" s="1"/>
  <c r="G82" i="19"/>
  <c r="G113" i="22" l="1"/>
  <c r="G124" i="22" s="1"/>
  <c r="G120" i="22" s="1"/>
  <c r="H117" i="22" s="1"/>
  <c r="H118" i="22" s="1"/>
  <c r="G113" i="24"/>
  <c r="G124" i="24" s="1"/>
  <c r="F138" i="24"/>
  <c r="F136" i="24"/>
  <c r="F135" i="24"/>
  <c r="G130" i="24" s="1"/>
  <c r="K44" i="24"/>
  <c r="L42" i="24" s="1"/>
  <c r="G132" i="24"/>
  <c r="G147" i="24"/>
  <c r="G112" i="24"/>
  <c r="G119" i="24"/>
  <c r="G123" i="24"/>
  <c r="H53" i="24"/>
  <c r="I48" i="24"/>
  <c r="I58" i="24" s="1"/>
  <c r="G110" i="22"/>
  <c r="G133" i="22"/>
  <c r="F138" i="22"/>
  <c r="F136" i="22"/>
  <c r="F135" i="22"/>
  <c r="G130" i="22" s="1"/>
  <c r="L43" i="22"/>
  <c r="J48" i="22"/>
  <c r="J58" i="22" s="1"/>
  <c r="I54" i="22"/>
  <c r="I53" i="22" s="1"/>
  <c r="G82" i="22"/>
  <c r="H72" i="22"/>
  <c r="G125" i="19"/>
  <c r="G114" i="19"/>
  <c r="H109" i="19" s="1"/>
  <c r="I54" i="19"/>
  <c r="I53" i="19" s="1"/>
  <c r="K43" i="19"/>
  <c r="J48" i="19"/>
  <c r="J58" i="19" s="1"/>
  <c r="H72" i="19"/>
  <c r="G120" i="19"/>
  <c r="H117" i="19" s="1"/>
  <c r="G131" i="19"/>
  <c r="G115" i="19"/>
  <c r="F148" i="19"/>
  <c r="F139" i="19"/>
  <c r="G114" i="22" l="1"/>
  <c r="H109" i="22" s="1"/>
  <c r="H111" i="22" s="1"/>
  <c r="H113" i="22" s="1"/>
  <c r="G125" i="22"/>
  <c r="G126" i="22" s="1"/>
  <c r="J50" i="19"/>
  <c r="K47" i="19" s="1"/>
  <c r="K48" i="19" s="1"/>
  <c r="K58" i="19" s="1"/>
  <c r="K61" i="19" s="1"/>
  <c r="G121" i="22"/>
  <c r="G115" i="22"/>
  <c r="G114" i="24"/>
  <c r="H109" i="24" s="1"/>
  <c r="H111" i="24" s="1"/>
  <c r="G121" i="24"/>
  <c r="H68" i="24"/>
  <c r="H70" i="24" s="1"/>
  <c r="G133" i="24"/>
  <c r="G110" i="24"/>
  <c r="L43" i="24"/>
  <c r="G120" i="24"/>
  <c r="H117" i="24" s="1"/>
  <c r="G82" i="24"/>
  <c r="G115" i="24"/>
  <c r="G93" i="24"/>
  <c r="I61" i="24"/>
  <c r="I50" i="24"/>
  <c r="G125" i="24"/>
  <c r="G131" i="24"/>
  <c r="F148" i="24"/>
  <c r="F139" i="24"/>
  <c r="F140" i="24" s="1"/>
  <c r="I68" i="22"/>
  <c r="I70" i="22" s="1"/>
  <c r="J61" i="22"/>
  <c r="J50" i="22"/>
  <c r="L44" i="22"/>
  <c r="M42" i="22" s="1"/>
  <c r="G131" i="22"/>
  <c r="H119" i="22"/>
  <c r="H147" i="22"/>
  <c r="H132" i="22"/>
  <c r="H112" i="22"/>
  <c r="H93" i="22" s="1"/>
  <c r="F139" i="22"/>
  <c r="F140" i="22" s="1"/>
  <c r="F148" i="22"/>
  <c r="I68" i="19"/>
  <c r="I70" i="19" s="1"/>
  <c r="H147" i="19"/>
  <c r="H119" i="19"/>
  <c r="H132" i="19"/>
  <c r="H112" i="19"/>
  <c r="H93" i="19" s="1"/>
  <c r="J61" i="19"/>
  <c r="H118" i="19"/>
  <c r="K44" i="19"/>
  <c r="L42" i="19" s="1"/>
  <c r="F140" i="19"/>
  <c r="H111" i="19"/>
  <c r="H113" i="19" s="1"/>
  <c r="H124" i="19" s="1"/>
  <c r="G126" i="19"/>
  <c r="G134" i="19" s="1"/>
  <c r="J52" i="19" l="1"/>
  <c r="J54" i="19" s="1"/>
  <c r="J53" i="19" s="1"/>
  <c r="G134" i="22"/>
  <c r="G136" i="22" s="1"/>
  <c r="F141" i="24"/>
  <c r="F149" i="24" s="1"/>
  <c r="G126" i="24"/>
  <c r="G134" i="24" s="1"/>
  <c r="J47" i="24"/>
  <c r="I52" i="24"/>
  <c r="I54" i="24" s="1"/>
  <c r="H118" i="24"/>
  <c r="L44" i="24"/>
  <c r="M42" i="24" s="1"/>
  <c r="H72" i="24"/>
  <c r="H124" i="22"/>
  <c r="H120" i="22" s="1"/>
  <c r="I117" i="22" s="1"/>
  <c r="H114" i="22"/>
  <c r="I109" i="22" s="1"/>
  <c r="M43" i="22"/>
  <c r="H123" i="22"/>
  <c r="H115" i="22"/>
  <c r="H82" i="22"/>
  <c r="K47" i="22"/>
  <c r="J52" i="22"/>
  <c r="F141" i="22"/>
  <c r="F149" i="22" s="1"/>
  <c r="I72" i="22"/>
  <c r="G138" i="19"/>
  <c r="G136" i="19"/>
  <c r="G135" i="19"/>
  <c r="H130" i="19" s="1"/>
  <c r="H120" i="19"/>
  <c r="I117" i="19" s="1"/>
  <c r="H123" i="19"/>
  <c r="F141" i="19"/>
  <c r="F149" i="19" s="1"/>
  <c r="H121" i="19"/>
  <c r="H115" i="19"/>
  <c r="H82" i="19"/>
  <c r="H114" i="19"/>
  <c r="I109" i="19" s="1"/>
  <c r="K50" i="19"/>
  <c r="I72" i="19"/>
  <c r="L43" i="19"/>
  <c r="G138" i="22" l="1"/>
  <c r="G139" i="22" s="1"/>
  <c r="G140" i="22" s="1"/>
  <c r="G135" i="22"/>
  <c r="H130" i="22" s="1"/>
  <c r="H131" i="22" s="1"/>
  <c r="H121" i="22"/>
  <c r="G138" i="24"/>
  <c r="G135" i="24"/>
  <c r="H130" i="24" s="1"/>
  <c r="G136" i="24"/>
  <c r="F153" i="24"/>
  <c r="F151" i="24"/>
  <c r="F150" i="24"/>
  <c r="G145" i="24" s="1"/>
  <c r="I53" i="24"/>
  <c r="J48" i="24"/>
  <c r="J58" i="24" s="1"/>
  <c r="H119" i="24"/>
  <c r="H132" i="24"/>
  <c r="H112" i="24"/>
  <c r="H93" i="24" s="1"/>
  <c r="H147" i="24"/>
  <c r="H113" i="24"/>
  <c r="H124" i="24" s="1"/>
  <c r="M43" i="24"/>
  <c r="H123" i="24"/>
  <c r="J54" i="22"/>
  <c r="J53" i="22" s="1"/>
  <c r="H133" i="22"/>
  <c r="H110" i="22"/>
  <c r="I118" i="22"/>
  <c r="K48" i="22"/>
  <c r="K58" i="22" s="1"/>
  <c r="K61" i="22" s="1"/>
  <c r="M44" i="22"/>
  <c r="N42" i="22" s="1"/>
  <c r="I119" i="22"/>
  <c r="I147" i="22"/>
  <c r="I132" i="22"/>
  <c r="I112" i="22"/>
  <c r="I93" i="22" s="1"/>
  <c r="F153" i="22"/>
  <c r="F150" i="22"/>
  <c r="G145" i="22" s="1"/>
  <c r="F151" i="22"/>
  <c r="I111" i="22"/>
  <c r="I123" i="22" s="1"/>
  <c r="H125" i="22"/>
  <c r="I111" i="19"/>
  <c r="I123" i="19" s="1"/>
  <c r="I118" i="19"/>
  <c r="J68" i="19"/>
  <c r="J70" i="19" s="1"/>
  <c r="F153" i="19"/>
  <c r="F151" i="19"/>
  <c r="F150" i="19"/>
  <c r="G145" i="19" s="1"/>
  <c r="H110" i="19"/>
  <c r="H133" i="19"/>
  <c r="L44" i="19"/>
  <c r="M42" i="19" s="1"/>
  <c r="I147" i="19"/>
  <c r="I132" i="19"/>
  <c r="I112" i="19"/>
  <c r="I93" i="19" s="1"/>
  <c r="I119" i="19"/>
  <c r="H125" i="19"/>
  <c r="H131" i="19"/>
  <c r="L47" i="19"/>
  <c r="L49" i="19" s="1"/>
  <c r="L67" i="19" s="1"/>
  <c r="K52" i="19"/>
  <c r="G148" i="19"/>
  <c r="G139" i="19"/>
  <c r="G140" i="19" s="1"/>
  <c r="G148" i="22" l="1"/>
  <c r="I113" i="19"/>
  <c r="I124" i="19" s="1"/>
  <c r="I120" i="19" s="1"/>
  <c r="J117" i="19" s="1"/>
  <c r="J118" i="19" s="1"/>
  <c r="I113" i="22"/>
  <c r="I124" i="22" s="1"/>
  <c r="I125" i="22" s="1"/>
  <c r="H121" i="24"/>
  <c r="H115" i="24"/>
  <c r="H82" i="24"/>
  <c r="H114" i="24"/>
  <c r="I109" i="24" s="1"/>
  <c r="I68" i="24"/>
  <c r="I70" i="24" s="1"/>
  <c r="J61" i="24"/>
  <c r="F154" i="24"/>
  <c r="M44" i="24"/>
  <c r="N42" i="24" s="1"/>
  <c r="H125" i="24"/>
  <c r="G139" i="24"/>
  <c r="G140" i="24" s="1"/>
  <c r="G148" i="24"/>
  <c r="J50" i="24"/>
  <c r="G146" i="24"/>
  <c r="H133" i="24"/>
  <c r="H110" i="24"/>
  <c r="H131" i="24"/>
  <c r="H120" i="24"/>
  <c r="I117" i="24" s="1"/>
  <c r="I133" i="22"/>
  <c r="I110" i="22"/>
  <c r="J68" i="22"/>
  <c r="J70" i="22" s="1"/>
  <c r="N43" i="22"/>
  <c r="G141" i="22"/>
  <c r="F154" i="22"/>
  <c r="G146" i="22"/>
  <c r="I82" i="22"/>
  <c r="H126" i="22"/>
  <c r="H134" i="22" s="1"/>
  <c r="H136" i="22" s="1"/>
  <c r="K50" i="22"/>
  <c r="G146" i="19"/>
  <c r="J72" i="19"/>
  <c r="I82" i="19"/>
  <c r="I133" i="19"/>
  <c r="I110" i="19"/>
  <c r="M43" i="19"/>
  <c r="H126" i="19"/>
  <c r="H134" i="19" s="1"/>
  <c r="F154" i="19"/>
  <c r="L48" i="19"/>
  <c r="L58" i="19" s="1"/>
  <c r="L61" i="19" s="1"/>
  <c r="G141" i="19"/>
  <c r="K54" i="19"/>
  <c r="K53" i="19" s="1"/>
  <c r="K68" i="19" s="1"/>
  <c r="K70" i="19" s="1"/>
  <c r="K72" i="19" s="1"/>
  <c r="I125" i="19" l="1"/>
  <c r="I126" i="19" s="1"/>
  <c r="I114" i="22"/>
  <c r="J109" i="22" s="1"/>
  <c r="J111" i="22" s="1"/>
  <c r="I114" i="19"/>
  <c r="J109" i="19" s="1"/>
  <c r="J111" i="19" s="1"/>
  <c r="J113" i="19" s="1"/>
  <c r="J124" i="19" s="1"/>
  <c r="I115" i="19"/>
  <c r="I121" i="22"/>
  <c r="I115" i="22"/>
  <c r="I121" i="19"/>
  <c r="G149" i="19"/>
  <c r="G150" i="19" s="1"/>
  <c r="H145" i="19" s="1"/>
  <c r="I120" i="22"/>
  <c r="J117" i="22" s="1"/>
  <c r="J118" i="22" s="1"/>
  <c r="G149" i="22"/>
  <c r="G151" i="22" s="1"/>
  <c r="G141" i="24"/>
  <c r="G149" i="24" s="1"/>
  <c r="I118" i="24"/>
  <c r="H126" i="24"/>
  <c r="H134" i="24" s="1"/>
  <c r="K47" i="24"/>
  <c r="J52" i="24"/>
  <c r="J54" i="24" s="1"/>
  <c r="I72" i="24"/>
  <c r="I111" i="24"/>
  <c r="N43" i="24"/>
  <c r="F155" i="24"/>
  <c r="F155" i="22"/>
  <c r="L47" i="22"/>
  <c r="K52" i="22"/>
  <c r="I126" i="22"/>
  <c r="H138" i="22"/>
  <c r="N44" i="22"/>
  <c r="O42" i="22" s="1"/>
  <c r="J72" i="22"/>
  <c r="H135" i="22"/>
  <c r="I130" i="22" s="1"/>
  <c r="K147" i="19"/>
  <c r="K132" i="19"/>
  <c r="K119" i="19"/>
  <c r="K112" i="19"/>
  <c r="K93" i="19" s="1"/>
  <c r="H138" i="19"/>
  <c r="H135" i="19"/>
  <c r="I130" i="19" s="1"/>
  <c r="H136" i="19"/>
  <c r="F155" i="19"/>
  <c r="J147" i="19"/>
  <c r="J132" i="19"/>
  <c r="J112" i="19"/>
  <c r="J93" i="19" s="1"/>
  <c r="J119" i="19"/>
  <c r="M44" i="19"/>
  <c r="N42" i="19" s="1"/>
  <c r="L50" i="19"/>
  <c r="G153" i="19" l="1"/>
  <c r="G154" i="19" s="1"/>
  <c r="G151" i="19"/>
  <c r="I123" i="24"/>
  <c r="I133" i="24" s="1"/>
  <c r="G153" i="22"/>
  <c r="G154" i="22" s="1"/>
  <c r="G155" i="22" s="1"/>
  <c r="G150" i="22"/>
  <c r="H145" i="22" s="1"/>
  <c r="H146" i="22" s="1"/>
  <c r="J123" i="22"/>
  <c r="J133" i="22" s="1"/>
  <c r="H138" i="24"/>
  <c r="H136" i="24"/>
  <c r="H135" i="24"/>
  <c r="I130" i="24" s="1"/>
  <c r="K48" i="24"/>
  <c r="K58" i="24" s="1"/>
  <c r="K61" i="24" s="1"/>
  <c r="F156" i="24"/>
  <c r="I132" i="24"/>
  <c r="I147" i="24"/>
  <c r="I112" i="24"/>
  <c r="I119" i="24"/>
  <c r="J53" i="24"/>
  <c r="G153" i="24"/>
  <c r="G151" i="24"/>
  <c r="N44" i="24"/>
  <c r="O42" i="24" s="1"/>
  <c r="G150" i="24"/>
  <c r="H145" i="24" s="1"/>
  <c r="I113" i="24"/>
  <c r="I124" i="24" s="1"/>
  <c r="J113" i="22"/>
  <c r="J124" i="22" s="1"/>
  <c r="F156" i="22"/>
  <c r="K54" i="22"/>
  <c r="K53" i="22" s="1"/>
  <c r="K68" i="22" s="1"/>
  <c r="K70" i="22" s="1"/>
  <c r="K72" i="22" s="1"/>
  <c r="L48" i="22"/>
  <c r="L58" i="22" s="1"/>
  <c r="L61" i="22" s="1"/>
  <c r="I131" i="22"/>
  <c r="I134" i="22" s="1"/>
  <c r="J132" i="22"/>
  <c r="J147" i="22"/>
  <c r="J119" i="22"/>
  <c r="J112" i="22"/>
  <c r="J93" i="22" s="1"/>
  <c r="O43" i="22"/>
  <c r="O44" i="22" s="1"/>
  <c r="P42" i="22" s="1"/>
  <c r="H148" i="22"/>
  <c r="H139" i="22"/>
  <c r="H140" i="22" s="1"/>
  <c r="N43" i="19"/>
  <c r="N44" i="19" s="1"/>
  <c r="O42" i="19" s="1"/>
  <c r="I131" i="19"/>
  <c r="I134" i="19" s="1"/>
  <c r="I135" i="19" s="1"/>
  <c r="J130" i="19" s="1"/>
  <c r="J121" i="19"/>
  <c r="J120" i="19"/>
  <c r="K117" i="19" s="1"/>
  <c r="J82" i="19"/>
  <c r="J115" i="19"/>
  <c r="H146" i="19"/>
  <c r="H148" i="19"/>
  <c r="H139" i="19"/>
  <c r="H140" i="19" s="1"/>
  <c r="K82" i="19"/>
  <c r="M47" i="19"/>
  <c r="M49" i="19" s="1"/>
  <c r="M67" i="19" s="1"/>
  <c r="L52" i="19"/>
  <c r="J123" i="19"/>
  <c r="J114" i="19"/>
  <c r="K109" i="19" s="1"/>
  <c r="F156" i="19"/>
  <c r="I110" i="24" l="1"/>
  <c r="J114" i="22"/>
  <c r="K109" i="22" s="1"/>
  <c r="K111" i="22" s="1"/>
  <c r="K123" i="22" s="1"/>
  <c r="I135" i="22"/>
  <c r="J130" i="22" s="1"/>
  <c r="J131" i="22" s="1"/>
  <c r="J110" i="22"/>
  <c r="I121" i="24"/>
  <c r="I120" i="24"/>
  <c r="J117" i="24" s="1"/>
  <c r="F160" i="24"/>
  <c r="F161" i="24" s="1"/>
  <c r="K50" i="24"/>
  <c r="G154" i="24"/>
  <c r="I125" i="24"/>
  <c r="H146" i="24"/>
  <c r="O43" i="24"/>
  <c r="O44" i="24" s="1"/>
  <c r="P42" i="24" s="1"/>
  <c r="J68" i="24"/>
  <c r="J70" i="24" s="1"/>
  <c r="H139" i="24"/>
  <c r="H140" i="24" s="1"/>
  <c r="H148" i="24"/>
  <c r="I115" i="24"/>
  <c r="I82" i="24"/>
  <c r="I93" i="24"/>
  <c r="I131" i="24"/>
  <c r="I114" i="24"/>
  <c r="J109" i="24" s="1"/>
  <c r="G156" i="22"/>
  <c r="H141" i="22"/>
  <c r="H149" i="22" s="1"/>
  <c r="I138" i="22"/>
  <c r="I136" i="22"/>
  <c r="L50" i="22"/>
  <c r="J121" i="22"/>
  <c r="J120" i="22"/>
  <c r="K117" i="22" s="1"/>
  <c r="K119" i="22"/>
  <c r="K147" i="22"/>
  <c r="K132" i="22"/>
  <c r="K112" i="22"/>
  <c r="K93" i="22" s="1"/>
  <c r="P43" i="22"/>
  <c r="J82" i="22"/>
  <c r="J115" i="22"/>
  <c r="F160" i="22"/>
  <c r="F161" i="22" s="1"/>
  <c r="J125" i="22"/>
  <c r="K111" i="19"/>
  <c r="K113" i="19" s="1"/>
  <c r="J133" i="19"/>
  <c r="J110" i="19"/>
  <c r="K118" i="19"/>
  <c r="L54" i="19"/>
  <c r="L53" i="19" s="1"/>
  <c r="L68" i="19" s="1"/>
  <c r="L70" i="19" s="1"/>
  <c r="L72" i="19" s="1"/>
  <c r="M48" i="19"/>
  <c r="M58" i="19" s="1"/>
  <c r="M61" i="19" s="1"/>
  <c r="J131" i="19"/>
  <c r="I138" i="19"/>
  <c r="I136" i="19"/>
  <c r="F160" i="19"/>
  <c r="O43" i="19"/>
  <c r="O44" i="19" s="1"/>
  <c r="P42" i="19" s="1"/>
  <c r="G155" i="19"/>
  <c r="H141" i="19"/>
  <c r="H149" i="19" s="1"/>
  <c r="J125" i="19"/>
  <c r="M50" i="19" l="1"/>
  <c r="N47" i="19" s="1"/>
  <c r="N49" i="19" s="1"/>
  <c r="N67" i="19" s="1"/>
  <c r="K113" i="22"/>
  <c r="K124" i="22" s="1"/>
  <c r="K121" i="22" s="1"/>
  <c r="H153" i="22"/>
  <c r="H154" i="22" s="1"/>
  <c r="H155" i="22" s="1"/>
  <c r="H150" i="22"/>
  <c r="I145" i="22" s="1"/>
  <c r="I146" i="22" s="1"/>
  <c r="P43" i="24"/>
  <c r="J111" i="24"/>
  <c r="I126" i="24"/>
  <c r="I134" i="24" s="1"/>
  <c r="I135" i="24" s="1"/>
  <c r="J130" i="24" s="1"/>
  <c r="H141" i="24"/>
  <c r="H149" i="24" s="1"/>
  <c r="G155" i="24"/>
  <c r="L47" i="24"/>
  <c r="K52" i="24"/>
  <c r="K54" i="24" s="1"/>
  <c r="F88" i="24"/>
  <c r="J72" i="24"/>
  <c r="F162" i="24"/>
  <c r="F81" i="24"/>
  <c r="J118" i="24"/>
  <c r="I139" i="22"/>
  <c r="I140" i="22" s="1"/>
  <c r="I148" i="22"/>
  <c r="K133" i="22"/>
  <c r="K110" i="22"/>
  <c r="H151" i="22"/>
  <c r="P44" i="22"/>
  <c r="Q42" i="22" s="1"/>
  <c r="K82" i="22"/>
  <c r="J126" i="22"/>
  <c r="J134" i="22" s="1"/>
  <c r="F162" i="22"/>
  <c r="F81" i="22"/>
  <c r="F88" i="22"/>
  <c r="F95" i="22" s="1"/>
  <c r="F105" i="22" s="1"/>
  <c r="M47" i="22"/>
  <c r="L52" i="22"/>
  <c r="K118" i="22"/>
  <c r="G160" i="22"/>
  <c r="G161" i="22" s="1"/>
  <c r="P43" i="19"/>
  <c r="P44" i="19" s="1"/>
  <c r="Q42" i="19" s="1"/>
  <c r="L132" i="19"/>
  <c r="L119" i="19"/>
  <c r="L147" i="19"/>
  <c r="L112" i="19"/>
  <c r="L93" i="19" s="1"/>
  <c r="K124" i="19"/>
  <c r="K115" i="19"/>
  <c r="H153" i="19"/>
  <c r="H151" i="19"/>
  <c r="H150" i="19"/>
  <c r="I145" i="19" s="1"/>
  <c r="F81" i="19"/>
  <c r="F161" i="19"/>
  <c r="G156" i="19"/>
  <c r="I139" i="19"/>
  <c r="I140" i="19" s="1"/>
  <c r="I148" i="19"/>
  <c r="K123" i="19"/>
  <c r="K114" i="19"/>
  <c r="L109" i="19" s="1"/>
  <c r="J126" i="19"/>
  <c r="J134" i="19" s="1"/>
  <c r="K120" i="22" l="1"/>
  <c r="L117" i="22" s="1"/>
  <c r="L118" i="22" s="1"/>
  <c r="M52" i="19"/>
  <c r="M54" i="19" s="1"/>
  <c r="M53" i="19" s="1"/>
  <c r="M68" i="19" s="1"/>
  <c r="M70" i="19" s="1"/>
  <c r="M72" i="19" s="1"/>
  <c r="K125" i="22"/>
  <c r="K126" i="22" s="1"/>
  <c r="K115" i="22"/>
  <c r="K114" i="22"/>
  <c r="L109" i="22" s="1"/>
  <c r="L111" i="22" s="1"/>
  <c r="J123" i="24"/>
  <c r="J110" i="24" s="1"/>
  <c r="K53" i="24"/>
  <c r="H153" i="24"/>
  <c r="H151" i="24"/>
  <c r="I138" i="24"/>
  <c r="I136" i="24"/>
  <c r="F84" i="24"/>
  <c r="F163" i="24"/>
  <c r="J132" i="24"/>
  <c r="J112" i="24"/>
  <c r="J147" i="24"/>
  <c r="J119" i="24"/>
  <c r="F95" i="24"/>
  <c r="F105" i="24" s="1"/>
  <c r="J113" i="24"/>
  <c r="J124" i="24" s="1"/>
  <c r="L48" i="24"/>
  <c r="L58" i="24" s="1"/>
  <c r="L61" i="24" s="1"/>
  <c r="P44" i="24"/>
  <c r="Q42" i="24" s="1"/>
  <c r="G156" i="24"/>
  <c r="H150" i="24"/>
  <c r="I145" i="24" s="1"/>
  <c r="J131" i="24"/>
  <c r="J138" i="22"/>
  <c r="J136" i="22"/>
  <c r="J135" i="22"/>
  <c r="K130" i="22" s="1"/>
  <c r="G88" i="22"/>
  <c r="G95" i="22" s="1"/>
  <c r="G105" i="22" s="1"/>
  <c r="Q43" i="22"/>
  <c r="F84" i="22"/>
  <c r="F163" i="22"/>
  <c r="H156" i="22"/>
  <c r="G162" i="22"/>
  <c r="G163" i="22" s="1"/>
  <c r="G81" i="22"/>
  <c r="G84" i="22" s="1"/>
  <c r="I141" i="22"/>
  <c r="I149" i="22" s="1"/>
  <c r="L54" i="22"/>
  <c r="L53" i="22" s="1"/>
  <c r="L68" i="22" s="1"/>
  <c r="L70" i="22" s="1"/>
  <c r="L72" i="22" s="1"/>
  <c r="M48" i="22"/>
  <c r="M58" i="22" s="1"/>
  <c r="M61" i="22" s="1"/>
  <c r="J138" i="19"/>
  <c r="J136" i="19"/>
  <c r="J135" i="19"/>
  <c r="K130" i="19" s="1"/>
  <c r="Q43" i="19"/>
  <c r="Q44" i="19" s="1"/>
  <c r="R42" i="19" s="1"/>
  <c r="G160" i="19"/>
  <c r="F84" i="19"/>
  <c r="N48" i="19"/>
  <c r="N58" i="19" s="1"/>
  <c r="N61" i="19" s="1"/>
  <c r="F88" i="19"/>
  <c r="F95" i="19" s="1"/>
  <c r="F105" i="19" s="1"/>
  <c r="F162" i="19"/>
  <c r="I146" i="19"/>
  <c r="L111" i="19"/>
  <c r="L113" i="19" s="1"/>
  <c r="H154" i="19"/>
  <c r="K133" i="19"/>
  <c r="K110" i="19"/>
  <c r="K125" i="19"/>
  <c r="K121" i="19"/>
  <c r="K120" i="19"/>
  <c r="L117" i="19" s="1"/>
  <c r="I141" i="19"/>
  <c r="L82" i="19"/>
  <c r="K68" i="24" l="1"/>
  <c r="K70" i="24" s="1"/>
  <c r="K72" i="24" s="1"/>
  <c r="K147" i="24" s="1"/>
  <c r="J133" i="24"/>
  <c r="L123" i="22"/>
  <c r="L133" i="22" s="1"/>
  <c r="I149" i="19"/>
  <c r="I151" i="19" s="1"/>
  <c r="M50" i="22"/>
  <c r="N47" i="22" s="1"/>
  <c r="J114" i="24"/>
  <c r="K109" i="24" s="1"/>
  <c r="K111" i="24" s="1"/>
  <c r="G160" i="24"/>
  <c r="L50" i="24"/>
  <c r="J125" i="24"/>
  <c r="I148" i="24"/>
  <c r="I139" i="24"/>
  <c r="H154" i="24"/>
  <c r="H155" i="24" s="1"/>
  <c r="Q43" i="24"/>
  <c r="I146" i="24"/>
  <c r="J115" i="24"/>
  <c r="J93" i="24"/>
  <c r="J82" i="24"/>
  <c r="J121" i="24"/>
  <c r="J120" i="24"/>
  <c r="K117" i="24" s="1"/>
  <c r="I153" i="22"/>
  <c r="I151" i="22"/>
  <c r="I150" i="22"/>
  <c r="J145" i="22" s="1"/>
  <c r="L147" i="22"/>
  <c r="L119" i="22"/>
  <c r="L132" i="22"/>
  <c r="L112" i="22"/>
  <c r="L93" i="22" s="1"/>
  <c r="H160" i="22"/>
  <c r="K131" i="22"/>
  <c r="K134" i="22" s="1"/>
  <c r="Q44" i="22"/>
  <c r="R42" i="22" s="1"/>
  <c r="L113" i="22"/>
  <c r="L124" i="22" s="1"/>
  <c r="J139" i="22"/>
  <c r="J140" i="22" s="1"/>
  <c r="J148" i="22"/>
  <c r="L124" i="19"/>
  <c r="L115" i="19"/>
  <c r="M132" i="19"/>
  <c r="M147" i="19"/>
  <c r="M119" i="19"/>
  <c r="M112" i="19"/>
  <c r="M93" i="19" s="1"/>
  <c r="R43" i="19"/>
  <c r="G81" i="19"/>
  <c r="G161" i="19"/>
  <c r="N50" i="19"/>
  <c r="F163" i="19"/>
  <c r="L118" i="19"/>
  <c r="K126" i="19"/>
  <c r="H155" i="19"/>
  <c r="L123" i="19"/>
  <c r="L114" i="19"/>
  <c r="M109" i="19" s="1"/>
  <c r="K131" i="19"/>
  <c r="J139" i="19"/>
  <c r="J140" i="19" s="1"/>
  <c r="J148" i="19"/>
  <c r="K112" i="24" l="1"/>
  <c r="K93" i="24" s="1"/>
  <c r="K119" i="24"/>
  <c r="K132" i="24"/>
  <c r="K123" i="24"/>
  <c r="K133" i="24" s="1"/>
  <c r="K134" i="19"/>
  <c r="K138" i="19" s="1"/>
  <c r="K148" i="19" s="1"/>
  <c r="I150" i="19"/>
  <c r="J145" i="19" s="1"/>
  <c r="J146" i="19" s="1"/>
  <c r="I153" i="19"/>
  <c r="I154" i="19" s="1"/>
  <c r="L110" i="22"/>
  <c r="L120" i="19"/>
  <c r="M117" i="19" s="1"/>
  <c r="M118" i="19" s="1"/>
  <c r="K135" i="22"/>
  <c r="L130" i="22" s="1"/>
  <c r="L131" i="22" s="1"/>
  <c r="L121" i="22"/>
  <c r="M52" i="22"/>
  <c r="M54" i="22" s="1"/>
  <c r="M53" i="22" s="1"/>
  <c r="M68" i="22" s="1"/>
  <c r="M70" i="22" s="1"/>
  <c r="M72" i="22" s="1"/>
  <c r="H156" i="24"/>
  <c r="G81" i="24"/>
  <c r="G161" i="24"/>
  <c r="I140" i="24"/>
  <c r="J126" i="24"/>
  <c r="J134" i="24" s="1"/>
  <c r="M47" i="24"/>
  <c r="L52" i="24"/>
  <c r="L54" i="24" s="1"/>
  <c r="K118" i="24"/>
  <c r="Q44" i="24"/>
  <c r="R42" i="24" s="1"/>
  <c r="K113" i="24"/>
  <c r="K124" i="24" s="1"/>
  <c r="H81" i="22"/>
  <c r="J141" i="22"/>
  <c r="L125" i="22"/>
  <c r="H161" i="22"/>
  <c r="R43" i="22"/>
  <c r="L120" i="22"/>
  <c r="M117" i="22" s="1"/>
  <c r="L115" i="22"/>
  <c r="L82" i="22"/>
  <c r="L114" i="22"/>
  <c r="M109" i="22" s="1"/>
  <c r="N48" i="22"/>
  <c r="N58" i="22" s="1"/>
  <c r="N61" i="22" s="1"/>
  <c r="K138" i="22"/>
  <c r="K136" i="22"/>
  <c r="J146" i="22"/>
  <c r="I154" i="22"/>
  <c r="I155" i="22" s="1"/>
  <c r="G88" i="19"/>
  <c r="G95" i="19" s="1"/>
  <c r="G105" i="19" s="1"/>
  <c r="L110" i="19"/>
  <c r="L133" i="19"/>
  <c r="O47" i="19"/>
  <c r="O49" i="19" s="1"/>
  <c r="O67" i="19" s="1"/>
  <c r="N52" i="19"/>
  <c r="M111" i="19"/>
  <c r="M113" i="19" s="1"/>
  <c r="G162" i="19"/>
  <c r="R44" i="19"/>
  <c r="S42" i="19" s="1"/>
  <c r="G84" i="19"/>
  <c r="J141" i="19"/>
  <c r="H156" i="19"/>
  <c r="M82" i="19"/>
  <c r="L125" i="19"/>
  <c r="L121" i="19"/>
  <c r="K110" i="24" l="1"/>
  <c r="K121" i="24"/>
  <c r="K82" i="24"/>
  <c r="K135" i="19"/>
  <c r="L130" i="19" s="1"/>
  <c r="L131" i="19" s="1"/>
  <c r="K136" i="19"/>
  <c r="K139" i="19"/>
  <c r="K140" i="19" s="1"/>
  <c r="K141" i="19" s="1"/>
  <c r="K115" i="24"/>
  <c r="J149" i="19"/>
  <c r="J153" i="19" s="1"/>
  <c r="J154" i="19" s="1"/>
  <c r="K120" i="24"/>
  <c r="L117" i="24" s="1"/>
  <c r="L118" i="24" s="1"/>
  <c r="K114" i="24"/>
  <c r="L109" i="24" s="1"/>
  <c r="L111" i="24" s="1"/>
  <c r="G88" i="24"/>
  <c r="K125" i="24"/>
  <c r="R43" i="24"/>
  <c r="R44" i="24" s="1"/>
  <c r="S42" i="24" s="1"/>
  <c r="H160" i="24"/>
  <c r="H161" i="24" s="1"/>
  <c r="J138" i="24"/>
  <c r="J135" i="24"/>
  <c r="K130" i="24" s="1"/>
  <c r="J136" i="24"/>
  <c r="I141" i="24"/>
  <c r="I149" i="24" s="1"/>
  <c r="G84" i="24"/>
  <c r="G162" i="24"/>
  <c r="L53" i="24"/>
  <c r="M48" i="24"/>
  <c r="M58" i="24" s="1"/>
  <c r="M61" i="24" s="1"/>
  <c r="M119" i="22"/>
  <c r="M132" i="22"/>
  <c r="M147" i="22"/>
  <c r="M112" i="22"/>
  <c r="M93" i="22" s="1"/>
  <c r="M111" i="22"/>
  <c r="M123" i="22" s="1"/>
  <c r="M118" i="22"/>
  <c r="I156" i="22"/>
  <c r="R44" i="22"/>
  <c r="S42" i="22" s="1"/>
  <c r="H88" i="22"/>
  <c r="H95" i="22" s="1"/>
  <c r="H105" i="22" s="1"/>
  <c r="J149" i="22"/>
  <c r="L126" i="22"/>
  <c r="L134" i="22" s="1"/>
  <c r="K139" i="22"/>
  <c r="K140" i="22" s="1"/>
  <c r="K148" i="22"/>
  <c r="H84" i="22"/>
  <c r="N50" i="22"/>
  <c r="H162" i="22"/>
  <c r="M124" i="19"/>
  <c r="M115" i="19"/>
  <c r="M123" i="19"/>
  <c r="I155" i="19"/>
  <c r="M114" i="19"/>
  <c r="N109" i="19" s="1"/>
  <c r="N54" i="19"/>
  <c r="N53" i="19" s="1"/>
  <c r="N68" i="19" s="1"/>
  <c r="N70" i="19" s="1"/>
  <c r="N72" i="19" s="1"/>
  <c r="O48" i="19"/>
  <c r="O58" i="19" s="1"/>
  <c r="O61" i="19" s="1"/>
  <c r="H160" i="19"/>
  <c r="H161" i="19" s="1"/>
  <c r="G163" i="19"/>
  <c r="L126" i="19"/>
  <c r="S43" i="19"/>
  <c r="L68" i="24" l="1"/>
  <c r="L70" i="24" s="1"/>
  <c r="L72" i="24" s="1"/>
  <c r="L119" i="24" s="1"/>
  <c r="J151" i="19"/>
  <c r="L134" i="19"/>
  <c r="L138" i="19" s="1"/>
  <c r="L139" i="19" s="1"/>
  <c r="J150" i="19"/>
  <c r="K145" i="19" s="1"/>
  <c r="K146" i="19" s="1"/>
  <c r="K149" i="19" s="1"/>
  <c r="K153" i="19" s="1"/>
  <c r="M113" i="22"/>
  <c r="M124" i="22" s="1"/>
  <c r="M121" i="22" s="1"/>
  <c r="H88" i="24"/>
  <c r="H95" i="24" s="1"/>
  <c r="H105" i="24" s="1"/>
  <c r="S43" i="24"/>
  <c r="G163" i="24"/>
  <c r="K131" i="24"/>
  <c r="J139" i="24"/>
  <c r="J148" i="24"/>
  <c r="H162" i="24"/>
  <c r="H163" i="24" s="1"/>
  <c r="H81" i="24"/>
  <c r="M50" i="24"/>
  <c r="K126" i="24"/>
  <c r="G95" i="24"/>
  <c r="G105" i="24" s="1"/>
  <c r="I153" i="24"/>
  <c r="I151" i="24"/>
  <c r="I150" i="24"/>
  <c r="J145" i="24" s="1"/>
  <c r="M133" i="22"/>
  <c r="M110" i="22"/>
  <c r="K141" i="22"/>
  <c r="M82" i="22"/>
  <c r="S43" i="22"/>
  <c r="H163" i="22"/>
  <c r="I160" i="22"/>
  <c r="I161" i="22" s="1"/>
  <c r="O47" i="22"/>
  <c r="O49" i="22" s="1"/>
  <c r="O67" i="22" s="1"/>
  <c r="N52" i="22"/>
  <c r="L138" i="22"/>
  <c r="L136" i="22"/>
  <c r="L135" i="22"/>
  <c r="M130" i="22" s="1"/>
  <c r="J153" i="22"/>
  <c r="J151" i="22"/>
  <c r="J150" i="22"/>
  <c r="K145" i="22" s="1"/>
  <c r="H88" i="19"/>
  <c r="H95" i="19" s="1"/>
  <c r="H105" i="19" s="1"/>
  <c r="N132" i="19"/>
  <c r="N112" i="19"/>
  <c r="N93" i="19" s="1"/>
  <c r="N119" i="19"/>
  <c r="N147" i="19"/>
  <c r="N111" i="19"/>
  <c r="N113" i="19" s="1"/>
  <c r="N124" i="19" s="1"/>
  <c r="I156" i="19"/>
  <c r="O50" i="19"/>
  <c r="M133" i="19"/>
  <c r="M110" i="19"/>
  <c r="J155" i="19"/>
  <c r="J156" i="19" s="1"/>
  <c r="M125" i="19"/>
  <c r="M121" i="19"/>
  <c r="S44" i="19"/>
  <c r="T42" i="19" s="1"/>
  <c r="H162" i="19"/>
  <c r="H81" i="19"/>
  <c r="M120" i="19"/>
  <c r="N117" i="19" s="1"/>
  <c r="L113" i="24" l="1"/>
  <c r="L124" i="24" s="1"/>
  <c r="L121" i="24" s="1"/>
  <c r="L112" i="24"/>
  <c r="L93" i="24" s="1"/>
  <c r="L132" i="24"/>
  <c r="L147" i="24"/>
  <c r="L123" i="24"/>
  <c r="L133" i="24" s="1"/>
  <c r="M125" i="22"/>
  <c r="M126" i="22" s="1"/>
  <c r="M115" i="22"/>
  <c r="L148" i="19"/>
  <c r="K150" i="19"/>
  <c r="L145" i="19" s="1"/>
  <c r="L146" i="19" s="1"/>
  <c r="L140" i="19"/>
  <c r="L141" i="19" s="1"/>
  <c r="K151" i="19"/>
  <c r="M120" i="22"/>
  <c r="N117" i="22" s="1"/>
  <c r="N118" i="22" s="1"/>
  <c r="L136" i="19"/>
  <c r="L135" i="19"/>
  <c r="M130" i="19" s="1"/>
  <c r="M131" i="19" s="1"/>
  <c r="M114" i="22"/>
  <c r="N109" i="22" s="1"/>
  <c r="N111" i="22" s="1"/>
  <c r="I154" i="24"/>
  <c r="H84" i="24"/>
  <c r="K134" i="24"/>
  <c r="J140" i="24"/>
  <c r="S44" i="24"/>
  <c r="T42" i="24" s="1"/>
  <c r="N47" i="24"/>
  <c r="M52" i="24"/>
  <c r="M54" i="24" s="1"/>
  <c r="J146" i="24"/>
  <c r="I88" i="22"/>
  <c r="I95" i="22" s="1"/>
  <c r="I105" i="22" s="1"/>
  <c r="K146" i="22"/>
  <c r="K149" i="22" s="1"/>
  <c r="K153" i="22" s="1"/>
  <c r="S44" i="22"/>
  <c r="T42" i="22" s="1"/>
  <c r="M131" i="22"/>
  <c r="L139" i="22"/>
  <c r="L140" i="22" s="1"/>
  <c r="L148" i="22"/>
  <c r="J154" i="22"/>
  <c r="J155" i="22" s="1"/>
  <c r="I162" i="22"/>
  <c r="I81" i="22"/>
  <c r="N54" i="22"/>
  <c r="N53" i="22" s="1"/>
  <c r="N68" i="22" s="1"/>
  <c r="N70" i="22" s="1"/>
  <c r="N72" i="22" s="1"/>
  <c r="O48" i="22"/>
  <c r="O58" i="22" s="1"/>
  <c r="O61" i="22" s="1"/>
  <c r="H163" i="19"/>
  <c r="N115" i="19"/>
  <c r="N82" i="19"/>
  <c r="M126" i="19"/>
  <c r="P47" i="19"/>
  <c r="P49" i="19" s="1"/>
  <c r="P67" i="19" s="1"/>
  <c r="O52" i="19"/>
  <c r="T43" i="19"/>
  <c r="N121" i="19"/>
  <c r="J160" i="19"/>
  <c r="I160" i="19"/>
  <c r="K154" i="19"/>
  <c r="K155" i="19" s="1"/>
  <c r="K156" i="19" s="1"/>
  <c r="N118" i="19"/>
  <c r="N120" i="19" s="1"/>
  <c r="O117" i="19" s="1"/>
  <c r="N123" i="19"/>
  <c r="N125" i="19" s="1"/>
  <c r="N114" i="19"/>
  <c r="O109" i="19" s="1"/>
  <c r="H84" i="19"/>
  <c r="L82" i="24" l="1"/>
  <c r="L115" i="24"/>
  <c r="L125" i="24"/>
  <c r="L126" i="24" s="1"/>
  <c r="L114" i="24"/>
  <c r="M109" i="24" s="1"/>
  <c r="M111" i="24" s="1"/>
  <c r="L120" i="24"/>
  <c r="M117" i="24" s="1"/>
  <c r="M118" i="24" s="1"/>
  <c r="L110" i="24"/>
  <c r="M134" i="19"/>
  <c r="M138" i="19" s="1"/>
  <c r="M139" i="19" s="1"/>
  <c r="M140" i="19" s="1"/>
  <c r="L149" i="19"/>
  <c r="L153" i="19" s="1"/>
  <c r="M134" i="22"/>
  <c r="M136" i="22" s="1"/>
  <c r="N123" i="22"/>
  <c r="N133" i="22" s="1"/>
  <c r="K138" i="24"/>
  <c r="K136" i="24"/>
  <c r="M53" i="24"/>
  <c r="N48" i="24"/>
  <c r="N58" i="24" s="1"/>
  <c r="N61" i="24" s="1"/>
  <c r="T43" i="24"/>
  <c r="I155" i="24"/>
  <c r="J141" i="24"/>
  <c r="J149" i="24" s="1"/>
  <c r="K135" i="24"/>
  <c r="L130" i="24" s="1"/>
  <c r="N147" i="22"/>
  <c r="N119" i="22"/>
  <c r="N132" i="22"/>
  <c r="N112" i="22"/>
  <c r="N93" i="22" s="1"/>
  <c r="N113" i="22"/>
  <c r="N124" i="22" s="1"/>
  <c r="J156" i="22"/>
  <c r="O50" i="22"/>
  <c r="T43" i="22"/>
  <c r="L141" i="22"/>
  <c r="K150" i="22"/>
  <c r="L145" i="22" s="1"/>
  <c r="K154" i="22"/>
  <c r="K155" i="22" s="1"/>
  <c r="K156" i="22" s="1"/>
  <c r="I84" i="22"/>
  <c r="K151" i="22"/>
  <c r="I163" i="22"/>
  <c r="O118" i="19"/>
  <c r="K160" i="19"/>
  <c r="K161" i="19" s="1"/>
  <c r="K88" i="19" s="1"/>
  <c r="K95" i="19" s="1"/>
  <c r="K105" i="19" s="1"/>
  <c r="J81" i="19"/>
  <c r="J84" i="19" s="1"/>
  <c r="I81" i="19"/>
  <c r="O54" i="19"/>
  <c r="O53" i="19" s="1"/>
  <c r="O68" i="19" s="1"/>
  <c r="O70" i="19" s="1"/>
  <c r="O72" i="19" s="1"/>
  <c r="I161" i="19"/>
  <c r="I162" i="19" s="1"/>
  <c r="P48" i="19"/>
  <c r="P58" i="19" s="1"/>
  <c r="P61" i="19" s="1"/>
  <c r="N126" i="19"/>
  <c r="O111" i="19"/>
  <c r="N133" i="19"/>
  <c r="N110" i="19"/>
  <c r="J161" i="19"/>
  <c r="J88" i="19" s="1"/>
  <c r="J95" i="19" s="1"/>
  <c r="J105" i="19" s="1"/>
  <c r="T44" i="19"/>
  <c r="U42" i="19" s="1"/>
  <c r="M68" i="24" l="1"/>
  <c r="M70" i="24" s="1"/>
  <c r="M72" i="24" s="1"/>
  <c r="M147" i="24" s="1"/>
  <c r="M148" i="19"/>
  <c r="M135" i="19"/>
  <c r="N130" i="19" s="1"/>
  <c r="N131" i="19" s="1"/>
  <c r="N134" i="19" s="1"/>
  <c r="L150" i="19"/>
  <c r="M145" i="19" s="1"/>
  <c r="M146" i="19" s="1"/>
  <c r="L151" i="19"/>
  <c r="M138" i="22"/>
  <c r="M139" i="22" s="1"/>
  <c r="M135" i="22"/>
  <c r="N130" i="22" s="1"/>
  <c r="N131" i="22" s="1"/>
  <c r="N110" i="22"/>
  <c r="M136" i="19"/>
  <c r="O113" i="19"/>
  <c r="O124" i="19" s="1"/>
  <c r="J153" i="24"/>
  <c r="J151" i="24"/>
  <c r="J150" i="24"/>
  <c r="K145" i="24" s="1"/>
  <c r="I156" i="24"/>
  <c r="T44" i="24"/>
  <c r="U42" i="24" s="1"/>
  <c r="N50" i="24"/>
  <c r="K139" i="24"/>
  <c r="K140" i="24" s="1"/>
  <c r="K148" i="24"/>
  <c r="L131" i="24"/>
  <c r="L134" i="24" s="1"/>
  <c r="P47" i="22"/>
  <c r="P49" i="22" s="1"/>
  <c r="P67" i="22" s="1"/>
  <c r="O52" i="22"/>
  <c r="N125" i="22"/>
  <c r="N115" i="22"/>
  <c r="N82" i="22"/>
  <c r="N114" i="22"/>
  <c r="O109" i="22" s="1"/>
  <c r="N121" i="22"/>
  <c r="N120" i="22"/>
  <c r="O117" i="22" s="1"/>
  <c r="J160" i="22"/>
  <c r="K160" i="22"/>
  <c r="K161" i="22" s="1"/>
  <c r="K88" i="22" s="1"/>
  <c r="K95" i="22" s="1"/>
  <c r="K105" i="22" s="1"/>
  <c r="L146" i="22"/>
  <c r="L149" i="22" s="1"/>
  <c r="L153" i="22" s="1"/>
  <c r="T44" i="22"/>
  <c r="U42" i="22" s="1"/>
  <c r="O132" i="19"/>
  <c r="O119" i="19"/>
  <c r="O147" i="19"/>
  <c r="O112" i="19"/>
  <c r="O93" i="19" s="1"/>
  <c r="I84" i="19"/>
  <c r="I163" i="19"/>
  <c r="O123" i="19"/>
  <c r="J162" i="19"/>
  <c r="J163" i="19" s="1"/>
  <c r="L154" i="19"/>
  <c r="L155" i="19" s="1"/>
  <c r="L156" i="19" s="1"/>
  <c r="U43" i="19"/>
  <c r="U44" i="19" s="1"/>
  <c r="V42" i="19" s="1"/>
  <c r="M141" i="19"/>
  <c r="K162" i="19"/>
  <c r="K163" i="19" s="1"/>
  <c r="K81" i="19"/>
  <c r="K84" i="19" s="1"/>
  <c r="P50" i="19"/>
  <c r="I88" i="19"/>
  <c r="I95" i="19" s="1"/>
  <c r="I105" i="19" s="1"/>
  <c r="M123" i="24" l="1"/>
  <c r="M110" i="24" s="1"/>
  <c r="M119" i="24"/>
  <c r="M112" i="24"/>
  <c r="M82" i="24" s="1"/>
  <c r="M132" i="24"/>
  <c r="M113" i="24"/>
  <c r="M124" i="24" s="1"/>
  <c r="O120" i="19"/>
  <c r="P117" i="19" s="1"/>
  <c r="P118" i="19" s="1"/>
  <c r="M148" i="22"/>
  <c r="O121" i="19"/>
  <c r="O114" i="19"/>
  <c r="P109" i="19" s="1"/>
  <c r="P111" i="19" s="1"/>
  <c r="L150" i="22"/>
  <c r="M145" i="22" s="1"/>
  <c r="M146" i="22" s="1"/>
  <c r="M149" i="19"/>
  <c r="M150" i="19" s="1"/>
  <c r="N145" i="19" s="1"/>
  <c r="L135" i="24"/>
  <c r="M130" i="24" s="1"/>
  <c r="M131" i="24" s="1"/>
  <c r="K146" i="24"/>
  <c r="K141" i="24"/>
  <c r="J154" i="24"/>
  <c r="J155" i="24" s="1"/>
  <c r="O47" i="24"/>
  <c r="N52" i="24"/>
  <c r="N54" i="24" s="1"/>
  <c r="U43" i="24"/>
  <c r="L138" i="24"/>
  <c r="L136" i="24"/>
  <c r="I160" i="24"/>
  <c r="I161" i="24" s="1"/>
  <c r="J81" i="22"/>
  <c r="O118" i="22"/>
  <c r="L151" i="22"/>
  <c r="K162" i="22"/>
  <c r="K163" i="22" s="1"/>
  <c r="K81" i="22"/>
  <c r="K84" i="22" s="1"/>
  <c r="N126" i="22"/>
  <c r="N134" i="22" s="1"/>
  <c r="M140" i="22"/>
  <c r="U43" i="22"/>
  <c r="U44" i="22" s="1"/>
  <c r="V42" i="22" s="1"/>
  <c r="O111" i="22"/>
  <c r="P48" i="22"/>
  <c r="P58" i="22" s="1"/>
  <c r="P61" i="22" s="1"/>
  <c r="L154" i="22"/>
  <c r="L155" i="22" s="1"/>
  <c r="L156" i="22" s="1"/>
  <c r="O54" i="22"/>
  <c r="O53" i="22" s="1"/>
  <c r="O68" i="22" s="1"/>
  <c r="O70" i="22" s="1"/>
  <c r="O72" i="22" s="1"/>
  <c r="J161" i="22"/>
  <c r="V43" i="19"/>
  <c r="N138" i="19"/>
  <c r="N136" i="19"/>
  <c r="N135" i="19"/>
  <c r="O130" i="19" s="1"/>
  <c r="O110" i="19"/>
  <c r="O133" i="19"/>
  <c r="L160" i="19"/>
  <c r="O115" i="19"/>
  <c r="O82" i="19"/>
  <c r="O125" i="19"/>
  <c r="Q47" i="19"/>
  <c r="Q49" i="19" s="1"/>
  <c r="Q67" i="19" s="1"/>
  <c r="P52" i="19"/>
  <c r="M133" i="24" l="1"/>
  <c r="M125" i="24"/>
  <c r="M126" i="24" s="1"/>
  <c r="M121" i="24"/>
  <c r="M115" i="24"/>
  <c r="M120" i="24"/>
  <c r="N117" i="24" s="1"/>
  <c r="N118" i="24" s="1"/>
  <c r="M93" i="24"/>
  <c r="M114" i="24"/>
  <c r="N109" i="24" s="1"/>
  <c r="N111" i="24" s="1"/>
  <c r="M153" i="19"/>
  <c r="M154" i="19" s="1"/>
  <c r="M151" i="19"/>
  <c r="K149" i="24"/>
  <c r="K150" i="24" s="1"/>
  <c r="L145" i="24" s="1"/>
  <c r="I88" i="24"/>
  <c r="I162" i="24"/>
  <c r="I81" i="24"/>
  <c r="L139" i="24"/>
  <c r="L140" i="24" s="1"/>
  <c r="L148" i="24"/>
  <c r="J156" i="24"/>
  <c r="U44" i="24"/>
  <c r="V42" i="24" s="1"/>
  <c r="N53" i="24"/>
  <c r="O48" i="24"/>
  <c r="O58" i="24" s="1"/>
  <c r="O61" i="24" s="1"/>
  <c r="O147" i="22"/>
  <c r="O132" i="22"/>
  <c r="O119" i="22"/>
  <c r="O112" i="22"/>
  <c r="O93" i="22" s="1"/>
  <c r="V43" i="22"/>
  <c r="N138" i="22"/>
  <c r="N136" i="22"/>
  <c r="N135" i="22"/>
  <c r="O130" i="22" s="1"/>
  <c r="L160" i="22"/>
  <c r="L161" i="22" s="1"/>
  <c r="L88" i="22" s="1"/>
  <c r="L95" i="22" s="1"/>
  <c r="L105" i="22" s="1"/>
  <c r="O123" i="22"/>
  <c r="M141" i="22"/>
  <c r="M149" i="22" s="1"/>
  <c r="J88" i="22"/>
  <c r="J95" i="22" s="1"/>
  <c r="J105" i="22" s="1"/>
  <c r="P50" i="22"/>
  <c r="J84" i="22"/>
  <c r="O113" i="22"/>
  <c r="O124" i="22" s="1"/>
  <c r="J162" i="22"/>
  <c r="N148" i="19"/>
  <c r="N139" i="19"/>
  <c r="N140" i="19" s="1"/>
  <c r="P54" i="19"/>
  <c r="P53" i="19" s="1"/>
  <c r="P68" i="19" s="1"/>
  <c r="P70" i="19" s="1"/>
  <c r="P72" i="19" s="1"/>
  <c r="O131" i="19"/>
  <c r="V44" i="19"/>
  <c r="W42" i="19" s="1"/>
  <c r="N146" i="19"/>
  <c r="L81" i="19"/>
  <c r="L84" i="19" s="1"/>
  <c r="L161" i="19"/>
  <c r="Q48" i="19"/>
  <c r="Q58" i="19" s="1"/>
  <c r="Q61" i="19" s="1"/>
  <c r="O126" i="19"/>
  <c r="M134" i="24" l="1"/>
  <c r="M135" i="24" s="1"/>
  <c r="N130" i="24" s="1"/>
  <c r="N131" i="24" s="1"/>
  <c r="N68" i="24"/>
  <c r="N70" i="24" s="1"/>
  <c r="N72" i="24" s="1"/>
  <c r="N113" i="24" s="1"/>
  <c r="N124" i="24" s="1"/>
  <c r="O134" i="19"/>
  <c r="O138" i="19" s="1"/>
  <c r="O120" i="22"/>
  <c r="P117" i="22" s="1"/>
  <c r="P118" i="22" s="1"/>
  <c r="L146" i="24"/>
  <c r="L141" i="24"/>
  <c r="I95" i="24"/>
  <c r="I105" i="24" s="1"/>
  <c r="K153" i="24"/>
  <c r="K151" i="24"/>
  <c r="I84" i="24"/>
  <c r="I163" i="24"/>
  <c r="O50" i="24"/>
  <c r="V43" i="24"/>
  <c r="J160" i="24"/>
  <c r="M153" i="22"/>
  <c r="M151" i="22"/>
  <c r="M150" i="22"/>
  <c r="N145" i="22" s="1"/>
  <c r="O133" i="22"/>
  <c r="O110" i="22"/>
  <c r="L162" i="22"/>
  <c r="L163" i="22" s="1"/>
  <c r="L81" i="22"/>
  <c r="O131" i="22"/>
  <c r="N139" i="22"/>
  <c r="N148" i="22"/>
  <c r="V44" i="22"/>
  <c r="W42" i="22" s="1"/>
  <c r="J163" i="22"/>
  <c r="O125" i="22"/>
  <c r="O114" i="22"/>
  <c r="P109" i="22" s="1"/>
  <c r="O115" i="22"/>
  <c r="O82" i="22"/>
  <c r="Q47" i="22"/>
  <c r="Q49" i="22" s="1"/>
  <c r="Q67" i="22" s="1"/>
  <c r="P52" i="22"/>
  <c r="O121" i="22"/>
  <c r="N141" i="19"/>
  <c r="N149" i="19" s="1"/>
  <c r="W43" i="19"/>
  <c r="L88" i="19"/>
  <c r="L95" i="19" s="1"/>
  <c r="L105" i="19" s="1"/>
  <c r="P132" i="19"/>
  <c r="P147" i="19"/>
  <c r="P119" i="19"/>
  <c r="P112" i="19"/>
  <c r="P93" i="19" s="1"/>
  <c r="P123" i="19"/>
  <c r="M155" i="19"/>
  <c r="M156" i="19" s="1"/>
  <c r="Q50" i="19"/>
  <c r="L162" i="19"/>
  <c r="L163" i="19" s="1"/>
  <c r="P113" i="19"/>
  <c r="P124" i="19" s="1"/>
  <c r="M138" i="24" l="1"/>
  <c r="M148" i="24" s="1"/>
  <c r="M136" i="24"/>
  <c r="N123" i="24"/>
  <c r="N133" i="24" s="1"/>
  <c r="N132" i="24"/>
  <c r="N112" i="24"/>
  <c r="N93" i="24" s="1"/>
  <c r="N147" i="24"/>
  <c r="N119" i="24"/>
  <c r="N121" i="24" s="1"/>
  <c r="O135" i="19"/>
  <c r="P130" i="19" s="1"/>
  <c r="P131" i="19" s="1"/>
  <c r="O136" i="19"/>
  <c r="L149" i="24"/>
  <c r="L153" i="24" s="1"/>
  <c r="K154" i="24"/>
  <c r="J81" i="24"/>
  <c r="J161" i="24"/>
  <c r="J162" i="24" s="1"/>
  <c r="V44" i="24"/>
  <c r="W42" i="24" s="1"/>
  <c r="P47" i="24"/>
  <c r="P49" i="24" s="1"/>
  <c r="P67" i="24" s="1"/>
  <c r="O52" i="24"/>
  <c r="O54" i="24" s="1"/>
  <c r="W43" i="22"/>
  <c r="N140" i="22"/>
  <c r="Q48" i="22"/>
  <c r="Q58" i="22" s="1"/>
  <c r="Q61" i="22" s="1"/>
  <c r="P111" i="22"/>
  <c r="O126" i="22"/>
  <c r="O134" i="22" s="1"/>
  <c r="N146" i="22"/>
  <c r="L84" i="22"/>
  <c r="P54" i="22"/>
  <c r="P53" i="22" s="1"/>
  <c r="P68" i="22" s="1"/>
  <c r="P70" i="22" s="1"/>
  <c r="P72" i="22" s="1"/>
  <c r="M154" i="22"/>
  <c r="M155" i="22" s="1"/>
  <c r="M156" i="22" s="1"/>
  <c r="P115" i="19"/>
  <c r="P82" i="19"/>
  <c r="P114" i="19"/>
  <c r="Q109" i="19" s="1"/>
  <c r="W44" i="19"/>
  <c r="X42" i="19" s="1"/>
  <c r="O139" i="19"/>
  <c r="O140" i="19" s="1"/>
  <c r="O148" i="19"/>
  <c r="R47" i="19"/>
  <c r="R49" i="19" s="1"/>
  <c r="R67" i="19" s="1"/>
  <c r="Q52" i="19"/>
  <c r="M160" i="19"/>
  <c r="P133" i="19"/>
  <c r="P110" i="19"/>
  <c r="P121" i="19"/>
  <c r="P120" i="19"/>
  <c r="Q117" i="19" s="1"/>
  <c r="P125" i="19"/>
  <c r="N153" i="19"/>
  <c r="N151" i="19"/>
  <c r="N150" i="19"/>
  <c r="O145" i="19" s="1"/>
  <c r="M139" i="24" l="1"/>
  <c r="M140" i="24" s="1"/>
  <c r="M141" i="24" s="1"/>
  <c r="N120" i="24"/>
  <c r="O117" i="24" s="1"/>
  <c r="O118" i="24" s="1"/>
  <c r="N125" i="24"/>
  <c r="N126" i="24" s="1"/>
  <c r="N134" i="24" s="1"/>
  <c r="N110" i="24"/>
  <c r="N115" i="24"/>
  <c r="N114" i="24"/>
  <c r="O109" i="24" s="1"/>
  <c r="O111" i="24" s="1"/>
  <c r="N82" i="24"/>
  <c r="L150" i="24"/>
  <c r="M145" i="24" s="1"/>
  <c r="M146" i="24" s="1"/>
  <c r="L151" i="24"/>
  <c r="P48" i="24"/>
  <c r="P58" i="24" s="1"/>
  <c r="P61" i="24" s="1"/>
  <c r="W43" i="24"/>
  <c r="J88" i="24"/>
  <c r="J163" i="24"/>
  <c r="O53" i="24"/>
  <c r="K155" i="24"/>
  <c r="K156" i="24" s="1"/>
  <c r="J84" i="24"/>
  <c r="L154" i="24"/>
  <c r="P147" i="22"/>
  <c r="P132" i="22"/>
  <c r="P119" i="22"/>
  <c r="P112" i="22"/>
  <c r="P93" i="22" s="1"/>
  <c r="P123" i="22"/>
  <c r="O138" i="22"/>
  <c r="O135" i="22"/>
  <c r="P130" i="22" s="1"/>
  <c r="O136" i="22"/>
  <c r="P113" i="22"/>
  <c r="P124" i="22" s="1"/>
  <c r="M160" i="22"/>
  <c r="M161" i="22" s="1"/>
  <c r="M88" i="22" s="1"/>
  <c r="M95" i="22" s="1"/>
  <c r="M105" i="22" s="1"/>
  <c r="Q50" i="22"/>
  <c r="N141" i="22"/>
  <c r="N149" i="22" s="1"/>
  <c r="W44" i="22"/>
  <c r="X42" i="22" s="1"/>
  <c r="O141" i="19"/>
  <c r="M81" i="19"/>
  <c r="M84" i="19" s="1"/>
  <c r="M161" i="19"/>
  <c r="M88" i="19" s="1"/>
  <c r="M95" i="19" s="1"/>
  <c r="M105" i="19" s="1"/>
  <c r="R48" i="19"/>
  <c r="R58" i="19" s="1"/>
  <c r="R61" i="19" s="1"/>
  <c r="X43" i="19"/>
  <c r="Q111" i="19"/>
  <c r="Q54" i="19"/>
  <c r="Q53" i="19" s="1"/>
  <c r="Q68" i="19" s="1"/>
  <c r="Q70" i="19" s="1"/>
  <c r="Q72" i="19" s="1"/>
  <c r="P126" i="19"/>
  <c r="P134" i="19" s="1"/>
  <c r="Q118" i="19"/>
  <c r="O146" i="19"/>
  <c r="N154" i="19"/>
  <c r="O68" i="24" l="1"/>
  <c r="O70" i="24" s="1"/>
  <c r="O72" i="24" s="1"/>
  <c r="O123" i="24" s="1"/>
  <c r="O133" i="24" s="1"/>
  <c r="O149" i="19"/>
  <c r="O153" i="19" s="1"/>
  <c r="O154" i="19" s="1"/>
  <c r="O155" i="19" s="1"/>
  <c r="O156" i="19" s="1"/>
  <c r="Q113" i="19"/>
  <c r="Q124" i="19" s="1"/>
  <c r="N138" i="24"/>
  <c r="N136" i="24"/>
  <c r="N135" i="24"/>
  <c r="O130" i="24" s="1"/>
  <c r="J95" i="24"/>
  <c r="J105" i="24" s="1"/>
  <c r="W44" i="24"/>
  <c r="X42" i="24" s="1"/>
  <c r="L155" i="24"/>
  <c r="L156" i="24" s="1"/>
  <c r="K160" i="24"/>
  <c r="M149" i="24"/>
  <c r="P50" i="24"/>
  <c r="P131" i="22"/>
  <c r="P133" i="22"/>
  <c r="P110" i="22"/>
  <c r="P121" i="22"/>
  <c r="P120" i="22"/>
  <c r="Q117" i="22" s="1"/>
  <c r="R47" i="22"/>
  <c r="R49" i="22" s="1"/>
  <c r="R67" i="22" s="1"/>
  <c r="Q52" i="22"/>
  <c r="M162" i="22"/>
  <c r="M163" i="22" s="1"/>
  <c r="M81" i="22"/>
  <c r="M84" i="22" s="1"/>
  <c r="P125" i="22"/>
  <c r="O139" i="22"/>
  <c r="O148" i="22"/>
  <c r="P114" i="22"/>
  <c r="Q109" i="22" s="1"/>
  <c r="P115" i="22"/>
  <c r="P82" i="22"/>
  <c r="X43" i="22"/>
  <c r="N153" i="22"/>
  <c r="N151" i="22"/>
  <c r="N150" i="22"/>
  <c r="O145" i="22" s="1"/>
  <c r="P138" i="19"/>
  <c r="P136" i="19"/>
  <c r="P135" i="19"/>
  <c r="Q130" i="19" s="1"/>
  <c r="Q147" i="19"/>
  <c r="Q132" i="19"/>
  <c r="Q119" i="19"/>
  <c r="Q112" i="19"/>
  <c r="Q93" i="19" s="1"/>
  <c r="M162" i="19"/>
  <c r="M163" i="19" s="1"/>
  <c r="Q123" i="19"/>
  <c r="X44" i="19"/>
  <c r="Y42" i="19" s="1"/>
  <c r="R50" i="19"/>
  <c r="N155" i="19"/>
  <c r="N156" i="19" s="1"/>
  <c r="O113" i="24" l="1"/>
  <c r="O124" i="24" s="1"/>
  <c r="O125" i="24" s="1"/>
  <c r="O119" i="24"/>
  <c r="O112" i="24"/>
  <c r="O82" i="24" s="1"/>
  <c r="O132" i="24"/>
  <c r="O147" i="24"/>
  <c r="O151" i="19"/>
  <c r="O150" i="19"/>
  <c r="P145" i="19" s="1"/>
  <c r="P146" i="19" s="1"/>
  <c r="Q114" i="19"/>
  <c r="R109" i="19" s="1"/>
  <c r="R111" i="19" s="1"/>
  <c r="O110" i="24"/>
  <c r="K81" i="24"/>
  <c r="K84" i="24" s="1"/>
  <c r="K161" i="24"/>
  <c r="K88" i="24" s="1"/>
  <c r="L160" i="24"/>
  <c r="X43" i="24"/>
  <c r="X44" i="24" s="1"/>
  <c r="Y42" i="24" s="1"/>
  <c r="Q47" i="24"/>
  <c r="Q49" i="24" s="1"/>
  <c r="Q67" i="24" s="1"/>
  <c r="P52" i="24"/>
  <c r="P54" i="24" s="1"/>
  <c r="O131" i="24"/>
  <c r="N139" i="24"/>
  <c r="N148" i="24"/>
  <c r="M153" i="24"/>
  <c r="M151" i="24"/>
  <c r="M150" i="24"/>
  <c r="N145" i="24" s="1"/>
  <c r="Q111" i="22"/>
  <c r="O140" i="22"/>
  <c r="P126" i="22"/>
  <c r="P134" i="22" s="1"/>
  <c r="Q54" i="22"/>
  <c r="Q53" i="22" s="1"/>
  <c r="Q68" i="22" s="1"/>
  <c r="Q70" i="22" s="1"/>
  <c r="Q72" i="22" s="1"/>
  <c r="R48" i="22"/>
  <c r="R58" i="22" s="1"/>
  <c r="R61" i="22" s="1"/>
  <c r="O146" i="22"/>
  <c r="Q118" i="22"/>
  <c r="N154" i="22"/>
  <c r="N155" i="22" s="1"/>
  <c r="N156" i="22" s="1"/>
  <c r="X44" i="22"/>
  <c r="Y42" i="22" s="1"/>
  <c r="O160" i="19"/>
  <c r="O161" i="19" s="1"/>
  <c r="O88" i="19" s="1"/>
  <c r="O95" i="19" s="1"/>
  <c r="O105" i="19" s="1"/>
  <c r="Q110" i="19"/>
  <c r="Q133" i="19"/>
  <c r="N160" i="19"/>
  <c r="N161" i="19" s="1"/>
  <c r="N88" i="19" s="1"/>
  <c r="N95" i="19" s="1"/>
  <c r="N105" i="19" s="1"/>
  <c r="Q115" i="19"/>
  <c r="Q82" i="19"/>
  <c r="Q125" i="19"/>
  <c r="S47" i="19"/>
  <c r="S49" i="19" s="1"/>
  <c r="S67" i="19" s="1"/>
  <c r="R52" i="19"/>
  <c r="Y43" i="19"/>
  <c r="Q121" i="19"/>
  <c r="Q120" i="19"/>
  <c r="R117" i="19" s="1"/>
  <c r="Q131" i="19"/>
  <c r="P148" i="19"/>
  <c r="P139" i="19"/>
  <c r="O121" i="24" l="1"/>
  <c r="O93" i="24"/>
  <c r="O115" i="24"/>
  <c r="O114" i="24"/>
  <c r="P109" i="24" s="1"/>
  <c r="P111" i="24" s="1"/>
  <c r="O120" i="24"/>
  <c r="P117" i="24" s="1"/>
  <c r="P118" i="24" s="1"/>
  <c r="Y43" i="24"/>
  <c r="P53" i="24"/>
  <c r="Q48" i="24"/>
  <c r="Q58" i="24" s="1"/>
  <c r="Q61" i="24" s="1"/>
  <c r="O126" i="24"/>
  <c r="O134" i="24" s="1"/>
  <c r="L81" i="24"/>
  <c r="L84" i="24" s="1"/>
  <c r="L161" i="24"/>
  <c r="L88" i="24" s="1"/>
  <c r="L95" i="24" s="1"/>
  <c r="L105" i="24" s="1"/>
  <c r="K95" i="24"/>
  <c r="K105" i="24" s="1"/>
  <c r="N146" i="24"/>
  <c r="K162" i="24"/>
  <c r="K163" i="24" s="1"/>
  <c r="M154" i="24"/>
  <c r="M155" i="24" s="1"/>
  <c r="M156" i="24" s="1"/>
  <c r="N140" i="24"/>
  <c r="P138" i="22"/>
  <c r="P136" i="22"/>
  <c r="P135" i="22"/>
  <c r="Q130" i="22" s="1"/>
  <c r="R50" i="22"/>
  <c r="Q132" i="22"/>
  <c r="Q119" i="22"/>
  <c r="Q147" i="22"/>
  <c r="Q112" i="22"/>
  <c r="Q93" i="22" s="1"/>
  <c r="O141" i="22"/>
  <c r="O149" i="22" s="1"/>
  <c r="Y43" i="22"/>
  <c r="Q113" i="22"/>
  <c r="Q124" i="22" s="1"/>
  <c r="Q123" i="22"/>
  <c r="N160" i="22"/>
  <c r="N161" i="22" s="1"/>
  <c r="N88" i="22" s="1"/>
  <c r="N95" i="22" s="1"/>
  <c r="N105" i="22" s="1"/>
  <c r="Y44" i="19"/>
  <c r="Z42" i="19" s="1"/>
  <c r="R54" i="19"/>
  <c r="R53" i="19" s="1"/>
  <c r="R68" i="19" s="1"/>
  <c r="R70" i="19" s="1"/>
  <c r="R72" i="19" s="1"/>
  <c r="S48" i="19"/>
  <c r="S58" i="19" s="1"/>
  <c r="S61" i="19" s="1"/>
  <c r="Q126" i="19"/>
  <c r="Q134" i="19" s="1"/>
  <c r="N162" i="19"/>
  <c r="N163" i="19" s="1"/>
  <c r="N81" i="19"/>
  <c r="N84" i="19" s="1"/>
  <c r="P140" i="19"/>
  <c r="R118" i="19"/>
  <c r="O162" i="19"/>
  <c r="O163" i="19" s="1"/>
  <c r="O81" i="19"/>
  <c r="O84" i="19" s="1"/>
  <c r="P68" i="24" l="1"/>
  <c r="P70" i="24" s="1"/>
  <c r="P72" i="24" s="1"/>
  <c r="P113" i="24" s="1"/>
  <c r="P124" i="24" s="1"/>
  <c r="L162" i="24"/>
  <c r="L163" i="24" s="1"/>
  <c r="O138" i="24"/>
  <c r="O136" i="24"/>
  <c r="O135" i="24"/>
  <c r="P130" i="24" s="1"/>
  <c r="Q50" i="24"/>
  <c r="N141" i="24"/>
  <c r="N149" i="24" s="1"/>
  <c r="M160" i="24"/>
  <c r="Y44" i="24"/>
  <c r="Z42" i="24" s="1"/>
  <c r="Q110" i="22"/>
  <c r="Q133" i="22"/>
  <c r="Y44" i="22"/>
  <c r="Z42" i="22" s="1"/>
  <c r="Q125" i="22"/>
  <c r="O153" i="22"/>
  <c r="O150" i="22"/>
  <c r="P145" i="22" s="1"/>
  <c r="O151" i="22"/>
  <c r="Q115" i="22"/>
  <c r="Q82" i="22"/>
  <c r="Q121" i="22"/>
  <c r="Q120" i="22"/>
  <c r="R117" i="22" s="1"/>
  <c r="S47" i="22"/>
  <c r="S49" i="22" s="1"/>
  <c r="S67" i="22" s="1"/>
  <c r="R52" i="22"/>
  <c r="Q114" i="22"/>
  <c r="R109" i="22" s="1"/>
  <c r="Q131" i="22"/>
  <c r="N162" i="22"/>
  <c r="N163" i="22" s="1"/>
  <c r="N81" i="22"/>
  <c r="N84" i="22" s="1"/>
  <c r="P139" i="22"/>
  <c r="P148" i="22"/>
  <c r="Q138" i="19"/>
  <c r="Q136" i="19"/>
  <c r="Q135" i="19"/>
  <c r="R130" i="19" s="1"/>
  <c r="R147" i="19"/>
  <c r="R132" i="19"/>
  <c r="R112" i="19"/>
  <c r="R93" i="19" s="1"/>
  <c r="R119" i="19"/>
  <c r="R123" i="19"/>
  <c r="R113" i="19"/>
  <c r="R124" i="19" s="1"/>
  <c r="P141" i="19"/>
  <c r="P149" i="19" s="1"/>
  <c r="S50" i="19"/>
  <c r="Z43" i="19"/>
  <c r="P132" i="24" l="1"/>
  <c r="P112" i="24"/>
  <c r="P93" i="24" s="1"/>
  <c r="P119" i="24"/>
  <c r="P120" i="24" s="1"/>
  <c r="Q117" i="24" s="1"/>
  <c r="P147" i="24"/>
  <c r="P123" i="24"/>
  <c r="P133" i="24" s="1"/>
  <c r="R120" i="19"/>
  <c r="S117" i="19" s="1"/>
  <c r="S118" i="19" s="1"/>
  <c r="M81" i="24"/>
  <c r="M84" i="24" s="1"/>
  <c r="M161" i="24"/>
  <c r="M88" i="24" s="1"/>
  <c r="M95" i="24" s="1"/>
  <c r="M105" i="24" s="1"/>
  <c r="N153" i="24"/>
  <c r="N151" i="24"/>
  <c r="N150" i="24"/>
  <c r="O145" i="24" s="1"/>
  <c r="R47" i="24"/>
  <c r="R49" i="24" s="1"/>
  <c r="R67" i="24" s="1"/>
  <c r="Q52" i="24"/>
  <c r="Q54" i="24" s="1"/>
  <c r="P131" i="24"/>
  <c r="O139" i="24"/>
  <c r="O140" i="24" s="1"/>
  <c r="O148" i="24"/>
  <c r="Z43" i="24"/>
  <c r="R54" i="22"/>
  <c r="R53" i="22" s="1"/>
  <c r="R68" i="22" s="1"/>
  <c r="R70" i="22" s="1"/>
  <c r="R72" i="22" s="1"/>
  <c r="R111" i="22"/>
  <c r="S48" i="22"/>
  <c r="S58" i="22" s="1"/>
  <c r="S61" i="22" s="1"/>
  <c r="R118" i="22"/>
  <c r="P146" i="22"/>
  <c r="O154" i="22"/>
  <c r="O155" i="22" s="1"/>
  <c r="O156" i="22" s="1"/>
  <c r="Q126" i="22"/>
  <c r="Q134" i="22" s="1"/>
  <c r="P140" i="22"/>
  <c r="Z43" i="22"/>
  <c r="Z44" i="22" s="1"/>
  <c r="AA42" i="22" s="1"/>
  <c r="R131" i="19"/>
  <c r="T47" i="19"/>
  <c r="T49" i="19" s="1"/>
  <c r="T67" i="19" s="1"/>
  <c r="S52" i="19"/>
  <c r="Q148" i="19"/>
  <c r="Q139" i="19"/>
  <c r="Z44" i="19"/>
  <c r="AA42" i="19" s="1"/>
  <c r="P153" i="19"/>
  <c r="P150" i="19"/>
  <c r="Q145" i="19" s="1"/>
  <c r="P151" i="19"/>
  <c r="R125" i="19"/>
  <c r="R133" i="19"/>
  <c r="R110" i="19"/>
  <c r="R121" i="19"/>
  <c r="R115" i="19"/>
  <c r="R82" i="19"/>
  <c r="R114" i="19"/>
  <c r="S109" i="19" s="1"/>
  <c r="P82" i="24" l="1"/>
  <c r="P125" i="24"/>
  <c r="P126" i="24" s="1"/>
  <c r="P134" i="24" s="1"/>
  <c r="P135" i="24" s="1"/>
  <c r="Q130" i="24" s="1"/>
  <c r="P110" i="24"/>
  <c r="P115" i="24"/>
  <c r="P114" i="24"/>
  <c r="Q109" i="24" s="1"/>
  <c r="Q111" i="24" s="1"/>
  <c r="P121" i="24"/>
  <c r="O141" i="24"/>
  <c r="Q53" i="24"/>
  <c r="R48" i="24"/>
  <c r="R58" i="24" s="1"/>
  <c r="R61" i="24" s="1"/>
  <c r="O146" i="24"/>
  <c r="Z44" i="24"/>
  <c r="AA42" i="24" s="1"/>
  <c r="N154" i="24"/>
  <c r="N155" i="24" s="1"/>
  <c r="N156" i="24" s="1"/>
  <c r="Q118" i="24"/>
  <c r="M162" i="24"/>
  <c r="M163" i="24" s="1"/>
  <c r="AA43" i="22"/>
  <c r="Q138" i="22"/>
  <c r="Q136" i="22"/>
  <c r="Q135" i="22"/>
  <c r="R130" i="22" s="1"/>
  <c r="R147" i="22"/>
  <c r="R132" i="22"/>
  <c r="R119" i="22"/>
  <c r="R112" i="22"/>
  <c r="R93" i="22" s="1"/>
  <c r="S50" i="22"/>
  <c r="R123" i="22"/>
  <c r="O160" i="22"/>
  <c r="O161" i="22" s="1"/>
  <c r="O88" i="22" s="1"/>
  <c r="O95" i="22" s="1"/>
  <c r="O105" i="22" s="1"/>
  <c r="R113" i="22"/>
  <c r="R124" i="22" s="1"/>
  <c r="P141" i="22"/>
  <c r="P149" i="22" s="1"/>
  <c r="R126" i="19"/>
  <c r="R134" i="19" s="1"/>
  <c r="Q146" i="19"/>
  <c r="P154" i="19"/>
  <c r="P155" i="19" s="1"/>
  <c r="P156" i="19" s="1"/>
  <c r="AA43" i="19"/>
  <c r="AA44" i="19" s="1"/>
  <c r="AB42" i="19" s="1"/>
  <c r="Q140" i="19"/>
  <c r="S54" i="19"/>
  <c r="S53" i="19" s="1"/>
  <c r="S68" i="19" s="1"/>
  <c r="S70" i="19" s="1"/>
  <c r="S72" i="19" s="1"/>
  <c r="S111" i="19"/>
  <c r="T48" i="19"/>
  <c r="T58" i="19" s="1"/>
  <c r="T61" i="19" s="1"/>
  <c r="Q68" i="24" l="1"/>
  <c r="Q70" i="24" s="1"/>
  <c r="Q72" i="24" s="1"/>
  <c r="Q113" i="24" s="1"/>
  <c r="Q124" i="24" s="1"/>
  <c r="S123" i="19"/>
  <c r="S133" i="19" s="1"/>
  <c r="R121" i="22"/>
  <c r="S113" i="19"/>
  <c r="S124" i="19" s="1"/>
  <c r="N160" i="24"/>
  <c r="AA43" i="24"/>
  <c r="P138" i="24"/>
  <c r="P136" i="24"/>
  <c r="O149" i="24"/>
  <c r="R50" i="24"/>
  <c r="Q131" i="24"/>
  <c r="P153" i="22"/>
  <c r="P151" i="22"/>
  <c r="P150" i="22"/>
  <c r="Q145" i="22" s="1"/>
  <c r="O162" i="22"/>
  <c r="O163" i="22" s="1"/>
  <c r="O81" i="22"/>
  <c r="O84" i="22" s="1"/>
  <c r="R110" i="22"/>
  <c r="R133" i="22"/>
  <c r="T47" i="22"/>
  <c r="T49" i="22" s="1"/>
  <c r="T67" i="22" s="1"/>
  <c r="S52" i="22"/>
  <c r="R115" i="22"/>
  <c r="R82" i="22"/>
  <c r="R114" i="22"/>
  <c r="S109" i="22" s="1"/>
  <c r="R120" i="22"/>
  <c r="S117" i="22" s="1"/>
  <c r="R131" i="22"/>
  <c r="R125" i="22"/>
  <c r="Q139" i="22"/>
  <c r="Q148" i="22"/>
  <c r="AA44" i="22"/>
  <c r="AB42" i="22" s="1"/>
  <c r="R138" i="19"/>
  <c r="R136" i="19"/>
  <c r="R135" i="19"/>
  <c r="S130" i="19" s="1"/>
  <c r="AB43" i="19"/>
  <c r="T50" i="19"/>
  <c r="S147" i="19"/>
  <c r="S132" i="19"/>
  <c r="S119" i="19"/>
  <c r="S112" i="19"/>
  <c r="S93" i="19" s="1"/>
  <c r="Q141" i="19"/>
  <c r="Q149" i="19" s="1"/>
  <c r="Q150" i="19" s="1"/>
  <c r="R145" i="19" s="1"/>
  <c r="P160" i="19"/>
  <c r="Q132" i="24" l="1"/>
  <c r="Q119" i="24"/>
  <c r="Q121" i="24" s="1"/>
  <c r="Q123" i="24"/>
  <c r="Q125" i="24" s="1"/>
  <c r="Q112" i="24"/>
  <c r="Q115" i="24" s="1"/>
  <c r="Q147" i="24"/>
  <c r="S125" i="19"/>
  <c r="S126" i="19" s="1"/>
  <c r="S110" i="19"/>
  <c r="S47" i="24"/>
  <c r="S49" i="24" s="1"/>
  <c r="S67" i="24" s="1"/>
  <c r="R52" i="24"/>
  <c r="R54" i="24" s="1"/>
  <c r="O153" i="24"/>
  <c r="O151" i="24"/>
  <c r="AA44" i="24"/>
  <c r="AB42" i="24" s="1"/>
  <c r="N81" i="24"/>
  <c r="N84" i="24" s="1"/>
  <c r="N161" i="24"/>
  <c r="N88" i="24" s="1"/>
  <c r="N95" i="24" s="1"/>
  <c r="N105" i="24" s="1"/>
  <c r="P139" i="24"/>
  <c r="P148" i="24"/>
  <c r="O150" i="24"/>
  <c r="P145" i="24" s="1"/>
  <c r="S111" i="22"/>
  <c r="T48" i="22"/>
  <c r="T58" i="22" s="1"/>
  <c r="T61" i="22" s="1"/>
  <c r="Q140" i="22"/>
  <c r="R126" i="22"/>
  <c r="R134" i="22" s="1"/>
  <c r="S118" i="22"/>
  <c r="S54" i="22"/>
  <c r="S53" i="22" s="1"/>
  <c r="S68" i="22" s="1"/>
  <c r="S70" i="22" s="1"/>
  <c r="S72" i="22" s="1"/>
  <c r="AB43" i="22"/>
  <c r="Q146" i="22"/>
  <c r="P154" i="22"/>
  <c r="P155" i="22" s="1"/>
  <c r="P156" i="22" s="1"/>
  <c r="P81" i="19"/>
  <c r="P84" i="19" s="1"/>
  <c r="P161" i="19"/>
  <c r="P88" i="19" s="1"/>
  <c r="P95" i="19" s="1"/>
  <c r="P105" i="19" s="1"/>
  <c r="R146" i="19"/>
  <c r="S121" i="19"/>
  <c r="S120" i="19"/>
  <c r="T117" i="19" s="1"/>
  <c r="U47" i="19"/>
  <c r="T52" i="19"/>
  <c r="AB44" i="19"/>
  <c r="AC42" i="19" s="1"/>
  <c r="S131" i="19"/>
  <c r="R148" i="19"/>
  <c r="R139" i="19"/>
  <c r="R140" i="19" s="1"/>
  <c r="Q153" i="19"/>
  <c r="Q151" i="19"/>
  <c r="S115" i="19"/>
  <c r="S82" i="19"/>
  <c r="S114" i="19"/>
  <c r="T109" i="19" s="1"/>
  <c r="Q133" i="24" l="1"/>
  <c r="Q120" i="24"/>
  <c r="R117" i="24" s="1"/>
  <c r="R118" i="24" s="1"/>
  <c r="Q110" i="24"/>
  <c r="Q114" i="24"/>
  <c r="R109" i="24" s="1"/>
  <c r="R111" i="24" s="1"/>
  <c r="Q93" i="24"/>
  <c r="Q82" i="24"/>
  <c r="S134" i="19"/>
  <c r="S138" i="19" s="1"/>
  <c r="P140" i="24"/>
  <c r="Q126" i="24"/>
  <c r="N162" i="24"/>
  <c r="N163" i="24" s="1"/>
  <c r="AB43" i="24"/>
  <c r="AB44" i="24" s="1"/>
  <c r="AC42" i="24" s="1"/>
  <c r="P146" i="24"/>
  <c r="O154" i="24"/>
  <c r="O155" i="24" s="1"/>
  <c r="O156" i="24" s="1"/>
  <c r="R53" i="24"/>
  <c r="S48" i="24"/>
  <c r="S58" i="24" s="1"/>
  <c r="S61" i="24" s="1"/>
  <c r="S147" i="22"/>
  <c r="S112" i="22"/>
  <c r="S93" i="22" s="1"/>
  <c r="S132" i="22"/>
  <c r="S119" i="22"/>
  <c r="P160" i="22"/>
  <c r="P161" i="22" s="1"/>
  <c r="P88" i="22" s="1"/>
  <c r="P95" i="22" s="1"/>
  <c r="P105" i="22" s="1"/>
  <c r="S123" i="22"/>
  <c r="AB44" i="22"/>
  <c r="AC42" i="22" s="1"/>
  <c r="R138" i="22"/>
  <c r="R136" i="22"/>
  <c r="R135" i="22"/>
  <c r="S130" i="22" s="1"/>
  <c r="Q141" i="22"/>
  <c r="Q149" i="22" s="1"/>
  <c r="T50" i="22"/>
  <c r="S113" i="22"/>
  <c r="S124" i="22" s="1"/>
  <c r="T54" i="19"/>
  <c r="T53" i="19" s="1"/>
  <c r="T68" i="19" s="1"/>
  <c r="T70" i="19" s="1"/>
  <c r="T72" i="19" s="1"/>
  <c r="R141" i="19"/>
  <c r="R149" i="19" s="1"/>
  <c r="AC43" i="19"/>
  <c r="U49" i="19"/>
  <c r="U67" i="19" s="1"/>
  <c r="U48" i="19"/>
  <c r="U58" i="19" s="1"/>
  <c r="U61" i="19" s="1"/>
  <c r="T118" i="19"/>
  <c r="T111" i="19"/>
  <c r="Q154" i="19"/>
  <c r="P162" i="19"/>
  <c r="P163" i="19" s="1"/>
  <c r="Q134" i="24" l="1"/>
  <c r="Q138" i="24" s="1"/>
  <c r="S135" i="19"/>
  <c r="T130" i="19" s="1"/>
  <c r="T131" i="19" s="1"/>
  <c r="S136" i="19"/>
  <c r="R68" i="24"/>
  <c r="R70" i="24" s="1"/>
  <c r="R72" i="24" s="1"/>
  <c r="R123" i="24" s="1"/>
  <c r="R133" i="24" s="1"/>
  <c r="S114" i="22"/>
  <c r="T109" i="22" s="1"/>
  <c r="T111" i="22" s="1"/>
  <c r="AC43" i="24"/>
  <c r="S50" i="24"/>
  <c r="O160" i="24"/>
  <c r="O161" i="24" s="1"/>
  <c r="O88" i="24" s="1"/>
  <c r="O95" i="24" s="1"/>
  <c r="O105" i="24" s="1"/>
  <c r="P141" i="24"/>
  <c r="P149" i="24" s="1"/>
  <c r="P150" i="24" s="1"/>
  <c r="Q145" i="24" s="1"/>
  <c r="Q153" i="22"/>
  <c r="Q151" i="22"/>
  <c r="Q150" i="22"/>
  <c r="R145" i="22" s="1"/>
  <c r="S131" i="22"/>
  <c r="R148" i="22"/>
  <c r="R139" i="22"/>
  <c r="S133" i="22"/>
  <c r="S110" i="22"/>
  <c r="S125" i="22"/>
  <c r="AC43" i="22"/>
  <c r="AC44" i="22" s="1"/>
  <c r="AD42" i="22" s="1"/>
  <c r="P162" i="22"/>
  <c r="P163" i="22" s="1"/>
  <c r="P81" i="22"/>
  <c r="P84" i="22" s="1"/>
  <c r="S121" i="22"/>
  <c r="S120" i="22"/>
  <c r="T117" i="22" s="1"/>
  <c r="S115" i="22"/>
  <c r="S82" i="22"/>
  <c r="U47" i="22"/>
  <c r="T52" i="22"/>
  <c r="R153" i="19"/>
  <c r="R151" i="19"/>
  <c r="R150" i="19"/>
  <c r="S145" i="19" s="1"/>
  <c r="Q155" i="19"/>
  <c r="Q156" i="19" s="1"/>
  <c r="S148" i="19"/>
  <c r="S139" i="19"/>
  <c r="T147" i="19"/>
  <c r="T112" i="19"/>
  <c r="T93" i="19" s="1"/>
  <c r="T132" i="19"/>
  <c r="T119" i="19"/>
  <c r="T113" i="19"/>
  <c r="T124" i="19" s="1"/>
  <c r="T123" i="19"/>
  <c r="U50" i="19"/>
  <c r="AC44" i="19"/>
  <c r="AD42" i="19" s="1"/>
  <c r="Q136" i="24" l="1"/>
  <c r="Q135" i="24"/>
  <c r="R130" i="24" s="1"/>
  <c r="R131" i="24" s="1"/>
  <c r="R113" i="24"/>
  <c r="R124" i="24" s="1"/>
  <c r="R125" i="24" s="1"/>
  <c r="R126" i="24" s="1"/>
  <c r="R119" i="24"/>
  <c r="R132" i="24"/>
  <c r="R112" i="24"/>
  <c r="R82" i="24" s="1"/>
  <c r="R147" i="24"/>
  <c r="T120" i="19"/>
  <c r="U117" i="19" s="1"/>
  <c r="U118" i="19" s="1"/>
  <c r="R110" i="24"/>
  <c r="T47" i="24"/>
  <c r="T49" i="24" s="1"/>
  <c r="T67" i="24" s="1"/>
  <c r="S52" i="24"/>
  <c r="S54" i="24" s="1"/>
  <c r="Q146" i="24"/>
  <c r="Q148" i="24"/>
  <c r="Q139" i="24"/>
  <c r="Q140" i="24" s="1"/>
  <c r="AC44" i="24"/>
  <c r="AD42" i="24" s="1"/>
  <c r="P153" i="24"/>
  <c r="P151" i="24"/>
  <c r="O162" i="24"/>
  <c r="O163" i="24" s="1"/>
  <c r="O81" i="24"/>
  <c r="O84" i="24" s="1"/>
  <c r="AD43" i="22"/>
  <c r="AD44" i="22" s="1"/>
  <c r="AE42" i="22" s="1"/>
  <c r="T54" i="22"/>
  <c r="T53" i="22" s="1"/>
  <c r="T68" i="22" s="1"/>
  <c r="T70" i="22" s="1"/>
  <c r="T72" i="22" s="1"/>
  <c r="U49" i="22"/>
  <c r="U67" i="22" s="1"/>
  <c r="U48" i="22"/>
  <c r="U58" i="22" s="1"/>
  <c r="U61" i="22" s="1"/>
  <c r="S126" i="22"/>
  <c r="S134" i="22" s="1"/>
  <c r="R140" i="22"/>
  <c r="T118" i="22"/>
  <c r="R146" i="22"/>
  <c r="Q154" i="22"/>
  <c r="Q155" i="22" s="1"/>
  <c r="Q156" i="22" s="1"/>
  <c r="T133" i="19"/>
  <c r="T110" i="19"/>
  <c r="R154" i="19"/>
  <c r="R155" i="19" s="1"/>
  <c r="R156" i="19" s="1"/>
  <c r="T125" i="19"/>
  <c r="T121" i="19"/>
  <c r="T82" i="19"/>
  <c r="T115" i="19"/>
  <c r="T114" i="19"/>
  <c r="U109" i="19" s="1"/>
  <c r="S140" i="19"/>
  <c r="AD43" i="19"/>
  <c r="AD44" i="19" s="1"/>
  <c r="AE42" i="19" s="1"/>
  <c r="Q160" i="19"/>
  <c r="Q161" i="19" s="1"/>
  <c r="Q88" i="19" s="1"/>
  <c r="Q95" i="19" s="1"/>
  <c r="Q105" i="19" s="1"/>
  <c r="V47" i="19"/>
  <c r="U52" i="19"/>
  <c r="S146" i="19"/>
  <c r="T113" i="22" l="1"/>
  <c r="T124" i="22" s="1"/>
  <c r="R120" i="24"/>
  <c r="S117" i="24" s="1"/>
  <c r="S118" i="24" s="1"/>
  <c r="R121" i="24"/>
  <c r="R114" i="24"/>
  <c r="S109" i="24" s="1"/>
  <c r="S111" i="24" s="1"/>
  <c r="R93" i="24"/>
  <c r="R115" i="24"/>
  <c r="R134" i="24"/>
  <c r="R136" i="24" s="1"/>
  <c r="Q141" i="24"/>
  <c r="Q149" i="24" s="1"/>
  <c r="P154" i="24"/>
  <c r="AD43" i="24"/>
  <c r="S53" i="24"/>
  <c r="T48" i="24"/>
  <c r="T58" i="24" s="1"/>
  <c r="T61" i="24" s="1"/>
  <c r="S138" i="22"/>
  <c r="S135" i="22"/>
  <c r="T130" i="22" s="1"/>
  <c r="S136" i="22"/>
  <c r="Q160" i="22"/>
  <c r="Q161" i="22" s="1"/>
  <c r="Q88" i="22" s="1"/>
  <c r="Q95" i="22" s="1"/>
  <c r="Q105" i="22" s="1"/>
  <c r="R141" i="22"/>
  <c r="R149" i="22" s="1"/>
  <c r="U50" i="22"/>
  <c r="T147" i="22"/>
  <c r="T132" i="22"/>
  <c r="T112" i="22"/>
  <c r="T93" i="22" s="1"/>
  <c r="T119" i="22"/>
  <c r="AE43" i="22"/>
  <c r="T123" i="22"/>
  <c r="S141" i="19"/>
  <c r="S149" i="19" s="1"/>
  <c r="U111" i="19"/>
  <c r="T126" i="19"/>
  <c r="T134" i="19" s="1"/>
  <c r="U54" i="19"/>
  <c r="U53" i="19" s="1"/>
  <c r="U68" i="19" s="1"/>
  <c r="U70" i="19" s="1"/>
  <c r="U72" i="19" s="1"/>
  <c r="AE43" i="19"/>
  <c r="R160" i="19"/>
  <c r="V49" i="19"/>
  <c r="V67" i="19" s="1"/>
  <c r="V48" i="19"/>
  <c r="V58" i="19" s="1"/>
  <c r="V61" i="19" s="1"/>
  <c r="Q162" i="19"/>
  <c r="Q163" i="19" s="1"/>
  <c r="Q81" i="19"/>
  <c r="Q84" i="19" s="1"/>
  <c r="S68" i="24" l="1"/>
  <c r="S70" i="24" s="1"/>
  <c r="S72" i="24" s="1"/>
  <c r="S113" i="24" s="1"/>
  <c r="S124" i="24" s="1"/>
  <c r="R138" i="24"/>
  <c r="R148" i="24" s="1"/>
  <c r="Q153" i="24"/>
  <c r="Q154" i="24" s="1"/>
  <c r="Q155" i="24" s="1"/>
  <c r="Q156" i="24" s="1"/>
  <c r="Q151" i="24"/>
  <c r="R135" i="24"/>
  <c r="S130" i="24" s="1"/>
  <c r="S131" i="24" s="1"/>
  <c r="T50" i="24"/>
  <c r="P155" i="24"/>
  <c r="P156" i="24" s="1"/>
  <c r="Q150" i="24"/>
  <c r="R145" i="24" s="1"/>
  <c r="AD44" i="24"/>
  <c r="AE42" i="24" s="1"/>
  <c r="T115" i="22"/>
  <c r="T82" i="22"/>
  <c r="T114" i="22"/>
  <c r="U109" i="22" s="1"/>
  <c r="V47" i="22"/>
  <c r="U52" i="22"/>
  <c r="R153" i="22"/>
  <c r="R151" i="22"/>
  <c r="Q162" i="22"/>
  <c r="Q163" i="22" s="1"/>
  <c r="Q81" i="22"/>
  <c r="Q84" i="22" s="1"/>
  <c r="T133" i="22"/>
  <c r="T110" i="22"/>
  <c r="T125" i="22"/>
  <c r="AE44" i="22"/>
  <c r="AF42" i="22" s="1"/>
  <c r="T131" i="22"/>
  <c r="S139" i="22"/>
  <c r="S140" i="22" s="1"/>
  <c r="S148" i="22"/>
  <c r="T121" i="22"/>
  <c r="T120" i="22"/>
  <c r="U117" i="22" s="1"/>
  <c r="R150" i="22"/>
  <c r="S145" i="22" s="1"/>
  <c r="T138" i="19"/>
  <c r="T136" i="19"/>
  <c r="T135" i="19"/>
  <c r="U130" i="19" s="1"/>
  <c r="R81" i="19"/>
  <c r="R84" i="19" s="1"/>
  <c r="U123" i="19"/>
  <c r="R161" i="19"/>
  <c r="R88" i="19" s="1"/>
  <c r="R95" i="19" s="1"/>
  <c r="R105" i="19" s="1"/>
  <c r="AE44" i="19"/>
  <c r="AF42" i="19" s="1"/>
  <c r="U147" i="19"/>
  <c r="U132" i="19"/>
  <c r="U112" i="19"/>
  <c r="U93" i="19" s="1"/>
  <c r="U119" i="19"/>
  <c r="U113" i="19"/>
  <c r="U124" i="19" s="1"/>
  <c r="S153" i="19"/>
  <c r="S151" i="19"/>
  <c r="S150" i="19"/>
  <c r="T145" i="19" s="1"/>
  <c r="V50" i="19"/>
  <c r="S119" i="24" l="1"/>
  <c r="S121" i="24" s="1"/>
  <c r="S147" i="24"/>
  <c r="S123" i="24"/>
  <c r="S110" i="24" s="1"/>
  <c r="S112" i="24"/>
  <c r="S114" i="24" s="1"/>
  <c r="T109" i="24" s="1"/>
  <c r="S132" i="24"/>
  <c r="R139" i="24"/>
  <c r="R140" i="24" s="1"/>
  <c r="U114" i="19"/>
  <c r="V109" i="19" s="1"/>
  <c r="V111" i="19" s="1"/>
  <c r="R146" i="24"/>
  <c r="Q160" i="24"/>
  <c r="Q161" i="24" s="1"/>
  <c r="Q88" i="24" s="1"/>
  <c r="Q95" i="24" s="1"/>
  <c r="Q105" i="24" s="1"/>
  <c r="P160" i="24"/>
  <c r="AE43" i="24"/>
  <c r="U47" i="24"/>
  <c r="T52" i="24"/>
  <c r="T54" i="24" s="1"/>
  <c r="S141" i="22"/>
  <c r="S146" i="22"/>
  <c r="U118" i="22"/>
  <c r="AF43" i="22"/>
  <c r="AF44" i="22" s="1"/>
  <c r="AG42" i="22" s="1"/>
  <c r="T126" i="22"/>
  <c r="T134" i="22" s="1"/>
  <c r="R154" i="22"/>
  <c r="U54" i="22"/>
  <c r="U53" i="22" s="1"/>
  <c r="U68" i="22" s="1"/>
  <c r="U70" i="22" s="1"/>
  <c r="U72" i="22" s="1"/>
  <c r="V49" i="22"/>
  <c r="V67" i="22" s="1"/>
  <c r="V48" i="22"/>
  <c r="V58" i="22" s="1"/>
  <c r="V61" i="22" s="1"/>
  <c r="U111" i="22"/>
  <c r="U121" i="19"/>
  <c r="U120" i="19"/>
  <c r="V117" i="19" s="1"/>
  <c r="U133" i="19"/>
  <c r="U110" i="19"/>
  <c r="W47" i="19"/>
  <c r="V52" i="19"/>
  <c r="U115" i="19"/>
  <c r="U82" i="19"/>
  <c r="AF43" i="19"/>
  <c r="R162" i="19"/>
  <c r="R163" i="19" s="1"/>
  <c r="T146" i="19"/>
  <c r="U131" i="19"/>
  <c r="U125" i="19"/>
  <c r="S154" i="19"/>
  <c r="S155" i="19" s="1"/>
  <c r="S156" i="19" s="1"/>
  <c r="T148" i="19"/>
  <c r="T139" i="19"/>
  <c r="T140" i="19" s="1"/>
  <c r="S93" i="24" l="1"/>
  <c r="S115" i="24"/>
  <c r="S82" i="24"/>
  <c r="S125" i="24"/>
  <c r="S126" i="24" s="1"/>
  <c r="S120" i="24"/>
  <c r="T117" i="24" s="1"/>
  <c r="T118" i="24" s="1"/>
  <c r="S133" i="24"/>
  <c r="U123" i="22"/>
  <c r="U110" i="22" s="1"/>
  <c r="U113" i="22"/>
  <c r="U124" i="22" s="1"/>
  <c r="S149" i="22"/>
  <c r="S153" i="22" s="1"/>
  <c r="S154" i="22" s="1"/>
  <c r="P81" i="24"/>
  <c r="P84" i="24" s="1"/>
  <c r="T111" i="24"/>
  <c r="Q162" i="24"/>
  <c r="Q163" i="24" s="1"/>
  <c r="Q81" i="24"/>
  <c r="Q84" i="24" s="1"/>
  <c r="R141" i="24"/>
  <c r="R149" i="24" s="1"/>
  <c r="AE44" i="24"/>
  <c r="AF42" i="24" s="1"/>
  <c r="P161" i="24"/>
  <c r="P88" i="24" s="1"/>
  <c r="P95" i="24" s="1"/>
  <c r="P105" i="24" s="1"/>
  <c r="T53" i="24"/>
  <c r="U49" i="24"/>
  <c r="U67" i="24" s="1"/>
  <c r="U48" i="24"/>
  <c r="U58" i="24" s="1"/>
  <c r="U61" i="24" s="1"/>
  <c r="T138" i="22"/>
  <c r="T136" i="22"/>
  <c r="T135" i="22"/>
  <c r="U130" i="22" s="1"/>
  <c r="AG43" i="22"/>
  <c r="V50" i="22"/>
  <c r="U147" i="22"/>
  <c r="U132" i="22"/>
  <c r="U112" i="22"/>
  <c r="U93" i="22" s="1"/>
  <c r="U119" i="22"/>
  <c r="R155" i="22"/>
  <c r="R156" i="22" s="1"/>
  <c r="T141" i="19"/>
  <c r="T149" i="19" s="1"/>
  <c r="V54" i="19"/>
  <c r="V53" i="19" s="1"/>
  <c r="V68" i="19" s="1"/>
  <c r="V70" i="19" s="1"/>
  <c r="V72" i="19" s="1"/>
  <c r="W49" i="19"/>
  <c r="W67" i="19" s="1"/>
  <c r="W48" i="19"/>
  <c r="W58" i="19" s="1"/>
  <c r="W61" i="19" s="1"/>
  <c r="U126" i="19"/>
  <c r="U134" i="19" s="1"/>
  <c r="V118" i="19"/>
  <c r="S160" i="19"/>
  <c r="S161" i="19" s="1"/>
  <c r="S88" i="19" s="1"/>
  <c r="S95" i="19" s="1"/>
  <c r="S105" i="19" s="1"/>
  <c r="AF44" i="19"/>
  <c r="AG42" i="19" s="1"/>
  <c r="V113" i="19" l="1"/>
  <c r="V124" i="19" s="1"/>
  <c r="S134" i="24"/>
  <c r="S138" i="24" s="1"/>
  <c r="T68" i="24"/>
  <c r="T70" i="24" s="1"/>
  <c r="T72" i="24" s="1"/>
  <c r="T119" i="24" s="1"/>
  <c r="U133" i="22"/>
  <c r="U125" i="22"/>
  <c r="U126" i="22" s="1"/>
  <c r="U121" i="22"/>
  <c r="S151" i="22"/>
  <c r="S150" i="22"/>
  <c r="T145" i="22" s="1"/>
  <c r="T146" i="22" s="1"/>
  <c r="S155" i="22"/>
  <c r="S156" i="22" s="1"/>
  <c r="S160" i="22" s="1"/>
  <c r="S161" i="22" s="1"/>
  <c r="S88" i="22" s="1"/>
  <c r="S95" i="22" s="1"/>
  <c r="S105" i="22" s="1"/>
  <c r="AF43" i="24"/>
  <c r="AF44" i="24" s="1"/>
  <c r="AG42" i="24" s="1"/>
  <c r="R153" i="24"/>
  <c r="R150" i="24"/>
  <c r="S145" i="24" s="1"/>
  <c r="R151" i="24"/>
  <c r="P162" i="24"/>
  <c r="P163" i="24" s="1"/>
  <c r="U50" i="24"/>
  <c r="R160" i="22"/>
  <c r="R161" i="22" s="1"/>
  <c r="R88" i="22" s="1"/>
  <c r="R95" i="22" s="1"/>
  <c r="R105" i="22" s="1"/>
  <c r="U115" i="22"/>
  <c r="U82" i="22"/>
  <c r="U114" i="22"/>
  <c r="V109" i="22" s="1"/>
  <c r="U120" i="22"/>
  <c r="V117" i="22" s="1"/>
  <c r="AG44" i="22"/>
  <c r="AH42" i="22" s="1"/>
  <c r="W47" i="22"/>
  <c r="V52" i="22"/>
  <c r="U131" i="22"/>
  <c r="T148" i="22"/>
  <c r="T139" i="22"/>
  <c r="T140" i="22" s="1"/>
  <c r="U138" i="19"/>
  <c r="U136" i="19"/>
  <c r="U135" i="19"/>
  <c r="V130" i="19" s="1"/>
  <c r="W50" i="19"/>
  <c r="AG43" i="19"/>
  <c r="T153" i="19"/>
  <c r="T151" i="19"/>
  <c r="T150" i="19"/>
  <c r="U145" i="19" s="1"/>
  <c r="S162" i="19"/>
  <c r="S163" i="19" s="1"/>
  <c r="S81" i="19"/>
  <c r="S84" i="19" s="1"/>
  <c r="V147" i="19"/>
  <c r="V132" i="19"/>
  <c r="V112" i="19"/>
  <c r="V93" i="19" s="1"/>
  <c r="V119" i="19"/>
  <c r="V123" i="19"/>
  <c r="V125" i="19" l="1"/>
  <c r="V126" i="19" s="1"/>
  <c r="S136" i="24"/>
  <c r="S135" i="24"/>
  <c r="T130" i="24" s="1"/>
  <c r="T131" i="24" s="1"/>
  <c r="T113" i="24"/>
  <c r="T124" i="24" s="1"/>
  <c r="T120" i="24" s="1"/>
  <c r="U117" i="24" s="1"/>
  <c r="U118" i="24" s="1"/>
  <c r="T123" i="24"/>
  <c r="T133" i="24" s="1"/>
  <c r="T112" i="24"/>
  <c r="T82" i="24" s="1"/>
  <c r="T147" i="24"/>
  <c r="T132" i="24"/>
  <c r="U134" i="22"/>
  <c r="U138" i="22" s="1"/>
  <c r="AG43" i="24"/>
  <c r="AG44" i="24" s="1"/>
  <c r="AH42" i="24" s="1"/>
  <c r="S146" i="24"/>
  <c r="S148" i="24"/>
  <c r="S139" i="24"/>
  <c r="S140" i="24" s="1"/>
  <c r="V47" i="24"/>
  <c r="U52" i="24"/>
  <c r="U54" i="24" s="1"/>
  <c r="R154" i="24"/>
  <c r="R155" i="24" s="1"/>
  <c r="R156" i="24" s="1"/>
  <c r="R162" i="22"/>
  <c r="R163" i="22" s="1"/>
  <c r="R81" i="22"/>
  <c r="R84" i="22" s="1"/>
  <c r="V54" i="22"/>
  <c r="V53" i="22" s="1"/>
  <c r="V68" i="22" s="1"/>
  <c r="V70" i="22" s="1"/>
  <c r="V72" i="22" s="1"/>
  <c r="AH43" i="22"/>
  <c r="AH44" i="22" s="1"/>
  <c r="AI42" i="22" s="1"/>
  <c r="V118" i="22"/>
  <c r="V111" i="22"/>
  <c r="T141" i="22"/>
  <c r="T149" i="22" s="1"/>
  <c r="S162" i="22"/>
  <c r="S163" i="22" s="1"/>
  <c r="S81" i="22"/>
  <c r="S84" i="22" s="1"/>
  <c r="W49" i="22"/>
  <c r="W67" i="22" s="1"/>
  <c r="W48" i="22"/>
  <c r="W58" i="22" s="1"/>
  <c r="W61" i="22" s="1"/>
  <c r="V131" i="19"/>
  <c r="V121" i="19"/>
  <c r="V120" i="19"/>
  <c r="W117" i="19" s="1"/>
  <c r="U146" i="19"/>
  <c r="T154" i="19"/>
  <c r="T155" i="19" s="1"/>
  <c r="T156" i="19" s="1"/>
  <c r="AG44" i="19"/>
  <c r="AH42" i="19" s="1"/>
  <c r="X47" i="19"/>
  <c r="X49" i="19" s="1"/>
  <c r="X67" i="19" s="1"/>
  <c r="W52" i="19"/>
  <c r="V133" i="19"/>
  <c r="V110" i="19"/>
  <c r="V115" i="19"/>
  <c r="V82" i="19"/>
  <c r="V114" i="19"/>
  <c r="W109" i="19" s="1"/>
  <c r="U148" i="19"/>
  <c r="U139" i="19"/>
  <c r="T121" i="24" l="1"/>
  <c r="T114" i="24"/>
  <c r="U109" i="24" s="1"/>
  <c r="U111" i="24" s="1"/>
  <c r="T125" i="24"/>
  <c r="T126" i="24" s="1"/>
  <c r="T134" i="24" s="1"/>
  <c r="T115" i="24"/>
  <c r="T93" i="24"/>
  <c r="T110" i="24"/>
  <c r="U136" i="22"/>
  <c r="U135" i="22"/>
  <c r="V130" i="22" s="1"/>
  <c r="V131" i="22" s="1"/>
  <c r="V134" i="19"/>
  <c r="V138" i="19" s="1"/>
  <c r="V49" i="24"/>
  <c r="V67" i="24" s="1"/>
  <c r="V48" i="24"/>
  <c r="V58" i="24" s="1"/>
  <c r="V61" i="24" s="1"/>
  <c r="U53" i="24"/>
  <c r="S141" i="24"/>
  <c r="S149" i="24" s="1"/>
  <c r="R160" i="24"/>
  <c r="R161" i="24" s="1"/>
  <c r="R88" i="24" s="1"/>
  <c r="R95" i="24" s="1"/>
  <c r="R105" i="24" s="1"/>
  <c r="AH43" i="24"/>
  <c r="T153" i="22"/>
  <c r="T150" i="22"/>
  <c r="U145" i="22" s="1"/>
  <c r="T151" i="22"/>
  <c r="AI43" i="22"/>
  <c r="V123" i="22"/>
  <c r="V113" i="22"/>
  <c r="V124" i="22" s="1"/>
  <c r="V147" i="22"/>
  <c r="V132" i="22"/>
  <c r="V112" i="22"/>
  <c r="V93" i="22" s="1"/>
  <c r="V119" i="22"/>
  <c r="W50" i="22"/>
  <c r="U148" i="22"/>
  <c r="U139" i="22"/>
  <c r="U140" i="22" s="1"/>
  <c r="AH43" i="19"/>
  <c r="W54" i="19"/>
  <c r="W53" i="19" s="1"/>
  <c r="W68" i="19" s="1"/>
  <c r="W70" i="19" s="1"/>
  <c r="W72" i="19" s="1"/>
  <c r="X48" i="19"/>
  <c r="X58" i="19" s="1"/>
  <c r="X61" i="19" s="1"/>
  <c r="T160" i="19"/>
  <c r="U140" i="19"/>
  <c r="W118" i="19"/>
  <c r="W111" i="19"/>
  <c r="U68" i="24" l="1"/>
  <c r="U70" i="24" s="1"/>
  <c r="U72" i="24" s="1"/>
  <c r="U147" i="24" s="1"/>
  <c r="V136" i="19"/>
  <c r="V135" i="19"/>
  <c r="W130" i="19" s="1"/>
  <c r="W131" i="19" s="1"/>
  <c r="V139" i="19"/>
  <c r="V140" i="19" s="1"/>
  <c r="V141" i="19" s="1"/>
  <c r="V148" i="19"/>
  <c r="V121" i="22"/>
  <c r="T138" i="24"/>
  <c r="T136" i="24"/>
  <c r="T135" i="24"/>
  <c r="U130" i="24" s="1"/>
  <c r="S153" i="24"/>
  <c r="S151" i="24"/>
  <c r="S150" i="24"/>
  <c r="T145" i="24" s="1"/>
  <c r="AH44" i="24"/>
  <c r="AI42" i="24" s="1"/>
  <c r="R162" i="24"/>
  <c r="R163" i="24" s="1"/>
  <c r="R81" i="24"/>
  <c r="R84" i="24" s="1"/>
  <c r="V50" i="24"/>
  <c r="V115" i="22"/>
  <c r="V82" i="22"/>
  <c r="V125" i="22"/>
  <c r="V133" i="22"/>
  <c r="V110" i="22"/>
  <c r="V114" i="22"/>
  <c r="W109" i="22" s="1"/>
  <c r="U146" i="22"/>
  <c r="X47" i="22"/>
  <c r="X49" i="22" s="1"/>
  <c r="X67" i="22" s="1"/>
  <c r="W52" i="22"/>
  <c r="U141" i="22"/>
  <c r="AI44" i="22"/>
  <c r="AJ42" i="22" s="1"/>
  <c r="V120" i="22"/>
  <c r="W117" i="22" s="1"/>
  <c r="T154" i="22"/>
  <c r="T155" i="22" s="1"/>
  <c r="T156" i="22" s="1"/>
  <c r="W147" i="19"/>
  <c r="W132" i="19"/>
  <c r="W119" i="19"/>
  <c r="W112" i="19"/>
  <c r="W93" i="19" s="1"/>
  <c r="W113" i="19"/>
  <c r="W124" i="19" s="1"/>
  <c r="W123" i="19"/>
  <c r="T81" i="19"/>
  <c r="T84" i="19" s="1"/>
  <c r="T161" i="19"/>
  <c r="T88" i="19" s="1"/>
  <c r="T95" i="19" s="1"/>
  <c r="T105" i="19" s="1"/>
  <c r="AH44" i="19"/>
  <c r="AI42" i="19" s="1"/>
  <c r="U141" i="19"/>
  <c r="U149" i="19" s="1"/>
  <c r="X50" i="19"/>
  <c r="U123" i="24" l="1"/>
  <c r="U132" i="24"/>
  <c r="U119" i="24"/>
  <c r="U113" i="24"/>
  <c r="U124" i="24" s="1"/>
  <c r="U112" i="24"/>
  <c r="U93" i="24" s="1"/>
  <c r="U149" i="22"/>
  <c r="U153" i="22" s="1"/>
  <c r="AI43" i="24"/>
  <c r="T146" i="24"/>
  <c r="S154" i="24"/>
  <c r="U131" i="24"/>
  <c r="T139" i="24"/>
  <c r="T140" i="24" s="1"/>
  <c r="T148" i="24"/>
  <c r="W47" i="24"/>
  <c r="V52" i="24"/>
  <c r="V54" i="24" s="1"/>
  <c r="W54" i="22"/>
  <c r="W53" i="22" s="1"/>
  <c r="W68" i="22" s="1"/>
  <c r="W70" i="22" s="1"/>
  <c r="W72" i="22" s="1"/>
  <c r="T160" i="22"/>
  <c r="T161" i="22" s="1"/>
  <c r="T88" i="22" s="1"/>
  <c r="T95" i="22" s="1"/>
  <c r="T105" i="22" s="1"/>
  <c r="V126" i="22"/>
  <c r="V134" i="22" s="1"/>
  <c r="W118" i="22"/>
  <c r="X48" i="22"/>
  <c r="X58" i="22" s="1"/>
  <c r="X61" i="22" s="1"/>
  <c r="W111" i="22"/>
  <c r="AJ43" i="22"/>
  <c r="Y47" i="19"/>
  <c r="Y49" i="19" s="1"/>
  <c r="Y67" i="19" s="1"/>
  <c r="X52" i="19"/>
  <c r="W115" i="19"/>
  <c r="W82" i="19"/>
  <c r="W114" i="19"/>
  <c r="X109" i="19" s="1"/>
  <c r="W121" i="19"/>
  <c r="W120" i="19"/>
  <c r="X117" i="19" s="1"/>
  <c r="U153" i="19"/>
  <c r="U151" i="19"/>
  <c r="U150" i="19"/>
  <c r="V145" i="19" s="1"/>
  <c r="AI43" i="19"/>
  <c r="T162" i="19"/>
  <c r="T163" i="19" s="1"/>
  <c r="W133" i="19"/>
  <c r="W110" i="19"/>
  <c r="W125" i="19"/>
  <c r="U82" i="24" l="1"/>
  <c r="U115" i="24"/>
  <c r="U114" i="24"/>
  <c r="V109" i="24" s="1"/>
  <c r="V111" i="24" s="1"/>
  <c r="U121" i="24"/>
  <c r="U125" i="24"/>
  <c r="U126" i="24" s="1"/>
  <c r="U110" i="24"/>
  <c r="U133" i="24"/>
  <c r="U120" i="24"/>
  <c r="V117" i="24" s="1"/>
  <c r="V118" i="24" s="1"/>
  <c r="W113" i="22"/>
  <c r="W124" i="22" s="1"/>
  <c r="W123" i="22"/>
  <c r="W133" i="22" s="1"/>
  <c r="U150" i="22"/>
  <c r="V145" i="22" s="1"/>
  <c r="V146" i="22" s="1"/>
  <c r="U151" i="22"/>
  <c r="S155" i="24"/>
  <c r="S156" i="24" s="1"/>
  <c r="V53" i="24"/>
  <c r="V68" i="24" s="1"/>
  <c r="V70" i="24" s="1"/>
  <c r="V72" i="24" s="1"/>
  <c r="W49" i="24"/>
  <c r="W67" i="24" s="1"/>
  <c r="W48" i="24"/>
  <c r="W58" i="24" s="1"/>
  <c r="W61" i="24" s="1"/>
  <c r="AI44" i="24"/>
  <c r="AJ42" i="24" s="1"/>
  <c r="T141" i="24"/>
  <c r="T149" i="24" s="1"/>
  <c r="X50" i="22"/>
  <c r="V138" i="22"/>
  <c r="V135" i="22"/>
  <c r="W130" i="22" s="1"/>
  <c r="T162" i="22"/>
  <c r="T163" i="22" s="1"/>
  <c r="T81" i="22"/>
  <c r="T84" i="22" s="1"/>
  <c r="W147" i="22"/>
  <c r="W119" i="22"/>
  <c r="W132" i="22"/>
  <c r="W112" i="22"/>
  <c r="W93" i="22" s="1"/>
  <c r="AJ44" i="22"/>
  <c r="AK42" i="22" s="1"/>
  <c r="V136" i="22"/>
  <c r="U154" i="22"/>
  <c r="X54" i="19"/>
  <c r="X53" i="19" s="1"/>
  <c r="X68" i="19" s="1"/>
  <c r="X70" i="19" s="1"/>
  <c r="X72" i="19" s="1"/>
  <c r="Y48" i="19"/>
  <c r="Y58" i="19" s="1"/>
  <c r="Y61" i="19" s="1"/>
  <c r="W126" i="19"/>
  <c r="W134" i="19" s="1"/>
  <c r="AI44" i="19"/>
  <c r="AJ42" i="19" s="1"/>
  <c r="V146" i="19"/>
  <c r="V149" i="19" s="1"/>
  <c r="V153" i="19" s="1"/>
  <c r="U154" i="19"/>
  <c r="U155" i="19" s="1"/>
  <c r="U156" i="19" s="1"/>
  <c r="X118" i="19"/>
  <c r="X111" i="19"/>
  <c r="U134" i="24" l="1"/>
  <c r="U135" i="24" s="1"/>
  <c r="V130" i="24" s="1"/>
  <c r="V131" i="24" s="1"/>
  <c r="W125" i="22"/>
  <c r="W126" i="22" s="1"/>
  <c r="W121" i="22"/>
  <c r="W110" i="22"/>
  <c r="W114" i="22"/>
  <c r="X109" i="22" s="1"/>
  <c r="X111" i="22" s="1"/>
  <c r="V150" i="19"/>
  <c r="W145" i="19" s="1"/>
  <c r="W146" i="19" s="1"/>
  <c r="T153" i="24"/>
  <c r="T151" i="24"/>
  <c r="T150" i="24"/>
  <c r="U145" i="24" s="1"/>
  <c r="S160" i="24"/>
  <c r="V147" i="24"/>
  <c r="V119" i="24"/>
  <c r="V132" i="24"/>
  <c r="V112" i="24"/>
  <c r="V113" i="24"/>
  <c r="V124" i="24" s="1"/>
  <c r="V123" i="24"/>
  <c r="AJ43" i="24"/>
  <c r="W50" i="24"/>
  <c r="V148" i="22"/>
  <c r="V139" i="22"/>
  <c r="Y47" i="22"/>
  <c r="Y49" i="22" s="1"/>
  <c r="Y67" i="22" s="1"/>
  <c r="X52" i="22"/>
  <c r="U155" i="22"/>
  <c r="U156" i="22" s="1"/>
  <c r="AK43" i="22"/>
  <c r="W115" i="22"/>
  <c r="W82" i="22"/>
  <c r="W120" i="22"/>
  <c r="X117" i="22" s="1"/>
  <c r="W131" i="22"/>
  <c r="X112" i="19"/>
  <c r="X93" i="19" s="1"/>
  <c r="X147" i="19"/>
  <c r="X119" i="19"/>
  <c r="X132" i="19"/>
  <c r="X113" i="19"/>
  <c r="X124" i="19" s="1"/>
  <c r="X123" i="19"/>
  <c r="U160" i="19"/>
  <c r="U161" i="19" s="1"/>
  <c r="U88" i="19" s="1"/>
  <c r="U95" i="19" s="1"/>
  <c r="U105" i="19" s="1"/>
  <c r="V154" i="19"/>
  <c r="V155" i="19" s="1"/>
  <c r="V156" i="19" s="1"/>
  <c r="V151" i="19"/>
  <c r="AJ43" i="19"/>
  <c r="W138" i="19"/>
  <c r="W136" i="19"/>
  <c r="W135" i="19"/>
  <c r="X130" i="19" s="1"/>
  <c r="Y50" i="19"/>
  <c r="U136" i="24" l="1"/>
  <c r="U138" i="24"/>
  <c r="U139" i="24" s="1"/>
  <c r="U140" i="24" s="1"/>
  <c r="W134" i="22"/>
  <c r="W138" i="22" s="1"/>
  <c r="W139" i="22" s="1"/>
  <c r="S81" i="24"/>
  <c r="S84" i="24" s="1"/>
  <c r="X47" i="24"/>
  <c r="W52" i="24"/>
  <c r="W54" i="24" s="1"/>
  <c r="V125" i="24"/>
  <c r="U146" i="24"/>
  <c r="T154" i="24"/>
  <c r="T155" i="24" s="1"/>
  <c r="T156" i="24" s="1"/>
  <c r="AJ44" i="24"/>
  <c r="AK42" i="24" s="1"/>
  <c r="V133" i="24"/>
  <c r="V110" i="24"/>
  <c r="V93" i="24"/>
  <c r="V115" i="24"/>
  <c r="V82" i="24"/>
  <c r="V114" i="24"/>
  <c r="W109" i="24" s="1"/>
  <c r="V121" i="24"/>
  <c r="V120" i="24"/>
  <c r="W117" i="24" s="1"/>
  <c r="S161" i="24"/>
  <c r="S88" i="24" s="1"/>
  <c r="S95" i="24" s="1"/>
  <c r="S105" i="24" s="1"/>
  <c r="X118" i="22"/>
  <c r="AK44" i="22"/>
  <c r="AL42" i="22" s="1"/>
  <c r="U160" i="22"/>
  <c r="X54" i="22"/>
  <c r="X53" i="22" s="1"/>
  <c r="X68" i="22" s="1"/>
  <c r="X70" i="22" s="1"/>
  <c r="X72" i="22" s="1"/>
  <c r="Y48" i="22"/>
  <c r="Y58" i="22" s="1"/>
  <c r="Y61" i="22" s="1"/>
  <c r="V140" i="22"/>
  <c r="V160" i="19"/>
  <c r="V161" i="19" s="1"/>
  <c r="V88" i="19" s="1"/>
  <c r="V95" i="19" s="1"/>
  <c r="V105" i="19" s="1"/>
  <c r="U162" i="19"/>
  <c r="U163" i="19" s="1"/>
  <c r="U81" i="19"/>
  <c r="U84" i="19" s="1"/>
  <c r="X133" i="19"/>
  <c r="X110" i="19"/>
  <c r="X125" i="19"/>
  <c r="X121" i="19"/>
  <c r="X120" i="19"/>
  <c r="Y117" i="19" s="1"/>
  <c r="Z47" i="19"/>
  <c r="Z49" i="19" s="1"/>
  <c r="Z67" i="19" s="1"/>
  <c r="Y52" i="19"/>
  <c r="X115" i="19"/>
  <c r="X82" i="19"/>
  <c r="X131" i="19"/>
  <c r="W148" i="19"/>
  <c r="W139" i="19"/>
  <c r="W140" i="19" s="1"/>
  <c r="AJ44" i="19"/>
  <c r="AK42" i="19" s="1"/>
  <c r="X114" i="19"/>
  <c r="Y109" i="19" s="1"/>
  <c r="U148" i="24" l="1"/>
  <c r="W148" i="22"/>
  <c r="W136" i="22"/>
  <c r="W135" i="22"/>
  <c r="X130" i="22" s="1"/>
  <c r="X131" i="22" s="1"/>
  <c r="T160" i="24"/>
  <c r="T161" i="24" s="1"/>
  <c r="T88" i="24" s="1"/>
  <c r="T95" i="24" s="1"/>
  <c r="T105" i="24" s="1"/>
  <c r="W118" i="24"/>
  <c r="V126" i="24"/>
  <c r="V134" i="24" s="1"/>
  <c r="W111" i="24"/>
  <c r="S162" i="24"/>
  <c r="S163" i="24" s="1"/>
  <c r="W53" i="24"/>
  <c r="W68" i="24" s="1"/>
  <c r="W70" i="24" s="1"/>
  <c r="W72" i="24" s="1"/>
  <c r="X48" i="24"/>
  <c r="X58" i="24" s="1"/>
  <c r="X61" i="24" s="1"/>
  <c r="U141" i="24"/>
  <c r="AK43" i="24"/>
  <c r="X147" i="22"/>
  <c r="X132" i="22"/>
  <c r="X112" i="22"/>
  <c r="X93" i="22" s="1"/>
  <c r="X119" i="22"/>
  <c r="X113" i="22"/>
  <c r="X124" i="22" s="1"/>
  <c r="X123" i="22"/>
  <c r="U81" i="22"/>
  <c r="U84" i="22" s="1"/>
  <c r="U161" i="22"/>
  <c r="U88" i="22" s="1"/>
  <c r="U95" i="22" s="1"/>
  <c r="U105" i="22" s="1"/>
  <c r="AL43" i="22"/>
  <c r="W140" i="22"/>
  <c r="V141" i="22"/>
  <c r="V149" i="22" s="1"/>
  <c r="Y50" i="22"/>
  <c r="W141" i="19"/>
  <c r="W149" i="19" s="1"/>
  <c r="V162" i="19"/>
  <c r="V163" i="19" s="1"/>
  <c r="V81" i="19"/>
  <c r="V84" i="19" s="1"/>
  <c r="Y54" i="19"/>
  <c r="Y53" i="19" s="1"/>
  <c r="Y68" i="19" s="1"/>
  <c r="Y70" i="19" s="1"/>
  <c r="Y72" i="19" s="1"/>
  <c r="Z48" i="19"/>
  <c r="Z58" i="19" s="1"/>
  <c r="Z61" i="19" s="1"/>
  <c r="Y118" i="19"/>
  <c r="X126" i="19"/>
  <c r="X134" i="19" s="1"/>
  <c r="Y111" i="19"/>
  <c r="AK43" i="19"/>
  <c r="U149" i="24" l="1"/>
  <c r="U153" i="24" s="1"/>
  <c r="W113" i="24"/>
  <c r="W124" i="24" s="1"/>
  <c r="V138" i="24"/>
  <c r="V136" i="24"/>
  <c r="V135" i="24"/>
  <c r="W130" i="24" s="1"/>
  <c r="AK44" i="24"/>
  <c r="AL42" i="24" s="1"/>
  <c r="T162" i="24"/>
  <c r="T163" i="24" s="1"/>
  <c r="T81" i="24"/>
  <c r="T84" i="24" s="1"/>
  <c r="W147" i="24"/>
  <c r="W132" i="24"/>
  <c r="W119" i="24"/>
  <c r="W112" i="24"/>
  <c r="W123" i="24"/>
  <c r="X50" i="24"/>
  <c r="X125" i="22"/>
  <c r="X115" i="22"/>
  <c r="X82" i="22"/>
  <c r="X114" i="22"/>
  <c r="Y109" i="22" s="1"/>
  <c r="Z47" i="22"/>
  <c r="Z49" i="22" s="1"/>
  <c r="Z67" i="22" s="1"/>
  <c r="Y52" i="22"/>
  <c r="V153" i="22"/>
  <c r="V151" i="22"/>
  <c r="V150" i="22"/>
  <c r="W145" i="22" s="1"/>
  <c r="W141" i="22"/>
  <c r="AL44" i="22"/>
  <c r="AM42" i="22" s="1"/>
  <c r="U162" i="22"/>
  <c r="U163" i="22" s="1"/>
  <c r="X133" i="22"/>
  <c r="X110" i="22"/>
  <c r="X121" i="22"/>
  <c r="X120" i="22"/>
  <c r="Y117" i="22" s="1"/>
  <c r="Y119" i="19"/>
  <c r="Y147" i="19"/>
  <c r="Y112" i="19"/>
  <c r="Y93" i="19" s="1"/>
  <c r="Y132" i="19"/>
  <c r="W153" i="19"/>
  <c r="W151" i="19"/>
  <c r="B151" i="19" s="1"/>
  <c r="W150" i="19"/>
  <c r="X145" i="19" s="1"/>
  <c r="Y113" i="19"/>
  <c r="Y124" i="19" s="1"/>
  <c r="X138" i="19"/>
  <c r="X136" i="19"/>
  <c r="X135" i="19"/>
  <c r="Y130" i="19" s="1"/>
  <c r="Y123" i="19"/>
  <c r="Z50" i="19"/>
  <c r="AK44" i="19"/>
  <c r="AL42" i="19" s="1"/>
  <c r="U150" i="24" l="1"/>
  <c r="V145" i="24" s="1"/>
  <c r="V146" i="24" s="1"/>
  <c r="U151" i="24"/>
  <c r="Y114" i="19"/>
  <c r="Z109" i="19" s="1"/>
  <c r="Z111" i="19" s="1"/>
  <c r="W133" i="24"/>
  <c r="W110" i="24"/>
  <c r="W121" i="24"/>
  <c r="W120" i="24"/>
  <c r="X117" i="24" s="1"/>
  <c r="AL43" i="24"/>
  <c r="W131" i="24"/>
  <c r="W93" i="24"/>
  <c r="W82" i="24"/>
  <c r="W115" i="24"/>
  <c r="W114" i="24"/>
  <c r="X109" i="24" s="1"/>
  <c r="U154" i="24"/>
  <c r="V148" i="24"/>
  <c r="V139" i="24"/>
  <c r="V140" i="24" s="1"/>
  <c r="Y47" i="24"/>
  <c r="X52" i="24"/>
  <c r="X54" i="24" s="1"/>
  <c r="W125" i="24"/>
  <c r="Y111" i="22"/>
  <c r="Y118" i="22"/>
  <c r="AM43" i="22"/>
  <c r="AM44" i="22" s="1"/>
  <c r="AN42" i="22" s="1"/>
  <c r="W146" i="22"/>
  <c r="W149" i="22" s="1"/>
  <c r="Y54" i="22"/>
  <c r="Y53" i="22" s="1"/>
  <c r="Y68" i="22" s="1"/>
  <c r="Y70" i="22" s="1"/>
  <c r="Y72" i="22" s="1"/>
  <c r="X126" i="22"/>
  <c r="X134" i="22" s="1"/>
  <c r="X135" i="22" s="1"/>
  <c r="Y130" i="22" s="1"/>
  <c r="V154" i="22"/>
  <c r="V155" i="22" s="1"/>
  <c r="V156" i="22" s="1"/>
  <c r="Z48" i="22"/>
  <c r="Z58" i="22" s="1"/>
  <c r="Z61" i="22" s="1"/>
  <c r="Y131" i="19"/>
  <c r="X146" i="19"/>
  <c r="W154" i="19"/>
  <c r="W155" i="19" s="1"/>
  <c r="W156" i="19" s="1"/>
  <c r="Y115" i="19"/>
  <c r="Y82" i="19"/>
  <c r="Y133" i="19"/>
  <c r="Y110" i="19"/>
  <c r="X148" i="19"/>
  <c r="X139" i="19"/>
  <c r="AL43" i="19"/>
  <c r="AA47" i="19"/>
  <c r="Z52" i="19"/>
  <c r="Y125" i="19"/>
  <c r="Y121" i="19"/>
  <c r="Y120" i="19"/>
  <c r="Z117" i="19" s="1"/>
  <c r="V141" i="24" l="1"/>
  <c r="V149" i="24" s="1"/>
  <c r="U155" i="24"/>
  <c r="U156" i="24" s="1"/>
  <c r="X111" i="24"/>
  <c r="W126" i="24"/>
  <c r="W134" i="24" s="1"/>
  <c r="W135" i="24" s="1"/>
  <c r="X130" i="24" s="1"/>
  <c r="X53" i="24"/>
  <c r="X68" i="24" s="1"/>
  <c r="X70" i="24" s="1"/>
  <c r="X72" i="24" s="1"/>
  <c r="Y48" i="24"/>
  <c r="Y58" i="24" s="1"/>
  <c r="Y61" i="24" s="1"/>
  <c r="AL44" i="24"/>
  <c r="AM42" i="24" s="1"/>
  <c r="X118" i="24"/>
  <c r="Y147" i="22"/>
  <c r="Y132" i="22"/>
  <c r="Y112" i="22"/>
  <c r="Y93" i="22" s="1"/>
  <c r="Y119" i="22"/>
  <c r="Y113" i="22"/>
  <c r="Y124" i="22" s="1"/>
  <c r="Y123" i="22"/>
  <c r="W153" i="22"/>
  <c r="W151" i="22"/>
  <c r="B151" i="22" s="1"/>
  <c r="AN43" i="22"/>
  <c r="AN44" i="22" s="1"/>
  <c r="AO42" i="22" s="1"/>
  <c r="W150" i="22"/>
  <c r="X145" i="22" s="1"/>
  <c r="X138" i="22"/>
  <c r="X136" i="22"/>
  <c r="V160" i="22"/>
  <c r="Y131" i="22"/>
  <c r="Z50" i="22"/>
  <c r="Z118" i="19"/>
  <c r="Z54" i="19"/>
  <c r="Z53" i="19" s="1"/>
  <c r="Z68" i="19" s="1"/>
  <c r="Z70" i="19" s="1"/>
  <c r="Z72" i="19" s="1"/>
  <c r="AA48" i="19"/>
  <c r="AA58" i="19" s="1"/>
  <c r="AA61" i="19" s="1"/>
  <c r="W160" i="19"/>
  <c r="Y126" i="19"/>
  <c r="Y134" i="19" s="1"/>
  <c r="AL44" i="19"/>
  <c r="AM42" i="19" s="1"/>
  <c r="X140" i="19"/>
  <c r="Y138" i="19" l="1"/>
  <c r="Y148" i="19" s="1"/>
  <c r="Y135" i="19"/>
  <c r="Z130" i="19" s="1"/>
  <c r="Z131" i="19" s="1"/>
  <c r="Y136" i="19"/>
  <c r="X147" i="24"/>
  <c r="X132" i="24"/>
  <c r="X119" i="24"/>
  <c r="X112" i="24"/>
  <c r="X131" i="24"/>
  <c r="X113" i="24"/>
  <c r="X124" i="24" s="1"/>
  <c r="V153" i="24"/>
  <c r="V150" i="24"/>
  <c r="W145" i="24" s="1"/>
  <c r="V151" i="24"/>
  <c r="Y50" i="24"/>
  <c r="U160" i="24"/>
  <c r="W138" i="24"/>
  <c r="W136" i="24"/>
  <c r="X123" i="24"/>
  <c r="AM43" i="24"/>
  <c r="AO43" i="22"/>
  <c r="X139" i="22"/>
  <c r="X140" i="22" s="1"/>
  <c r="X148" i="22"/>
  <c r="V81" i="22"/>
  <c r="V84" i="22" s="1"/>
  <c r="X146" i="22"/>
  <c r="V161" i="22"/>
  <c r="V88" i="22" s="1"/>
  <c r="V95" i="22" s="1"/>
  <c r="V105" i="22" s="1"/>
  <c r="W154" i="22"/>
  <c r="W155" i="22" s="1"/>
  <c r="W156" i="22" s="1"/>
  <c r="Y110" i="22"/>
  <c r="Y133" i="22"/>
  <c r="Y125" i="22"/>
  <c r="Y121" i="22"/>
  <c r="Y120" i="22"/>
  <c r="Z117" i="22" s="1"/>
  <c r="Y115" i="22"/>
  <c r="Y82" i="22"/>
  <c r="Y114" i="22"/>
  <c r="Z109" i="22" s="1"/>
  <c r="AA47" i="22"/>
  <c r="AA49" i="22" s="1"/>
  <c r="AA67" i="22" s="1"/>
  <c r="Z52" i="22"/>
  <c r="Z147" i="19"/>
  <c r="Z119" i="19"/>
  <c r="Z132" i="19"/>
  <c r="Z112" i="19"/>
  <c r="Z93" i="19" s="1"/>
  <c r="Z113" i="19"/>
  <c r="Z124" i="19" s="1"/>
  <c r="Z123" i="19"/>
  <c r="W81" i="19"/>
  <c r="W84" i="19" s="1"/>
  <c r="W161" i="19"/>
  <c r="W88" i="19" s="1"/>
  <c r="W95" i="19" s="1"/>
  <c r="W105" i="19" s="1"/>
  <c r="AA50" i="19"/>
  <c r="X141" i="19"/>
  <c r="X149" i="19" s="1"/>
  <c r="AM43" i="19"/>
  <c r="AM44" i="19" s="1"/>
  <c r="AN42" i="19" s="1"/>
  <c r="Y139" i="19" l="1"/>
  <c r="Y140" i="19" s="1"/>
  <c r="U81" i="24"/>
  <c r="U84" i="24" s="1"/>
  <c r="W148" i="24"/>
  <c r="W139" i="24"/>
  <c r="U161" i="24"/>
  <c r="U88" i="24" s="1"/>
  <c r="U95" i="24" s="1"/>
  <c r="U105" i="24" s="1"/>
  <c r="Z47" i="24"/>
  <c r="Y52" i="24"/>
  <c r="Y54" i="24" s="1"/>
  <c r="W146" i="24"/>
  <c r="V154" i="24"/>
  <c r="X125" i="24"/>
  <c r="X93" i="24"/>
  <c r="X82" i="24"/>
  <c r="X115" i="24"/>
  <c r="X114" i="24"/>
  <c r="Y109" i="24" s="1"/>
  <c r="X121" i="24"/>
  <c r="X120" i="24"/>
  <c r="Y117" i="24" s="1"/>
  <c r="AM44" i="24"/>
  <c r="AN42" i="24" s="1"/>
  <c r="X133" i="24"/>
  <c r="X110" i="24"/>
  <c r="W160" i="22"/>
  <c r="Z118" i="22"/>
  <c r="Y126" i="22"/>
  <c r="Y134" i="22" s="1"/>
  <c r="Y138" i="22" s="1"/>
  <c r="Z54" i="22"/>
  <c r="Z53" i="22" s="1"/>
  <c r="Z68" i="22" s="1"/>
  <c r="Z70" i="22" s="1"/>
  <c r="Z72" i="22" s="1"/>
  <c r="AA48" i="22"/>
  <c r="AA58" i="22" s="1"/>
  <c r="AA61" i="22" s="1"/>
  <c r="V162" i="22"/>
  <c r="V163" i="22" s="1"/>
  <c r="Z111" i="22"/>
  <c r="X141" i="22"/>
  <c r="X149" i="22" s="1"/>
  <c r="AO44" i="22"/>
  <c r="AP42" i="22" s="1"/>
  <c r="AN43" i="19"/>
  <c r="X153" i="19"/>
  <c r="X150" i="19"/>
  <c r="Y145" i="19" s="1"/>
  <c r="AB47" i="19"/>
  <c r="AA52" i="19"/>
  <c r="W162" i="19"/>
  <c r="W163" i="19" s="1"/>
  <c r="Z133" i="19"/>
  <c r="Z110" i="19"/>
  <c r="Z125" i="19"/>
  <c r="Z115" i="19"/>
  <c r="Z82" i="19"/>
  <c r="Z114" i="19"/>
  <c r="AA109" i="19" s="1"/>
  <c r="Z121" i="19"/>
  <c r="Z120" i="19"/>
  <c r="AA117" i="19" s="1"/>
  <c r="Z113" i="22" l="1"/>
  <c r="Z124" i="22" s="1"/>
  <c r="X153" i="22"/>
  <c r="X154" i="22" s="1"/>
  <c r="X155" i="22" s="1"/>
  <c r="X156" i="22" s="1"/>
  <c r="X150" i="22"/>
  <c r="Y145" i="22" s="1"/>
  <c r="Y146" i="22" s="1"/>
  <c r="Y135" i="22"/>
  <c r="Z130" i="22" s="1"/>
  <c r="Z131" i="22" s="1"/>
  <c r="U162" i="24"/>
  <c r="U163" i="24" s="1"/>
  <c r="X126" i="24"/>
  <c r="X134" i="24" s="1"/>
  <c r="X136" i="24" s="1"/>
  <c r="V155" i="24"/>
  <c r="V156" i="24" s="1"/>
  <c r="Y53" i="24"/>
  <c r="Y68" i="24" s="1"/>
  <c r="Y70" i="24" s="1"/>
  <c r="Y72" i="24" s="1"/>
  <c r="Z48" i="24"/>
  <c r="Z58" i="24" s="1"/>
  <c r="Z61" i="24" s="1"/>
  <c r="AN43" i="24"/>
  <c r="Y118" i="24"/>
  <c r="W140" i="24"/>
  <c r="Y111" i="24"/>
  <c r="Z147" i="22"/>
  <c r="Z132" i="22"/>
  <c r="Z112" i="22"/>
  <c r="Z93" i="22" s="1"/>
  <c r="Z119" i="22"/>
  <c r="Z123" i="22"/>
  <c r="AA50" i="22"/>
  <c r="Y139" i="22"/>
  <c r="Y148" i="22"/>
  <c r="AP43" i="22"/>
  <c r="Y136" i="22"/>
  <c r="W81" i="22"/>
  <c r="W84" i="22" s="1"/>
  <c r="W161" i="22"/>
  <c r="W88" i="22" s="1"/>
  <c r="W95" i="22" s="1"/>
  <c r="W105" i="22" s="1"/>
  <c r="Z126" i="19"/>
  <c r="Z134" i="19" s="1"/>
  <c r="AB48" i="19"/>
  <c r="AB58" i="19" s="1"/>
  <c r="AB61" i="19" s="1"/>
  <c r="X154" i="19"/>
  <c r="X155" i="19" s="1"/>
  <c r="X156" i="19" s="1"/>
  <c r="AN44" i="19"/>
  <c r="AO42" i="19" s="1"/>
  <c r="AA111" i="19"/>
  <c r="AA54" i="19"/>
  <c r="AA53" i="19" s="1"/>
  <c r="AA68" i="19" s="1"/>
  <c r="AA70" i="19" s="1"/>
  <c r="AA72" i="19" s="1"/>
  <c r="Y146" i="19"/>
  <c r="Y141" i="19"/>
  <c r="AA118" i="19"/>
  <c r="Z121" i="22" l="1"/>
  <c r="Y113" i="24"/>
  <c r="Y124" i="24" s="1"/>
  <c r="Z120" i="22"/>
  <c r="AA117" i="22" s="1"/>
  <c r="AA118" i="22" s="1"/>
  <c r="Y149" i="19"/>
  <c r="Y153" i="19" s="1"/>
  <c r="Y123" i="24"/>
  <c r="W141" i="24"/>
  <c r="W149" i="24" s="1"/>
  <c r="Y147" i="24"/>
  <c r="Y119" i="24"/>
  <c r="Y132" i="24"/>
  <c r="Y112" i="24"/>
  <c r="AN44" i="24"/>
  <c r="AO42" i="24" s="1"/>
  <c r="Z50" i="24"/>
  <c r="X138" i="24"/>
  <c r="X135" i="24"/>
  <c r="Y130" i="24" s="1"/>
  <c r="V160" i="24"/>
  <c r="X160" i="22"/>
  <c r="Z110" i="22"/>
  <c r="Z133" i="22"/>
  <c r="Z115" i="22"/>
  <c r="Z82" i="22"/>
  <c r="AB47" i="22"/>
  <c r="AB49" i="22" s="1"/>
  <c r="AB67" i="22" s="1"/>
  <c r="AA52" i="22"/>
  <c r="W162" i="22"/>
  <c r="W163" i="22" s="1"/>
  <c r="Z114" i="22"/>
  <c r="AA109" i="22" s="1"/>
  <c r="AP44" i="22"/>
  <c r="AQ42" i="22" s="1"/>
  <c r="Y140" i="22"/>
  <c r="Z125" i="22"/>
  <c r="AA112" i="19"/>
  <c r="AA93" i="19" s="1"/>
  <c r="AA147" i="19"/>
  <c r="AA132" i="19"/>
  <c r="AA119" i="19"/>
  <c r="X160" i="19"/>
  <c r="AA113" i="19"/>
  <c r="AA124" i="19" s="1"/>
  <c r="Z138" i="19"/>
  <c r="Z136" i="19"/>
  <c r="Z135" i="19"/>
  <c r="AA130" i="19" s="1"/>
  <c r="AA123" i="19"/>
  <c r="AO43" i="19"/>
  <c r="AO44" i="19" s="1"/>
  <c r="AP42" i="19" s="1"/>
  <c r="AB50" i="19"/>
  <c r="Y125" i="24" l="1"/>
  <c r="Y126" i="24" s="1"/>
  <c r="Y154" i="19"/>
  <c r="Y155" i="19" s="1"/>
  <c r="Y156" i="19" s="1"/>
  <c r="Y160" i="19" s="1"/>
  <c r="Y150" i="19"/>
  <c r="Z145" i="19" s="1"/>
  <c r="Z146" i="19" s="1"/>
  <c r="Y110" i="24"/>
  <c r="Y133" i="24"/>
  <c r="Y131" i="24"/>
  <c r="AO43" i="24"/>
  <c r="AA47" i="24"/>
  <c r="Z52" i="24"/>
  <c r="Z54" i="24" s="1"/>
  <c r="Y93" i="24"/>
  <c r="Y115" i="24"/>
  <c r="Y82" i="24"/>
  <c r="Y114" i="24"/>
  <c r="Z109" i="24" s="1"/>
  <c r="W153" i="24"/>
  <c r="W151" i="24"/>
  <c r="B151" i="24" s="1"/>
  <c r="W150" i="24"/>
  <c r="X145" i="24" s="1"/>
  <c r="Y121" i="24"/>
  <c r="Y120" i="24"/>
  <c r="Z117" i="24" s="1"/>
  <c r="V81" i="24"/>
  <c r="V84" i="24" s="1"/>
  <c r="X148" i="24"/>
  <c r="X139" i="24"/>
  <c r="V161" i="24"/>
  <c r="V88" i="24" s="1"/>
  <c r="V95" i="24" s="1"/>
  <c r="V105" i="24" s="1"/>
  <c r="AA54" i="22"/>
  <c r="AA53" i="22" s="1"/>
  <c r="AA68" i="22" s="1"/>
  <c r="AA70" i="22" s="1"/>
  <c r="AA72" i="22" s="1"/>
  <c r="AB48" i="22"/>
  <c r="AB58" i="22" s="1"/>
  <c r="AB61" i="22" s="1"/>
  <c r="Z126" i="22"/>
  <c r="Z134" i="22" s="1"/>
  <c r="Y141" i="22"/>
  <c r="Y149" i="22" s="1"/>
  <c r="AQ43" i="22"/>
  <c r="X81" i="22"/>
  <c r="X84" i="22" s="1"/>
  <c r="AA111" i="22"/>
  <c r="X161" i="22"/>
  <c r="X88" i="22" s="1"/>
  <c r="X95" i="22" s="1"/>
  <c r="X105" i="22" s="1"/>
  <c r="AP43" i="19"/>
  <c r="AA133" i="19"/>
  <c r="AA110" i="19"/>
  <c r="AA131" i="19"/>
  <c r="Z148" i="19"/>
  <c r="Z139" i="19"/>
  <c r="AA125" i="19"/>
  <c r="X81" i="19"/>
  <c r="X84" i="19" s="1"/>
  <c r="X161" i="19"/>
  <c r="X88" i="19" s="1"/>
  <c r="X95" i="19" s="1"/>
  <c r="X105" i="19" s="1"/>
  <c r="AA121" i="19"/>
  <c r="AA120" i="19"/>
  <c r="AB117" i="19" s="1"/>
  <c r="AC47" i="19"/>
  <c r="AB52" i="19"/>
  <c r="AA115" i="19"/>
  <c r="AA82" i="19"/>
  <c r="AA114" i="19"/>
  <c r="AB109" i="19" s="1"/>
  <c r="Y134" i="24" l="1"/>
  <c r="Y138" i="24" s="1"/>
  <c r="AA123" i="22"/>
  <c r="AA110" i="22" s="1"/>
  <c r="X162" i="22"/>
  <c r="X163" i="22" s="1"/>
  <c r="V162" i="24"/>
  <c r="V163" i="24" s="1"/>
  <c r="Z118" i="24"/>
  <c r="X146" i="24"/>
  <c r="W154" i="24"/>
  <c r="W155" i="24" s="1"/>
  <c r="W156" i="24" s="1"/>
  <c r="Z111" i="24"/>
  <c r="Z53" i="24"/>
  <c r="Z68" i="24" s="1"/>
  <c r="Z70" i="24" s="1"/>
  <c r="Z72" i="24" s="1"/>
  <c r="AA48" i="24"/>
  <c r="AA58" i="24" s="1"/>
  <c r="AA61" i="24" s="1"/>
  <c r="AO44" i="24"/>
  <c r="AP42" i="24" s="1"/>
  <c r="X140" i="24"/>
  <c r="AQ44" i="22"/>
  <c r="AR42" i="22" s="1"/>
  <c r="Z138" i="22"/>
  <c r="Z135" i="22"/>
  <c r="AA130" i="22" s="1"/>
  <c r="Y153" i="22"/>
  <c r="Y150" i="22"/>
  <c r="Z145" i="22" s="1"/>
  <c r="AB50" i="22"/>
  <c r="AA147" i="22"/>
  <c r="AA132" i="22"/>
  <c r="AA112" i="22"/>
  <c r="AA93" i="22" s="1"/>
  <c r="AA119" i="22"/>
  <c r="AA113" i="22"/>
  <c r="AA124" i="22" s="1"/>
  <c r="Z136" i="22"/>
  <c r="AB111" i="19"/>
  <c r="Y81" i="19"/>
  <c r="Y84" i="19" s="1"/>
  <c r="Y161" i="19"/>
  <c r="Y88" i="19" s="1"/>
  <c r="Y95" i="19" s="1"/>
  <c r="Y105" i="19" s="1"/>
  <c r="AA126" i="19"/>
  <c r="AA134" i="19" s="1"/>
  <c r="AC48" i="19"/>
  <c r="AC58" i="19" s="1"/>
  <c r="AC61" i="19" s="1"/>
  <c r="AB118" i="19"/>
  <c r="X162" i="19"/>
  <c r="X163" i="19" s="1"/>
  <c r="Z140" i="19"/>
  <c r="AB54" i="19"/>
  <c r="AB53" i="19" s="1"/>
  <c r="AB68" i="19" s="1"/>
  <c r="AB70" i="19" s="1"/>
  <c r="AB72" i="19" s="1"/>
  <c r="AP44" i="19"/>
  <c r="AQ42" i="19" s="1"/>
  <c r="Y135" i="24" l="1"/>
  <c r="Z130" i="24" s="1"/>
  <c r="Z131" i="24" s="1"/>
  <c r="AA133" i="22"/>
  <c r="Y136" i="24"/>
  <c r="Z113" i="24"/>
  <c r="Z124" i="24" s="1"/>
  <c r="AA50" i="24"/>
  <c r="AB47" i="24" s="1"/>
  <c r="W160" i="24"/>
  <c r="X141" i="24"/>
  <c r="X149" i="24" s="1"/>
  <c r="AP43" i="24"/>
  <c r="AP44" i="24" s="1"/>
  <c r="AQ42" i="24" s="1"/>
  <c r="Z147" i="24"/>
  <c r="Z132" i="24"/>
  <c r="Z119" i="24"/>
  <c r="Z112" i="24"/>
  <c r="Z123" i="24"/>
  <c r="Y148" i="24"/>
  <c r="Y139" i="24"/>
  <c r="AA121" i="22"/>
  <c r="AA120" i="22"/>
  <c r="AB117" i="22" s="1"/>
  <c r="AC47" i="22"/>
  <c r="AB52" i="22"/>
  <c r="Y154" i="22"/>
  <c r="Z146" i="22"/>
  <c r="Z139" i="22"/>
  <c r="Z140" i="22" s="1"/>
  <c r="Z148" i="22"/>
  <c r="AA125" i="22"/>
  <c r="AA82" i="22"/>
  <c r="AA115" i="22"/>
  <c r="AA114" i="22"/>
  <c r="AB109" i="22" s="1"/>
  <c r="AA131" i="22"/>
  <c r="AR43" i="22"/>
  <c r="AB147" i="19"/>
  <c r="AB119" i="19"/>
  <c r="AB132" i="19"/>
  <c r="AB112" i="19"/>
  <c r="AB93" i="19" s="1"/>
  <c r="AB123" i="19"/>
  <c r="AB113" i="19"/>
  <c r="AB124" i="19" s="1"/>
  <c r="Z141" i="19"/>
  <c r="Z149" i="19" s="1"/>
  <c r="AC50" i="19"/>
  <c r="Y162" i="19"/>
  <c r="Y163" i="19" s="1"/>
  <c r="AQ43" i="19"/>
  <c r="AA138" i="19"/>
  <c r="AA136" i="19"/>
  <c r="AA135" i="19"/>
  <c r="AB130" i="19" s="1"/>
  <c r="Z120" i="24" l="1"/>
  <c r="AA117" i="24" s="1"/>
  <c r="AA118" i="24" s="1"/>
  <c r="AB120" i="19"/>
  <c r="AC117" i="19" s="1"/>
  <c r="AC118" i="19" s="1"/>
  <c r="Z121" i="24"/>
  <c r="AA52" i="24"/>
  <c r="AQ43" i="24"/>
  <c r="X153" i="24"/>
  <c r="X150" i="24"/>
  <c r="Y145" i="24" s="1"/>
  <c r="AB48" i="24"/>
  <c r="AB58" i="24" s="1"/>
  <c r="AB61" i="24" s="1"/>
  <c r="Y140" i="24"/>
  <c r="Z133" i="24"/>
  <c r="Z110" i="24"/>
  <c r="Z93" i="24"/>
  <c r="Z115" i="24"/>
  <c r="Z82" i="24"/>
  <c r="Z114" i="24"/>
  <c r="AA109" i="24" s="1"/>
  <c r="W81" i="24"/>
  <c r="W84" i="24" s="1"/>
  <c r="W161" i="24"/>
  <c r="W88" i="24" s="1"/>
  <c r="W95" i="24" s="1"/>
  <c r="W105" i="24" s="1"/>
  <c r="Z125" i="24"/>
  <c r="AA126" i="22"/>
  <c r="AA134" i="22" s="1"/>
  <c r="Z141" i="22"/>
  <c r="Z149" i="22" s="1"/>
  <c r="AR44" i="22"/>
  <c r="AS42" i="22" s="1"/>
  <c r="Y155" i="22"/>
  <c r="Y156" i="22" s="1"/>
  <c r="AB54" i="22"/>
  <c r="AB53" i="22" s="1"/>
  <c r="AB68" i="22" s="1"/>
  <c r="AB70" i="22" s="1"/>
  <c r="AB72" i="22" s="1"/>
  <c r="AC48" i="22"/>
  <c r="AC58" i="22" s="1"/>
  <c r="AC61" i="22" s="1"/>
  <c r="AB118" i="22"/>
  <c r="AB111" i="22"/>
  <c r="AB131" i="19"/>
  <c r="AA148" i="19"/>
  <c r="AA139" i="19"/>
  <c r="AQ44" i="19"/>
  <c r="AR42" i="19" s="1"/>
  <c r="AD47" i="19"/>
  <c r="AC52" i="19"/>
  <c r="Z153" i="19"/>
  <c r="Z150" i="19"/>
  <c r="AA145" i="19" s="1"/>
  <c r="AB133" i="19"/>
  <c r="AB110" i="19"/>
  <c r="AB121" i="19"/>
  <c r="AB125" i="19"/>
  <c r="AB82" i="19"/>
  <c r="AB115" i="19"/>
  <c r="AB114" i="19"/>
  <c r="AC109" i="19" s="1"/>
  <c r="AA54" i="24" l="1"/>
  <c r="AA53" i="24" s="1"/>
  <c r="AA68" i="24" s="1"/>
  <c r="AA70" i="24" s="1"/>
  <c r="AA72" i="24" s="1"/>
  <c r="AB113" i="22"/>
  <c r="AB124" i="22" s="1"/>
  <c r="W162" i="24"/>
  <c r="W163" i="24" s="1"/>
  <c r="AA111" i="24"/>
  <c r="X154" i="24"/>
  <c r="X155" i="24" s="1"/>
  <c r="X156" i="24" s="1"/>
  <c r="AQ44" i="24"/>
  <c r="AR42" i="24" s="1"/>
  <c r="Y141" i="24"/>
  <c r="AB50" i="24"/>
  <c r="Z126" i="24"/>
  <c r="Z134" i="24" s="1"/>
  <c r="Y146" i="24"/>
  <c r="AB147" i="22"/>
  <c r="AB119" i="22"/>
  <c r="AB132" i="22"/>
  <c r="AB112" i="22"/>
  <c r="AB93" i="22" s="1"/>
  <c r="AB123" i="22"/>
  <c r="Z153" i="22"/>
  <c r="Z150" i="22"/>
  <c r="AA145" i="22" s="1"/>
  <c r="AA138" i="22"/>
  <c r="AA136" i="22"/>
  <c r="AA135" i="22"/>
  <c r="AB130" i="22" s="1"/>
  <c r="AC50" i="22"/>
  <c r="Y160" i="22"/>
  <c r="AS43" i="22"/>
  <c r="AA146" i="19"/>
  <c r="Z154" i="19"/>
  <c r="Z155" i="19" s="1"/>
  <c r="Z156" i="19" s="1"/>
  <c r="AC54" i="19"/>
  <c r="AC53" i="19" s="1"/>
  <c r="AC68" i="19" s="1"/>
  <c r="AC70" i="19" s="1"/>
  <c r="AC72" i="19" s="1"/>
  <c r="AD48" i="19"/>
  <c r="AD58" i="19" s="1"/>
  <c r="AD61" i="19" s="1"/>
  <c r="AR43" i="19"/>
  <c r="AA140" i="19"/>
  <c r="AC111" i="19"/>
  <c r="AB126" i="19"/>
  <c r="AB134" i="19" s="1"/>
  <c r="AA132" i="24" l="1"/>
  <c r="AA147" i="24"/>
  <c r="AA119" i="24"/>
  <c r="AA112" i="24"/>
  <c r="AA93" i="24" s="1"/>
  <c r="AA123" i="24"/>
  <c r="AA110" i="24" s="1"/>
  <c r="AA113" i="24"/>
  <c r="AA124" i="24" s="1"/>
  <c r="AB114" i="22"/>
  <c r="AC109" i="22" s="1"/>
  <c r="AC111" i="22" s="1"/>
  <c r="Y149" i="24"/>
  <c r="Y153" i="24" s="1"/>
  <c r="Y154" i="24" s="1"/>
  <c r="AB125" i="22"/>
  <c r="AB126" i="22" s="1"/>
  <c r="AB121" i="22"/>
  <c r="AB120" i="22"/>
  <c r="AC117" i="22" s="1"/>
  <c r="AC118" i="22" s="1"/>
  <c r="X160" i="24"/>
  <c r="X161" i="24" s="1"/>
  <c r="X88" i="24" s="1"/>
  <c r="X95" i="24" s="1"/>
  <c r="X105" i="24" s="1"/>
  <c r="Z138" i="24"/>
  <c r="Z135" i="24"/>
  <c r="AA130" i="24" s="1"/>
  <c r="Z136" i="24"/>
  <c r="AC47" i="24"/>
  <c r="AB52" i="24"/>
  <c r="AB54" i="24" s="1"/>
  <c r="AR43" i="24"/>
  <c r="AD47" i="22"/>
  <c r="AC52" i="22"/>
  <c r="Y81" i="22"/>
  <c r="Y84" i="22" s="1"/>
  <c r="AA146" i="22"/>
  <c r="Y161" i="22"/>
  <c r="Y88" i="22" s="1"/>
  <c r="Y95" i="22" s="1"/>
  <c r="Y105" i="22" s="1"/>
  <c r="AB131" i="22"/>
  <c r="AA139" i="22"/>
  <c r="AA148" i="22"/>
  <c r="Z154" i="22"/>
  <c r="AB133" i="22"/>
  <c r="AB110" i="22"/>
  <c r="AB82" i="22"/>
  <c r="AB115" i="22"/>
  <c r="AS44" i="22"/>
  <c r="AT42" i="22" s="1"/>
  <c r="AB138" i="19"/>
  <c r="AB136" i="19"/>
  <c r="AB135" i="19"/>
  <c r="AC130" i="19" s="1"/>
  <c r="AC147" i="19"/>
  <c r="AC132" i="19"/>
  <c r="AC112" i="19"/>
  <c r="AC93" i="19" s="1"/>
  <c r="AC119" i="19"/>
  <c r="AC113" i="19"/>
  <c r="AC124" i="19" s="1"/>
  <c r="AA141" i="19"/>
  <c r="AA149" i="19" s="1"/>
  <c r="AC123" i="19"/>
  <c r="AR44" i="19"/>
  <c r="AS42" i="19" s="1"/>
  <c r="AD50" i="19"/>
  <c r="Z160" i="19"/>
  <c r="Z161" i="19" s="1"/>
  <c r="Z88" i="19" s="1"/>
  <c r="Z95" i="19" s="1"/>
  <c r="Z105" i="19" s="1"/>
  <c r="AA133" i="24" l="1"/>
  <c r="AA82" i="24"/>
  <c r="AA121" i="24"/>
  <c r="AA115" i="24"/>
  <c r="AA125" i="24"/>
  <c r="AA126" i="24" s="1"/>
  <c r="AA120" i="24"/>
  <c r="AB117" i="24" s="1"/>
  <c r="AB118" i="24" s="1"/>
  <c r="AA114" i="24"/>
  <c r="AB109" i="24" s="1"/>
  <c r="AB111" i="24" s="1"/>
  <c r="Y150" i="24"/>
  <c r="Z145" i="24" s="1"/>
  <c r="Z146" i="24" s="1"/>
  <c r="X162" i="24"/>
  <c r="X163" i="24" s="1"/>
  <c r="X81" i="24"/>
  <c r="X84" i="24" s="1"/>
  <c r="AB53" i="24"/>
  <c r="AB68" i="24" s="1"/>
  <c r="AB70" i="24" s="1"/>
  <c r="AB72" i="24" s="1"/>
  <c r="AC48" i="24"/>
  <c r="AC58" i="24" s="1"/>
  <c r="AC61" i="24" s="1"/>
  <c r="AR44" i="24"/>
  <c r="AS42" i="24" s="1"/>
  <c r="AA131" i="24"/>
  <c r="Z148" i="24"/>
  <c r="Z139" i="24"/>
  <c r="Y155" i="24"/>
  <c r="Y156" i="24" s="1"/>
  <c r="AB134" i="22"/>
  <c r="AT43" i="22"/>
  <c r="AC54" i="22"/>
  <c r="AC53" i="22" s="1"/>
  <c r="AC68" i="22" s="1"/>
  <c r="AC70" i="22" s="1"/>
  <c r="AC72" i="22" s="1"/>
  <c r="AA140" i="22"/>
  <c r="AD48" i="22"/>
  <c r="AD58" i="22" s="1"/>
  <c r="AD61" i="22" s="1"/>
  <c r="Y162" i="22"/>
  <c r="Y163" i="22" s="1"/>
  <c r="Z155" i="22"/>
  <c r="Z156" i="22" s="1"/>
  <c r="AS43" i="19"/>
  <c r="AE47" i="19"/>
  <c r="AD52" i="19"/>
  <c r="AC133" i="19"/>
  <c r="AC110" i="19"/>
  <c r="AA153" i="19"/>
  <c r="AA150" i="19"/>
  <c r="AB145" i="19" s="1"/>
  <c r="AC125" i="19"/>
  <c r="AC121" i="19"/>
  <c r="AC120" i="19"/>
  <c r="AD117" i="19" s="1"/>
  <c r="AC82" i="19"/>
  <c r="AC115" i="19"/>
  <c r="AC114" i="19"/>
  <c r="AD109" i="19" s="1"/>
  <c r="AC131" i="19"/>
  <c r="Z162" i="19"/>
  <c r="Z163" i="19" s="1"/>
  <c r="Z81" i="19"/>
  <c r="Z84" i="19" s="1"/>
  <c r="AB148" i="19"/>
  <c r="AB139" i="19"/>
  <c r="AC123" i="22" l="1"/>
  <c r="AC133" i="22" s="1"/>
  <c r="AA134" i="24"/>
  <c r="AA135" i="24" s="1"/>
  <c r="AB130" i="24" s="1"/>
  <c r="AS43" i="24"/>
  <c r="AC50" i="24"/>
  <c r="Y160" i="24"/>
  <c r="AB147" i="24"/>
  <c r="AB132" i="24"/>
  <c r="AB119" i="24"/>
  <c r="AB112" i="24"/>
  <c r="AB123" i="24"/>
  <c r="AB113" i="24"/>
  <c r="AB124" i="24" s="1"/>
  <c r="Z140" i="24"/>
  <c r="Z160" i="22"/>
  <c r="Z161" i="22" s="1"/>
  <c r="Z88" i="22" s="1"/>
  <c r="Z95" i="22" s="1"/>
  <c r="Z105" i="22" s="1"/>
  <c r="AD50" i="22"/>
  <c r="AA141" i="22"/>
  <c r="AA149" i="22" s="1"/>
  <c r="AC132" i="22"/>
  <c r="AC147" i="22"/>
  <c r="AC119" i="22"/>
  <c r="AC112" i="22"/>
  <c r="AC93" i="22" s="1"/>
  <c r="AT44" i="22"/>
  <c r="AU42" i="22" s="1"/>
  <c r="AB138" i="22"/>
  <c r="AB136" i="22"/>
  <c r="AC113" i="22"/>
  <c r="AC124" i="22" s="1"/>
  <c r="AB135" i="22"/>
  <c r="AC130" i="22" s="1"/>
  <c r="AS44" i="19"/>
  <c r="AT42" i="19" s="1"/>
  <c r="AD54" i="19"/>
  <c r="AD53" i="19" s="1"/>
  <c r="AD68" i="19" s="1"/>
  <c r="AD70" i="19" s="1"/>
  <c r="AD72" i="19" s="1"/>
  <c r="AD111" i="19"/>
  <c r="AD118" i="19"/>
  <c r="AC126" i="19"/>
  <c r="AC134" i="19" s="1"/>
  <c r="AC138" i="19" s="1"/>
  <c r="AB146" i="19"/>
  <c r="AA154" i="19"/>
  <c r="AB140" i="19"/>
  <c r="AE48" i="19"/>
  <c r="AE58" i="19" s="1"/>
  <c r="AE61" i="19" s="1"/>
  <c r="AC110" i="22" l="1"/>
  <c r="AD123" i="19"/>
  <c r="AD133" i="19" s="1"/>
  <c r="AA136" i="24"/>
  <c r="AA138" i="24"/>
  <c r="AA139" i="24" s="1"/>
  <c r="AB121" i="24"/>
  <c r="AB133" i="24"/>
  <c r="AB110" i="24"/>
  <c r="AB115" i="24"/>
  <c r="AB82" i="24"/>
  <c r="AB93" i="24"/>
  <c r="AB114" i="24"/>
  <c r="AC109" i="24" s="1"/>
  <c r="Y81" i="24"/>
  <c r="Y84" i="24" s="1"/>
  <c r="Y161" i="24"/>
  <c r="Y88" i="24" s="1"/>
  <c r="Y95" i="24" s="1"/>
  <c r="Y105" i="24" s="1"/>
  <c r="AD47" i="24"/>
  <c r="AC52" i="24"/>
  <c r="AC54" i="24" s="1"/>
  <c r="AS44" i="24"/>
  <c r="AT42" i="24" s="1"/>
  <c r="AB131" i="24"/>
  <c r="Z141" i="24"/>
  <c r="Z149" i="24" s="1"/>
  <c r="AB120" i="24"/>
  <c r="AC117" i="24" s="1"/>
  <c r="AB125" i="24"/>
  <c r="AB148" i="22"/>
  <c r="AB139" i="22"/>
  <c r="AB140" i="22" s="1"/>
  <c r="AC125" i="22"/>
  <c r="AU43" i="22"/>
  <c r="AC82" i="22"/>
  <c r="AC115" i="22"/>
  <c r="AC114" i="22"/>
  <c r="AD109" i="22" s="1"/>
  <c r="AC121" i="22"/>
  <c r="AC120" i="22"/>
  <c r="AD117" i="22" s="1"/>
  <c r="AA153" i="22"/>
  <c r="AA150" i="22"/>
  <c r="AB145" i="22" s="1"/>
  <c r="AE47" i="22"/>
  <c r="AD52" i="22"/>
  <c r="AC131" i="22"/>
  <c r="Z162" i="22"/>
  <c r="Z163" i="22" s="1"/>
  <c r="Z81" i="22"/>
  <c r="Z84" i="22" s="1"/>
  <c r="AD113" i="19"/>
  <c r="AD124" i="19" s="1"/>
  <c r="AC148" i="19"/>
  <c r="AC139" i="19"/>
  <c r="AB141" i="19"/>
  <c r="AB149" i="19" s="1"/>
  <c r="AB153" i="19" s="1"/>
  <c r="AT43" i="19"/>
  <c r="AE50" i="19"/>
  <c r="AA155" i="19"/>
  <c r="AA156" i="19" s="1"/>
  <c r="AC135" i="19"/>
  <c r="AD130" i="19" s="1"/>
  <c r="AD147" i="19"/>
  <c r="AD132" i="19"/>
  <c r="AD112" i="19"/>
  <c r="AD93" i="19" s="1"/>
  <c r="AD119" i="19"/>
  <c r="AC136" i="19"/>
  <c r="AD110" i="19" l="1"/>
  <c r="AA148" i="24"/>
  <c r="AT43" i="24"/>
  <c r="AC53" i="24"/>
  <c r="AC68" i="24" s="1"/>
  <c r="AC70" i="24" s="1"/>
  <c r="AC72" i="24" s="1"/>
  <c r="AD48" i="24"/>
  <c r="AD58" i="24" s="1"/>
  <c r="AD61" i="24" s="1"/>
  <c r="Z153" i="24"/>
  <c r="Z150" i="24"/>
  <c r="AA145" i="24" s="1"/>
  <c r="Y162" i="24"/>
  <c r="Y163" i="24" s="1"/>
  <c r="AC111" i="24"/>
  <c r="AA140" i="24"/>
  <c r="AB126" i="24"/>
  <c r="AB134" i="24" s="1"/>
  <c r="AC118" i="24"/>
  <c r="AD54" i="22"/>
  <c r="AD53" i="22" s="1"/>
  <c r="AD68" i="22" s="1"/>
  <c r="AD70" i="22" s="1"/>
  <c r="AD72" i="22" s="1"/>
  <c r="AE48" i="22"/>
  <c r="AE58" i="22" s="1"/>
  <c r="AE61" i="22" s="1"/>
  <c r="AB146" i="22"/>
  <c r="AA154" i="22"/>
  <c r="AD118" i="22"/>
  <c r="AD111" i="22"/>
  <c r="AU44" i="22"/>
  <c r="AV42" i="22" s="1"/>
  <c r="AC126" i="22"/>
  <c r="AC134" i="22" s="1"/>
  <c r="AB141" i="22"/>
  <c r="AA160" i="19"/>
  <c r="AA161" i="19" s="1"/>
  <c r="AA88" i="19" s="1"/>
  <c r="AA95" i="19" s="1"/>
  <c r="AA105" i="19" s="1"/>
  <c r="AD131" i="19"/>
  <c r="AB150" i="19"/>
  <c r="AC145" i="19" s="1"/>
  <c r="AF47" i="19"/>
  <c r="AE52" i="19"/>
  <c r="AT44" i="19"/>
  <c r="AU42" i="19" s="1"/>
  <c r="AD121" i="19"/>
  <c r="AD120" i="19"/>
  <c r="AE117" i="19" s="1"/>
  <c r="AC140" i="19"/>
  <c r="AD115" i="19"/>
  <c r="AD82" i="19"/>
  <c r="AD125" i="19"/>
  <c r="AD114" i="19"/>
  <c r="AE109" i="19" s="1"/>
  <c r="AB154" i="19"/>
  <c r="AB149" i="22" l="1"/>
  <c r="AB153" i="22" s="1"/>
  <c r="AB154" i="22" s="1"/>
  <c r="AD113" i="22"/>
  <c r="AD124" i="22" s="1"/>
  <c r="AB138" i="24"/>
  <c r="AB136" i="24"/>
  <c r="AB135" i="24"/>
  <c r="AC130" i="24" s="1"/>
  <c r="AC123" i="24"/>
  <c r="AC119" i="24"/>
  <c r="AC147" i="24"/>
  <c r="AC132" i="24"/>
  <c r="AC112" i="24"/>
  <c r="AA141" i="24"/>
  <c r="AC113" i="24"/>
  <c r="AC124" i="24" s="1"/>
  <c r="AA146" i="24"/>
  <c r="Z154" i="24"/>
  <c r="Z155" i="24" s="1"/>
  <c r="Z156" i="24" s="1"/>
  <c r="AD50" i="24"/>
  <c r="AT44" i="24"/>
  <c r="AU42" i="24" s="1"/>
  <c r="AC138" i="22"/>
  <c r="AC136" i="22"/>
  <c r="AC135" i="22"/>
  <c r="AD130" i="22" s="1"/>
  <c r="AD123" i="22"/>
  <c r="AA155" i="22"/>
  <c r="AA156" i="22" s="1"/>
  <c r="AE50" i="22"/>
  <c r="AD147" i="22"/>
  <c r="AD119" i="22"/>
  <c r="AD112" i="22"/>
  <c r="AD93" i="22" s="1"/>
  <c r="AD132" i="22"/>
  <c r="AV43" i="22"/>
  <c r="AD126" i="19"/>
  <c r="AD134" i="19" s="1"/>
  <c r="AC141" i="19"/>
  <c r="AF48" i="19"/>
  <c r="AF58" i="19" s="1"/>
  <c r="AF61" i="19" s="1"/>
  <c r="AB155" i="19"/>
  <c r="AB156" i="19" s="1"/>
  <c r="AE111" i="19"/>
  <c r="AA162" i="19"/>
  <c r="AA163" i="19" s="1"/>
  <c r="AA81" i="19"/>
  <c r="AA84" i="19" s="1"/>
  <c r="AE118" i="19"/>
  <c r="AU43" i="19"/>
  <c r="AU44" i="19" s="1"/>
  <c r="AV42" i="19" s="1"/>
  <c r="AE54" i="19"/>
  <c r="AE53" i="19" s="1"/>
  <c r="AE68" i="19" s="1"/>
  <c r="AE70" i="19" s="1"/>
  <c r="AE72" i="19" s="1"/>
  <c r="AC146" i="19"/>
  <c r="AB150" i="22" l="1"/>
  <c r="AC145" i="22" s="1"/>
  <c r="AC146" i="22" s="1"/>
  <c r="AA149" i="24"/>
  <c r="AA153" i="24" s="1"/>
  <c r="AA154" i="24" s="1"/>
  <c r="AD114" i="22"/>
  <c r="AE109" i="22" s="1"/>
  <c r="AE111" i="22" s="1"/>
  <c r="AD121" i="22"/>
  <c r="AF50" i="19"/>
  <c r="AF52" i="19" s="1"/>
  <c r="AC121" i="24"/>
  <c r="Z160" i="24"/>
  <c r="AC114" i="24"/>
  <c r="AD109" i="24" s="1"/>
  <c r="AU43" i="24"/>
  <c r="AU44" i="24" s="1"/>
  <c r="AV42" i="24" s="1"/>
  <c r="AC120" i="24"/>
  <c r="AD117" i="24" s="1"/>
  <c r="AE47" i="24"/>
  <c r="AD52" i="24"/>
  <c r="AD54" i="24" s="1"/>
  <c r="AC133" i="24"/>
  <c r="AC110" i="24"/>
  <c r="AC125" i="24"/>
  <c r="AC115" i="24"/>
  <c r="AC82" i="24"/>
  <c r="AC93" i="24"/>
  <c r="AC131" i="24"/>
  <c r="AB148" i="24"/>
  <c r="AB139" i="24"/>
  <c r="AF47" i="22"/>
  <c r="AE52" i="22"/>
  <c r="AA160" i="22"/>
  <c r="AB155" i="22"/>
  <c r="AB156" i="22" s="1"/>
  <c r="AD133" i="22"/>
  <c r="AD110" i="22"/>
  <c r="AD125" i="22"/>
  <c r="AV44" i="22"/>
  <c r="AW42" i="22" s="1"/>
  <c r="AD120" i="22"/>
  <c r="AE117" i="22" s="1"/>
  <c r="AD131" i="22"/>
  <c r="AD82" i="22"/>
  <c r="AD115" i="22"/>
  <c r="AC139" i="22"/>
  <c r="AC140" i="22" s="1"/>
  <c r="AC148" i="22"/>
  <c r="AE147" i="19"/>
  <c r="AE132" i="19"/>
  <c r="AE112" i="19"/>
  <c r="AE93" i="19" s="1"/>
  <c r="AE119" i="19"/>
  <c r="AV43" i="19"/>
  <c r="AV44" i="19" s="1"/>
  <c r="AW42" i="19" s="1"/>
  <c r="AE113" i="19"/>
  <c r="AE124" i="19" s="1"/>
  <c r="AC149" i="19"/>
  <c r="AC153" i="19" s="1"/>
  <c r="AE123" i="19"/>
  <c r="AB160" i="19"/>
  <c r="AB161" i="19" s="1"/>
  <c r="AB88" i="19" s="1"/>
  <c r="AB95" i="19" s="1"/>
  <c r="AB105" i="19" s="1"/>
  <c r="AD138" i="19"/>
  <c r="AD136" i="19"/>
  <c r="AD135" i="19"/>
  <c r="AE130" i="19" s="1"/>
  <c r="AA150" i="24" l="1"/>
  <c r="AB145" i="24" s="1"/>
  <c r="AB146" i="24" s="1"/>
  <c r="AE114" i="19"/>
  <c r="AF109" i="19" s="1"/>
  <c r="AF111" i="19" s="1"/>
  <c r="AG47" i="19"/>
  <c r="AG48" i="19" s="1"/>
  <c r="AG58" i="19" s="1"/>
  <c r="AG61" i="19" s="1"/>
  <c r="Z81" i="24"/>
  <c r="Z84" i="24" s="1"/>
  <c r="AC126" i="24"/>
  <c r="AC134" i="24" s="1"/>
  <c r="AD118" i="24"/>
  <c r="Z161" i="24"/>
  <c r="Z88" i="24" s="1"/>
  <c r="Z95" i="24" s="1"/>
  <c r="Z105" i="24" s="1"/>
  <c r="AD53" i="24"/>
  <c r="AD68" i="24" s="1"/>
  <c r="AD70" i="24" s="1"/>
  <c r="AD72" i="24" s="1"/>
  <c r="AE48" i="24"/>
  <c r="AE58" i="24" s="1"/>
  <c r="AE61" i="24" s="1"/>
  <c r="AV43" i="24"/>
  <c r="AD111" i="24"/>
  <c r="AB140" i="24"/>
  <c r="AA155" i="24"/>
  <c r="AA156" i="24" s="1"/>
  <c r="AD126" i="22"/>
  <c r="AD134" i="22" s="1"/>
  <c r="AC141" i="22"/>
  <c r="AC149" i="22" s="1"/>
  <c r="AA81" i="22"/>
  <c r="AA84" i="22" s="1"/>
  <c r="AW43" i="22"/>
  <c r="AB160" i="22"/>
  <c r="AB161" i="22" s="1"/>
  <c r="AB88" i="22" s="1"/>
  <c r="AB95" i="22" s="1"/>
  <c r="AB105" i="22" s="1"/>
  <c r="AA161" i="22"/>
  <c r="AA88" i="22" s="1"/>
  <c r="AA95" i="22" s="1"/>
  <c r="AA105" i="22" s="1"/>
  <c r="AE54" i="22"/>
  <c r="AE53" i="22" s="1"/>
  <c r="AE68" i="22" s="1"/>
  <c r="AE70" i="22" s="1"/>
  <c r="AE72" i="22" s="1"/>
  <c r="AE118" i="22"/>
  <c r="AF48" i="22"/>
  <c r="AF58" i="22" s="1"/>
  <c r="AF61" i="22" s="1"/>
  <c r="AW43" i="19"/>
  <c r="AD148" i="19"/>
  <c r="AD139" i="19"/>
  <c r="AD140" i="19" s="1"/>
  <c r="AB162" i="19"/>
  <c r="AB163" i="19" s="1"/>
  <c r="AB81" i="19"/>
  <c r="AB84" i="19" s="1"/>
  <c r="AE125" i="19"/>
  <c r="AE133" i="19"/>
  <c r="AE110" i="19"/>
  <c r="AC154" i="19"/>
  <c r="AC155" i="19" s="1"/>
  <c r="AC156" i="19" s="1"/>
  <c r="AE121" i="19"/>
  <c r="AE120" i="19"/>
  <c r="AF117" i="19" s="1"/>
  <c r="AE82" i="19"/>
  <c r="AE115" i="19"/>
  <c r="AF54" i="19"/>
  <c r="AF53" i="19" s="1"/>
  <c r="AF68" i="19" s="1"/>
  <c r="AF70" i="19" s="1"/>
  <c r="AF72" i="19" s="1"/>
  <c r="AE131" i="19"/>
  <c r="AC150" i="19"/>
  <c r="AD145" i="19" s="1"/>
  <c r="AA162" i="22" l="1"/>
  <c r="AA163" i="22" s="1"/>
  <c r="AC138" i="24"/>
  <c r="AC136" i="24"/>
  <c r="AC135" i="24"/>
  <c r="AD130" i="24" s="1"/>
  <c r="AD132" i="24"/>
  <c r="AD119" i="24"/>
  <c r="AD112" i="24"/>
  <c r="AD147" i="24"/>
  <c r="AD113" i="24"/>
  <c r="AD124" i="24" s="1"/>
  <c r="AD123" i="24"/>
  <c r="AV44" i="24"/>
  <c r="AW42" i="24" s="1"/>
  <c r="AE50" i="24"/>
  <c r="AA160" i="24"/>
  <c r="AA161" i="24" s="1"/>
  <c r="AA88" i="24" s="1"/>
  <c r="AA95" i="24" s="1"/>
  <c r="AA105" i="24" s="1"/>
  <c r="AB141" i="24"/>
  <c r="AB149" i="24" s="1"/>
  <c r="AB153" i="24" s="1"/>
  <c r="Z162" i="24"/>
  <c r="Z163" i="24" s="1"/>
  <c r="AE132" i="22"/>
  <c r="AE119" i="22"/>
  <c r="AE112" i="22"/>
  <c r="AE93" i="22" s="1"/>
  <c r="AE147" i="22"/>
  <c r="AE123" i="22"/>
  <c r="AE113" i="22"/>
  <c r="AE124" i="22" s="1"/>
  <c r="AC153" i="22"/>
  <c r="AC150" i="22"/>
  <c r="AD145" i="22" s="1"/>
  <c r="AD138" i="22"/>
  <c r="AD135" i="22"/>
  <c r="AE130" i="22" s="1"/>
  <c r="AD136" i="22"/>
  <c r="AW44" i="22"/>
  <c r="AX42" i="22" s="1"/>
  <c r="AB162" i="22"/>
  <c r="AB163" i="22" s="1"/>
  <c r="AB81" i="22"/>
  <c r="AB84" i="22" s="1"/>
  <c r="AF50" i="22"/>
  <c r="AF147" i="19"/>
  <c r="AF132" i="19"/>
  <c r="AF112" i="19"/>
  <c r="AF93" i="19" s="1"/>
  <c r="AF119" i="19"/>
  <c r="AF113" i="19"/>
  <c r="AF124" i="19" s="1"/>
  <c r="AD141" i="19"/>
  <c r="AF123" i="19"/>
  <c r="AE126" i="19"/>
  <c r="AE134" i="19" s="1"/>
  <c r="AG50" i="19"/>
  <c r="AD146" i="19"/>
  <c r="AC160" i="19"/>
  <c r="AC161" i="19" s="1"/>
  <c r="AC88" i="19" s="1"/>
  <c r="AC95" i="19" s="1"/>
  <c r="AC105" i="19" s="1"/>
  <c r="AF118" i="19"/>
  <c r="AW44" i="19"/>
  <c r="AX42" i="19" s="1"/>
  <c r="AF120" i="19" l="1"/>
  <c r="AG117" i="19" s="1"/>
  <c r="AG118" i="19" s="1"/>
  <c r="AD149" i="19"/>
  <c r="AD153" i="19" s="1"/>
  <c r="AB150" i="24"/>
  <c r="AC145" i="24" s="1"/>
  <c r="AC146" i="24" s="1"/>
  <c r="AF47" i="24"/>
  <c r="AE52" i="24"/>
  <c r="AE54" i="24" s="1"/>
  <c r="AD133" i="24"/>
  <c r="AD110" i="24"/>
  <c r="AW43" i="24"/>
  <c r="AD125" i="24"/>
  <c r="AD115" i="24"/>
  <c r="AD82" i="24"/>
  <c r="AD93" i="24"/>
  <c r="AD121" i="24"/>
  <c r="AD114" i="24"/>
  <c r="AE109" i="24" s="1"/>
  <c r="AD120" i="24"/>
  <c r="AE117" i="24" s="1"/>
  <c r="AB154" i="24"/>
  <c r="AD131" i="24"/>
  <c r="AA162" i="24"/>
  <c r="AA163" i="24" s="1"/>
  <c r="AA81" i="24"/>
  <c r="AA84" i="24" s="1"/>
  <c r="AC148" i="24"/>
  <c r="AC139" i="24"/>
  <c r="AC140" i="24" s="1"/>
  <c r="AX43" i="22"/>
  <c r="AD139" i="22"/>
  <c r="AD140" i="22" s="1"/>
  <c r="AD148" i="22"/>
  <c r="AC154" i="22"/>
  <c r="AC155" i="22" s="1"/>
  <c r="AC156" i="22" s="1"/>
  <c r="AE131" i="22"/>
  <c r="AD146" i="22"/>
  <c r="AE125" i="22"/>
  <c r="AE133" i="22"/>
  <c r="AE110" i="22"/>
  <c r="AE82" i="22"/>
  <c r="AE115" i="22"/>
  <c r="AE114" i="22"/>
  <c r="AF109" i="22" s="1"/>
  <c r="AE121" i="22"/>
  <c r="AG47" i="22"/>
  <c r="AF52" i="22"/>
  <c r="AE120" i="22"/>
  <c r="AF117" i="22" s="1"/>
  <c r="AE138" i="19"/>
  <c r="AE136" i="19"/>
  <c r="AE135" i="19"/>
  <c r="AF130" i="19" s="1"/>
  <c r="AH47" i="19"/>
  <c r="AG52" i="19"/>
  <c r="AX43" i="19"/>
  <c r="AF110" i="19"/>
  <c r="AF133" i="19"/>
  <c r="AF125" i="19"/>
  <c r="AF82" i="19"/>
  <c r="AF115" i="19"/>
  <c r="AF114" i="19"/>
  <c r="AG109" i="19" s="1"/>
  <c r="AC162" i="19"/>
  <c r="AC163" i="19" s="1"/>
  <c r="AC81" i="19"/>
  <c r="AC84" i="19" s="1"/>
  <c r="AF121" i="19"/>
  <c r="AD150" i="19" l="1"/>
  <c r="AE145" i="19" s="1"/>
  <c r="AE146" i="19" s="1"/>
  <c r="AC141" i="24"/>
  <c r="AC149" i="24" s="1"/>
  <c r="AC153" i="24" s="1"/>
  <c r="AF48" i="24"/>
  <c r="AF58" i="24" s="1"/>
  <c r="AF61" i="24" s="1"/>
  <c r="AB155" i="24"/>
  <c r="AB156" i="24" s="1"/>
  <c r="AE118" i="24"/>
  <c r="AE111" i="24"/>
  <c r="AD126" i="24"/>
  <c r="AD134" i="24" s="1"/>
  <c r="AW44" i="24"/>
  <c r="AX42" i="24" s="1"/>
  <c r="AE53" i="24"/>
  <c r="AE68" i="24" s="1"/>
  <c r="AE70" i="24" s="1"/>
  <c r="AE72" i="24" s="1"/>
  <c r="AD141" i="22"/>
  <c r="AD149" i="22" s="1"/>
  <c r="AE126" i="22"/>
  <c r="AE134" i="22" s="1"/>
  <c r="AE138" i="22" s="1"/>
  <c r="AF118" i="22"/>
  <c r="AF54" i="22"/>
  <c r="AF53" i="22" s="1"/>
  <c r="AF68" i="22" s="1"/>
  <c r="AF70" i="22" s="1"/>
  <c r="AF72" i="22" s="1"/>
  <c r="AC160" i="22"/>
  <c r="AG48" i="22"/>
  <c r="AG58" i="22" s="1"/>
  <c r="AG61" i="22" s="1"/>
  <c r="AF111" i="22"/>
  <c r="AX44" i="22"/>
  <c r="AY42" i="22" s="1"/>
  <c r="AG54" i="19"/>
  <c r="AG53" i="19" s="1"/>
  <c r="AG68" i="19" s="1"/>
  <c r="AG70" i="19" s="1"/>
  <c r="AG72" i="19" s="1"/>
  <c r="AH48" i="19"/>
  <c r="AH58" i="19" s="1"/>
  <c r="AH61" i="19" s="1"/>
  <c r="AF126" i="19"/>
  <c r="AX44" i="19"/>
  <c r="AY42" i="19" s="1"/>
  <c r="AF131" i="19"/>
  <c r="AE148" i="19"/>
  <c r="AE139" i="19"/>
  <c r="AE140" i="19" s="1"/>
  <c r="AD154" i="19"/>
  <c r="AG111" i="19"/>
  <c r="AF113" i="22" l="1"/>
  <c r="AF124" i="22" s="1"/>
  <c r="AF134" i="19"/>
  <c r="AF138" i="19" s="1"/>
  <c r="AF148" i="19" s="1"/>
  <c r="AE132" i="24"/>
  <c r="AE147" i="24"/>
  <c r="AE119" i="24"/>
  <c r="AE112" i="24"/>
  <c r="AE123" i="24"/>
  <c r="AD138" i="24"/>
  <c r="AD135" i="24"/>
  <c r="AE130" i="24" s="1"/>
  <c r="AB160" i="24"/>
  <c r="AB161" i="24" s="1"/>
  <c r="AB88" i="24" s="1"/>
  <c r="AB95" i="24" s="1"/>
  <c r="AB105" i="24" s="1"/>
  <c r="AE113" i="24"/>
  <c r="AE124" i="24" s="1"/>
  <c r="AC154" i="24"/>
  <c r="AF50" i="24"/>
  <c r="AX43" i="24"/>
  <c r="AD136" i="24"/>
  <c r="AC150" i="24"/>
  <c r="AD145" i="24" s="1"/>
  <c r="AF132" i="22"/>
  <c r="AF147" i="22"/>
  <c r="AF119" i="22"/>
  <c r="AF112" i="22"/>
  <c r="AF93" i="22" s="1"/>
  <c r="AY43" i="22"/>
  <c r="AD153" i="22"/>
  <c r="AD150" i="22"/>
  <c r="AE145" i="22" s="1"/>
  <c r="AF123" i="22"/>
  <c r="AC81" i="22"/>
  <c r="AC84" i="22" s="1"/>
  <c r="AE139" i="22"/>
  <c r="AE140" i="22" s="1"/>
  <c r="AE148" i="22"/>
  <c r="AE135" i="22"/>
  <c r="AF130" i="22" s="1"/>
  <c r="AG50" i="22"/>
  <c r="AC161" i="22"/>
  <c r="AC88" i="22" s="1"/>
  <c r="AC95" i="22" s="1"/>
  <c r="AC105" i="22" s="1"/>
  <c r="AE136" i="22"/>
  <c r="AG147" i="19"/>
  <c r="AG132" i="19"/>
  <c r="AG112" i="19"/>
  <c r="AG93" i="19" s="1"/>
  <c r="AG119" i="19"/>
  <c r="AG123" i="19"/>
  <c r="AG113" i="19"/>
  <c r="AG124" i="19" s="1"/>
  <c r="AE141" i="19"/>
  <c r="AE149" i="19" s="1"/>
  <c r="AE153" i="19" s="1"/>
  <c r="AY43" i="19"/>
  <c r="AH50" i="19"/>
  <c r="AD155" i="19"/>
  <c r="AD156" i="19" s="1"/>
  <c r="AF121" i="22" l="1"/>
  <c r="AF114" i="22"/>
  <c r="AG109" i="22" s="1"/>
  <c r="AG111" i="22" s="1"/>
  <c r="AF125" i="22"/>
  <c r="AF126" i="22" s="1"/>
  <c r="AF120" i="22"/>
  <c r="AG117" i="22" s="1"/>
  <c r="AG118" i="22" s="1"/>
  <c r="AF136" i="19"/>
  <c r="AF139" i="19"/>
  <c r="AF140" i="19" s="1"/>
  <c r="AF141" i="19" s="1"/>
  <c r="AF135" i="19"/>
  <c r="AG130" i="19" s="1"/>
  <c r="AG131" i="19" s="1"/>
  <c r="AE150" i="19"/>
  <c r="AF145" i="19" s="1"/>
  <c r="AF146" i="19" s="1"/>
  <c r="AE114" i="24"/>
  <c r="AF109" i="24" s="1"/>
  <c r="AF111" i="24" s="1"/>
  <c r="AC162" i="22"/>
  <c r="AC163" i="22" s="1"/>
  <c r="AG47" i="24"/>
  <c r="AF52" i="24"/>
  <c r="AF54" i="24" s="1"/>
  <c r="AC155" i="24"/>
  <c r="AC156" i="24" s="1"/>
  <c r="AE125" i="24"/>
  <c r="AB162" i="24"/>
  <c r="AB163" i="24" s="1"/>
  <c r="AB81" i="24"/>
  <c r="AB84" i="24" s="1"/>
  <c r="AE131" i="24"/>
  <c r="AD139" i="24"/>
  <c r="AD148" i="24"/>
  <c r="AE133" i="24"/>
  <c r="AE110" i="24"/>
  <c r="AE115" i="24"/>
  <c r="AE82" i="24"/>
  <c r="AE93" i="24"/>
  <c r="AE121" i="24"/>
  <c r="AE120" i="24"/>
  <c r="AF117" i="24" s="1"/>
  <c r="AD146" i="24"/>
  <c r="AX44" i="24"/>
  <c r="AY42" i="24" s="1"/>
  <c r="AE141" i="22"/>
  <c r="AF133" i="22"/>
  <c r="AF110" i="22"/>
  <c r="AE146" i="22"/>
  <c r="AD154" i="22"/>
  <c r="AY44" i="22"/>
  <c r="AZ42" i="22" s="1"/>
  <c r="AF82" i="22"/>
  <c r="AF115" i="22"/>
  <c r="AH47" i="22"/>
  <c r="AG52" i="22"/>
  <c r="AF131" i="22"/>
  <c r="AG121" i="19"/>
  <c r="AG120" i="19"/>
  <c r="AH117" i="19" s="1"/>
  <c r="AI47" i="19"/>
  <c r="AH52" i="19"/>
  <c r="AY44" i="19"/>
  <c r="AZ42" i="19" s="1"/>
  <c r="AE154" i="19"/>
  <c r="AG125" i="19"/>
  <c r="AG133" i="19"/>
  <c r="AG110" i="19"/>
  <c r="AG115" i="19"/>
  <c r="AG82" i="19"/>
  <c r="AG114" i="19"/>
  <c r="AH109" i="19" s="1"/>
  <c r="AD160" i="19"/>
  <c r="AD161" i="19" s="1"/>
  <c r="AD88" i="19" s="1"/>
  <c r="AD95" i="19" s="1"/>
  <c r="AD105" i="19" s="1"/>
  <c r="AF149" i="19" l="1"/>
  <c r="AF153" i="19" s="1"/>
  <c r="AF154" i="19" s="1"/>
  <c r="AF134" i="22"/>
  <c r="AF138" i="22" s="1"/>
  <c r="AF139" i="22" s="1"/>
  <c r="AF140" i="22" s="1"/>
  <c r="AF53" i="24"/>
  <c r="AF68" i="24" s="1"/>
  <c r="AF70" i="24" s="1"/>
  <c r="AF72" i="24" s="1"/>
  <c r="AC160" i="24"/>
  <c r="AC161" i="24" s="1"/>
  <c r="AC88" i="24" s="1"/>
  <c r="AC95" i="24" s="1"/>
  <c r="AC105" i="24" s="1"/>
  <c r="AG48" i="24"/>
  <c r="AG58" i="24" s="1"/>
  <c r="AG61" i="24" s="1"/>
  <c r="AD140" i="24"/>
  <c r="AY43" i="24"/>
  <c r="AE126" i="24"/>
  <c r="AE134" i="24" s="1"/>
  <c r="AF118" i="24"/>
  <c r="AZ43" i="22"/>
  <c r="AD155" i="22"/>
  <c r="AD156" i="22" s="1"/>
  <c r="AE149" i="22"/>
  <c r="AE153" i="22" s="1"/>
  <c r="AG54" i="22"/>
  <c r="AG53" i="22" s="1"/>
  <c r="AG68" i="22" s="1"/>
  <c r="AG70" i="22" s="1"/>
  <c r="AG72" i="22" s="1"/>
  <c r="AH48" i="22"/>
  <c r="AH58" i="22" s="1"/>
  <c r="AH61" i="22" s="1"/>
  <c r="AG126" i="19"/>
  <c r="AG134" i="19" s="1"/>
  <c r="AE155" i="19"/>
  <c r="AE156" i="19" s="1"/>
  <c r="AZ43" i="19"/>
  <c r="AH54" i="19"/>
  <c r="AH53" i="19" s="1"/>
  <c r="AH68" i="19" s="1"/>
  <c r="AH70" i="19" s="1"/>
  <c r="AH72" i="19" s="1"/>
  <c r="AI48" i="19"/>
  <c r="AI58" i="19" s="1"/>
  <c r="AI61" i="19" s="1"/>
  <c r="AD162" i="19"/>
  <c r="AD163" i="19" s="1"/>
  <c r="AD81" i="19"/>
  <c r="AD84" i="19" s="1"/>
  <c r="AH118" i="19"/>
  <c r="AH111" i="19"/>
  <c r="AF150" i="19" l="1"/>
  <c r="AG145" i="19" s="1"/>
  <c r="AG146" i="19" s="1"/>
  <c r="AF148" i="22"/>
  <c r="AF135" i="22"/>
  <c r="AG130" i="22" s="1"/>
  <c r="AG131" i="22" s="1"/>
  <c r="AF136" i="22"/>
  <c r="AH113" i="19"/>
  <c r="AH124" i="19" s="1"/>
  <c r="AE138" i="24"/>
  <c r="AE136" i="24"/>
  <c r="AE135" i="24"/>
  <c r="AF130" i="24" s="1"/>
  <c r="AF132" i="24"/>
  <c r="AF119" i="24"/>
  <c r="AF147" i="24"/>
  <c r="AF112" i="24"/>
  <c r="AF113" i="24"/>
  <c r="AF124" i="24" s="1"/>
  <c r="AY44" i="24"/>
  <c r="AZ42" i="24" s="1"/>
  <c r="AD141" i="24"/>
  <c r="AD149" i="24" s="1"/>
  <c r="AG50" i="24"/>
  <c r="AC162" i="24"/>
  <c r="AC163" i="24" s="1"/>
  <c r="AC81" i="24"/>
  <c r="AC84" i="24" s="1"/>
  <c r="AF123" i="24"/>
  <c r="AG132" i="22"/>
  <c r="AG119" i="22"/>
  <c r="AG147" i="22"/>
  <c r="AG112" i="22"/>
  <c r="AG93" i="22" s="1"/>
  <c r="AG123" i="22"/>
  <c r="AG113" i="22"/>
  <c r="AG124" i="22" s="1"/>
  <c r="AE150" i="22"/>
  <c r="AF145" i="22" s="1"/>
  <c r="AH50" i="22"/>
  <c r="AF141" i="22"/>
  <c r="AE154" i="22"/>
  <c r="AD160" i="22"/>
  <c r="AD161" i="22" s="1"/>
  <c r="AD88" i="22" s="1"/>
  <c r="AD95" i="22" s="1"/>
  <c r="AD105" i="22" s="1"/>
  <c r="AZ44" i="22"/>
  <c r="BA42" i="22" s="1"/>
  <c r="AH132" i="19"/>
  <c r="AH147" i="19"/>
  <c r="AH112" i="19"/>
  <c r="AH93" i="19" s="1"/>
  <c r="AH119" i="19"/>
  <c r="AG138" i="19"/>
  <c r="AG135" i="19"/>
  <c r="AH130" i="19" s="1"/>
  <c r="AG136" i="19"/>
  <c r="AI50" i="19"/>
  <c r="AZ44" i="19"/>
  <c r="BA42" i="19" s="1"/>
  <c r="AE160" i="19"/>
  <c r="AE161" i="19" s="1"/>
  <c r="AE88" i="19" s="1"/>
  <c r="AE95" i="19" s="1"/>
  <c r="AE105" i="19" s="1"/>
  <c r="AH123" i="19"/>
  <c r="AF155" i="19"/>
  <c r="AF156" i="19" s="1"/>
  <c r="AH114" i="19" l="1"/>
  <c r="AI109" i="19" s="1"/>
  <c r="AI111" i="19" s="1"/>
  <c r="AH121" i="19"/>
  <c r="AH120" i="19"/>
  <c r="AI117" i="19" s="1"/>
  <c r="AI118" i="19" s="1"/>
  <c r="AD153" i="24"/>
  <c r="AD150" i="24"/>
  <c r="AE145" i="24" s="1"/>
  <c r="AF125" i="24"/>
  <c r="AF131" i="24"/>
  <c r="AH47" i="24"/>
  <c r="AG52" i="24"/>
  <c r="AG54" i="24" s="1"/>
  <c r="AZ43" i="24"/>
  <c r="AF115" i="24"/>
  <c r="AF82" i="24"/>
  <c r="AF93" i="24"/>
  <c r="AF114" i="24"/>
  <c r="AG109" i="24" s="1"/>
  <c r="AF121" i="24"/>
  <c r="AE139" i="24"/>
  <c r="AE140" i="24" s="1"/>
  <c r="AE148" i="24"/>
  <c r="AF110" i="24"/>
  <c r="AF133" i="24"/>
  <c r="AF120" i="24"/>
  <c r="AG117" i="24" s="1"/>
  <c r="AE155" i="22"/>
  <c r="AE156" i="22" s="1"/>
  <c r="AI47" i="22"/>
  <c r="AH52" i="22"/>
  <c r="AF146" i="22"/>
  <c r="AF149" i="22" s="1"/>
  <c r="AG125" i="22"/>
  <c r="AG133" i="22"/>
  <c r="AG110" i="22"/>
  <c r="AG82" i="22"/>
  <c r="AG115" i="22"/>
  <c r="AG114" i="22"/>
  <c r="AH109" i="22" s="1"/>
  <c r="BA43" i="22"/>
  <c r="BA44" i="22" s="1"/>
  <c r="BB42" i="22" s="1"/>
  <c r="AG121" i="22"/>
  <c r="AG120" i="22"/>
  <c r="AH117" i="22" s="1"/>
  <c r="AD162" i="22"/>
  <c r="AD163" i="22" s="1"/>
  <c r="AD81" i="22"/>
  <c r="AD84" i="22" s="1"/>
  <c r="AH131" i="19"/>
  <c r="AJ47" i="19"/>
  <c r="AI52" i="19"/>
  <c r="AG148" i="19"/>
  <c r="AG139" i="19"/>
  <c r="AG140" i="19" s="1"/>
  <c r="BA43" i="19"/>
  <c r="BA44" i="19" s="1"/>
  <c r="BB42" i="19" s="1"/>
  <c r="AF160" i="19"/>
  <c r="AH133" i="19"/>
  <c r="AH110" i="19"/>
  <c r="AE162" i="19"/>
  <c r="AE163" i="19" s="1"/>
  <c r="AE81" i="19"/>
  <c r="AE84" i="19" s="1"/>
  <c r="AH115" i="19"/>
  <c r="AH82" i="19"/>
  <c r="AH125" i="19"/>
  <c r="AE141" i="24" l="1"/>
  <c r="AG111" i="24"/>
  <c r="AZ44" i="24"/>
  <c r="BA42" i="24" s="1"/>
  <c r="AG53" i="24"/>
  <c r="AG68" i="24" s="1"/>
  <c r="AG70" i="24" s="1"/>
  <c r="AG72" i="24" s="1"/>
  <c r="AH48" i="24"/>
  <c r="AH58" i="24" s="1"/>
  <c r="AH61" i="24" s="1"/>
  <c r="AG118" i="24"/>
  <c r="AF126" i="24"/>
  <c r="AF134" i="24" s="1"/>
  <c r="AE146" i="24"/>
  <c r="AD154" i="24"/>
  <c r="BB43" i="22"/>
  <c r="AF153" i="22"/>
  <c r="AF150" i="22"/>
  <c r="AG145" i="22" s="1"/>
  <c r="AH111" i="22"/>
  <c r="AG126" i="22"/>
  <c r="AG134" i="22" s="1"/>
  <c r="AI48" i="22"/>
  <c r="AI58" i="22" s="1"/>
  <c r="AI61" i="22" s="1"/>
  <c r="AH54" i="22"/>
  <c r="AH53" i="22" s="1"/>
  <c r="AH68" i="22" s="1"/>
  <c r="AH70" i="22" s="1"/>
  <c r="AH72" i="22" s="1"/>
  <c r="AE160" i="22"/>
  <c r="AE161" i="22" s="1"/>
  <c r="AE88" i="22" s="1"/>
  <c r="AE95" i="22" s="1"/>
  <c r="AE105" i="22" s="1"/>
  <c r="AH118" i="22"/>
  <c r="BB43" i="19"/>
  <c r="BB44" i="19" s="1"/>
  <c r="BC42" i="19" s="1"/>
  <c r="AF81" i="19"/>
  <c r="AF84" i="19" s="1"/>
  <c r="AJ48" i="19"/>
  <c r="AJ58" i="19" s="1"/>
  <c r="AJ61" i="19" s="1"/>
  <c r="AF161" i="19"/>
  <c r="AF88" i="19" s="1"/>
  <c r="AF95" i="19" s="1"/>
  <c r="AF105" i="19" s="1"/>
  <c r="AG141" i="19"/>
  <c r="AG149" i="19" s="1"/>
  <c r="AH126" i="19"/>
  <c r="AH134" i="19" s="1"/>
  <c r="AI54" i="19"/>
  <c r="AI53" i="19" s="1"/>
  <c r="AI68" i="19" s="1"/>
  <c r="AI70" i="19" s="1"/>
  <c r="AI72" i="19" s="1"/>
  <c r="AI113" i="19" l="1"/>
  <c r="AI124" i="19" s="1"/>
  <c r="AI123" i="19"/>
  <c r="AI133" i="19" s="1"/>
  <c r="AG132" i="24"/>
  <c r="AG147" i="24"/>
  <c r="AG119" i="24"/>
  <c r="AG112" i="24"/>
  <c r="AG113" i="24"/>
  <c r="AG124" i="24" s="1"/>
  <c r="AG123" i="24"/>
  <c r="AH50" i="24"/>
  <c r="AF138" i="24"/>
  <c r="AF136" i="24"/>
  <c r="BA43" i="24"/>
  <c r="AD155" i="24"/>
  <c r="AD156" i="24" s="1"/>
  <c r="AE149" i="24"/>
  <c r="AE153" i="24" s="1"/>
  <c r="AF135" i="24"/>
  <c r="AG130" i="24" s="1"/>
  <c r="AH132" i="22"/>
  <c r="AH147" i="22"/>
  <c r="AH119" i="22"/>
  <c r="AH112" i="22"/>
  <c r="AH93" i="22" s="1"/>
  <c r="AH113" i="22"/>
  <c r="AH124" i="22" s="1"/>
  <c r="AH123" i="22"/>
  <c r="AG138" i="22"/>
  <c r="AG135" i="22"/>
  <c r="AH130" i="22" s="1"/>
  <c r="AG136" i="22"/>
  <c r="AI50" i="22"/>
  <c r="AG146" i="22"/>
  <c r="AF154" i="22"/>
  <c r="AF155" i="22" s="1"/>
  <c r="AF156" i="22" s="1"/>
  <c r="AE162" i="22"/>
  <c r="AE163" i="22" s="1"/>
  <c r="AE81" i="22"/>
  <c r="AE84" i="22" s="1"/>
  <c r="BB44" i="22"/>
  <c r="BC42" i="22" s="1"/>
  <c r="BC43" i="19"/>
  <c r="AG153" i="19"/>
  <c r="AG150" i="19"/>
  <c r="AH145" i="19" s="1"/>
  <c r="AH138" i="19"/>
  <c r="AH135" i="19"/>
  <c r="AI130" i="19" s="1"/>
  <c r="AH136" i="19"/>
  <c r="AJ50" i="19"/>
  <c r="AI132" i="19"/>
  <c r="AI147" i="19"/>
  <c r="AI112" i="19"/>
  <c r="AI93" i="19" s="1"/>
  <c r="AI119" i="19"/>
  <c r="AF162" i="19"/>
  <c r="AF163" i="19" s="1"/>
  <c r="AG114" i="24" l="1"/>
  <c r="AH109" i="24" s="1"/>
  <c r="AH111" i="24" s="1"/>
  <c r="AI125" i="19"/>
  <c r="AI126" i="19" s="1"/>
  <c r="AI110" i="19"/>
  <c r="AG120" i="24"/>
  <c r="AH117" i="24" s="1"/>
  <c r="AH118" i="24" s="1"/>
  <c r="AD160" i="24"/>
  <c r="AG131" i="24"/>
  <c r="AE154" i="24"/>
  <c r="BA44" i="24"/>
  <c r="BB42" i="24" s="1"/>
  <c r="AF139" i="24"/>
  <c r="AF140" i="24" s="1"/>
  <c r="AF148" i="24"/>
  <c r="AI47" i="24"/>
  <c r="AH52" i="24"/>
  <c r="AH54" i="24" s="1"/>
  <c r="AE150" i="24"/>
  <c r="AF145" i="24" s="1"/>
  <c r="AG110" i="24"/>
  <c r="AG133" i="24"/>
  <c r="AG125" i="24"/>
  <c r="AG115" i="24"/>
  <c r="AG93" i="24"/>
  <c r="AG82" i="24"/>
  <c r="AG121" i="24"/>
  <c r="AH125" i="22"/>
  <c r="BC43" i="22"/>
  <c r="AF160" i="22"/>
  <c r="AF161" i="22" s="1"/>
  <c r="AF88" i="22" s="1"/>
  <c r="AF95" i="22" s="1"/>
  <c r="AF105" i="22" s="1"/>
  <c r="AH131" i="22"/>
  <c r="AG148" i="22"/>
  <c r="AG139" i="22"/>
  <c r="AG140" i="22" s="1"/>
  <c r="AH115" i="22"/>
  <c r="AH82" i="22"/>
  <c r="AH114" i="22"/>
  <c r="AI109" i="22" s="1"/>
  <c r="AJ47" i="22"/>
  <c r="AI52" i="22"/>
  <c r="AH133" i="22"/>
  <c r="AH110" i="22"/>
  <c r="AH121" i="22"/>
  <c r="AH120" i="22"/>
  <c r="AI117" i="22" s="1"/>
  <c r="AI121" i="19"/>
  <c r="AI120" i="19"/>
  <c r="AJ117" i="19" s="1"/>
  <c r="AI115" i="19"/>
  <c r="AI82" i="19"/>
  <c r="AI114" i="19"/>
  <c r="AJ109" i="19" s="1"/>
  <c r="AK47" i="19"/>
  <c r="AJ52" i="19"/>
  <c r="AH146" i="19"/>
  <c r="AI131" i="19"/>
  <c r="AG154" i="19"/>
  <c r="AH139" i="19"/>
  <c r="AH148" i="19"/>
  <c r="BC44" i="19"/>
  <c r="BD42" i="19" s="1"/>
  <c r="AF146" i="24" l="1"/>
  <c r="AD81" i="24"/>
  <c r="AD84" i="24" s="1"/>
  <c r="AF141" i="24"/>
  <c r="BB43" i="24"/>
  <c r="AH53" i="24"/>
  <c r="AH68" i="24" s="1"/>
  <c r="AH70" i="24" s="1"/>
  <c r="AH72" i="24" s="1"/>
  <c r="AH113" i="24" s="1"/>
  <c r="AH124" i="24" s="1"/>
  <c r="AG126" i="24"/>
  <c r="AG134" i="24" s="1"/>
  <c r="AE155" i="24"/>
  <c r="AE156" i="24" s="1"/>
  <c r="AD161" i="24"/>
  <c r="AD88" i="24" s="1"/>
  <c r="AD95" i="24" s="1"/>
  <c r="AD105" i="24" s="1"/>
  <c r="AI48" i="24"/>
  <c r="AI58" i="24" s="1"/>
  <c r="AI61" i="24" s="1"/>
  <c r="AG141" i="22"/>
  <c r="AG149" i="22" s="1"/>
  <c r="AG153" i="22" s="1"/>
  <c r="AI111" i="22"/>
  <c r="AI118" i="22"/>
  <c r="BC44" i="22"/>
  <c r="BD42" i="22" s="1"/>
  <c r="AI54" i="22"/>
  <c r="AI53" i="22" s="1"/>
  <c r="AI68" i="22" s="1"/>
  <c r="AI70" i="22" s="1"/>
  <c r="AI72" i="22" s="1"/>
  <c r="AH126" i="22"/>
  <c r="AH134" i="22" s="1"/>
  <c r="AF162" i="22"/>
  <c r="AF163" i="22" s="1"/>
  <c r="AF81" i="22"/>
  <c r="AF84" i="22" s="1"/>
  <c r="AJ48" i="22"/>
  <c r="AJ58" i="22" s="1"/>
  <c r="AJ61" i="22" s="1"/>
  <c r="AG155" i="19"/>
  <c r="AG156" i="19" s="1"/>
  <c r="AI134" i="19"/>
  <c r="AJ54" i="19"/>
  <c r="AJ53" i="19" s="1"/>
  <c r="AJ68" i="19" s="1"/>
  <c r="AJ70" i="19" s="1"/>
  <c r="AJ72" i="19" s="1"/>
  <c r="AK48" i="19"/>
  <c r="AK58" i="19" s="1"/>
  <c r="AK61" i="19" s="1"/>
  <c r="AJ111" i="19"/>
  <c r="BD43" i="19"/>
  <c r="AJ118" i="19"/>
  <c r="AH140" i="19"/>
  <c r="AJ123" i="19" l="1"/>
  <c r="AJ110" i="19" s="1"/>
  <c r="AG150" i="22"/>
  <c r="AH145" i="22" s="1"/>
  <c r="AH146" i="22" s="1"/>
  <c r="AG138" i="24"/>
  <c r="AG139" i="24" s="1"/>
  <c r="AG140" i="24" s="1"/>
  <c r="AG135" i="24"/>
  <c r="AH130" i="24" s="1"/>
  <c r="AH131" i="24" s="1"/>
  <c r="AI50" i="24"/>
  <c r="AJ47" i="24" s="1"/>
  <c r="AH123" i="24"/>
  <c r="AH133" i="24" s="1"/>
  <c r="AD162" i="24"/>
  <c r="AD163" i="24" s="1"/>
  <c r="BB44" i="24"/>
  <c r="BC42" i="24" s="1"/>
  <c r="AE160" i="24"/>
  <c r="AE161" i="24" s="1"/>
  <c r="AE88" i="24" s="1"/>
  <c r="AE95" i="24" s="1"/>
  <c r="AE105" i="24" s="1"/>
  <c r="AF149" i="24"/>
  <c r="AF153" i="24" s="1"/>
  <c r="AH132" i="24"/>
  <c r="AH147" i="24"/>
  <c r="AH112" i="24"/>
  <c r="AH119" i="24"/>
  <c r="AG136" i="24"/>
  <c r="AH138" i="22"/>
  <c r="AH136" i="22"/>
  <c r="AH135" i="22"/>
  <c r="AI130" i="22" s="1"/>
  <c r="AI147" i="22"/>
  <c r="AI119" i="22"/>
  <c r="AI132" i="22"/>
  <c r="AI112" i="22"/>
  <c r="AI93" i="22" s="1"/>
  <c r="AI123" i="22"/>
  <c r="AI113" i="22"/>
  <c r="AI124" i="22" s="1"/>
  <c r="BD43" i="22"/>
  <c r="BD44" i="22" s="1"/>
  <c r="BE42" i="22" s="1"/>
  <c r="AG154" i="22"/>
  <c r="AJ50" i="22"/>
  <c r="BD44" i="19"/>
  <c r="BE42" i="19" s="1"/>
  <c r="AJ113" i="19"/>
  <c r="AJ124" i="19" s="1"/>
  <c r="AK50" i="19"/>
  <c r="AJ132" i="19"/>
  <c r="AJ112" i="19"/>
  <c r="AJ93" i="19" s="1"/>
  <c r="AJ147" i="19"/>
  <c r="AJ119" i="19"/>
  <c r="AI138" i="19"/>
  <c r="AI136" i="19"/>
  <c r="AG160" i="19"/>
  <c r="AH141" i="19"/>
  <c r="AH149" i="19" s="1"/>
  <c r="AI135" i="19"/>
  <c r="AJ130" i="19" s="1"/>
  <c r="AG148" i="24" l="1"/>
  <c r="AJ133" i="19"/>
  <c r="AH125" i="24"/>
  <c r="AH126" i="24" s="1"/>
  <c r="AH134" i="24" s="1"/>
  <c r="AH110" i="24"/>
  <c r="AI52" i="24"/>
  <c r="AI114" i="22"/>
  <c r="AJ109" i="22" s="1"/>
  <c r="AJ111" i="22" s="1"/>
  <c r="AG141" i="24"/>
  <c r="AF154" i="24"/>
  <c r="AH121" i="24"/>
  <c r="AH120" i="24"/>
  <c r="AI117" i="24" s="1"/>
  <c r="BC43" i="24"/>
  <c r="AJ48" i="24"/>
  <c r="AJ58" i="24" s="1"/>
  <c r="AJ61" i="24" s="1"/>
  <c r="AE162" i="24"/>
  <c r="AE163" i="24" s="1"/>
  <c r="AE81" i="24"/>
  <c r="AE84" i="24" s="1"/>
  <c r="AH115" i="24"/>
  <c r="AH82" i="24"/>
  <c r="AH93" i="24"/>
  <c r="AH114" i="24"/>
  <c r="AI109" i="24" s="1"/>
  <c r="AF150" i="24"/>
  <c r="AG145" i="24" s="1"/>
  <c r="BE43" i="22"/>
  <c r="AI121" i="22"/>
  <c r="AI125" i="22"/>
  <c r="AI115" i="22"/>
  <c r="AI82" i="22"/>
  <c r="AK47" i="22"/>
  <c r="AJ52" i="22"/>
  <c r="AI131" i="22"/>
  <c r="AI120" i="22"/>
  <c r="AJ117" i="22" s="1"/>
  <c r="AI133" i="22"/>
  <c r="AI110" i="22"/>
  <c r="AG155" i="22"/>
  <c r="AG156" i="22" s="1"/>
  <c r="AH148" i="22"/>
  <c r="AH139" i="22"/>
  <c r="AG81" i="19"/>
  <c r="AG84" i="19" s="1"/>
  <c r="AI148" i="19"/>
  <c r="AI139" i="19"/>
  <c r="AI140" i="19" s="1"/>
  <c r="AJ121" i="19"/>
  <c r="AJ120" i="19"/>
  <c r="AK117" i="19" s="1"/>
  <c r="AJ115" i="19"/>
  <c r="AJ82" i="19"/>
  <c r="AL47" i="19"/>
  <c r="AK52" i="19"/>
  <c r="BE43" i="19"/>
  <c r="BE44" i="19" s="1"/>
  <c r="BF42" i="19" s="1"/>
  <c r="AH153" i="19"/>
  <c r="AH150" i="19"/>
  <c r="AI145" i="19" s="1"/>
  <c r="AJ114" i="19"/>
  <c r="AK109" i="19" s="1"/>
  <c r="AJ125" i="19"/>
  <c r="AJ131" i="19"/>
  <c r="AG161" i="19"/>
  <c r="AG88" i="19" s="1"/>
  <c r="AG95" i="19" s="1"/>
  <c r="AG105" i="19" s="1"/>
  <c r="AI54" i="24" l="1"/>
  <c r="AI53" i="24" s="1"/>
  <c r="AI68" i="24" s="1"/>
  <c r="AI70" i="24" s="1"/>
  <c r="AI72" i="24" s="1"/>
  <c r="AH138" i="24"/>
  <c r="AH136" i="24"/>
  <c r="AH135" i="24"/>
  <c r="AI130" i="24" s="1"/>
  <c r="AJ50" i="24"/>
  <c r="BC44" i="24"/>
  <c r="BD42" i="24" s="1"/>
  <c r="AI118" i="24"/>
  <c r="AG146" i="24"/>
  <c r="AF155" i="24"/>
  <c r="AF156" i="24" s="1"/>
  <c r="AI111" i="24"/>
  <c r="AK48" i="22"/>
  <c r="AK58" i="22" s="1"/>
  <c r="AK61" i="22" s="1"/>
  <c r="AI126" i="22"/>
  <c r="AI134" i="22" s="1"/>
  <c r="AH140" i="22"/>
  <c r="AJ54" i="22"/>
  <c r="AJ53" i="22" s="1"/>
  <c r="AJ68" i="22" s="1"/>
  <c r="AJ70" i="22" s="1"/>
  <c r="AJ72" i="22" s="1"/>
  <c r="AG160" i="22"/>
  <c r="AG161" i="22" s="1"/>
  <c r="AG88" i="22" s="1"/>
  <c r="AG95" i="22" s="1"/>
  <c r="AG105" i="22" s="1"/>
  <c r="AJ118" i="22"/>
  <c r="BE44" i="22"/>
  <c r="BF42" i="22" s="1"/>
  <c r="BF43" i="19"/>
  <c r="AK111" i="19"/>
  <c r="AH154" i="19"/>
  <c r="AH155" i="19" s="1"/>
  <c r="AH156" i="19" s="1"/>
  <c r="AJ126" i="19"/>
  <c r="AJ134" i="19" s="1"/>
  <c r="AI146" i="19"/>
  <c r="AK54" i="19"/>
  <c r="AK53" i="19" s="1"/>
  <c r="AK68" i="19" s="1"/>
  <c r="AK70" i="19" s="1"/>
  <c r="AK72" i="19" s="1"/>
  <c r="AL48" i="19"/>
  <c r="AL58" i="19" s="1"/>
  <c r="AL61" i="19" s="1"/>
  <c r="AK118" i="19"/>
  <c r="AI141" i="19"/>
  <c r="AG162" i="19"/>
  <c r="AG163" i="19" s="1"/>
  <c r="AI132" i="24" l="1"/>
  <c r="AI147" i="24"/>
  <c r="AI119" i="24"/>
  <c r="AI112" i="24"/>
  <c r="AI93" i="24" s="1"/>
  <c r="AI123" i="24"/>
  <c r="AI133" i="24" s="1"/>
  <c r="AL50" i="19"/>
  <c r="AM47" i="19" s="1"/>
  <c r="AI113" i="24"/>
  <c r="AI124" i="24" s="1"/>
  <c r="AG149" i="24"/>
  <c r="AG153" i="24" s="1"/>
  <c r="BD43" i="24"/>
  <c r="AK47" i="24"/>
  <c r="AJ52" i="24"/>
  <c r="AJ54" i="24" s="1"/>
  <c r="AI131" i="24"/>
  <c r="AF160" i="24"/>
  <c r="AF161" i="24" s="1"/>
  <c r="AF88" i="24" s="1"/>
  <c r="AF95" i="24" s="1"/>
  <c r="AF105" i="24" s="1"/>
  <c r="AH139" i="24"/>
  <c r="AH140" i="24" s="1"/>
  <c r="AH148" i="24"/>
  <c r="AJ119" i="22"/>
  <c r="AJ147" i="22"/>
  <c r="AJ132" i="22"/>
  <c r="AJ112" i="22"/>
  <c r="AJ93" i="22" s="1"/>
  <c r="AJ113" i="22"/>
  <c r="AJ124" i="22" s="1"/>
  <c r="AJ123" i="22"/>
  <c r="AI138" i="22"/>
  <c r="AI136" i="22"/>
  <c r="AI135" i="22"/>
  <c r="AJ130" i="22" s="1"/>
  <c r="AH141" i="22"/>
  <c r="AH149" i="22" s="1"/>
  <c r="AG162" i="22"/>
  <c r="AG163" i="22" s="1"/>
  <c r="AG81" i="22"/>
  <c r="AG84" i="22" s="1"/>
  <c r="AK50" i="22"/>
  <c r="BF43" i="22"/>
  <c r="BF44" i="22" s="1"/>
  <c r="BG42" i="22" s="1"/>
  <c r="AK132" i="19"/>
  <c r="AK119" i="19"/>
  <c r="AK147" i="19"/>
  <c r="AK112" i="19"/>
  <c r="AK93" i="19" s="1"/>
  <c r="AJ138" i="19"/>
  <c r="AJ136" i="19"/>
  <c r="AJ135" i="19"/>
  <c r="AK130" i="19" s="1"/>
  <c r="AK113" i="19"/>
  <c r="AK124" i="19" s="1"/>
  <c r="AI149" i="19"/>
  <c r="AI153" i="19" s="1"/>
  <c r="AK123" i="19"/>
  <c r="BF44" i="19"/>
  <c r="BG42" i="19" s="1"/>
  <c r="AH160" i="19"/>
  <c r="AH161" i="19" s="1"/>
  <c r="AH88" i="19" s="1"/>
  <c r="AH95" i="19" s="1"/>
  <c r="AH105" i="19" s="1"/>
  <c r="AI110" i="24" l="1"/>
  <c r="AI82" i="24"/>
  <c r="AI120" i="24"/>
  <c r="AJ117" i="24" s="1"/>
  <c r="AJ118" i="24" s="1"/>
  <c r="AL52" i="19"/>
  <c r="AL54" i="19" s="1"/>
  <c r="AL53" i="19" s="1"/>
  <c r="AL68" i="19" s="1"/>
  <c r="AL70" i="19" s="1"/>
  <c r="AL72" i="19" s="1"/>
  <c r="AI125" i="24"/>
  <c r="AI126" i="24" s="1"/>
  <c r="AI134" i="24" s="1"/>
  <c r="AI121" i="24"/>
  <c r="AK114" i="19"/>
  <c r="AL109" i="19" s="1"/>
  <c r="AL111" i="19" s="1"/>
  <c r="AI115" i="24"/>
  <c r="AI114" i="24"/>
  <c r="AJ109" i="24" s="1"/>
  <c r="AJ111" i="24" s="1"/>
  <c r="AK121" i="19"/>
  <c r="AJ53" i="24"/>
  <c r="AJ68" i="24" s="1"/>
  <c r="AJ70" i="24" s="1"/>
  <c r="AJ72" i="24" s="1"/>
  <c r="AK48" i="24"/>
  <c r="AK58" i="24" s="1"/>
  <c r="AK61" i="24" s="1"/>
  <c r="AH141" i="24"/>
  <c r="AF162" i="24"/>
  <c r="AF163" i="24" s="1"/>
  <c r="AF81" i="24"/>
  <c r="AF84" i="24" s="1"/>
  <c r="BD44" i="24"/>
  <c r="BE42" i="24" s="1"/>
  <c r="AG154" i="24"/>
  <c r="AG150" i="24"/>
  <c r="AH145" i="24" s="1"/>
  <c r="BG43" i="22"/>
  <c r="AJ121" i="22"/>
  <c r="AJ120" i="22"/>
  <c r="AK117" i="22" s="1"/>
  <c r="AL47" i="22"/>
  <c r="AK52" i="22"/>
  <c r="AJ131" i="22"/>
  <c r="AJ133" i="22"/>
  <c r="AJ110" i="22"/>
  <c r="AH153" i="22"/>
  <c r="AH150" i="22"/>
  <c r="AI145" i="22" s="1"/>
  <c r="AI148" i="22"/>
  <c r="AI139" i="22"/>
  <c r="AJ125" i="22"/>
  <c r="AJ115" i="22"/>
  <c r="AJ82" i="22"/>
  <c r="AJ114" i="22"/>
  <c r="AK109" i="22" s="1"/>
  <c r="AH162" i="19"/>
  <c r="AH163" i="19" s="1"/>
  <c r="AH81" i="19"/>
  <c r="AH84" i="19" s="1"/>
  <c r="BG43" i="19"/>
  <c r="AK120" i="19"/>
  <c r="AL117" i="19" s="1"/>
  <c r="AK133" i="19"/>
  <c r="AK110" i="19"/>
  <c r="AI154" i="19"/>
  <c r="AM48" i="19"/>
  <c r="AM58" i="19" s="1"/>
  <c r="AM61" i="19" s="1"/>
  <c r="AK125" i="19"/>
  <c r="AK131" i="19"/>
  <c r="AJ139" i="19"/>
  <c r="AJ140" i="19" s="1"/>
  <c r="AJ148" i="19"/>
  <c r="AI150" i="19"/>
  <c r="AJ145" i="19" s="1"/>
  <c r="AK115" i="19"/>
  <c r="AK82" i="19"/>
  <c r="AI138" i="24" l="1"/>
  <c r="AI135" i="24"/>
  <c r="AJ130" i="24" s="1"/>
  <c r="AI136" i="24"/>
  <c r="AK50" i="24"/>
  <c r="AH146" i="24"/>
  <c r="AH149" i="24" s="1"/>
  <c r="AH153" i="24" s="1"/>
  <c r="AG155" i="24"/>
  <c r="AG156" i="24" s="1"/>
  <c r="AJ147" i="24"/>
  <c r="AJ132" i="24"/>
  <c r="AJ112" i="24"/>
  <c r="AJ119" i="24"/>
  <c r="AJ113" i="24"/>
  <c r="AJ124" i="24" s="1"/>
  <c r="BE43" i="24"/>
  <c r="AJ123" i="24"/>
  <c r="AI146" i="22"/>
  <c r="AH154" i="22"/>
  <c r="AH155" i="22" s="1"/>
  <c r="AH156" i="22" s="1"/>
  <c r="AK54" i="22"/>
  <c r="AK53" i="22" s="1"/>
  <c r="AK68" i="22" s="1"/>
  <c r="AK70" i="22" s="1"/>
  <c r="AK72" i="22" s="1"/>
  <c r="AJ126" i="22"/>
  <c r="AJ134" i="22" s="1"/>
  <c r="AJ138" i="22" s="1"/>
  <c r="AI140" i="22"/>
  <c r="AK111" i="22"/>
  <c r="AL48" i="22"/>
  <c r="AL58" i="22" s="1"/>
  <c r="AL61" i="22" s="1"/>
  <c r="AK118" i="22"/>
  <c r="BG44" i="22"/>
  <c r="BH42" i="22" s="1"/>
  <c r="AL132" i="19"/>
  <c r="AL147" i="19"/>
  <c r="AL119" i="19"/>
  <c r="AL112" i="19"/>
  <c r="AL93" i="19" s="1"/>
  <c r="AK126" i="19"/>
  <c r="AK134" i="19" s="1"/>
  <c r="AL113" i="19"/>
  <c r="AL124" i="19" s="1"/>
  <c r="AL118" i="19"/>
  <c r="AM50" i="19"/>
  <c r="AI155" i="19"/>
  <c r="AI156" i="19" s="1"/>
  <c r="AL123" i="19"/>
  <c r="AJ146" i="19"/>
  <c r="BG44" i="19"/>
  <c r="BH42" i="19" s="1"/>
  <c r="AJ141" i="19"/>
  <c r="AL120" i="19" l="1"/>
  <c r="AM117" i="19" s="1"/>
  <c r="AM118" i="19" s="1"/>
  <c r="AK123" i="22"/>
  <c r="AK133" i="22" s="1"/>
  <c r="AH150" i="24"/>
  <c r="AI145" i="24" s="1"/>
  <c r="AI146" i="24" s="1"/>
  <c r="BE44" i="24"/>
  <c r="BF42" i="24" s="1"/>
  <c r="AJ125" i="24"/>
  <c r="AJ121" i="24"/>
  <c r="AJ120" i="24"/>
  <c r="AK117" i="24" s="1"/>
  <c r="AJ115" i="24"/>
  <c r="AJ93" i="24"/>
  <c r="AJ82" i="24"/>
  <c r="AJ114" i="24"/>
  <c r="AK109" i="24" s="1"/>
  <c r="AG160" i="24"/>
  <c r="AH154" i="24"/>
  <c r="AL47" i="24"/>
  <c r="AK52" i="24"/>
  <c r="AK54" i="24" s="1"/>
  <c r="AJ131" i="24"/>
  <c r="AJ133" i="24"/>
  <c r="AJ110" i="24"/>
  <c r="AI148" i="24"/>
  <c r="AI139" i="24"/>
  <c r="AJ148" i="22"/>
  <c r="AJ139" i="22"/>
  <c r="AI141" i="22"/>
  <c r="AI149" i="22" s="1"/>
  <c r="AK119" i="22"/>
  <c r="AK147" i="22"/>
  <c r="AK132" i="22"/>
  <c r="AK112" i="22"/>
  <c r="AK93" i="22" s="1"/>
  <c r="BH43" i="22"/>
  <c r="BH44" i="22" s="1"/>
  <c r="BI42" i="22" s="1"/>
  <c r="AH160" i="22"/>
  <c r="AH161" i="22" s="1"/>
  <c r="AH88" i="22" s="1"/>
  <c r="AH95" i="22" s="1"/>
  <c r="AH105" i="22" s="1"/>
  <c r="AL50" i="22"/>
  <c r="AK113" i="22"/>
  <c r="AK124" i="22" s="1"/>
  <c r="AJ135" i="22"/>
  <c r="AK130" i="22" s="1"/>
  <c r="AJ136" i="22"/>
  <c r="AK138" i="19"/>
  <c r="AK135" i="19"/>
  <c r="AL130" i="19" s="1"/>
  <c r="AK136" i="19"/>
  <c r="AJ149" i="19"/>
  <c r="AJ153" i="19" s="1"/>
  <c r="BH43" i="19"/>
  <c r="AL115" i="19"/>
  <c r="AL82" i="19"/>
  <c r="AL133" i="19"/>
  <c r="AL110" i="19"/>
  <c r="AN47" i="19"/>
  <c r="AM52" i="19"/>
  <c r="AL125" i="19"/>
  <c r="AL114" i="19"/>
  <c r="AM109" i="19" s="1"/>
  <c r="AL121" i="19"/>
  <c r="AI160" i="19"/>
  <c r="AI161" i="19" s="1"/>
  <c r="AI88" i="19" s="1"/>
  <c r="AI95" i="19" s="1"/>
  <c r="AI105" i="19" s="1"/>
  <c r="AK110" i="22" l="1"/>
  <c r="AK121" i="22"/>
  <c r="AH155" i="24"/>
  <c r="AH156" i="24" s="1"/>
  <c r="AG81" i="24"/>
  <c r="AG84" i="24" s="1"/>
  <c r="AG161" i="24"/>
  <c r="AG88" i="24" s="1"/>
  <c r="AG95" i="24" s="1"/>
  <c r="AG105" i="24" s="1"/>
  <c r="AK111" i="24"/>
  <c r="AI140" i="24"/>
  <c r="AK118" i="24"/>
  <c r="AJ126" i="24"/>
  <c r="AJ134" i="24" s="1"/>
  <c r="BF43" i="24"/>
  <c r="BF44" i="24" s="1"/>
  <c r="BG42" i="24" s="1"/>
  <c r="AK53" i="24"/>
  <c r="AK68" i="24" s="1"/>
  <c r="AK70" i="24" s="1"/>
  <c r="AK72" i="24" s="1"/>
  <c r="AL48" i="24"/>
  <c r="AL58" i="24" s="1"/>
  <c r="AL61" i="24" s="1"/>
  <c r="BI43" i="22"/>
  <c r="AK125" i="22"/>
  <c r="AM47" i="22"/>
  <c r="AL52" i="22"/>
  <c r="AJ140" i="22"/>
  <c r="AK115" i="22"/>
  <c r="AK82" i="22"/>
  <c r="AK114" i="22"/>
  <c r="AL109" i="22" s="1"/>
  <c r="AI153" i="22"/>
  <c r="AI150" i="22"/>
  <c r="AJ145" i="22" s="1"/>
  <c r="AK131" i="22"/>
  <c r="AH162" i="22"/>
  <c r="AH163" i="22" s="1"/>
  <c r="AH81" i="22"/>
  <c r="AH84" i="22" s="1"/>
  <c r="AK120" i="22"/>
  <c r="AL117" i="22" s="1"/>
  <c r="AM111" i="19"/>
  <c r="AL126" i="19"/>
  <c r="AN48" i="19"/>
  <c r="AN58" i="19" s="1"/>
  <c r="AN61" i="19" s="1"/>
  <c r="BH44" i="19"/>
  <c r="BI42" i="19" s="1"/>
  <c r="AK139" i="19"/>
  <c r="AK140" i="19" s="1"/>
  <c r="AK148" i="19"/>
  <c r="AM54" i="19"/>
  <c r="AM53" i="19" s="1"/>
  <c r="AM68" i="19" s="1"/>
  <c r="AM70" i="19" s="1"/>
  <c r="AM72" i="19" s="1"/>
  <c r="AJ154" i="19"/>
  <c r="AJ155" i="19" s="1"/>
  <c r="AJ156" i="19" s="1"/>
  <c r="AI162" i="19"/>
  <c r="AI163" i="19" s="1"/>
  <c r="AI81" i="19"/>
  <c r="AI84" i="19" s="1"/>
  <c r="AL131" i="19"/>
  <c r="AJ150" i="19"/>
  <c r="AK145" i="19" s="1"/>
  <c r="AG162" i="24" l="1"/>
  <c r="AG163" i="24" s="1"/>
  <c r="AL50" i="24"/>
  <c r="AM47" i="24" s="1"/>
  <c r="AK113" i="24"/>
  <c r="AK124" i="24" s="1"/>
  <c r="AK147" i="24"/>
  <c r="AK132" i="24"/>
  <c r="AK112" i="24"/>
  <c r="AK119" i="24"/>
  <c r="AJ138" i="24"/>
  <c r="AJ136" i="24"/>
  <c r="AK123" i="24"/>
  <c r="BG43" i="24"/>
  <c r="AJ135" i="24"/>
  <c r="AK130" i="24" s="1"/>
  <c r="AI141" i="24"/>
  <c r="AI149" i="24" s="1"/>
  <c r="AH160" i="24"/>
  <c r="AJ146" i="22"/>
  <c r="AI154" i="22"/>
  <c r="AI155" i="22" s="1"/>
  <c r="AI156" i="22" s="1"/>
  <c r="AL111" i="22"/>
  <c r="AJ141" i="22"/>
  <c r="AL54" i="22"/>
  <c r="AL53" i="22" s="1"/>
  <c r="AL68" i="22" s="1"/>
  <c r="AL70" i="22" s="1"/>
  <c r="AL72" i="22" s="1"/>
  <c r="AM48" i="22"/>
  <c r="AM58" i="22" s="1"/>
  <c r="AM61" i="22" s="1"/>
  <c r="AK126" i="22"/>
  <c r="AK134" i="22" s="1"/>
  <c r="AL118" i="22"/>
  <c r="BI44" i="22"/>
  <c r="BJ42" i="22" s="1"/>
  <c r="AM132" i="19"/>
  <c r="AM147" i="19"/>
  <c r="AM119" i="19"/>
  <c r="AM112" i="19"/>
  <c r="AM93" i="19" s="1"/>
  <c r="AK141" i="19"/>
  <c r="BI43" i="19"/>
  <c r="AK146" i="19"/>
  <c r="AN50" i="19"/>
  <c r="AL134" i="19"/>
  <c r="AL135" i="19" s="1"/>
  <c r="AM130" i="19" s="1"/>
  <c r="AM123" i="19"/>
  <c r="AM113" i="19"/>
  <c r="AM124" i="19" s="1"/>
  <c r="AJ160" i="19"/>
  <c r="AK149" i="19" l="1"/>
  <c r="AK153" i="19" s="1"/>
  <c r="AK154" i="19" s="1"/>
  <c r="AK155" i="19" s="1"/>
  <c r="AK156" i="19" s="1"/>
  <c r="AJ149" i="22"/>
  <c r="AJ153" i="22" s="1"/>
  <c r="AL52" i="24"/>
  <c r="AK114" i="24"/>
  <c r="AL109" i="24" s="1"/>
  <c r="AL111" i="24" s="1"/>
  <c r="AK121" i="24"/>
  <c r="AK131" i="24"/>
  <c r="AI153" i="24"/>
  <c r="AI150" i="24"/>
  <c r="AJ145" i="24" s="1"/>
  <c r="BG44" i="24"/>
  <c r="BH42" i="24" s="1"/>
  <c r="AK133" i="24"/>
  <c r="AK110" i="24"/>
  <c r="AJ148" i="24"/>
  <c r="AJ139" i="24"/>
  <c r="AK115" i="24"/>
  <c r="AK93" i="24"/>
  <c r="AK82" i="24"/>
  <c r="AH81" i="24"/>
  <c r="AH84" i="24" s="1"/>
  <c r="AH161" i="24"/>
  <c r="AH88" i="24" s="1"/>
  <c r="AH95" i="24" s="1"/>
  <c r="AH105" i="24" s="1"/>
  <c r="AK125" i="24"/>
  <c r="AM48" i="24"/>
  <c r="AM58" i="24" s="1"/>
  <c r="AM61" i="24" s="1"/>
  <c r="AK120" i="24"/>
  <c r="AL117" i="24" s="1"/>
  <c r="AK138" i="22"/>
  <c r="AK136" i="22"/>
  <c r="AK135" i="22"/>
  <c r="AL130" i="22" s="1"/>
  <c r="AL147" i="22"/>
  <c r="AL119" i="22"/>
  <c r="AL132" i="22"/>
  <c r="AL112" i="22"/>
  <c r="AL93" i="22" s="1"/>
  <c r="AL123" i="22"/>
  <c r="BJ43" i="22"/>
  <c r="AM50" i="22"/>
  <c r="AL113" i="22"/>
  <c r="AL124" i="22" s="1"/>
  <c r="AI160" i="22"/>
  <c r="AI161" i="22" s="1"/>
  <c r="AI88" i="22" s="1"/>
  <c r="AI95" i="22" s="1"/>
  <c r="AI105" i="22" s="1"/>
  <c r="AO47" i="19"/>
  <c r="AN52" i="19"/>
  <c r="BI44" i="19"/>
  <c r="BJ42" i="19" s="1"/>
  <c r="AM115" i="19"/>
  <c r="AM82" i="19"/>
  <c r="AM121" i="19"/>
  <c r="AM120" i="19"/>
  <c r="AN117" i="19" s="1"/>
  <c r="AJ81" i="19"/>
  <c r="AJ84" i="19" s="1"/>
  <c r="AJ161" i="19"/>
  <c r="AJ88" i="19" s="1"/>
  <c r="AJ95" i="19" s="1"/>
  <c r="AJ105" i="19" s="1"/>
  <c r="AM125" i="19"/>
  <c r="AM133" i="19"/>
  <c r="AM110" i="19"/>
  <c r="AM131" i="19"/>
  <c r="AL138" i="19"/>
  <c r="AL136" i="19"/>
  <c r="AM114" i="19"/>
  <c r="AN109" i="19" s="1"/>
  <c r="AL54" i="24" l="1"/>
  <c r="AL53" i="24" s="1"/>
  <c r="AL68" i="24" s="1"/>
  <c r="AL70" i="24" s="1"/>
  <c r="AL72" i="24" s="1"/>
  <c r="AK150" i="19"/>
  <c r="AL145" i="19" s="1"/>
  <c r="AL146" i="19" s="1"/>
  <c r="AJ150" i="22"/>
  <c r="AK145" i="22" s="1"/>
  <c r="AK146" i="22" s="1"/>
  <c r="AJ140" i="24"/>
  <c r="AL118" i="24"/>
  <c r="AM50" i="24"/>
  <c r="BH43" i="24"/>
  <c r="BH44" i="24" s="1"/>
  <c r="BI42" i="24" s="1"/>
  <c r="AK126" i="24"/>
  <c r="AK134" i="24" s="1"/>
  <c r="AJ146" i="24"/>
  <c r="AI154" i="24"/>
  <c r="AH162" i="24"/>
  <c r="AH163" i="24" s="1"/>
  <c r="AL114" i="22"/>
  <c r="AM109" i="22" s="1"/>
  <c r="BJ44" i="22"/>
  <c r="BK42" i="22" s="1"/>
  <c r="AL133" i="22"/>
  <c r="AL110" i="22"/>
  <c r="AJ154" i="22"/>
  <c r="AJ155" i="22" s="1"/>
  <c r="AJ156" i="22" s="1"/>
  <c r="AL115" i="22"/>
  <c r="AL82" i="22"/>
  <c r="AL131" i="22"/>
  <c r="AI162" i="22"/>
  <c r="AI163" i="22" s="1"/>
  <c r="AI81" i="22"/>
  <c r="AI84" i="22" s="1"/>
  <c r="AK148" i="22"/>
  <c r="AK139" i="22"/>
  <c r="AL125" i="22"/>
  <c r="AN47" i="22"/>
  <c r="AM52" i="22"/>
  <c r="AL121" i="22"/>
  <c r="AL120" i="22"/>
  <c r="AM117" i="22" s="1"/>
  <c r="AM126" i="19"/>
  <c r="AM134" i="19" s="1"/>
  <c r="AJ162" i="19"/>
  <c r="AJ163" i="19" s="1"/>
  <c r="AN118" i="19"/>
  <c r="AN111" i="19"/>
  <c r="BJ43" i="19"/>
  <c r="AL139" i="19"/>
  <c r="AL148" i="19"/>
  <c r="AK160" i="19"/>
  <c r="AK161" i="19" s="1"/>
  <c r="AK88" i="19" s="1"/>
  <c r="AK95" i="19" s="1"/>
  <c r="AK105" i="19" s="1"/>
  <c r="AN54" i="19"/>
  <c r="AN53" i="19" s="1"/>
  <c r="AN68" i="19" s="1"/>
  <c r="AN70" i="19" s="1"/>
  <c r="AN72" i="19" s="1"/>
  <c r="AO48" i="19"/>
  <c r="AO58" i="19" s="1"/>
  <c r="AO61" i="19" s="1"/>
  <c r="AL123" i="24" l="1"/>
  <c r="AL110" i="24" s="1"/>
  <c r="AL113" i="24"/>
  <c r="AL124" i="24" s="1"/>
  <c r="AL119" i="24"/>
  <c r="AL132" i="24"/>
  <c r="AL147" i="24"/>
  <c r="AL112" i="24"/>
  <c r="AN123" i="19"/>
  <c r="AN110" i="19" s="1"/>
  <c r="AN113" i="19"/>
  <c r="AN124" i="19" s="1"/>
  <c r="AK138" i="24"/>
  <c r="AK135" i="24"/>
  <c r="AL130" i="24" s="1"/>
  <c r="AK136" i="24"/>
  <c r="BI43" i="24"/>
  <c r="AN47" i="24"/>
  <c r="AM52" i="24"/>
  <c r="AM54" i="24" s="1"/>
  <c r="AJ141" i="24"/>
  <c r="AJ149" i="24" s="1"/>
  <c r="AI155" i="24"/>
  <c r="AI156" i="24" s="1"/>
  <c r="AK140" i="22"/>
  <c r="AM118" i="22"/>
  <c r="AJ160" i="22"/>
  <c r="AJ161" i="22" s="1"/>
  <c r="AJ88" i="22" s="1"/>
  <c r="AJ95" i="22" s="1"/>
  <c r="AJ105" i="22" s="1"/>
  <c r="AM54" i="22"/>
  <c r="AM53" i="22" s="1"/>
  <c r="AM68" i="22" s="1"/>
  <c r="AM70" i="22" s="1"/>
  <c r="AM72" i="22" s="1"/>
  <c r="AN48" i="22"/>
  <c r="AN58" i="22" s="1"/>
  <c r="AN61" i="22" s="1"/>
  <c r="BK43" i="22"/>
  <c r="AL126" i="22"/>
  <c r="AL134" i="22" s="1"/>
  <c r="AM111" i="22"/>
  <c r="AM138" i="19"/>
  <c r="AM136" i="19"/>
  <c r="AM135" i="19"/>
  <c r="AN130" i="19" s="1"/>
  <c r="AL140" i="19"/>
  <c r="BJ44" i="19"/>
  <c r="BK42" i="19" s="1"/>
  <c r="AO50" i="19"/>
  <c r="AN112" i="19"/>
  <c r="AN93" i="19" s="1"/>
  <c r="AN132" i="19"/>
  <c r="AN147" i="19"/>
  <c r="AN119" i="19"/>
  <c r="AK162" i="19"/>
  <c r="AK163" i="19" s="1"/>
  <c r="AK81" i="19"/>
  <c r="AK84" i="19" s="1"/>
  <c r="AL121" i="24" l="1"/>
  <c r="AL133" i="24"/>
  <c r="AL125" i="24"/>
  <c r="AL126" i="24" s="1"/>
  <c r="AL114" i="24"/>
  <c r="AM109" i="24" s="1"/>
  <c r="AM111" i="24" s="1"/>
  <c r="AL120" i="24"/>
  <c r="AM117" i="24" s="1"/>
  <c r="AM118" i="24" s="1"/>
  <c r="AL115" i="24"/>
  <c r="AL93" i="24"/>
  <c r="AL82" i="24"/>
  <c r="AN121" i="19"/>
  <c r="AN133" i="19"/>
  <c r="AN125" i="19"/>
  <c r="AN126" i="19" s="1"/>
  <c r="AM123" i="22"/>
  <c r="AM133" i="22" s="1"/>
  <c r="AJ153" i="24"/>
  <c r="AJ150" i="24"/>
  <c r="AK145" i="24" s="1"/>
  <c r="AM53" i="24"/>
  <c r="AM68" i="24" s="1"/>
  <c r="AM70" i="24" s="1"/>
  <c r="AM72" i="24" s="1"/>
  <c r="AN48" i="24"/>
  <c r="AN58" i="24" s="1"/>
  <c r="AN61" i="24" s="1"/>
  <c r="BI44" i="24"/>
  <c r="BJ42" i="24" s="1"/>
  <c r="AL131" i="24"/>
  <c r="AI160" i="24"/>
  <c r="AK139" i="24"/>
  <c r="AK148" i="24"/>
  <c r="BK44" i="22"/>
  <c r="BL42" i="22" s="1"/>
  <c r="AN50" i="22"/>
  <c r="AM147" i="22"/>
  <c r="AM112" i="22"/>
  <c r="AM93" i="22" s="1"/>
  <c r="AM119" i="22"/>
  <c r="AM132" i="22"/>
  <c r="AJ162" i="22"/>
  <c r="AJ163" i="22" s="1"/>
  <c r="AJ81" i="22"/>
  <c r="AJ84" i="22" s="1"/>
  <c r="AM113" i="22"/>
  <c r="AM124" i="22" s="1"/>
  <c r="AL138" i="22"/>
  <c r="AL136" i="22"/>
  <c r="AK141" i="22"/>
  <c r="AK149" i="22" s="1"/>
  <c r="AL135" i="22"/>
  <c r="AM130" i="22" s="1"/>
  <c r="AN82" i="19"/>
  <c r="AN115" i="19"/>
  <c r="AN114" i="19"/>
  <c r="AO109" i="19" s="1"/>
  <c r="AP47" i="19"/>
  <c r="AO52" i="19"/>
  <c r="BK43" i="19"/>
  <c r="AL141" i="19"/>
  <c r="AL149" i="19" s="1"/>
  <c r="AN131" i="19"/>
  <c r="AM148" i="19"/>
  <c r="AM139" i="19"/>
  <c r="AN120" i="19"/>
  <c r="AO117" i="19" s="1"/>
  <c r="AM114" i="22" l="1"/>
  <c r="AN109" i="22" s="1"/>
  <c r="AN111" i="22" s="1"/>
  <c r="AN134" i="19"/>
  <c r="AN138" i="19" s="1"/>
  <c r="AM110" i="22"/>
  <c r="BJ43" i="24"/>
  <c r="AN50" i="24"/>
  <c r="AM147" i="24"/>
  <c r="AM132" i="24"/>
  <c r="AM119" i="24"/>
  <c r="AM112" i="24"/>
  <c r="AM113" i="24"/>
  <c r="AM124" i="24" s="1"/>
  <c r="AK140" i="24"/>
  <c r="AM123" i="24"/>
  <c r="AI81" i="24"/>
  <c r="AI84" i="24" s="1"/>
  <c r="AI161" i="24"/>
  <c r="AI88" i="24" s="1"/>
  <c r="AI95" i="24" s="1"/>
  <c r="AI105" i="24" s="1"/>
  <c r="AK146" i="24"/>
  <c r="AJ154" i="24"/>
  <c r="AJ155" i="24" s="1"/>
  <c r="AJ156" i="24" s="1"/>
  <c r="AL134" i="24"/>
  <c r="AM125" i="22"/>
  <c r="AL148" i="22"/>
  <c r="AL139" i="22"/>
  <c r="BL43" i="22"/>
  <c r="AM131" i="22"/>
  <c r="AM121" i="22"/>
  <c r="AM120" i="22"/>
  <c r="AN117" i="22" s="1"/>
  <c r="AO47" i="22"/>
  <c r="AN52" i="22"/>
  <c r="AK153" i="22"/>
  <c r="AK150" i="22"/>
  <c r="AL145" i="22" s="1"/>
  <c r="AM115" i="22"/>
  <c r="AM82" i="22"/>
  <c r="AO118" i="19"/>
  <c r="AO54" i="19"/>
  <c r="AO53" i="19" s="1"/>
  <c r="AO68" i="19" s="1"/>
  <c r="AO70" i="19" s="1"/>
  <c r="AO72" i="19" s="1"/>
  <c r="AM140" i="19"/>
  <c r="AL153" i="19"/>
  <c r="AL150" i="19"/>
  <c r="AM145" i="19" s="1"/>
  <c r="BK44" i="19"/>
  <c r="BL42" i="19" s="1"/>
  <c r="AO111" i="19"/>
  <c r="AP48" i="19"/>
  <c r="AP58" i="19" s="1"/>
  <c r="AP61" i="19" s="1"/>
  <c r="AN135" i="19" l="1"/>
  <c r="AO130" i="19" s="1"/>
  <c r="AO131" i="19" s="1"/>
  <c r="AN136" i="19"/>
  <c r="AI162" i="24"/>
  <c r="AI163" i="24" s="1"/>
  <c r="AM133" i="24"/>
  <c r="AM110" i="24"/>
  <c r="AK141" i="24"/>
  <c r="AK149" i="24" s="1"/>
  <c r="AM125" i="24"/>
  <c r="AM82" i="24"/>
  <c r="AM115" i="24"/>
  <c r="AM93" i="24"/>
  <c r="AM121" i="24"/>
  <c r="AM120" i="24"/>
  <c r="AN117" i="24" s="1"/>
  <c r="AL138" i="24"/>
  <c r="AL136" i="24"/>
  <c r="AO47" i="24"/>
  <c r="AN52" i="24"/>
  <c r="AN54" i="24" s="1"/>
  <c r="AJ160" i="24"/>
  <c r="BJ44" i="24"/>
  <c r="BK42" i="24" s="1"/>
  <c r="AM114" i="24"/>
  <c r="AN109" i="24" s="1"/>
  <c r="AL135" i="24"/>
  <c r="AM130" i="24" s="1"/>
  <c r="AL146" i="22"/>
  <c r="AK154" i="22"/>
  <c r="AN54" i="22"/>
  <c r="AN53" i="22" s="1"/>
  <c r="AN68" i="22" s="1"/>
  <c r="AN70" i="22" s="1"/>
  <c r="AN72" i="22" s="1"/>
  <c r="AO48" i="22"/>
  <c r="AO58" i="22" s="1"/>
  <c r="AO61" i="22" s="1"/>
  <c r="AN118" i="22"/>
  <c r="BL44" i="22"/>
  <c r="BM42" i="22" s="1"/>
  <c r="AL140" i="22"/>
  <c r="AM126" i="22"/>
  <c r="AM134" i="22" s="1"/>
  <c r="AM135" i="22" s="1"/>
  <c r="AN130" i="22" s="1"/>
  <c r="AP50" i="19"/>
  <c r="AO113" i="19"/>
  <c r="AO124" i="19" s="1"/>
  <c r="AO123" i="19"/>
  <c r="BL43" i="19"/>
  <c r="AM146" i="19"/>
  <c r="AL154" i="19"/>
  <c r="AL155" i="19" s="1"/>
  <c r="AL156" i="19" s="1"/>
  <c r="AM141" i="19"/>
  <c r="AO147" i="19"/>
  <c r="AO132" i="19"/>
  <c r="AO119" i="19"/>
  <c r="AO112" i="19"/>
  <c r="AO93" i="19" s="1"/>
  <c r="AN139" i="19"/>
  <c r="AN140" i="19" s="1"/>
  <c r="AN148" i="19"/>
  <c r="AM149" i="19" l="1"/>
  <c r="AM153" i="19" s="1"/>
  <c r="BK43" i="24"/>
  <c r="AJ81" i="24"/>
  <c r="AJ84" i="24" s="1"/>
  <c r="AJ161" i="24"/>
  <c r="AJ88" i="24" s="1"/>
  <c r="AJ95" i="24" s="1"/>
  <c r="AJ105" i="24" s="1"/>
  <c r="AN53" i="24"/>
  <c r="AN68" i="24" s="1"/>
  <c r="AN70" i="24" s="1"/>
  <c r="AN72" i="24" s="1"/>
  <c r="AO48" i="24"/>
  <c r="AO58" i="24" s="1"/>
  <c r="AO61" i="24" s="1"/>
  <c r="AL139" i="24"/>
  <c r="AL148" i="24"/>
  <c r="AN118" i="24"/>
  <c r="AM126" i="24"/>
  <c r="AM131" i="24"/>
  <c r="AN111" i="24"/>
  <c r="AK153" i="24"/>
  <c r="AK150" i="24"/>
  <c r="AL145" i="24" s="1"/>
  <c r="BM43" i="22"/>
  <c r="AO50" i="22"/>
  <c r="AN131" i="22"/>
  <c r="AL141" i="22"/>
  <c r="AL149" i="22" s="1"/>
  <c r="AM138" i="22"/>
  <c r="AM136" i="22"/>
  <c r="AN147" i="22"/>
  <c r="AN112" i="22"/>
  <c r="AN93" i="22" s="1"/>
  <c r="AN132" i="22"/>
  <c r="AN119" i="22"/>
  <c r="AN113" i="22"/>
  <c r="AN124" i="22" s="1"/>
  <c r="AN123" i="22"/>
  <c r="AK155" i="22"/>
  <c r="AK156" i="22" s="1"/>
  <c r="AL160" i="19"/>
  <c r="AN141" i="19"/>
  <c r="AO125" i="19"/>
  <c r="BL44" i="19"/>
  <c r="BM42" i="19" s="1"/>
  <c r="AO115" i="19"/>
  <c r="AO82" i="19"/>
  <c r="AO133" i="19"/>
  <c r="AO110" i="19"/>
  <c r="AQ47" i="19"/>
  <c r="AP52" i="19"/>
  <c r="AO121" i="19"/>
  <c r="AO120" i="19"/>
  <c r="AP117" i="19" s="1"/>
  <c r="AO114" i="19"/>
  <c r="AP109" i="19" s="1"/>
  <c r="AM150" i="19" l="1"/>
  <c r="AN145" i="19" s="1"/>
  <c r="AN146" i="19" s="1"/>
  <c r="AN149" i="19" s="1"/>
  <c r="AN153" i="19" s="1"/>
  <c r="AM134" i="24"/>
  <c r="AM138" i="24" s="1"/>
  <c r="AN123" i="24"/>
  <c r="AN133" i="24" s="1"/>
  <c r="AN147" i="24"/>
  <c r="AN132" i="24"/>
  <c r="AN119" i="24"/>
  <c r="AN112" i="24"/>
  <c r="BK44" i="24"/>
  <c r="BL42" i="24" s="1"/>
  <c r="AL140" i="24"/>
  <c r="AL146" i="24"/>
  <c r="AK154" i="24"/>
  <c r="AK155" i="24" s="1"/>
  <c r="AK156" i="24" s="1"/>
  <c r="AO50" i="24"/>
  <c r="AN113" i="24"/>
  <c r="AN124" i="24" s="1"/>
  <c r="AJ162" i="24"/>
  <c r="AJ163" i="24" s="1"/>
  <c r="AL153" i="22"/>
  <c r="AL150" i="22"/>
  <c r="AM145" i="22" s="1"/>
  <c r="AN115" i="22"/>
  <c r="AN82" i="22"/>
  <c r="AN114" i="22"/>
  <c r="AO109" i="22" s="1"/>
  <c r="AM148" i="22"/>
  <c r="AM139" i="22"/>
  <c r="AP47" i="22"/>
  <c r="AO52" i="22"/>
  <c r="AK160" i="22"/>
  <c r="AK161" i="22" s="1"/>
  <c r="AK88" i="22" s="1"/>
  <c r="AK95" i="22" s="1"/>
  <c r="AK105" i="22" s="1"/>
  <c r="AN133" i="22"/>
  <c r="AN110" i="22"/>
  <c r="BM44" i="22"/>
  <c r="BN42" i="22" s="1"/>
  <c r="AN125" i="22"/>
  <c r="AN121" i="22"/>
  <c r="AN120" i="22"/>
  <c r="AO117" i="22" s="1"/>
  <c r="BM43" i="19"/>
  <c r="AO126" i="19"/>
  <c r="AO134" i="19" s="1"/>
  <c r="AL81" i="19"/>
  <c r="AL84" i="19" s="1"/>
  <c r="AP111" i="19"/>
  <c r="AL161" i="19"/>
  <c r="AL88" i="19" s="1"/>
  <c r="AL95" i="19" s="1"/>
  <c r="AL105" i="19" s="1"/>
  <c r="AP118" i="19"/>
  <c r="AP54" i="19"/>
  <c r="AP53" i="19" s="1"/>
  <c r="AP68" i="19" s="1"/>
  <c r="AP70" i="19" s="1"/>
  <c r="AP72" i="19" s="1"/>
  <c r="AQ48" i="19"/>
  <c r="AQ58" i="19" s="1"/>
  <c r="AQ61" i="19" s="1"/>
  <c r="AM154" i="19"/>
  <c r="AM135" i="24" l="1"/>
  <c r="AN130" i="24" s="1"/>
  <c r="AN131" i="24" s="1"/>
  <c r="AM136" i="24"/>
  <c r="AP123" i="19"/>
  <c r="AP133" i="19" s="1"/>
  <c r="AN110" i="24"/>
  <c r="AK160" i="24"/>
  <c r="AK161" i="24" s="1"/>
  <c r="AK88" i="24" s="1"/>
  <c r="AK95" i="24" s="1"/>
  <c r="AK105" i="24" s="1"/>
  <c r="AL141" i="24"/>
  <c r="AL149" i="24" s="1"/>
  <c r="AL153" i="24" s="1"/>
  <c r="BL43" i="24"/>
  <c r="AN82" i="24"/>
  <c r="AN115" i="24"/>
  <c r="AN93" i="24"/>
  <c r="AN121" i="24"/>
  <c r="AM148" i="24"/>
  <c r="AM139" i="24"/>
  <c r="AM140" i="24" s="1"/>
  <c r="AN125" i="24"/>
  <c r="AP47" i="24"/>
  <c r="AO52" i="24"/>
  <c r="AO54" i="24" s="1"/>
  <c r="AN114" i="24"/>
  <c r="AO109" i="24" s="1"/>
  <c r="AN120" i="24"/>
  <c r="AO117" i="24" s="1"/>
  <c r="AK162" i="22"/>
  <c r="AK163" i="22" s="1"/>
  <c r="AK81" i="22"/>
  <c r="AK84" i="22" s="1"/>
  <c r="AO111" i="22"/>
  <c r="BN43" i="22"/>
  <c r="AM146" i="22"/>
  <c r="AO54" i="22"/>
  <c r="AO53" i="22" s="1"/>
  <c r="AO68" i="22" s="1"/>
  <c r="AO70" i="22" s="1"/>
  <c r="AO72" i="22" s="1"/>
  <c r="AP48" i="22"/>
  <c r="AP58" i="22" s="1"/>
  <c r="AP61" i="22" s="1"/>
  <c r="AM140" i="22"/>
  <c r="AO118" i="22"/>
  <c r="AN126" i="22"/>
  <c r="AN134" i="22" s="1"/>
  <c r="AL154" i="22"/>
  <c r="AL155" i="22" s="1"/>
  <c r="AL156" i="22" s="1"/>
  <c r="AO138" i="19"/>
  <c r="AO136" i="19"/>
  <c r="AO135" i="19"/>
  <c r="AP130" i="19" s="1"/>
  <c r="AN154" i="19"/>
  <c r="AN155" i="19" s="1"/>
  <c r="AN156" i="19" s="1"/>
  <c r="AP147" i="19"/>
  <c r="AP112" i="19"/>
  <c r="AP93" i="19" s="1"/>
  <c r="AP132" i="19"/>
  <c r="AP119" i="19"/>
  <c r="AP113" i="19"/>
  <c r="AP124" i="19" s="1"/>
  <c r="AL162" i="19"/>
  <c r="AL163" i="19" s="1"/>
  <c r="AM155" i="19"/>
  <c r="AM156" i="19" s="1"/>
  <c r="AN150" i="19"/>
  <c r="AO145" i="19" s="1"/>
  <c r="BM44" i="19"/>
  <c r="BN42" i="19" s="1"/>
  <c r="AQ50" i="19"/>
  <c r="AP110" i="19" l="1"/>
  <c r="AO123" i="22"/>
  <c r="AO110" i="22" s="1"/>
  <c r="AL150" i="24"/>
  <c r="AM145" i="24" s="1"/>
  <c r="AM146" i="24" s="1"/>
  <c r="AK162" i="24"/>
  <c r="AK163" i="24" s="1"/>
  <c r="AK81" i="24"/>
  <c r="AK84" i="24" s="1"/>
  <c r="AO53" i="24"/>
  <c r="AO68" i="24" s="1"/>
  <c r="AO70" i="24" s="1"/>
  <c r="AO72" i="24" s="1"/>
  <c r="AN126" i="24"/>
  <c r="AN134" i="24" s="1"/>
  <c r="AO111" i="24"/>
  <c r="AP48" i="24"/>
  <c r="AP58" i="24" s="1"/>
  <c r="AP61" i="24" s="1"/>
  <c r="AM141" i="24"/>
  <c r="AO118" i="24"/>
  <c r="BL44" i="24"/>
  <c r="BM42" i="24" s="1"/>
  <c r="AL154" i="24"/>
  <c r="AL155" i="24" s="1"/>
  <c r="AL156" i="24" s="1"/>
  <c r="AN138" i="22"/>
  <c r="AN135" i="22"/>
  <c r="AO130" i="22" s="1"/>
  <c r="AN136" i="22"/>
  <c r="AM141" i="22"/>
  <c r="AM149" i="22" s="1"/>
  <c r="AO147" i="22"/>
  <c r="AO112" i="22"/>
  <c r="AO93" i="22" s="1"/>
  <c r="AO119" i="22"/>
  <c r="AO132" i="22"/>
  <c r="AP50" i="22"/>
  <c r="BN44" i="22"/>
  <c r="BO42" i="22" s="1"/>
  <c r="AO113" i="22"/>
  <c r="AO124" i="22" s="1"/>
  <c r="AL160" i="22"/>
  <c r="AL161" i="22" s="1"/>
  <c r="AL88" i="22" s="1"/>
  <c r="AL95" i="22" s="1"/>
  <c r="AL105" i="22" s="1"/>
  <c r="AP121" i="19"/>
  <c r="AP125" i="19"/>
  <c r="AP114" i="19"/>
  <c r="AQ109" i="19" s="1"/>
  <c r="AP115" i="19"/>
  <c r="AP82" i="19"/>
  <c r="AR47" i="19"/>
  <c r="AQ52" i="19"/>
  <c r="AP120" i="19"/>
  <c r="AQ117" i="19" s="1"/>
  <c r="BN43" i="19"/>
  <c r="AN160" i="19"/>
  <c r="AO146" i="19"/>
  <c r="AP131" i="19"/>
  <c r="AM160" i="19"/>
  <c r="AM161" i="19" s="1"/>
  <c r="AM88" i="19" s="1"/>
  <c r="AM95" i="19" s="1"/>
  <c r="AM105" i="19" s="1"/>
  <c r="AO139" i="19"/>
  <c r="AO140" i="19" s="1"/>
  <c r="AO148" i="19"/>
  <c r="AO133" i="22" l="1"/>
  <c r="AM149" i="24"/>
  <c r="AM153" i="24" s="1"/>
  <c r="AO123" i="24"/>
  <c r="AO133" i="24" s="1"/>
  <c r="AN138" i="24"/>
  <c r="AN136" i="24"/>
  <c r="AN135" i="24"/>
  <c r="AO130" i="24" s="1"/>
  <c r="AO113" i="24"/>
  <c r="AO124" i="24" s="1"/>
  <c r="AO147" i="24"/>
  <c r="AO132" i="24"/>
  <c r="AO119" i="24"/>
  <c r="AO112" i="24"/>
  <c r="AP50" i="24"/>
  <c r="AL160" i="24"/>
  <c r="AL161" i="24" s="1"/>
  <c r="AL88" i="24" s="1"/>
  <c r="AL95" i="24" s="1"/>
  <c r="AL105" i="24" s="1"/>
  <c r="BM43" i="24"/>
  <c r="AQ47" i="22"/>
  <c r="AP52" i="22"/>
  <c r="AO121" i="22"/>
  <c r="AO120" i="22"/>
  <c r="AP117" i="22" s="1"/>
  <c r="AO115" i="22"/>
  <c r="AO82" i="22"/>
  <c r="AO114" i="22"/>
  <c r="AP109" i="22" s="1"/>
  <c r="BO43" i="22"/>
  <c r="AM153" i="22"/>
  <c r="AM150" i="22"/>
  <c r="AN145" i="22" s="1"/>
  <c r="AL162" i="22"/>
  <c r="AL163" i="22" s="1"/>
  <c r="AL81" i="22"/>
  <c r="AL84" i="22" s="1"/>
  <c r="AO131" i="22"/>
  <c r="AO125" i="22"/>
  <c r="AN139" i="22"/>
  <c r="AN140" i="22" s="1"/>
  <c r="AN148" i="22"/>
  <c r="AN81" i="19"/>
  <c r="AN84" i="19" s="1"/>
  <c r="AN161" i="19"/>
  <c r="AN88" i="19" s="1"/>
  <c r="AN95" i="19" s="1"/>
  <c r="AN105" i="19" s="1"/>
  <c r="BN44" i="19"/>
  <c r="BO42" i="19" s="1"/>
  <c r="AQ118" i="19"/>
  <c r="AQ54" i="19"/>
  <c r="AQ53" i="19" s="1"/>
  <c r="AQ68" i="19" s="1"/>
  <c r="AQ70" i="19" s="1"/>
  <c r="AQ72" i="19" s="1"/>
  <c r="AR48" i="19"/>
  <c r="AR58" i="19" s="1"/>
  <c r="AR61" i="19" s="1"/>
  <c r="AO141" i="19"/>
  <c r="AO149" i="19" s="1"/>
  <c r="AM162" i="19"/>
  <c r="AM163" i="19" s="1"/>
  <c r="AM81" i="19"/>
  <c r="AM84" i="19" s="1"/>
  <c r="AQ111" i="19"/>
  <c r="AP126" i="19"/>
  <c r="AP134" i="19" s="1"/>
  <c r="AO110" i="24" l="1"/>
  <c r="AM150" i="24"/>
  <c r="AN145" i="24" s="1"/>
  <c r="AN146" i="24" s="1"/>
  <c r="AO114" i="24"/>
  <c r="AP109" i="24" s="1"/>
  <c r="AP111" i="24" s="1"/>
  <c r="AO121" i="24"/>
  <c r="AQ123" i="19"/>
  <c r="AQ133" i="19" s="1"/>
  <c r="AQ47" i="24"/>
  <c r="AP52" i="24"/>
  <c r="AP54" i="24" s="1"/>
  <c r="AO82" i="24"/>
  <c r="AO115" i="24"/>
  <c r="AO93" i="24"/>
  <c r="AO125" i="24"/>
  <c r="AO131" i="24"/>
  <c r="AN148" i="24"/>
  <c r="AN139" i="24"/>
  <c r="AN140" i="24" s="1"/>
  <c r="BM44" i="24"/>
  <c r="BN42" i="24" s="1"/>
  <c r="AL162" i="24"/>
  <c r="AL163" i="24" s="1"/>
  <c r="AL81" i="24"/>
  <c r="AL84" i="24" s="1"/>
  <c r="AM154" i="24"/>
  <c r="AM155" i="24" s="1"/>
  <c r="AM156" i="24" s="1"/>
  <c r="AO120" i="24"/>
  <c r="AP117" i="24" s="1"/>
  <c r="AO126" i="22"/>
  <c r="AO134" i="22" s="1"/>
  <c r="AN146" i="22"/>
  <c r="AM154" i="22"/>
  <c r="AM155" i="22" s="1"/>
  <c r="AM156" i="22" s="1"/>
  <c r="BO44" i="22"/>
  <c r="BP42" i="22" s="1"/>
  <c r="AP111" i="22"/>
  <c r="AP118" i="22"/>
  <c r="AN141" i="22"/>
  <c r="AP54" i="22"/>
  <c r="AP53" i="22" s="1"/>
  <c r="AP68" i="22" s="1"/>
  <c r="AP70" i="22" s="1"/>
  <c r="AP72" i="22" s="1"/>
  <c r="AQ48" i="22"/>
  <c r="AQ58" i="22" s="1"/>
  <c r="AQ61" i="22" s="1"/>
  <c r="AP138" i="19"/>
  <c r="AP136" i="19"/>
  <c r="AP135" i="19"/>
  <c r="AQ130" i="19" s="1"/>
  <c r="AQ147" i="19"/>
  <c r="AQ132" i="19"/>
  <c r="AQ119" i="19"/>
  <c r="AQ112" i="19"/>
  <c r="AQ93" i="19" s="1"/>
  <c r="BO43" i="19"/>
  <c r="BO44" i="19" s="1"/>
  <c r="BP42" i="19" s="1"/>
  <c r="AQ113" i="19"/>
  <c r="AQ124" i="19" s="1"/>
  <c r="AN162" i="19"/>
  <c r="AN163" i="19" s="1"/>
  <c r="AO153" i="19"/>
  <c r="AO150" i="19"/>
  <c r="AP145" i="19" s="1"/>
  <c r="AR50" i="19"/>
  <c r="AQ110" i="19" l="1"/>
  <c r="AP113" i="22"/>
  <c r="AP124" i="22" s="1"/>
  <c r="AN149" i="22"/>
  <c r="AN153" i="22" s="1"/>
  <c r="AN154" i="22" s="1"/>
  <c r="AN141" i="24"/>
  <c r="AN149" i="24" s="1"/>
  <c r="AP118" i="24"/>
  <c r="AO126" i="24"/>
  <c r="AO134" i="24" s="1"/>
  <c r="AP53" i="24"/>
  <c r="AP68" i="24" s="1"/>
  <c r="AP70" i="24" s="1"/>
  <c r="AP72" i="24" s="1"/>
  <c r="AM160" i="24"/>
  <c r="BN43" i="24"/>
  <c r="AQ48" i="24"/>
  <c r="AQ58" i="24" s="1"/>
  <c r="AQ61" i="24" s="1"/>
  <c r="AP123" i="22"/>
  <c r="BP43" i="22"/>
  <c r="AM160" i="22"/>
  <c r="AM161" i="22" s="1"/>
  <c r="AM88" i="22" s="1"/>
  <c r="AM95" i="22" s="1"/>
  <c r="AM105" i="22" s="1"/>
  <c r="AQ50" i="22"/>
  <c r="AP147" i="22"/>
  <c r="AP112" i="22"/>
  <c r="AP93" i="22" s="1"/>
  <c r="AP119" i="22"/>
  <c r="AP132" i="22"/>
  <c r="AO138" i="22"/>
  <c r="AO136" i="22"/>
  <c r="AO135" i="22"/>
  <c r="AP130" i="22" s="1"/>
  <c r="BP43" i="19"/>
  <c r="AQ125" i="19"/>
  <c r="AQ121" i="19"/>
  <c r="AQ120" i="19"/>
  <c r="AR117" i="19" s="1"/>
  <c r="AP146" i="19"/>
  <c r="AO154" i="19"/>
  <c r="AQ114" i="19"/>
  <c r="AR109" i="19" s="1"/>
  <c r="AQ115" i="19"/>
  <c r="AQ82" i="19"/>
  <c r="AQ131" i="19"/>
  <c r="AS47" i="19"/>
  <c r="AR52" i="19"/>
  <c r="AP148" i="19"/>
  <c r="AP139" i="19"/>
  <c r="AN150" i="22" l="1"/>
  <c r="AO145" i="22" s="1"/>
  <c r="AO146" i="22" s="1"/>
  <c r="AN155" i="22"/>
  <c r="AN156" i="22" s="1"/>
  <c r="AN160" i="22" s="1"/>
  <c r="AP147" i="24"/>
  <c r="AP132" i="24"/>
  <c r="AP119" i="24"/>
  <c r="AP112" i="24"/>
  <c r="AP123" i="24"/>
  <c r="AP113" i="24"/>
  <c r="AP124" i="24" s="1"/>
  <c r="AN153" i="24"/>
  <c r="AN150" i="24"/>
  <c r="AO145" i="24" s="1"/>
  <c r="AM81" i="24"/>
  <c r="AM84" i="24" s="1"/>
  <c r="AO138" i="24"/>
  <c r="AO136" i="24"/>
  <c r="AM161" i="24"/>
  <c r="AM88" i="24" s="1"/>
  <c r="AM95" i="24" s="1"/>
  <c r="AM105" i="24" s="1"/>
  <c r="AQ50" i="24"/>
  <c r="BN44" i="24"/>
  <c r="BO42" i="24" s="1"/>
  <c r="AO135" i="24"/>
  <c r="AP130" i="24" s="1"/>
  <c r="AP115" i="22"/>
  <c r="AP82" i="22"/>
  <c r="AR47" i="22"/>
  <c r="AQ52" i="22"/>
  <c r="AM162" i="22"/>
  <c r="AM163" i="22" s="1"/>
  <c r="AM81" i="22"/>
  <c r="AM84" i="22" s="1"/>
  <c r="BP44" i="22"/>
  <c r="BQ42" i="22" s="1"/>
  <c r="AP110" i="22"/>
  <c r="AP133" i="22"/>
  <c r="AP131" i="22"/>
  <c r="AP125" i="22"/>
  <c r="AO139" i="22"/>
  <c r="AO148" i="22"/>
  <c r="AP121" i="22"/>
  <c r="AP120" i="22"/>
  <c r="AQ117" i="22" s="1"/>
  <c r="AP114" i="22"/>
  <c r="AQ109" i="22" s="1"/>
  <c r="AR111" i="19"/>
  <c r="AO155" i="19"/>
  <c r="AO156" i="19" s="1"/>
  <c r="AR118" i="19"/>
  <c r="AP140" i="19"/>
  <c r="AR54" i="19"/>
  <c r="AR53" i="19" s="1"/>
  <c r="AR68" i="19" s="1"/>
  <c r="AR70" i="19" s="1"/>
  <c r="AR72" i="19" s="1"/>
  <c r="AQ126" i="19"/>
  <c r="AQ134" i="19" s="1"/>
  <c r="AS48" i="19"/>
  <c r="AS58" i="19" s="1"/>
  <c r="AS61" i="19" s="1"/>
  <c r="BP44" i="19"/>
  <c r="BQ42" i="19" s="1"/>
  <c r="AP120" i="24" l="1"/>
  <c r="AQ117" i="24" s="1"/>
  <c r="AQ118" i="24" s="1"/>
  <c r="AR123" i="19"/>
  <c r="AR133" i="19" s="1"/>
  <c r="AP131" i="24"/>
  <c r="BO43" i="24"/>
  <c r="AR47" i="24"/>
  <c r="AQ52" i="24"/>
  <c r="AQ54" i="24" s="1"/>
  <c r="AO148" i="24"/>
  <c r="AO139" i="24"/>
  <c r="AM162" i="24"/>
  <c r="AM163" i="24" s="1"/>
  <c r="AO146" i="24"/>
  <c r="AN154" i="24"/>
  <c r="AN155" i="24" s="1"/>
  <c r="AN156" i="24" s="1"/>
  <c r="AP125" i="24"/>
  <c r="AP133" i="24"/>
  <c r="AP110" i="24"/>
  <c r="AP93" i="24"/>
  <c r="AP115" i="24"/>
  <c r="AP82" i="24"/>
  <c r="AP114" i="24"/>
  <c r="AQ109" i="24" s="1"/>
  <c r="AP121" i="24"/>
  <c r="AP126" i="22"/>
  <c r="AP134" i="22" s="1"/>
  <c r="AQ111" i="22"/>
  <c r="AQ118" i="22"/>
  <c r="AQ54" i="22"/>
  <c r="AQ53" i="22" s="1"/>
  <c r="AQ68" i="22" s="1"/>
  <c r="AQ70" i="22" s="1"/>
  <c r="AQ72" i="22" s="1"/>
  <c r="BQ43" i="22"/>
  <c r="AN81" i="22"/>
  <c r="AN84" i="22" s="1"/>
  <c r="AN161" i="22"/>
  <c r="AN88" i="22" s="1"/>
  <c r="AN95" i="22" s="1"/>
  <c r="AN105" i="22" s="1"/>
  <c r="AR48" i="22"/>
  <c r="AR58" i="22" s="1"/>
  <c r="AR61" i="22" s="1"/>
  <c r="AO140" i="22"/>
  <c r="AR147" i="19"/>
  <c r="AR112" i="19"/>
  <c r="AR93" i="19" s="1"/>
  <c r="AR132" i="19"/>
  <c r="AR119" i="19"/>
  <c r="AR113" i="19"/>
  <c r="AR124" i="19" s="1"/>
  <c r="AQ138" i="19"/>
  <c r="AQ136" i="19"/>
  <c r="AS50" i="19"/>
  <c r="AQ135" i="19"/>
  <c r="AR130" i="19" s="1"/>
  <c r="AP141" i="19"/>
  <c r="AP149" i="19" s="1"/>
  <c r="AO160" i="19"/>
  <c r="BQ43" i="19"/>
  <c r="AR110" i="19" l="1"/>
  <c r="AN162" i="22"/>
  <c r="AN163" i="22" s="1"/>
  <c r="AQ123" i="22"/>
  <c r="AQ133" i="22" s="1"/>
  <c r="AN160" i="24"/>
  <c r="AQ111" i="24"/>
  <c r="AO140" i="24"/>
  <c r="AQ53" i="24"/>
  <c r="AQ68" i="24" s="1"/>
  <c r="AQ70" i="24" s="1"/>
  <c r="AQ72" i="24" s="1"/>
  <c r="AR48" i="24"/>
  <c r="AR58" i="24" s="1"/>
  <c r="AR61" i="24" s="1"/>
  <c r="BO44" i="24"/>
  <c r="BP42" i="24" s="1"/>
  <c r="AP126" i="24"/>
  <c r="AP134" i="24" s="1"/>
  <c r="AP138" i="22"/>
  <c r="AP136" i="22"/>
  <c r="AP135" i="22"/>
  <c r="AQ130" i="22" s="1"/>
  <c r="BQ44" i="22"/>
  <c r="BR42" i="22" s="1"/>
  <c r="AQ147" i="22"/>
  <c r="AQ132" i="22"/>
  <c r="AQ119" i="22"/>
  <c r="AQ112" i="22"/>
  <c r="AQ93" i="22" s="1"/>
  <c r="AQ113" i="22"/>
  <c r="AQ124" i="22" s="1"/>
  <c r="AO141" i="22"/>
  <c r="AO149" i="22" s="1"/>
  <c r="AR50" i="22"/>
  <c r="AP153" i="19"/>
  <c r="AP150" i="19"/>
  <c r="AQ145" i="19" s="1"/>
  <c r="AO81" i="19"/>
  <c r="AO84" i="19" s="1"/>
  <c r="AO161" i="19"/>
  <c r="AO88" i="19" s="1"/>
  <c r="AO95" i="19" s="1"/>
  <c r="AO105" i="19" s="1"/>
  <c r="AR131" i="19"/>
  <c r="AT47" i="19"/>
  <c r="AS52" i="19"/>
  <c r="AQ139" i="19"/>
  <c r="AQ148" i="19"/>
  <c r="AR125" i="19"/>
  <c r="AR121" i="19"/>
  <c r="AR120" i="19"/>
  <c r="AS117" i="19" s="1"/>
  <c r="AR115" i="19"/>
  <c r="AR82" i="19"/>
  <c r="AR114" i="19"/>
  <c r="AS109" i="19" s="1"/>
  <c r="BQ44" i="19"/>
  <c r="BR42" i="19" s="1"/>
  <c r="AQ110" i="22" l="1"/>
  <c r="AR50" i="24"/>
  <c r="AR52" i="24" s="1"/>
  <c r="AR54" i="24" s="1"/>
  <c r="AQ123" i="24"/>
  <c r="AQ133" i="24" s="1"/>
  <c r="AP138" i="24"/>
  <c r="AP136" i="24"/>
  <c r="AP135" i="24"/>
  <c r="AQ130" i="24" s="1"/>
  <c r="AO141" i="24"/>
  <c r="AO149" i="24" s="1"/>
  <c r="BP43" i="24"/>
  <c r="AQ147" i="24"/>
  <c r="AQ132" i="24"/>
  <c r="AQ119" i="24"/>
  <c r="AQ112" i="24"/>
  <c r="AN81" i="24"/>
  <c r="AN84" i="24" s="1"/>
  <c r="AQ113" i="24"/>
  <c r="AQ124" i="24" s="1"/>
  <c r="AN161" i="24"/>
  <c r="AN88" i="24" s="1"/>
  <c r="AN95" i="24" s="1"/>
  <c r="AN105" i="24" s="1"/>
  <c r="AQ121" i="22"/>
  <c r="BR43" i="22"/>
  <c r="AQ131" i="22"/>
  <c r="AQ125" i="22"/>
  <c r="AP148" i="22"/>
  <c r="AP139" i="22"/>
  <c r="AQ115" i="22"/>
  <c r="AQ82" i="22"/>
  <c r="AQ114" i="22"/>
  <c r="AR109" i="22" s="1"/>
  <c r="AS47" i="22"/>
  <c r="AR52" i="22"/>
  <c r="AO153" i="22"/>
  <c r="AO150" i="22"/>
  <c r="AP145" i="22" s="1"/>
  <c r="AQ120" i="22"/>
  <c r="AR117" i="22" s="1"/>
  <c r="AS118" i="19"/>
  <c r="AR126" i="19"/>
  <c r="AR134" i="19" s="1"/>
  <c r="AQ140" i="19"/>
  <c r="AS54" i="19"/>
  <c r="AS53" i="19" s="1"/>
  <c r="AS68" i="19" s="1"/>
  <c r="AS70" i="19" s="1"/>
  <c r="AS72" i="19" s="1"/>
  <c r="AT48" i="19"/>
  <c r="AT58" i="19" s="1"/>
  <c r="AT61" i="19" s="1"/>
  <c r="BR43" i="19"/>
  <c r="AS111" i="19"/>
  <c r="AO162" i="19"/>
  <c r="AO163" i="19" s="1"/>
  <c r="AQ146" i="19"/>
  <c r="AP154" i="19"/>
  <c r="AP155" i="19" s="1"/>
  <c r="AP156" i="19" s="1"/>
  <c r="AQ110" i="24" l="1"/>
  <c r="AS47" i="24"/>
  <c r="AS48" i="24" s="1"/>
  <c r="AS58" i="24" s="1"/>
  <c r="AS61" i="24" s="1"/>
  <c r="AN162" i="24"/>
  <c r="AN163" i="24" s="1"/>
  <c r="AQ121" i="24"/>
  <c r="AQ120" i="24"/>
  <c r="AR117" i="24" s="1"/>
  <c r="AQ115" i="24"/>
  <c r="AQ93" i="24"/>
  <c r="AQ82" i="24"/>
  <c r="AQ114" i="24"/>
  <c r="AR109" i="24" s="1"/>
  <c r="BP44" i="24"/>
  <c r="BQ42" i="24" s="1"/>
  <c r="AR53" i="24"/>
  <c r="AR68" i="24" s="1"/>
  <c r="AR70" i="24" s="1"/>
  <c r="AR72" i="24" s="1"/>
  <c r="AO153" i="24"/>
  <c r="AO150" i="24"/>
  <c r="AP145" i="24" s="1"/>
  <c r="AQ131" i="24"/>
  <c r="AQ125" i="24"/>
  <c r="AP148" i="24"/>
  <c r="AP139" i="24"/>
  <c r="AP140" i="24" s="1"/>
  <c r="AO154" i="22"/>
  <c r="AR111" i="22"/>
  <c r="AQ126" i="22"/>
  <c r="AQ134" i="22" s="1"/>
  <c r="AR118" i="22"/>
  <c r="AR54" i="22"/>
  <c r="AR53" i="22" s="1"/>
  <c r="AR68" i="22" s="1"/>
  <c r="AR70" i="22" s="1"/>
  <c r="AR72" i="22" s="1"/>
  <c r="AS48" i="22"/>
  <c r="AS58" i="22" s="1"/>
  <c r="AS61" i="22" s="1"/>
  <c r="AP140" i="22"/>
  <c r="BR44" i="22"/>
  <c r="BS42" i="22" s="1"/>
  <c r="AP146" i="22"/>
  <c r="AS123" i="19"/>
  <c r="AS119" i="19"/>
  <c r="AS147" i="19"/>
  <c r="AS132" i="19"/>
  <c r="AS112" i="19"/>
  <c r="AS93" i="19" s="1"/>
  <c r="AS113" i="19"/>
  <c r="AS124" i="19" s="1"/>
  <c r="AR138" i="19"/>
  <c r="AR135" i="19"/>
  <c r="AS130" i="19" s="1"/>
  <c r="AR136" i="19"/>
  <c r="AP160" i="19"/>
  <c r="BR44" i="19"/>
  <c r="BS42" i="19" s="1"/>
  <c r="AT50" i="19"/>
  <c r="AQ141" i="19"/>
  <c r="AQ149" i="19" s="1"/>
  <c r="AQ153" i="19" s="1"/>
  <c r="AS120" i="19" l="1"/>
  <c r="AT117" i="19" s="1"/>
  <c r="AT118" i="19" s="1"/>
  <c r="AS114" i="19"/>
  <c r="AT109" i="19" s="1"/>
  <c r="AT111" i="19" s="1"/>
  <c r="AR147" i="24"/>
  <c r="AR132" i="24"/>
  <c r="AR119" i="24"/>
  <c r="AR112" i="24"/>
  <c r="AP146" i="24"/>
  <c r="AO154" i="24"/>
  <c r="AQ126" i="24"/>
  <c r="AQ134" i="24" s="1"/>
  <c r="BQ43" i="24"/>
  <c r="AP141" i="24"/>
  <c r="AS50" i="24"/>
  <c r="AR111" i="24"/>
  <c r="AR113" i="24" s="1"/>
  <c r="AR124" i="24" s="1"/>
  <c r="AR118" i="24"/>
  <c r="AR147" i="22"/>
  <c r="AR132" i="22"/>
  <c r="AR119" i="22"/>
  <c r="AR112" i="22"/>
  <c r="AR93" i="22" s="1"/>
  <c r="AR113" i="22"/>
  <c r="AR124" i="22" s="1"/>
  <c r="AQ138" i="22"/>
  <c r="AQ135" i="22"/>
  <c r="AR130" i="22" s="1"/>
  <c r="AQ136" i="22"/>
  <c r="AR123" i="22"/>
  <c r="AS50" i="22"/>
  <c r="BS43" i="22"/>
  <c r="AO155" i="22"/>
  <c r="AO156" i="22" s="1"/>
  <c r="AP141" i="22"/>
  <c r="AP149" i="22" s="1"/>
  <c r="AP153" i="22" s="1"/>
  <c r="BS43" i="19"/>
  <c r="AP81" i="19"/>
  <c r="AP84" i="19" s="1"/>
  <c r="AP161" i="19"/>
  <c r="AP88" i="19" s="1"/>
  <c r="AP95" i="19" s="1"/>
  <c r="AP105" i="19" s="1"/>
  <c r="AS131" i="19"/>
  <c r="AR148" i="19"/>
  <c r="AR139" i="19"/>
  <c r="AR140" i="19" s="1"/>
  <c r="AS125" i="19"/>
  <c r="AS115" i="19"/>
  <c r="AS82" i="19"/>
  <c r="AQ154" i="19"/>
  <c r="AQ155" i="19" s="1"/>
  <c r="AQ156" i="19" s="1"/>
  <c r="AS121" i="19"/>
  <c r="AU47" i="19"/>
  <c r="AT52" i="19"/>
  <c r="AS133" i="19"/>
  <c r="AS110" i="19"/>
  <c r="AQ150" i="19"/>
  <c r="AR145" i="19" s="1"/>
  <c r="AP149" i="24" l="1"/>
  <c r="AP153" i="24" s="1"/>
  <c r="AP154" i="24" s="1"/>
  <c r="AP155" i="24" s="1"/>
  <c r="AP156" i="24" s="1"/>
  <c r="AR120" i="22"/>
  <c r="AS117" i="22" s="1"/>
  <c r="AS118" i="22" s="1"/>
  <c r="AP162" i="19"/>
  <c r="AP163" i="19" s="1"/>
  <c r="AR120" i="24"/>
  <c r="AS117" i="24" s="1"/>
  <c r="AS118" i="24" s="1"/>
  <c r="AR114" i="24"/>
  <c r="AS109" i="24" s="1"/>
  <c r="AS111" i="24" s="1"/>
  <c r="BQ44" i="24"/>
  <c r="BR42" i="24" s="1"/>
  <c r="AQ138" i="24"/>
  <c r="AQ136" i="24"/>
  <c r="AO155" i="24"/>
  <c r="AO156" i="24" s="1"/>
  <c r="AR93" i="24"/>
  <c r="AR115" i="24"/>
  <c r="AR82" i="24"/>
  <c r="AR121" i="24"/>
  <c r="AR123" i="24"/>
  <c r="AR125" i="24" s="1"/>
  <c r="AT47" i="24"/>
  <c r="AS52" i="24"/>
  <c r="AS54" i="24" s="1"/>
  <c r="AQ135" i="24"/>
  <c r="AR130" i="24" s="1"/>
  <c r="BS44" i="22"/>
  <c r="BT42" i="22" s="1"/>
  <c r="AP154" i="22"/>
  <c r="AT47" i="22"/>
  <c r="AS52" i="22"/>
  <c r="AR133" i="22"/>
  <c r="AR110" i="22"/>
  <c r="AR131" i="22"/>
  <c r="AQ148" i="22"/>
  <c r="AQ139" i="22"/>
  <c r="AQ140" i="22" s="1"/>
  <c r="AR125" i="22"/>
  <c r="AR115" i="22"/>
  <c r="AR82" i="22"/>
  <c r="AR114" i="22"/>
  <c r="AS109" i="22" s="1"/>
  <c r="AR121" i="22"/>
  <c r="AO160" i="22"/>
  <c r="AP150" i="22"/>
  <c r="AQ145" i="22" s="1"/>
  <c r="AR141" i="19"/>
  <c r="AT54" i="19"/>
  <c r="AT53" i="19" s="1"/>
  <c r="AT68" i="19" s="1"/>
  <c r="AT70" i="19" s="1"/>
  <c r="AT72" i="19" s="1"/>
  <c r="AU48" i="19"/>
  <c r="AU58" i="19" s="1"/>
  <c r="AU61" i="19" s="1"/>
  <c r="AQ160" i="19"/>
  <c r="AS126" i="19"/>
  <c r="AS134" i="19" s="1"/>
  <c r="AR146" i="19"/>
  <c r="BS44" i="19"/>
  <c r="BT42" i="19" s="1"/>
  <c r="AP150" i="24" l="1"/>
  <c r="AQ145" i="24" s="1"/>
  <c r="AQ146" i="24" s="1"/>
  <c r="AR149" i="19"/>
  <c r="AR153" i="19" s="1"/>
  <c r="AP160" i="24"/>
  <c r="AR126" i="24"/>
  <c r="AO160" i="24"/>
  <c r="AO161" i="24" s="1"/>
  <c r="AO88" i="24" s="1"/>
  <c r="AO95" i="24" s="1"/>
  <c r="AO105" i="24" s="1"/>
  <c r="AQ148" i="24"/>
  <c r="AQ139" i="24"/>
  <c r="AR131" i="24"/>
  <c r="BR43" i="24"/>
  <c r="BR44" i="24" s="1"/>
  <c r="BS42" i="24" s="1"/>
  <c r="AS53" i="24"/>
  <c r="AS68" i="24" s="1"/>
  <c r="AS70" i="24" s="1"/>
  <c r="AS72" i="24" s="1"/>
  <c r="AT48" i="24"/>
  <c r="AT58" i="24" s="1"/>
  <c r="AT61" i="24" s="1"/>
  <c r="AR133" i="24"/>
  <c r="AR110" i="24"/>
  <c r="AQ141" i="22"/>
  <c r="AO81" i="22"/>
  <c r="AO84" i="22" s="1"/>
  <c r="AQ146" i="22"/>
  <c r="AO161" i="22"/>
  <c r="AO88" i="22" s="1"/>
  <c r="AO95" i="22" s="1"/>
  <c r="AO105" i="22" s="1"/>
  <c r="AS54" i="22"/>
  <c r="AS53" i="22" s="1"/>
  <c r="AS68" i="22" s="1"/>
  <c r="AS70" i="22" s="1"/>
  <c r="AS72" i="22" s="1"/>
  <c r="BT43" i="22"/>
  <c r="AT48" i="22"/>
  <c r="AT58" i="22" s="1"/>
  <c r="AT61" i="22" s="1"/>
  <c r="AS111" i="22"/>
  <c r="AP155" i="22"/>
  <c r="AP156" i="22" s="1"/>
  <c r="AR126" i="22"/>
  <c r="AR134" i="22" s="1"/>
  <c r="AT147" i="19"/>
  <c r="AT132" i="19"/>
  <c r="AT119" i="19"/>
  <c r="AT112" i="19"/>
  <c r="AT93" i="19" s="1"/>
  <c r="AT123" i="19"/>
  <c r="AT113" i="19"/>
  <c r="AT124" i="19" s="1"/>
  <c r="AS138" i="19"/>
  <c r="AS136" i="19"/>
  <c r="AS135" i="19"/>
  <c r="AT130" i="19" s="1"/>
  <c r="AQ81" i="19"/>
  <c r="AQ84" i="19" s="1"/>
  <c r="AQ161" i="19"/>
  <c r="AQ88" i="19" s="1"/>
  <c r="AQ95" i="19" s="1"/>
  <c r="AQ105" i="19" s="1"/>
  <c r="AU50" i="19"/>
  <c r="BT43" i="19"/>
  <c r="BT44" i="19" s="1"/>
  <c r="BU42" i="19" s="1"/>
  <c r="AR150" i="19" l="1"/>
  <c r="AS145" i="19" s="1"/>
  <c r="AS146" i="19" s="1"/>
  <c r="AS113" i="22"/>
  <c r="AS124" i="22" s="1"/>
  <c r="AS123" i="22"/>
  <c r="AS110" i="22" s="1"/>
  <c r="AR134" i="24"/>
  <c r="AR135" i="24" s="1"/>
  <c r="AS130" i="24" s="1"/>
  <c r="AS147" i="24"/>
  <c r="AS132" i="24"/>
  <c r="AS119" i="24"/>
  <c r="AS112" i="24"/>
  <c r="AS113" i="24"/>
  <c r="AS124" i="24" s="1"/>
  <c r="AS123" i="24"/>
  <c r="AT50" i="24"/>
  <c r="BS43" i="24"/>
  <c r="AP81" i="24"/>
  <c r="AP84" i="24" s="1"/>
  <c r="AP161" i="24"/>
  <c r="AP88" i="24" s="1"/>
  <c r="AP95" i="24" s="1"/>
  <c r="AP105" i="24" s="1"/>
  <c r="AQ140" i="24"/>
  <c r="AO162" i="24"/>
  <c r="AO163" i="24" s="1"/>
  <c r="AO81" i="24"/>
  <c r="AO84" i="24" s="1"/>
  <c r="AR138" i="22"/>
  <c r="AR136" i="22"/>
  <c r="AR135" i="22"/>
  <c r="AS130" i="22" s="1"/>
  <c r="AT50" i="22"/>
  <c r="BT44" i="22"/>
  <c r="BU42" i="22" s="1"/>
  <c r="AS147" i="22"/>
  <c r="AS132" i="22"/>
  <c r="AS119" i="22"/>
  <c r="AS112" i="22"/>
  <c r="AS93" i="22" s="1"/>
  <c r="AQ149" i="22"/>
  <c r="AQ153" i="22" s="1"/>
  <c r="AP160" i="22"/>
  <c r="AP161" i="22" s="1"/>
  <c r="AP88" i="22" s="1"/>
  <c r="AP95" i="22" s="1"/>
  <c r="AP105" i="22" s="1"/>
  <c r="AO162" i="22"/>
  <c r="AO163" i="22" s="1"/>
  <c r="BU43" i="19"/>
  <c r="AV47" i="19"/>
  <c r="AU52" i="19"/>
  <c r="AQ162" i="19"/>
  <c r="AQ163" i="19" s="1"/>
  <c r="AT131" i="19"/>
  <c r="AS148" i="19"/>
  <c r="AS139" i="19"/>
  <c r="AS140" i="19" s="1"/>
  <c r="AR154" i="19"/>
  <c r="AT125" i="19"/>
  <c r="AT133" i="19"/>
  <c r="AT110" i="19"/>
  <c r="AT115" i="19"/>
  <c r="AT82" i="19"/>
  <c r="AT114" i="19"/>
  <c r="AU109" i="19" s="1"/>
  <c r="AT121" i="19"/>
  <c r="AT120" i="19"/>
  <c r="AU117" i="19" s="1"/>
  <c r="AS133" i="22" l="1"/>
  <c r="AS125" i="22"/>
  <c r="AS126" i="22" s="1"/>
  <c r="AR136" i="24"/>
  <c r="AR138" i="24"/>
  <c r="AR139" i="24" s="1"/>
  <c r="AR140" i="24" s="1"/>
  <c r="AQ141" i="24"/>
  <c r="AQ149" i="24" s="1"/>
  <c r="AS125" i="24"/>
  <c r="AS121" i="24"/>
  <c r="AS120" i="24"/>
  <c r="AT117" i="24" s="1"/>
  <c r="AP162" i="24"/>
  <c r="AP163" i="24" s="1"/>
  <c r="BS44" i="24"/>
  <c r="BT42" i="24" s="1"/>
  <c r="AU47" i="24"/>
  <c r="AT52" i="24"/>
  <c r="AT54" i="24" s="1"/>
  <c r="AS131" i="24"/>
  <c r="AS133" i="24"/>
  <c r="AS110" i="24"/>
  <c r="AS93" i="24"/>
  <c r="AS115" i="24"/>
  <c r="AS82" i="24"/>
  <c r="AS114" i="24"/>
  <c r="AT109" i="24" s="1"/>
  <c r="AQ154" i="22"/>
  <c r="AU47" i="22"/>
  <c r="AT52" i="22"/>
  <c r="AQ150" i="22"/>
  <c r="AR145" i="22" s="1"/>
  <c r="AP162" i="22"/>
  <c r="AP163" i="22" s="1"/>
  <c r="AP81" i="22"/>
  <c r="AP84" i="22" s="1"/>
  <c r="AS115" i="22"/>
  <c r="AS82" i="22"/>
  <c r="AS114" i="22"/>
  <c r="AT109" i="22" s="1"/>
  <c r="AS121" i="22"/>
  <c r="AS120" i="22"/>
  <c r="AT117" i="22" s="1"/>
  <c r="BU43" i="22"/>
  <c r="BU44" i="22" s="1"/>
  <c r="BV42" i="22" s="1"/>
  <c r="AS131" i="22"/>
  <c r="AR139" i="22"/>
  <c r="AR140" i="22" s="1"/>
  <c r="AR148" i="22"/>
  <c r="AT126" i="19"/>
  <c r="AT134" i="19" s="1"/>
  <c r="AT138" i="19" s="1"/>
  <c r="AV48" i="19"/>
  <c r="AV58" i="19" s="1"/>
  <c r="AV61" i="19" s="1"/>
  <c r="AR155" i="19"/>
  <c r="AR156" i="19" s="1"/>
  <c r="AS141" i="19"/>
  <c r="AS149" i="19" s="1"/>
  <c r="AU118" i="19"/>
  <c r="AU111" i="19"/>
  <c r="AU54" i="19"/>
  <c r="AU53" i="19" s="1"/>
  <c r="AU68" i="19" s="1"/>
  <c r="AU70" i="19" s="1"/>
  <c r="AU72" i="19" s="1"/>
  <c r="BU44" i="19"/>
  <c r="BV42" i="19" s="1"/>
  <c r="AS134" i="22" l="1"/>
  <c r="AS136" i="22" s="1"/>
  <c r="AT135" i="19"/>
  <c r="AU130" i="19" s="1"/>
  <c r="AU131" i="19" s="1"/>
  <c r="AR148" i="24"/>
  <c r="AR141" i="24"/>
  <c r="AT53" i="24"/>
  <c r="AT68" i="24" s="1"/>
  <c r="AT70" i="24" s="1"/>
  <c r="AT72" i="24" s="1"/>
  <c r="AU48" i="24"/>
  <c r="AU58" i="24" s="1"/>
  <c r="AU61" i="24" s="1"/>
  <c r="BT43" i="24"/>
  <c r="AT118" i="24"/>
  <c r="AT111" i="24"/>
  <c r="AS126" i="24"/>
  <c r="AS134" i="24" s="1"/>
  <c r="AS138" i="24" s="1"/>
  <c r="AQ153" i="24"/>
  <c r="AQ150" i="24"/>
  <c r="AR145" i="24" s="1"/>
  <c r="AR141" i="22"/>
  <c r="BV43" i="22"/>
  <c r="AT54" i="22"/>
  <c r="AT53" i="22" s="1"/>
  <c r="AT68" i="22" s="1"/>
  <c r="AT70" i="22" s="1"/>
  <c r="AT72" i="22" s="1"/>
  <c r="AU48" i="22"/>
  <c r="AU58" i="22" s="1"/>
  <c r="AU61" i="22" s="1"/>
  <c r="AT118" i="22"/>
  <c r="AT111" i="22"/>
  <c r="AR146" i="22"/>
  <c r="AQ155" i="22"/>
  <c r="AQ156" i="22" s="1"/>
  <c r="AU112" i="19"/>
  <c r="AU93" i="19" s="1"/>
  <c r="AU147" i="19"/>
  <c r="AU132" i="19"/>
  <c r="AU119" i="19"/>
  <c r="AU113" i="19"/>
  <c r="AU124" i="19" s="1"/>
  <c r="AS153" i="19"/>
  <c r="AS150" i="19"/>
  <c r="AT145" i="19" s="1"/>
  <c r="AU123" i="19"/>
  <c r="AT136" i="19"/>
  <c r="AR160" i="19"/>
  <c r="AV50" i="19"/>
  <c r="AT148" i="19"/>
  <c r="AT139" i="19"/>
  <c r="BV43" i="19"/>
  <c r="AU114" i="19" l="1"/>
  <c r="AV109" i="19" s="1"/>
  <c r="AV111" i="19" s="1"/>
  <c r="AS135" i="22"/>
  <c r="AT130" i="22" s="1"/>
  <c r="AT131" i="22" s="1"/>
  <c r="AS138" i="22"/>
  <c r="AS139" i="22" s="1"/>
  <c r="AS140" i="22" s="1"/>
  <c r="AT113" i="24"/>
  <c r="AT124" i="24" s="1"/>
  <c r="AT123" i="22"/>
  <c r="AT110" i="22" s="1"/>
  <c r="AT113" i="22"/>
  <c r="AT124" i="22" s="1"/>
  <c r="AT123" i="24"/>
  <c r="AT133" i="24" s="1"/>
  <c r="AT147" i="24"/>
  <c r="AT119" i="24"/>
  <c r="AT132" i="24"/>
  <c r="AT112" i="24"/>
  <c r="BT44" i="24"/>
  <c r="BU42" i="24" s="1"/>
  <c r="AU50" i="24"/>
  <c r="AS135" i="24"/>
  <c r="AT130" i="24" s="1"/>
  <c r="AR146" i="24"/>
  <c r="AQ154" i="24"/>
  <c r="AQ155" i="24" s="1"/>
  <c r="AQ156" i="24" s="1"/>
  <c r="AS148" i="24"/>
  <c r="AS139" i="24"/>
  <c r="AS140" i="24" s="1"/>
  <c r="AS136" i="24"/>
  <c r="AU50" i="22"/>
  <c r="AT147" i="22"/>
  <c r="AT132" i="22"/>
  <c r="AT119" i="22"/>
  <c r="AT112" i="22"/>
  <c r="AT93" i="22" s="1"/>
  <c r="AQ160" i="22"/>
  <c r="BV44" i="22"/>
  <c r="BW42" i="22" s="1"/>
  <c r="AR149" i="22"/>
  <c r="AR153" i="22" s="1"/>
  <c r="BV44" i="19"/>
  <c r="BW42" i="19" s="1"/>
  <c r="AU121" i="19"/>
  <c r="AU120" i="19"/>
  <c r="AV117" i="19" s="1"/>
  <c r="AU115" i="19"/>
  <c r="AU82" i="19"/>
  <c r="AT140" i="19"/>
  <c r="AW47" i="19"/>
  <c r="AV52" i="19"/>
  <c r="AR81" i="19"/>
  <c r="AR84" i="19" s="1"/>
  <c r="AR161" i="19"/>
  <c r="AR88" i="19" s="1"/>
  <c r="AR95" i="19" s="1"/>
  <c r="AR105" i="19" s="1"/>
  <c r="AU133" i="19"/>
  <c r="AU110" i="19"/>
  <c r="AT146" i="19"/>
  <c r="AS154" i="19"/>
  <c r="AS155" i="19" s="1"/>
  <c r="AS156" i="19" s="1"/>
  <c r="AU125" i="19"/>
  <c r="AT125" i="24" l="1"/>
  <c r="AT126" i="24" s="1"/>
  <c r="AT110" i="24"/>
  <c r="AS148" i="22"/>
  <c r="AT133" i="22"/>
  <c r="AT121" i="22"/>
  <c r="AT125" i="22"/>
  <c r="AT126" i="22" s="1"/>
  <c r="AS141" i="24"/>
  <c r="AQ160" i="24"/>
  <c r="AQ161" i="24" s="1"/>
  <c r="AQ88" i="24" s="1"/>
  <c r="AQ95" i="24" s="1"/>
  <c r="AQ105" i="24" s="1"/>
  <c r="AR149" i="24"/>
  <c r="AR153" i="24" s="1"/>
  <c r="BU43" i="24"/>
  <c r="AV47" i="24"/>
  <c r="AU52" i="24"/>
  <c r="AU54" i="24" s="1"/>
  <c r="AT121" i="24"/>
  <c r="AT120" i="24"/>
  <c r="AU117" i="24" s="1"/>
  <c r="AT131" i="24"/>
  <c r="AT93" i="24"/>
  <c r="AT115" i="24"/>
  <c r="AT82" i="24"/>
  <c r="AT114" i="24"/>
  <c r="AU109" i="24" s="1"/>
  <c r="AQ81" i="22"/>
  <c r="AQ84" i="22" s="1"/>
  <c r="AT115" i="22"/>
  <c r="AT82" i="22"/>
  <c r="AT114" i="22"/>
  <c r="AU109" i="22" s="1"/>
  <c r="AS141" i="22"/>
  <c r="AQ161" i="22"/>
  <c r="AQ88" i="22" s="1"/>
  <c r="AQ95" i="22" s="1"/>
  <c r="AQ105" i="22" s="1"/>
  <c r="AV47" i="22"/>
  <c r="AU52" i="22"/>
  <c r="AT120" i="22"/>
  <c r="AU117" i="22" s="1"/>
  <c r="AR154" i="22"/>
  <c r="AR155" i="22" s="1"/>
  <c r="AR156" i="22" s="1"/>
  <c r="BW43" i="22"/>
  <c r="AR150" i="22"/>
  <c r="AS145" i="22" s="1"/>
  <c r="AR162" i="19"/>
  <c r="AR163" i="19" s="1"/>
  <c r="AV54" i="19"/>
  <c r="AV53" i="19" s="1"/>
  <c r="AV68" i="19" s="1"/>
  <c r="AV70" i="19" s="1"/>
  <c r="AV72" i="19" s="1"/>
  <c r="AW48" i="19"/>
  <c r="AW58" i="19" s="1"/>
  <c r="AW61" i="19" s="1"/>
  <c r="AT141" i="19"/>
  <c r="AT149" i="19" s="1"/>
  <c r="AU126" i="19"/>
  <c r="AU134" i="19" s="1"/>
  <c r="AV118" i="19"/>
  <c r="AS160" i="19"/>
  <c r="BW43" i="19"/>
  <c r="BW44" i="19" s="1"/>
  <c r="BX42" i="19" s="1"/>
  <c r="AT134" i="24" l="1"/>
  <c r="AT136" i="24" s="1"/>
  <c r="AT134" i="22"/>
  <c r="AT135" i="22" s="1"/>
  <c r="AU130" i="22" s="1"/>
  <c r="AU131" i="22" s="1"/>
  <c r="AU111" i="24"/>
  <c r="AU118" i="24"/>
  <c r="AU53" i="24"/>
  <c r="AU68" i="24" s="1"/>
  <c r="AU70" i="24" s="1"/>
  <c r="AU72" i="24" s="1"/>
  <c r="AV48" i="24"/>
  <c r="AV58" i="24" s="1"/>
  <c r="AV61" i="24" s="1"/>
  <c r="BU44" i="24"/>
  <c r="BV42" i="24" s="1"/>
  <c r="AR154" i="24"/>
  <c r="AR150" i="24"/>
  <c r="AS145" i="24" s="1"/>
  <c r="AQ162" i="24"/>
  <c r="AQ163" i="24" s="1"/>
  <c r="AQ81" i="24"/>
  <c r="AQ84" i="24" s="1"/>
  <c r="AU118" i="22"/>
  <c r="AU54" i="22"/>
  <c r="AU53" i="22" s="1"/>
  <c r="AU68" i="22" s="1"/>
  <c r="AU70" i="22" s="1"/>
  <c r="AU72" i="22" s="1"/>
  <c r="BW44" i="22"/>
  <c r="BX42" i="22" s="1"/>
  <c r="AR160" i="22"/>
  <c r="AV48" i="22"/>
  <c r="AV58" i="22" s="1"/>
  <c r="AV61" i="22" s="1"/>
  <c r="AU111" i="22"/>
  <c r="AS146" i="22"/>
  <c r="AQ162" i="22"/>
  <c r="AQ163" i="22" s="1"/>
  <c r="AT153" i="19"/>
  <c r="AT150" i="19"/>
  <c r="AU145" i="19" s="1"/>
  <c r="AU138" i="19"/>
  <c r="AU135" i="19"/>
  <c r="AV130" i="19" s="1"/>
  <c r="AU136" i="19"/>
  <c r="BX43" i="19"/>
  <c r="AV119" i="19"/>
  <c r="AV147" i="19"/>
  <c r="AV112" i="19"/>
  <c r="AV93" i="19" s="1"/>
  <c r="AV132" i="19"/>
  <c r="AV113" i="19"/>
  <c r="AV124" i="19" s="1"/>
  <c r="AV123" i="19"/>
  <c r="AS81" i="19"/>
  <c r="AS84" i="19" s="1"/>
  <c r="AS161" i="19"/>
  <c r="AS88" i="19" s="1"/>
  <c r="AS95" i="19" s="1"/>
  <c r="AS105" i="19" s="1"/>
  <c r="AW50" i="19"/>
  <c r="AT138" i="24" l="1"/>
  <c r="AT148" i="24" s="1"/>
  <c r="AT135" i="24"/>
  <c r="AU130" i="24" s="1"/>
  <c r="AU131" i="24" s="1"/>
  <c r="AT138" i="22"/>
  <c r="AT139" i="22" s="1"/>
  <c r="AT140" i="22" s="1"/>
  <c r="AT141" i="22" s="1"/>
  <c r="AT136" i="22"/>
  <c r="AU113" i="22"/>
  <c r="AU124" i="22" s="1"/>
  <c r="AV120" i="19"/>
  <c r="AW117" i="19" s="1"/>
  <c r="AW118" i="19" s="1"/>
  <c r="AS162" i="19"/>
  <c r="AS163" i="19" s="1"/>
  <c r="AU147" i="24"/>
  <c r="AU132" i="24"/>
  <c r="AU119" i="24"/>
  <c r="AU112" i="24"/>
  <c r="AU113" i="24"/>
  <c r="AU124" i="24" s="1"/>
  <c r="AU123" i="24"/>
  <c r="AR155" i="24"/>
  <c r="AR156" i="24" s="1"/>
  <c r="BV43" i="24"/>
  <c r="AV50" i="24"/>
  <c r="AS146" i="24"/>
  <c r="AS149" i="24" s="1"/>
  <c r="AS153" i="24" s="1"/>
  <c r="AU147" i="22"/>
  <c r="AU119" i="22"/>
  <c r="AU112" i="22"/>
  <c r="AU93" i="22" s="1"/>
  <c r="AU132" i="22"/>
  <c r="AU123" i="22"/>
  <c r="AR81" i="22"/>
  <c r="AR84" i="22" s="1"/>
  <c r="AR161" i="22"/>
  <c r="AR88" i="22" s="1"/>
  <c r="AR95" i="22" s="1"/>
  <c r="AR105" i="22" s="1"/>
  <c r="AV50" i="22"/>
  <c r="BX43" i="22"/>
  <c r="AS149" i="22"/>
  <c r="AS153" i="22" s="1"/>
  <c r="AX47" i="19"/>
  <c r="AW52" i="19"/>
  <c r="AV133" i="19"/>
  <c r="AV110" i="19"/>
  <c r="AU146" i="19"/>
  <c r="AV125" i="19"/>
  <c r="AV115" i="19"/>
  <c r="AV82" i="19"/>
  <c r="AV114" i="19"/>
  <c r="AW109" i="19" s="1"/>
  <c r="AV121" i="19"/>
  <c r="BX44" i="19"/>
  <c r="BY42" i="19" s="1"/>
  <c r="AV131" i="19"/>
  <c r="AU148" i="19"/>
  <c r="AU139" i="19"/>
  <c r="AT154" i="19"/>
  <c r="AT139" i="24" l="1"/>
  <c r="AT140" i="24" s="1"/>
  <c r="AT141" i="24" s="1"/>
  <c r="AT148" i="22"/>
  <c r="AU121" i="22"/>
  <c r="AU120" i="22"/>
  <c r="AV117" i="22" s="1"/>
  <c r="AV118" i="22" s="1"/>
  <c r="AS154" i="24"/>
  <c r="AS150" i="24"/>
  <c r="AT145" i="24" s="1"/>
  <c r="AW47" i="24"/>
  <c r="AV52" i="24"/>
  <c r="AV54" i="24" s="1"/>
  <c r="AR160" i="24"/>
  <c r="AU133" i="24"/>
  <c r="AU110" i="24"/>
  <c r="AU125" i="24"/>
  <c r="AU82" i="24"/>
  <c r="AU93" i="24"/>
  <c r="AU115" i="24"/>
  <c r="AU114" i="24"/>
  <c r="AV109" i="24" s="1"/>
  <c r="AU121" i="24"/>
  <c r="AU120" i="24"/>
  <c r="AV117" i="24" s="1"/>
  <c r="BV44" i="24"/>
  <c r="BW42" i="24" s="1"/>
  <c r="AS154" i="22"/>
  <c r="BX44" i="22"/>
  <c r="BY42" i="22" s="1"/>
  <c r="AW47" i="22"/>
  <c r="AV52" i="22"/>
  <c r="AR162" i="22"/>
  <c r="AR163" i="22" s="1"/>
  <c r="AU133" i="22"/>
  <c r="AU110" i="22"/>
  <c r="AU115" i="22"/>
  <c r="AU82" i="22"/>
  <c r="AU114" i="22"/>
  <c r="AV109" i="22" s="1"/>
  <c r="AU125" i="22"/>
  <c r="AS150" i="22"/>
  <c r="AT145" i="22" s="1"/>
  <c r="AX48" i="19"/>
  <c r="AX58" i="19" s="1"/>
  <c r="AX61" i="19" s="1"/>
  <c r="BY43" i="19"/>
  <c r="AW111" i="19"/>
  <c r="AV126" i="19"/>
  <c r="AV134" i="19" s="1"/>
  <c r="AT155" i="19"/>
  <c r="AT156" i="19" s="1"/>
  <c r="AU140" i="19"/>
  <c r="AW54" i="19"/>
  <c r="AW53" i="19" s="1"/>
  <c r="AW68" i="19" s="1"/>
  <c r="AW70" i="19" s="1"/>
  <c r="AW72" i="19" s="1"/>
  <c r="AV111" i="24" l="1"/>
  <c r="AR81" i="24"/>
  <c r="AR84" i="24" s="1"/>
  <c r="AR161" i="24"/>
  <c r="AR88" i="24" s="1"/>
  <c r="AR95" i="24" s="1"/>
  <c r="AR105" i="24" s="1"/>
  <c r="AU126" i="24"/>
  <c r="AU134" i="24" s="1"/>
  <c r="AU138" i="24" s="1"/>
  <c r="AV53" i="24"/>
  <c r="AV68" i="24" s="1"/>
  <c r="AV70" i="24" s="1"/>
  <c r="AV72" i="24" s="1"/>
  <c r="AW48" i="24"/>
  <c r="AW58" i="24" s="1"/>
  <c r="AW61" i="24" s="1"/>
  <c r="BW43" i="24"/>
  <c r="AT146" i="24"/>
  <c r="AT149" i="24" s="1"/>
  <c r="AT153" i="24" s="1"/>
  <c r="AV118" i="24"/>
  <c r="AS155" i="24"/>
  <c r="AS156" i="24" s="1"/>
  <c r="AV111" i="22"/>
  <c r="AW48" i="22"/>
  <c r="AW58" i="22" s="1"/>
  <c r="AW61" i="22" s="1"/>
  <c r="AU126" i="22"/>
  <c r="AU134" i="22" s="1"/>
  <c r="AV54" i="22"/>
  <c r="AV53" i="22" s="1"/>
  <c r="AV68" i="22" s="1"/>
  <c r="AV70" i="22" s="1"/>
  <c r="AV72" i="22" s="1"/>
  <c r="BY43" i="22"/>
  <c r="AT146" i="22"/>
  <c r="AT149" i="22" s="1"/>
  <c r="AT153" i="22" s="1"/>
  <c r="AS155" i="22"/>
  <c r="AS156" i="22" s="1"/>
  <c r="AW147" i="19"/>
  <c r="AW132" i="19"/>
  <c r="AW119" i="19"/>
  <c r="AW112" i="19"/>
  <c r="AW93" i="19" s="1"/>
  <c r="BY44" i="19"/>
  <c r="BZ42" i="19" s="1"/>
  <c r="AW123" i="19"/>
  <c r="AX50" i="19"/>
  <c r="AU141" i="19"/>
  <c r="AU149" i="19" s="1"/>
  <c r="AT160" i="19"/>
  <c r="AV138" i="19"/>
  <c r="AV136" i="19"/>
  <c r="AV135" i="19"/>
  <c r="AW130" i="19" s="1"/>
  <c r="AW113" i="19"/>
  <c r="AW124" i="19" s="1"/>
  <c r="AT150" i="24" l="1"/>
  <c r="AU145" i="24" s="1"/>
  <c r="AU146" i="24" s="1"/>
  <c r="BW44" i="24"/>
  <c r="BX42" i="24" s="1"/>
  <c r="AW50" i="24"/>
  <c r="AV147" i="24"/>
  <c r="AV132" i="24"/>
  <c r="AV119" i="24"/>
  <c r="AV112" i="24"/>
  <c r="AU139" i="24"/>
  <c r="AU140" i="24" s="1"/>
  <c r="AU148" i="24"/>
  <c r="AU135" i="24"/>
  <c r="AV130" i="24" s="1"/>
  <c r="AS160" i="24"/>
  <c r="AS161" i="24" s="1"/>
  <c r="AS88" i="24" s="1"/>
  <c r="AS95" i="24" s="1"/>
  <c r="AS105" i="24" s="1"/>
  <c r="AR162" i="24"/>
  <c r="AR163" i="24" s="1"/>
  <c r="AV123" i="24"/>
  <c r="AT154" i="24"/>
  <c r="AV113" i="24"/>
  <c r="AV124" i="24" s="1"/>
  <c r="AU136" i="24"/>
  <c r="AV147" i="22"/>
  <c r="AV132" i="22"/>
  <c r="AV119" i="22"/>
  <c r="AV112" i="22"/>
  <c r="AV93" i="22" s="1"/>
  <c r="AU138" i="22"/>
  <c r="AU136" i="22"/>
  <c r="AU135" i="22"/>
  <c r="AV130" i="22" s="1"/>
  <c r="AV113" i="22"/>
  <c r="AV124" i="22" s="1"/>
  <c r="AT154" i="22"/>
  <c r="AT155" i="22" s="1"/>
  <c r="AT156" i="22" s="1"/>
  <c r="AT150" i="22"/>
  <c r="AU145" i="22" s="1"/>
  <c r="AW50" i="22"/>
  <c r="AV123" i="22"/>
  <c r="BY44" i="22"/>
  <c r="BZ42" i="22" s="1"/>
  <c r="AS160" i="22"/>
  <c r="AS161" i="22" s="1"/>
  <c r="AS88" i="22" s="1"/>
  <c r="AS95" i="22" s="1"/>
  <c r="AS105" i="22" s="1"/>
  <c r="AW125" i="19"/>
  <c r="AV148" i="19"/>
  <c r="AV139" i="19"/>
  <c r="AT81" i="19"/>
  <c r="AT84" i="19" s="1"/>
  <c r="AU153" i="19"/>
  <c r="AU150" i="19"/>
  <c r="AV145" i="19" s="1"/>
  <c r="AY47" i="19"/>
  <c r="AX52" i="19"/>
  <c r="AW133" i="19"/>
  <c r="AW110" i="19"/>
  <c r="BZ43" i="19"/>
  <c r="AW131" i="19"/>
  <c r="AT161" i="19"/>
  <c r="AT88" i="19" s="1"/>
  <c r="AT95" i="19" s="1"/>
  <c r="AT105" i="19" s="1"/>
  <c r="AW115" i="19"/>
  <c r="AW82" i="19"/>
  <c r="AW121" i="19"/>
  <c r="AW120" i="19"/>
  <c r="AX117" i="19" s="1"/>
  <c r="AW114" i="19"/>
  <c r="AX109" i="19" s="1"/>
  <c r="AT162" i="19" l="1"/>
  <c r="AT163" i="19" s="1"/>
  <c r="AU141" i="24"/>
  <c r="AU149" i="24" s="1"/>
  <c r="AU153" i="24" s="1"/>
  <c r="AV131" i="24"/>
  <c r="AV93" i="24"/>
  <c r="AV115" i="24"/>
  <c r="AV82" i="24"/>
  <c r="AV114" i="24"/>
  <c r="AW109" i="24" s="1"/>
  <c r="AV121" i="24"/>
  <c r="AV120" i="24"/>
  <c r="AW117" i="24" s="1"/>
  <c r="AV125" i="24"/>
  <c r="AX47" i="24"/>
  <c r="AW52" i="24"/>
  <c r="AW54" i="24" s="1"/>
  <c r="AT155" i="24"/>
  <c r="AT156" i="24" s="1"/>
  <c r="BX43" i="24"/>
  <c r="AV133" i="24"/>
  <c r="AV110" i="24"/>
  <c r="AS162" i="24"/>
  <c r="AS163" i="24" s="1"/>
  <c r="AS81" i="24"/>
  <c r="AS84" i="24" s="1"/>
  <c r="AT160" i="22"/>
  <c r="AU146" i="22"/>
  <c r="AV125" i="22"/>
  <c r="AV131" i="22"/>
  <c r="AU139" i="22"/>
  <c r="AU140" i="22" s="1"/>
  <c r="AU148" i="22"/>
  <c r="AV115" i="22"/>
  <c r="AV82" i="22"/>
  <c r="AV114" i="22"/>
  <c r="AW109" i="22" s="1"/>
  <c r="AV121" i="22"/>
  <c r="AV120" i="22"/>
  <c r="AW117" i="22" s="1"/>
  <c r="AS162" i="22"/>
  <c r="AS163" i="22" s="1"/>
  <c r="AS81" i="22"/>
  <c r="AS84" i="22" s="1"/>
  <c r="BZ43" i="22"/>
  <c r="AX47" i="22"/>
  <c r="AW52" i="22"/>
  <c r="AV133" i="22"/>
  <c r="AV110" i="22"/>
  <c r="AX111" i="19"/>
  <c r="AX118" i="19"/>
  <c r="AV140" i="19"/>
  <c r="AW126" i="19"/>
  <c r="AW134" i="19" s="1"/>
  <c r="BZ44" i="19"/>
  <c r="AX54" i="19"/>
  <c r="AX53" i="19" s="1"/>
  <c r="AX68" i="19" s="1"/>
  <c r="AX70" i="19" s="1"/>
  <c r="AX72" i="19" s="1"/>
  <c r="AY48" i="19"/>
  <c r="AY58" i="19" s="1"/>
  <c r="AY61" i="19" s="1"/>
  <c r="AV146" i="19"/>
  <c r="AU154" i="19"/>
  <c r="AU155" i="19" s="1"/>
  <c r="AU156" i="19" s="1"/>
  <c r="AX123" i="19" l="1"/>
  <c r="AX110" i="19" s="1"/>
  <c r="AX113" i="19"/>
  <c r="AX124" i="19" s="1"/>
  <c r="AT160" i="24"/>
  <c r="AW53" i="24"/>
  <c r="AW68" i="24" s="1"/>
  <c r="AW70" i="24" s="1"/>
  <c r="AW72" i="24" s="1"/>
  <c r="AX48" i="24"/>
  <c r="AX58" i="24" s="1"/>
  <c r="AX61" i="24" s="1"/>
  <c r="AV126" i="24"/>
  <c r="AV134" i="24" s="1"/>
  <c r="AW118" i="24"/>
  <c r="AW111" i="24"/>
  <c r="AU154" i="24"/>
  <c r="AU155" i="24" s="1"/>
  <c r="AU156" i="24" s="1"/>
  <c r="BX44" i="24"/>
  <c r="BY42" i="24" s="1"/>
  <c r="AU150" i="24"/>
  <c r="AV145" i="24" s="1"/>
  <c r="AU141" i="22"/>
  <c r="AU149" i="22" s="1"/>
  <c r="AW111" i="22"/>
  <c r="AW54" i="22"/>
  <c r="AW53" i="22" s="1"/>
  <c r="AW68" i="22" s="1"/>
  <c r="AW70" i="22" s="1"/>
  <c r="AW72" i="22" s="1"/>
  <c r="AX48" i="22"/>
  <c r="AX58" i="22" s="1"/>
  <c r="AX61" i="22" s="1"/>
  <c r="AV126" i="22"/>
  <c r="AV134" i="22" s="1"/>
  <c r="AV138" i="22" s="1"/>
  <c r="BZ44" i="22"/>
  <c r="AT81" i="22"/>
  <c r="AT84" i="22" s="1"/>
  <c r="AW118" i="22"/>
  <c r="AT161" i="22"/>
  <c r="AT88" i="22" s="1"/>
  <c r="AT95" i="22" s="1"/>
  <c r="AT105" i="22" s="1"/>
  <c r="AW138" i="19"/>
  <c r="AW136" i="19"/>
  <c r="AW135" i="19"/>
  <c r="AX130" i="19" s="1"/>
  <c r="AY50" i="19"/>
  <c r="AV141" i="19"/>
  <c r="AV149" i="19" s="1"/>
  <c r="AX147" i="19"/>
  <c r="AX119" i="19"/>
  <c r="AX132" i="19"/>
  <c r="AX112" i="19"/>
  <c r="AX93" i="19" s="1"/>
  <c r="AU160" i="19"/>
  <c r="AU161" i="19" s="1"/>
  <c r="AU88" i="19" s="1"/>
  <c r="AU95" i="19" s="1"/>
  <c r="AU105" i="19" s="1"/>
  <c r="AX133" i="19" l="1"/>
  <c r="AX125" i="19"/>
  <c r="AX126" i="19" s="1"/>
  <c r="AT162" i="22"/>
  <c r="AT163" i="22" s="1"/>
  <c r="AU153" i="22"/>
  <c r="AU154" i="22" s="1"/>
  <c r="AU155" i="22" s="1"/>
  <c r="AU156" i="22" s="1"/>
  <c r="AU150" i="22"/>
  <c r="AV145" i="22" s="1"/>
  <c r="AV146" i="22" s="1"/>
  <c r="AV138" i="24"/>
  <c r="AV136" i="24"/>
  <c r="AV135" i="24"/>
  <c r="AW130" i="24" s="1"/>
  <c r="AU160" i="24"/>
  <c r="AW113" i="24"/>
  <c r="AW124" i="24" s="1"/>
  <c r="AW123" i="24"/>
  <c r="AX50" i="24"/>
  <c r="AV146" i="24"/>
  <c r="AW147" i="24"/>
  <c r="AW132" i="24"/>
  <c r="AW119" i="24"/>
  <c r="AW112" i="24"/>
  <c r="BY43" i="24"/>
  <c r="AT81" i="24"/>
  <c r="AT84" i="24" s="1"/>
  <c r="AT161" i="24"/>
  <c r="AT88" i="24" s="1"/>
  <c r="AT95" i="24" s="1"/>
  <c r="AT105" i="24" s="1"/>
  <c r="AW132" i="22"/>
  <c r="AW119" i="22"/>
  <c r="AW147" i="22"/>
  <c r="AW112" i="22"/>
  <c r="AW93" i="22" s="1"/>
  <c r="AW113" i="22"/>
  <c r="AW124" i="22" s="1"/>
  <c r="AV148" i="22"/>
  <c r="AV139" i="22"/>
  <c r="AV136" i="22"/>
  <c r="AX50" i="22"/>
  <c r="AW123" i="22"/>
  <c r="AV135" i="22"/>
  <c r="AW130" i="22" s="1"/>
  <c r="AX115" i="19"/>
  <c r="AX82" i="19"/>
  <c r="AX114" i="19"/>
  <c r="AY109" i="19" s="1"/>
  <c r="AX121" i="19"/>
  <c r="AX120" i="19"/>
  <c r="AY117" i="19" s="1"/>
  <c r="AZ47" i="19"/>
  <c r="AY52" i="19"/>
  <c r="AX131" i="19"/>
  <c r="AV153" i="19"/>
  <c r="AV150" i="19"/>
  <c r="AW145" i="19" s="1"/>
  <c r="AW148" i="19"/>
  <c r="AW139" i="19"/>
  <c r="AU162" i="19"/>
  <c r="AU163" i="19" s="1"/>
  <c r="AU81" i="19"/>
  <c r="AU84" i="19" s="1"/>
  <c r="AX134" i="19" l="1"/>
  <c r="AX138" i="19" s="1"/>
  <c r="AY47" i="24"/>
  <c r="AX52" i="24"/>
  <c r="AX54" i="24" s="1"/>
  <c r="AW133" i="24"/>
  <c r="AW110" i="24"/>
  <c r="AW125" i="24"/>
  <c r="AU81" i="24"/>
  <c r="AU84" i="24" s="1"/>
  <c r="AU161" i="24"/>
  <c r="AU88" i="24" s="1"/>
  <c r="AU95" i="24" s="1"/>
  <c r="AU105" i="24" s="1"/>
  <c r="AT162" i="24"/>
  <c r="AT163" i="24" s="1"/>
  <c r="AW120" i="24"/>
  <c r="AX117" i="24" s="1"/>
  <c r="AW114" i="24"/>
  <c r="AX109" i="24" s="1"/>
  <c r="BY44" i="24"/>
  <c r="BZ42" i="24" s="1"/>
  <c r="AW131" i="24"/>
  <c r="AW115" i="24"/>
  <c r="AW93" i="24"/>
  <c r="AW82" i="24"/>
  <c r="AW121" i="24"/>
  <c r="AV139" i="24"/>
  <c r="AV140" i="24" s="1"/>
  <c r="AV148" i="24"/>
  <c r="AU160" i="22"/>
  <c r="AW115" i="22"/>
  <c r="AW82" i="22"/>
  <c r="AW114" i="22"/>
  <c r="AX109" i="22" s="1"/>
  <c r="AW133" i="22"/>
  <c r="AW110" i="22"/>
  <c r="AV140" i="22"/>
  <c r="AW125" i="22"/>
  <c r="AW121" i="22"/>
  <c r="AW131" i="22"/>
  <c r="AY47" i="22"/>
  <c r="AX52" i="22"/>
  <c r="AW120" i="22"/>
  <c r="AX117" i="22" s="1"/>
  <c r="AY111" i="19"/>
  <c r="AW140" i="19"/>
  <c r="AW146" i="19"/>
  <c r="AV154" i="19"/>
  <c r="AV155" i="19" s="1"/>
  <c r="AV156" i="19" s="1"/>
  <c r="AY54" i="19"/>
  <c r="AY53" i="19" s="1"/>
  <c r="AY68" i="19" s="1"/>
  <c r="AY70" i="19" s="1"/>
  <c r="AY72" i="19" s="1"/>
  <c r="AZ48" i="19"/>
  <c r="AZ58" i="19" s="1"/>
  <c r="AZ61" i="19" s="1"/>
  <c r="AY118" i="19"/>
  <c r="AX136" i="19" l="1"/>
  <c r="AX135" i="19"/>
  <c r="AY130" i="19" s="1"/>
  <c r="AY131" i="19" s="1"/>
  <c r="AZ50" i="19"/>
  <c r="BA47" i="19" s="1"/>
  <c r="BZ43" i="24"/>
  <c r="AX111" i="24"/>
  <c r="AX118" i="24"/>
  <c r="AU162" i="24"/>
  <c r="AU163" i="24" s="1"/>
  <c r="AW126" i="24"/>
  <c r="AW134" i="24" s="1"/>
  <c r="AV141" i="24"/>
  <c r="AV149" i="24" s="1"/>
  <c r="AX53" i="24"/>
  <c r="AX68" i="24" s="1"/>
  <c r="AX70" i="24" s="1"/>
  <c r="AX72" i="24" s="1"/>
  <c r="AY48" i="24"/>
  <c r="AY58" i="24" s="1"/>
  <c r="AY61" i="24" s="1"/>
  <c r="AW126" i="22"/>
  <c r="AW134" i="22" s="1"/>
  <c r="AV141" i="22"/>
  <c r="AV149" i="22" s="1"/>
  <c r="AX111" i="22"/>
  <c r="AX118" i="22"/>
  <c r="AX54" i="22"/>
  <c r="AX53" i="22" s="1"/>
  <c r="AX68" i="22" s="1"/>
  <c r="AX70" i="22" s="1"/>
  <c r="AX72" i="22" s="1"/>
  <c r="AY48" i="22"/>
  <c r="AY58" i="22" s="1"/>
  <c r="AY61" i="22" s="1"/>
  <c r="AU81" i="22"/>
  <c r="AU84" i="22" s="1"/>
  <c r="AU161" i="22"/>
  <c r="AU88" i="22" s="1"/>
  <c r="AU95" i="22" s="1"/>
  <c r="AU105" i="22" s="1"/>
  <c r="AY147" i="19"/>
  <c r="AY119" i="19"/>
  <c r="AY112" i="19"/>
  <c r="AY93" i="19" s="1"/>
  <c r="AY132" i="19"/>
  <c r="AY113" i="19"/>
  <c r="AY124" i="19" s="1"/>
  <c r="AV160" i="19"/>
  <c r="AV161" i="19" s="1"/>
  <c r="AV88" i="19" s="1"/>
  <c r="AV95" i="19" s="1"/>
  <c r="AV105" i="19" s="1"/>
  <c r="AW141" i="19"/>
  <c r="AW149" i="19" s="1"/>
  <c r="AY123" i="19"/>
  <c r="AX148" i="19"/>
  <c r="AX139" i="19"/>
  <c r="AZ52" i="19" l="1"/>
  <c r="AZ54" i="19" s="1"/>
  <c r="AZ53" i="19" s="1"/>
  <c r="AZ68" i="19" s="1"/>
  <c r="AZ70" i="19" s="1"/>
  <c r="AZ72" i="19" s="1"/>
  <c r="AU162" i="22"/>
  <c r="AU163" i="22" s="1"/>
  <c r="AX123" i="22"/>
  <c r="AX110" i="22" s="1"/>
  <c r="AX132" i="24"/>
  <c r="AX119" i="24"/>
  <c r="AX112" i="24"/>
  <c r="AX147" i="24"/>
  <c r="AW138" i="24"/>
  <c r="AW135" i="24"/>
  <c r="AX130" i="24" s="1"/>
  <c r="AW136" i="24"/>
  <c r="AX123" i="24"/>
  <c r="AV153" i="24"/>
  <c r="AV150" i="24"/>
  <c r="AW145" i="24" s="1"/>
  <c r="BZ44" i="24"/>
  <c r="AX113" i="24"/>
  <c r="AX124" i="24" s="1"/>
  <c r="AY50" i="24"/>
  <c r="AY50" i="22"/>
  <c r="AX147" i="22"/>
  <c r="AX119" i="22"/>
  <c r="AX132" i="22"/>
  <c r="AX112" i="22"/>
  <c r="AX93" i="22" s="1"/>
  <c r="AX113" i="22"/>
  <c r="AX124" i="22" s="1"/>
  <c r="AV153" i="22"/>
  <c r="AV150" i="22"/>
  <c r="AW145" i="22" s="1"/>
  <c r="AW138" i="22"/>
  <c r="AW135" i="22"/>
  <c r="AX130" i="22" s="1"/>
  <c r="AW136" i="22"/>
  <c r="AW153" i="19"/>
  <c r="AW150" i="19"/>
  <c r="AX145" i="19" s="1"/>
  <c r="AY133" i="19"/>
  <c r="AY110" i="19"/>
  <c r="AV162" i="19"/>
  <c r="AV163" i="19" s="1"/>
  <c r="AV81" i="19"/>
  <c r="AV84" i="19" s="1"/>
  <c r="BA48" i="19"/>
  <c r="BA58" i="19" s="1"/>
  <c r="BA61" i="19" s="1"/>
  <c r="AY125" i="19"/>
  <c r="AY115" i="19"/>
  <c r="AY82" i="19"/>
  <c r="AY114" i="19"/>
  <c r="AZ109" i="19" s="1"/>
  <c r="AY121" i="19"/>
  <c r="AX140" i="19"/>
  <c r="AY120" i="19"/>
  <c r="AZ117" i="19" s="1"/>
  <c r="AX133" i="22" l="1"/>
  <c r="AX114" i="24"/>
  <c r="AY109" i="24" s="1"/>
  <c r="AY111" i="24" s="1"/>
  <c r="AX125" i="24"/>
  <c r="AW146" i="24"/>
  <c r="AX120" i="24"/>
  <c r="AY117" i="24" s="1"/>
  <c r="AZ47" i="24"/>
  <c r="AY52" i="24"/>
  <c r="AY54" i="24" s="1"/>
  <c r="AV154" i="24"/>
  <c r="AX133" i="24"/>
  <c r="AX110" i="24"/>
  <c r="AX131" i="24"/>
  <c r="AW148" i="24"/>
  <c r="AW139" i="24"/>
  <c r="AW140" i="24" s="1"/>
  <c r="AX115" i="24"/>
  <c r="AX93" i="24"/>
  <c r="AX82" i="24"/>
  <c r="AX121" i="24"/>
  <c r="AW146" i="22"/>
  <c r="AV154" i="22"/>
  <c r="AV155" i="22" s="1"/>
  <c r="AV156" i="22" s="1"/>
  <c r="AX131" i="22"/>
  <c r="AW139" i="22"/>
  <c r="AW140" i="22" s="1"/>
  <c r="AW148" i="22"/>
  <c r="AX125" i="22"/>
  <c r="AX115" i="22"/>
  <c r="AX82" i="22"/>
  <c r="AX114" i="22"/>
  <c r="AY109" i="22" s="1"/>
  <c r="AX121" i="22"/>
  <c r="AZ47" i="22"/>
  <c r="AY52" i="22"/>
  <c r="AX120" i="22"/>
  <c r="AY117" i="22" s="1"/>
  <c r="AZ147" i="19"/>
  <c r="AZ119" i="19"/>
  <c r="AZ112" i="19"/>
  <c r="AZ93" i="19" s="1"/>
  <c r="AZ132" i="19"/>
  <c r="AZ111" i="19"/>
  <c r="AZ123" i="19" s="1"/>
  <c r="AY126" i="19"/>
  <c r="AY134" i="19" s="1"/>
  <c r="BA50" i="19"/>
  <c r="AZ118" i="19"/>
  <c r="AX141" i="19"/>
  <c r="AX146" i="19"/>
  <c r="AW154" i="19"/>
  <c r="AW155" i="19" s="1"/>
  <c r="AW156" i="19" s="1"/>
  <c r="AX149" i="19" l="1"/>
  <c r="AX153" i="19" s="1"/>
  <c r="AW141" i="24"/>
  <c r="AW149" i="24" s="1"/>
  <c r="AV155" i="24"/>
  <c r="AV156" i="24" s="1"/>
  <c r="AY53" i="24"/>
  <c r="AY68" i="24" s="1"/>
  <c r="AY70" i="24" s="1"/>
  <c r="AY72" i="24" s="1"/>
  <c r="AY113" i="24" s="1"/>
  <c r="AY124" i="24" s="1"/>
  <c r="AZ48" i="24"/>
  <c r="AZ58" i="24" s="1"/>
  <c r="AZ61" i="24" s="1"/>
  <c r="AY118" i="24"/>
  <c r="AX126" i="24"/>
  <c r="AX134" i="24" s="1"/>
  <c r="AX138" i="24" s="1"/>
  <c r="AY111" i="22"/>
  <c r="AX126" i="22"/>
  <c r="AX134" i="22" s="1"/>
  <c r="AW141" i="22"/>
  <c r="AW149" i="22" s="1"/>
  <c r="AV160" i="22"/>
  <c r="AV161" i="22" s="1"/>
  <c r="AV88" i="22" s="1"/>
  <c r="AV95" i="22" s="1"/>
  <c r="AV105" i="22" s="1"/>
  <c r="AY118" i="22"/>
  <c r="AY54" i="22"/>
  <c r="AY53" i="22" s="1"/>
  <c r="AY68" i="22" s="1"/>
  <c r="AY70" i="22" s="1"/>
  <c r="AY72" i="22" s="1"/>
  <c r="AZ48" i="22"/>
  <c r="AZ58" i="22" s="1"/>
  <c r="AZ61" i="22" s="1"/>
  <c r="AY138" i="19"/>
  <c r="AY136" i="19"/>
  <c r="AZ110" i="19"/>
  <c r="AZ133" i="19"/>
  <c r="BB47" i="19"/>
  <c r="BA52" i="19"/>
  <c r="AZ113" i="19"/>
  <c r="AZ124" i="19" s="1"/>
  <c r="AW160" i="19"/>
  <c r="AY135" i="19"/>
  <c r="AZ130" i="19" s="1"/>
  <c r="AZ82" i="19"/>
  <c r="AX150" i="19" l="1"/>
  <c r="AY145" i="19" s="1"/>
  <c r="AY146" i="19" s="1"/>
  <c r="AZ115" i="19"/>
  <c r="AW153" i="24"/>
  <c r="AW150" i="24"/>
  <c r="AX145" i="24" s="1"/>
  <c r="AZ50" i="24"/>
  <c r="AY132" i="24"/>
  <c r="AY147" i="24"/>
  <c r="AY119" i="24"/>
  <c r="AY112" i="24"/>
  <c r="AV160" i="24"/>
  <c r="AV161" i="24" s="1"/>
  <c r="AV88" i="24" s="1"/>
  <c r="AV95" i="24" s="1"/>
  <c r="AV105" i="24" s="1"/>
  <c r="AX139" i="24"/>
  <c r="AX140" i="24" s="1"/>
  <c r="AX148" i="24"/>
  <c r="AY123" i="24"/>
  <c r="AY125" i="24" s="1"/>
  <c r="AY126" i="24" s="1"/>
  <c r="AX136" i="24"/>
  <c r="AX135" i="24"/>
  <c r="AY130" i="24" s="1"/>
  <c r="AY119" i="22"/>
  <c r="AY132" i="22"/>
  <c r="AY147" i="22"/>
  <c r="AY112" i="22"/>
  <c r="AY93" i="22" s="1"/>
  <c r="AY123" i="22"/>
  <c r="AW153" i="22"/>
  <c r="AW150" i="22"/>
  <c r="AX145" i="22" s="1"/>
  <c r="AX138" i="22"/>
  <c r="AX136" i="22"/>
  <c r="AX135" i="22"/>
  <c r="AY130" i="22" s="1"/>
  <c r="AY113" i="22"/>
  <c r="AY124" i="22" s="1"/>
  <c r="AV162" i="22"/>
  <c r="AV163" i="22" s="1"/>
  <c r="AV81" i="22"/>
  <c r="AV84" i="22" s="1"/>
  <c r="AZ50" i="22"/>
  <c r="AZ131" i="19"/>
  <c r="AW81" i="19"/>
  <c r="AW84" i="19" s="1"/>
  <c r="AW161" i="19"/>
  <c r="AW88" i="19" s="1"/>
  <c r="AW95" i="19" s="1"/>
  <c r="AW105" i="19" s="1"/>
  <c r="AZ125" i="19"/>
  <c r="BA54" i="19"/>
  <c r="BA53" i="19" s="1"/>
  <c r="BA68" i="19" s="1"/>
  <c r="BA70" i="19" s="1"/>
  <c r="BA72" i="19" s="1"/>
  <c r="BB48" i="19"/>
  <c r="BB58" i="19" s="1"/>
  <c r="AY148" i="19"/>
  <c r="AY139" i="19"/>
  <c r="AZ114" i="19"/>
  <c r="BA109" i="19" s="1"/>
  <c r="AZ120" i="19"/>
  <c r="BA117" i="19" s="1"/>
  <c r="AZ121" i="19"/>
  <c r="AX154" i="19"/>
  <c r="AX155" i="19" s="1"/>
  <c r="AX156" i="19" s="1"/>
  <c r="AY120" i="22" l="1"/>
  <c r="AZ117" i="22" s="1"/>
  <c r="AZ118" i="22" s="1"/>
  <c r="AY115" i="24"/>
  <c r="AY82" i="24"/>
  <c r="AY93" i="24"/>
  <c r="AY114" i="24"/>
  <c r="AZ109" i="24" s="1"/>
  <c r="AY131" i="24"/>
  <c r="AX146" i="24"/>
  <c r="AX141" i="24"/>
  <c r="AV162" i="24"/>
  <c r="AV163" i="24" s="1"/>
  <c r="AV81" i="24"/>
  <c r="AV84" i="24" s="1"/>
  <c r="AY121" i="24"/>
  <c r="AY120" i="24"/>
  <c r="AZ117" i="24" s="1"/>
  <c r="BA47" i="24"/>
  <c r="AZ52" i="24"/>
  <c r="AZ54" i="24" s="1"/>
  <c r="AY133" i="24"/>
  <c r="AY110" i="24"/>
  <c r="AW154" i="24"/>
  <c r="BA47" i="22"/>
  <c r="AZ52" i="22"/>
  <c r="AY131" i="22"/>
  <c r="AX139" i="22"/>
  <c r="AX140" i="22" s="1"/>
  <c r="AX148" i="22"/>
  <c r="AW154" i="22"/>
  <c r="AW155" i="22" s="1"/>
  <c r="AW156" i="22" s="1"/>
  <c r="AY115" i="22"/>
  <c r="AY82" i="22"/>
  <c r="AY114" i="22"/>
  <c r="AZ109" i="22" s="1"/>
  <c r="AY125" i="22"/>
  <c r="AX146" i="22"/>
  <c r="AY110" i="22"/>
  <c r="AY133" i="22"/>
  <c r="AY121" i="22"/>
  <c r="AX160" i="19"/>
  <c r="BA132" i="19"/>
  <c r="BA147" i="19"/>
  <c r="BA112" i="19"/>
  <c r="BA93" i="19" s="1"/>
  <c r="BA119" i="19"/>
  <c r="AW162" i="19"/>
  <c r="AW163" i="19" s="1"/>
  <c r="BA118" i="19"/>
  <c r="BB50" i="19"/>
  <c r="BA111" i="19"/>
  <c r="BA113" i="19" s="1"/>
  <c r="BA124" i="19" s="1"/>
  <c r="AY140" i="19"/>
  <c r="BB61" i="19"/>
  <c r="C58" i="19"/>
  <c r="AZ126" i="19"/>
  <c r="AZ134" i="19" s="1"/>
  <c r="AX149" i="24" l="1"/>
  <c r="AX150" i="24" s="1"/>
  <c r="AY145" i="24" s="1"/>
  <c r="AY134" i="24"/>
  <c r="AY138" i="24" s="1"/>
  <c r="AZ53" i="24"/>
  <c r="AZ68" i="24" s="1"/>
  <c r="AZ70" i="24" s="1"/>
  <c r="AZ72" i="24" s="1"/>
  <c r="AZ118" i="24"/>
  <c r="BA48" i="24"/>
  <c r="BA58" i="24" s="1"/>
  <c r="BA61" i="24" s="1"/>
  <c r="AW155" i="24"/>
  <c r="AW156" i="24" s="1"/>
  <c r="AZ111" i="24"/>
  <c r="AY126" i="22"/>
  <c r="AY134" i="22" s="1"/>
  <c r="AZ111" i="22"/>
  <c r="AW160" i="22"/>
  <c r="AW161" i="22" s="1"/>
  <c r="AW88" i="22" s="1"/>
  <c r="AW95" i="22" s="1"/>
  <c r="AW105" i="22" s="1"/>
  <c r="AX141" i="22"/>
  <c r="AX149" i="22" s="1"/>
  <c r="AZ54" i="22"/>
  <c r="AZ53" i="22" s="1"/>
  <c r="AZ68" i="22" s="1"/>
  <c r="AZ70" i="22" s="1"/>
  <c r="AZ72" i="22" s="1"/>
  <c r="BA48" i="22"/>
  <c r="BA58" i="22" s="1"/>
  <c r="BA61" i="22" s="1"/>
  <c r="AZ138" i="19"/>
  <c r="AZ136" i="19"/>
  <c r="AZ135" i="19"/>
  <c r="BA130" i="19" s="1"/>
  <c r="BA120" i="19"/>
  <c r="BB117" i="19" s="1"/>
  <c r="BA121" i="19"/>
  <c r="AY141" i="19"/>
  <c r="AY149" i="19" s="1"/>
  <c r="BC47" i="19"/>
  <c r="BB52" i="19"/>
  <c r="BA115" i="19"/>
  <c r="BA82" i="19"/>
  <c r="C61" i="19"/>
  <c r="AX81" i="19"/>
  <c r="AX84" i="19" s="1"/>
  <c r="BA123" i="19"/>
  <c r="BA125" i="19" s="1"/>
  <c r="AX161" i="19"/>
  <c r="AX88" i="19" s="1"/>
  <c r="AX95" i="19" s="1"/>
  <c r="AX105" i="19" s="1"/>
  <c r="BA114" i="19"/>
  <c r="BB109" i="19" s="1"/>
  <c r="AX153" i="24" l="1"/>
  <c r="AX154" i="24" s="1"/>
  <c r="AX162" i="19"/>
  <c r="AX163" i="19" s="1"/>
  <c r="AY135" i="24"/>
  <c r="AZ130" i="24" s="1"/>
  <c r="AZ131" i="24" s="1"/>
  <c r="AY136" i="24"/>
  <c r="AZ113" i="24"/>
  <c r="AZ124" i="24" s="1"/>
  <c r="AW160" i="24"/>
  <c r="BA50" i="24"/>
  <c r="AZ123" i="24"/>
  <c r="AZ132" i="24"/>
  <c r="AZ119" i="24"/>
  <c r="AZ112" i="24"/>
  <c r="AZ147" i="24"/>
  <c r="AY139" i="24"/>
  <c r="AY148" i="24"/>
  <c r="AY146" i="24"/>
  <c r="AX153" i="22"/>
  <c r="AX150" i="22"/>
  <c r="AY145" i="22" s="1"/>
  <c r="AZ132" i="22"/>
  <c r="AZ119" i="22"/>
  <c r="AZ147" i="22"/>
  <c r="AZ112" i="22"/>
  <c r="AZ93" i="22" s="1"/>
  <c r="AW162" i="22"/>
  <c r="AW163" i="22" s="1"/>
  <c r="AW81" i="22"/>
  <c r="AW84" i="22" s="1"/>
  <c r="AZ123" i="22"/>
  <c r="AZ113" i="22"/>
  <c r="AZ124" i="22" s="1"/>
  <c r="AY138" i="22"/>
  <c r="AY136" i="22"/>
  <c r="BA50" i="22"/>
  <c r="AY135" i="22"/>
  <c r="AZ130" i="22" s="1"/>
  <c r="BA126" i="19"/>
  <c r="AY153" i="19"/>
  <c r="AY150" i="19"/>
  <c r="AZ145" i="19" s="1"/>
  <c r="BB118" i="19"/>
  <c r="BB54" i="19"/>
  <c r="BB53" i="19" s="1"/>
  <c r="BA131" i="19"/>
  <c r="BB111" i="19"/>
  <c r="BA133" i="19"/>
  <c r="BA110" i="19"/>
  <c r="BC48" i="19"/>
  <c r="BC58" i="19" s="1"/>
  <c r="BC61" i="19" s="1"/>
  <c r="AZ139" i="19"/>
  <c r="AZ140" i="19" s="1"/>
  <c r="AZ148" i="19"/>
  <c r="AZ121" i="24" l="1"/>
  <c r="BA134" i="19"/>
  <c r="BA138" i="19" s="1"/>
  <c r="BA148" i="19" s="1"/>
  <c r="AZ115" i="24"/>
  <c r="AZ93" i="24"/>
  <c r="AZ82" i="24"/>
  <c r="AZ133" i="24"/>
  <c r="AZ110" i="24"/>
  <c r="BB47" i="24"/>
  <c r="BA52" i="24"/>
  <c r="BA54" i="24" s="1"/>
  <c r="AX155" i="24"/>
  <c r="AX156" i="24" s="1"/>
  <c r="AW81" i="24"/>
  <c r="AW84" i="24" s="1"/>
  <c r="AW161" i="24"/>
  <c r="AW88" i="24" s="1"/>
  <c r="AW95" i="24" s="1"/>
  <c r="AW105" i="24" s="1"/>
  <c r="AZ125" i="24"/>
  <c r="AY140" i="24"/>
  <c r="AZ120" i="24"/>
  <c r="BA117" i="24" s="1"/>
  <c r="AZ114" i="24"/>
  <c r="BA109" i="24" s="1"/>
  <c r="BB47" i="22"/>
  <c r="BA52" i="22"/>
  <c r="AZ131" i="22"/>
  <c r="AY139" i="22"/>
  <c r="AY140" i="22" s="1"/>
  <c r="AY148" i="22"/>
  <c r="AZ125" i="22"/>
  <c r="AZ133" i="22"/>
  <c r="AZ110" i="22"/>
  <c r="AZ115" i="22"/>
  <c r="AZ82" i="22"/>
  <c r="AZ114" i="22"/>
  <c r="BA109" i="22" s="1"/>
  <c r="AZ121" i="22"/>
  <c r="AZ120" i="22"/>
  <c r="BA117" i="22" s="1"/>
  <c r="AY146" i="22"/>
  <c r="AX154" i="22"/>
  <c r="AX155" i="22" s="1"/>
  <c r="AX156" i="22" s="1"/>
  <c r="BB68" i="19"/>
  <c r="BB70" i="19" s="1"/>
  <c r="C53" i="19"/>
  <c r="N144" i="20" s="1"/>
  <c r="N145" i="20" s="1"/>
  <c r="AZ141" i="19"/>
  <c r="AZ146" i="19"/>
  <c r="AY154" i="19"/>
  <c r="AY155" i="19" s="1"/>
  <c r="AY156" i="19" s="1"/>
  <c r="BC50" i="19"/>
  <c r="BA135" i="19" l="1"/>
  <c r="BB130" i="19" s="1"/>
  <c r="BB131" i="19" s="1"/>
  <c r="BA136" i="19"/>
  <c r="BA139" i="19"/>
  <c r="BA140" i="19" s="1"/>
  <c r="AZ149" i="19"/>
  <c r="AZ153" i="19" s="1"/>
  <c r="AW162" i="24"/>
  <c r="AW163" i="24" s="1"/>
  <c r="AX160" i="24"/>
  <c r="BA53" i="24"/>
  <c r="BA68" i="24" s="1"/>
  <c r="BA70" i="24" s="1"/>
  <c r="BA72" i="24" s="1"/>
  <c r="BB48" i="24"/>
  <c r="BB58" i="24" s="1"/>
  <c r="BA111" i="24"/>
  <c r="BA118" i="24"/>
  <c r="AY141" i="24"/>
  <c r="AY149" i="24" s="1"/>
  <c r="AZ126" i="24"/>
  <c r="AZ134" i="24" s="1"/>
  <c r="AZ138" i="24" s="1"/>
  <c r="AZ126" i="22"/>
  <c r="AZ134" i="22" s="1"/>
  <c r="AZ138" i="22" s="1"/>
  <c r="BA118" i="22"/>
  <c r="BA111" i="22"/>
  <c r="AY141" i="22"/>
  <c r="AY149" i="22" s="1"/>
  <c r="AX160" i="22"/>
  <c r="AX161" i="22" s="1"/>
  <c r="AX88" i="22" s="1"/>
  <c r="AX95" i="22" s="1"/>
  <c r="AX105" i="22" s="1"/>
  <c r="BA54" i="22"/>
  <c r="BA53" i="22" s="1"/>
  <c r="BA68" i="22" s="1"/>
  <c r="BA70" i="22" s="1"/>
  <c r="BA72" i="22" s="1"/>
  <c r="BB48" i="22"/>
  <c r="BB58" i="22" s="1"/>
  <c r="AY160" i="19"/>
  <c r="AY161" i="19" s="1"/>
  <c r="AY88" i="19" s="1"/>
  <c r="AY95" i="19" s="1"/>
  <c r="AY105" i="19" s="1"/>
  <c r="C70" i="19"/>
  <c r="BB72" i="19"/>
  <c r="BD47" i="19"/>
  <c r="BC52" i="19"/>
  <c r="N73" i="20" l="1"/>
  <c r="N70" i="20"/>
  <c r="O70" i="20" s="1"/>
  <c r="N71" i="20"/>
  <c r="O71" i="20" s="1"/>
  <c r="AZ150" i="19"/>
  <c r="BA145" i="19" s="1"/>
  <c r="BA146" i="19" s="1"/>
  <c r="AZ136" i="24"/>
  <c r="BA123" i="24"/>
  <c r="AY153" i="24"/>
  <c r="AY150" i="24"/>
  <c r="AZ145" i="24" s="1"/>
  <c r="BA113" i="24"/>
  <c r="BA124" i="24" s="1"/>
  <c r="BB61" i="24"/>
  <c r="C58" i="24"/>
  <c r="BB50" i="24"/>
  <c r="BA132" i="24"/>
  <c r="BA147" i="24"/>
  <c r="BA119" i="24"/>
  <c r="BA112" i="24"/>
  <c r="AX81" i="24"/>
  <c r="AX84" i="24" s="1"/>
  <c r="AZ139" i="24"/>
  <c r="AZ148" i="24"/>
  <c r="AX161" i="24"/>
  <c r="AX88" i="24" s="1"/>
  <c r="AX95" i="24" s="1"/>
  <c r="AX105" i="24" s="1"/>
  <c r="AZ135" i="24"/>
  <c r="BA130" i="24" s="1"/>
  <c r="BA132" i="22"/>
  <c r="BA147" i="22"/>
  <c r="BA112" i="22"/>
  <c r="BA93" i="22" s="1"/>
  <c r="BA119" i="22"/>
  <c r="BA123" i="22"/>
  <c r="BA113" i="22"/>
  <c r="BA124" i="22" s="1"/>
  <c r="AY153" i="22"/>
  <c r="AY150" i="22"/>
  <c r="AZ145" i="22" s="1"/>
  <c r="AZ139" i="22"/>
  <c r="AZ140" i="22" s="1"/>
  <c r="AZ148" i="22"/>
  <c r="BB61" i="22"/>
  <c r="C58" i="22"/>
  <c r="AZ135" i="22"/>
  <c r="BA130" i="22" s="1"/>
  <c r="AX162" i="22"/>
  <c r="AX163" i="22" s="1"/>
  <c r="AX81" i="22"/>
  <c r="AX84" i="22" s="1"/>
  <c r="AZ136" i="22"/>
  <c r="BB50" i="22"/>
  <c r="BC54" i="19"/>
  <c r="BC53" i="19" s="1"/>
  <c r="BC68" i="19" s="1"/>
  <c r="BC70" i="19" s="1"/>
  <c r="BC72" i="19" s="1"/>
  <c r="BD48" i="19"/>
  <c r="BD58" i="19" s="1"/>
  <c r="BD61" i="19" s="1"/>
  <c r="BA141" i="19"/>
  <c r="BB132" i="19"/>
  <c r="BB147" i="19"/>
  <c r="BB112" i="19"/>
  <c r="BB93" i="19" s="1"/>
  <c r="BB119" i="19"/>
  <c r="C72" i="19"/>
  <c r="BB123" i="19"/>
  <c r="BB113" i="19"/>
  <c r="BB124" i="19" s="1"/>
  <c r="AY162" i="19"/>
  <c r="AY163" i="19" s="1"/>
  <c r="AY81" i="19"/>
  <c r="AY84" i="19" s="1"/>
  <c r="AZ154" i="19"/>
  <c r="AZ155" i="19" s="1"/>
  <c r="AZ156" i="19" s="1"/>
  <c r="N79" i="20" l="1"/>
  <c r="N31" i="20" s="1"/>
  <c r="N82" i="20"/>
  <c r="N72" i="20"/>
  <c r="O72" i="20" s="1"/>
  <c r="N74" i="20"/>
  <c r="BA120" i="22"/>
  <c r="BB117" i="22" s="1"/>
  <c r="BB118" i="22" s="1"/>
  <c r="AX162" i="24"/>
  <c r="AX163" i="24" s="1"/>
  <c r="BA121" i="24"/>
  <c r="BC47" i="24"/>
  <c r="BB52" i="24"/>
  <c r="BB54" i="24" s="1"/>
  <c r="BA131" i="24"/>
  <c r="AY154" i="24"/>
  <c r="BA115" i="24"/>
  <c r="BA93" i="24"/>
  <c r="BA82" i="24"/>
  <c r="BA125" i="24"/>
  <c r="AZ146" i="24"/>
  <c r="BA133" i="24"/>
  <c r="BA110" i="24"/>
  <c r="BA114" i="24"/>
  <c r="BB109" i="24" s="1"/>
  <c r="AZ140" i="24"/>
  <c r="BA120" i="24"/>
  <c r="BB117" i="24" s="1"/>
  <c r="AZ141" i="22"/>
  <c r="BA131" i="22"/>
  <c r="C61" i="22"/>
  <c r="AZ146" i="22"/>
  <c r="AY154" i="22"/>
  <c r="BA125" i="22"/>
  <c r="BA133" i="22"/>
  <c r="BA110" i="22"/>
  <c r="BA121" i="22"/>
  <c r="BA82" i="22"/>
  <c r="BA115" i="22"/>
  <c r="BA114" i="22"/>
  <c r="BB109" i="22" s="1"/>
  <c r="BC47" i="22"/>
  <c r="BB52" i="22"/>
  <c r="BC147" i="19"/>
  <c r="BC112" i="19"/>
  <c r="BC93" i="19" s="1"/>
  <c r="BC132" i="19"/>
  <c r="BC119" i="19"/>
  <c r="BB125" i="19"/>
  <c r="C124" i="19"/>
  <c r="BB133" i="19"/>
  <c r="BB110" i="19"/>
  <c r="C110" i="19" s="1"/>
  <c r="C123" i="19"/>
  <c r="BB82" i="19"/>
  <c r="BB115" i="19"/>
  <c r="BB114" i="19"/>
  <c r="BC109" i="19" s="1"/>
  <c r="AZ160" i="19"/>
  <c r="AZ161" i="19" s="1"/>
  <c r="AZ88" i="19" s="1"/>
  <c r="AZ95" i="19" s="1"/>
  <c r="AZ105" i="19" s="1"/>
  <c r="BD50" i="19"/>
  <c r="BA149" i="19"/>
  <c r="BA153" i="19" s="1"/>
  <c r="BB121" i="19"/>
  <c r="BB120" i="19"/>
  <c r="BC117" i="19" s="1"/>
  <c r="N75" i="20" l="1"/>
  <c r="N33" i="20"/>
  <c r="BA150" i="19"/>
  <c r="BB145" i="19" s="1"/>
  <c r="BB146" i="19" s="1"/>
  <c r="AZ149" i="22"/>
  <c r="AZ153" i="22" s="1"/>
  <c r="AZ154" i="22" s="1"/>
  <c r="AZ155" i="22" s="1"/>
  <c r="AZ156" i="22" s="1"/>
  <c r="BA126" i="24"/>
  <c r="BA134" i="24" s="1"/>
  <c r="BA135" i="24" s="1"/>
  <c r="BB130" i="24" s="1"/>
  <c r="BB118" i="24"/>
  <c r="AZ141" i="24"/>
  <c r="AZ149" i="24" s="1"/>
  <c r="AZ153" i="24" s="1"/>
  <c r="BB111" i="24"/>
  <c r="BB53" i="24"/>
  <c r="BC48" i="24"/>
  <c r="BC58" i="24" s="1"/>
  <c r="BC61" i="24" s="1"/>
  <c r="AY155" i="24"/>
  <c r="AY156" i="24" s="1"/>
  <c r="BA126" i="22"/>
  <c r="BA134" i="22" s="1"/>
  <c r="BA138" i="22" s="1"/>
  <c r="AY155" i="22"/>
  <c r="AY156" i="22" s="1"/>
  <c r="BB54" i="22"/>
  <c r="BB53" i="22" s="1"/>
  <c r="BC48" i="22"/>
  <c r="BC58" i="22" s="1"/>
  <c r="BC61" i="22" s="1"/>
  <c r="BB111" i="22"/>
  <c r="BC118" i="19"/>
  <c r="BC111" i="19"/>
  <c r="BC113" i="19" s="1"/>
  <c r="C125" i="19"/>
  <c r="BB126" i="19"/>
  <c r="BB134" i="19" s="1"/>
  <c r="BC82" i="19"/>
  <c r="BA154" i="19"/>
  <c r="BA155" i="19" s="1"/>
  <c r="BA156" i="19" s="1"/>
  <c r="BE47" i="19"/>
  <c r="BD52" i="19"/>
  <c r="AZ162" i="19"/>
  <c r="AZ163" i="19" s="1"/>
  <c r="AZ81" i="19"/>
  <c r="AZ84" i="19" s="1"/>
  <c r="O33" i="20" l="1"/>
  <c r="AZ150" i="22"/>
  <c r="BA145" i="22" s="1"/>
  <c r="BA146" i="22" s="1"/>
  <c r="BC123" i="19"/>
  <c r="BC133" i="19" s="1"/>
  <c r="AY160" i="24"/>
  <c r="AY161" i="24" s="1"/>
  <c r="AY88" i="24" s="1"/>
  <c r="AY95" i="24" s="1"/>
  <c r="AY105" i="24" s="1"/>
  <c r="AZ154" i="24"/>
  <c r="BB131" i="24"/>
  <c r="BC50" i="24"/>
  <c r="BB68" i="24"/>
  <c r="BB70" i="24" s="1"/>
  <c r="C53" i="24"/>
  <c r="BA138" i="24"/>
  <c r="BA136" i="24"/>
  <c r="AZ150" i="24"/>
  <c r="BA145" i="24" s="1"/>
  <c r="BB68" i="22"/>
  <c r="BB70" i="22" s="1"/>
  <c r="C53" i="22"/>
  <c r="I144" i="20" s="1"/>
  <c r="I145" i="20" s="1"/>
  <c r="BA135" i="22"/>
  <c r="BB130" i="22" s="1"/>
  <c r="BA148" i="22"/>
  <c r="BA139" i="22"/>
  <c r="BA136" i="22"/>
  <c r="BC50" i="22"/>
  <c r="AZ160" i="22"/>
  <c r="AZ161" i="22" s="1"/>
  <c r="AZ88" i="22" s="1"/>
  <c r="AZ95" i="22" s="1"/>
  <c r="AZ105" i="22" s="1"/>
  <c r="AY160" i="22"/>
  <c r="AY161" i="22" s="1"/>
  <c r="AY88" i="22" s="1"/>
  <c r="AY95" i="22" s="1"/>
  <c r="AY105" i="22" s="1"/>
  <c r="BB138" i="19"/>
  <c r="C134" i="19"/>
  <c r="BB135" i="19"/>
  <c r="BC130" i="19" s="1"/>
  <c r="BB136" i="19"/>
  <c r="BC124" i="19"/>
  <c r="BC120" i="19" s="1"/>
  <c r="BD117" i="19" s="1"/>
  <c r="BC114" i="19"/>
  <c r="BD109" i="19" s="1"/>
  <c r="BC115" i="19"/>
  <c r="BA160" i="19"/>
  <c r="BA161" i="19" s="1"/>
  <c r="BA88" i="19" s="1"/>
  <c r="BA95" i="19" s="1"/>
  <c r="BA105" i="19" s="1"/>
  <c r="BD54" i="19"/>
  <c r="BD53" i="19" s="1"/>
  <c r="BD68" i="19" s="1"/>
  <c r="BD70" i="19" s="1"/>
  <c r="BD72" i="19" s="1"/>
  <c r="BE48" i="19"/>
  <c r="BE58" i="19" s="1"/>
  <c r="BE61" i="19" s="1"/>
  <c r="D144" i="20" l="1"/>
  <c r="D145" i="20" s="1"/>
  <c r="BC110" i="19"/>
  <c r="BA146" i="24"/>
  <c r="BA148" i="24"/>
  <c r="BA139" i="24"/>
  <c r="BB72" i="24"/>
  <c r="BD47" i="24"/>
  <c r="BC52" i="24"/>
  <c r="BC54" i="24" s="1"/>
  <c r="AZ155" i="24"/>
  <c r="AZ156" i="24" s="1"/>
  <c r="AY162" i="24"/>
  <c r="AY163" i="24" s="1"/>
  <c r="AY81" i="24"/>
  <c r="AY84" i="24" s="1"/>
  <c r="AY162" i="22"/>
  <c r="AY163" i="22" s="1"/>
  <c r="AY81" i="22"/>
  <c r="AY84" i="22" s="1"/>
  <c r="AZ162" i="22"/>
  <c r="AZ163" i="22" s="1"/>
  <c r="AZ81" i="22"/>
  <c r="AZ84" i="22" s="1"/>
  <c r="BD47" i="22"/>
  <c r="BC52" i="22"/>
  <c r="BA140" i="22"/>
  <c r="BB131" i="22"/>
  <c r="C70" i="22"/>
  <c r="BB72" i="22"/>
  <c r="BD147" i="19"/>
  <c r="BD132" i="19"/>
  <c r="BD112" i="19"/>
  <c r="BD93" i="19" s="1"/>
  <c r="BD119" i="19"/>
  <c r="BE50" i="19"/>
  <c r="BA162" i="19"/>
  <c r="BA163" i="19" s="1"/>
  <c r="BA81" i="19"/>
  <c r="BA84" i="19" s="1"/>
  <c r="BD118" i="19"/>
  <c r="BD111" i="19"/>
  <c r="BD113" i="19" s="1"/>
  <c r="BC125" i="19"/>
  <c r="BC121" i="19"/>
  <c r="BC131" i="19"/>
  <c r="BB148" i="19"/>
  <c r="BB139" i="19"/>
  <c r="BB140" i="19" s="1"/>
  <c r="C138" i="19"/>
  <c r="D70" i="20" l="1"/>
  <c r="D73" i="20"/>
  <c r="D71" i="20"/>
  <c r="I73" i="20"/>
  <c r="I70" i="20"/>
  <c r="I71" i="20"/>
  <c r="BD123" i="19"/>
  <c r="BD133" i="19" s="1"/>
  <c r="BC53" i="24"/>
  <c r="BC68" i="24" s="1"/>
  <c r="BC70" i="24" s="1"/>
  <c r="BC72" i="24" s="1"/>
  <c r="AZ160" i="24"/>
  <c r="AZ161" i="24" s="1"/>
  <c r="AZ88" i="24" s="1"/>
  <c r="AZ95" i="24" s="1"/>
  <c r="AZ105" i="24" s="1"/>
  <c r="BD48" i="24"/>
  <c r="BD58" i="24" s="1"/>
  <c r="BD61" i="24" s="1"/>
  <c r="BB132" i="24"/>
  <c r="BB112" i="24"/>
  <c r="BB147" i="24"/>
  <c r="BB119" i="24"/>
  <c r="C72" i="24"/>
  <c r="BB123" i="24"/>
  <c r="BB113" i="24"/>
  <c r="BB124" i="24" s="1"/>
  <c r="BA140" i="24"/>
  <c r="BC54" i="22"/>
  <c r="BC53" i="22" s="1"/>
  <c r="BC68" i="22" s="1"/>
  <c r="BC70" i="22" s="1"/>
  <c r="BC72" i="22" s="1"/>
  <c r="BB147" i="22"/>
  <c r="BB132" i="22"/>
  <c r="BB112" i="22"/>
  <c r="BB93" i="22" s="1"/>
  <c r="BB119" i="22"/>
  <c r="C72" i="22"/>
  <c r="BB113" i="22"/>
  <c r="BB124" i="22" s="1"/>
  <c r="BB123" i="22"/>
  <c r="BA141" i="22"/>
  <c r="BA149" i="22" s="1"/>
  <c r="BD48" i="22"/>
  <c r="BD58" i="22" s="1"/>
  <c r="BD61" i="22" s="1"/>
  <c r="BD124" i="19"/>
  <c r="BD114" i="19"/>
  <c r="BE109" i="19" s="1"/>
  <c r="BC126" i="19"/>
  <c r="BC134" i="19" s="1"/>
  <c r="BF47" i="19"/>
  <c r="BE52" i="19"/>
  <c r="C140" i="19"/>
  <c r="BB141" i="19"/>
  <c r="BB149" i="19" s="1"/>
  <c r="BB153" i="19" s="1"/>
  <c r="C139" i="19"/>
  <c r="BD115" i="19"/>
  <c r="BD82" i="19"/>
  <c r="I79" i="20" l="1"/>
  <c r="I31" i="20" s="1"/>
  <c r="I82" i="20"/>
  <c r="D79" i="20"/>
  <c r="D31" i="20" s="1"/>
  <c r="D33" i="20" s="1"/>
  <c r="D82" i="20"/>
  <c r="I74" i="20"/>
  <c r="I72" i="20"/>
  <c r="I75" i="20" s="1"/>
  <c r="D74" i="20"/>
  <c r="D72" i="20"/>
  <c r="D75" i="20" s="1"/>
  <c r="BD110" i="19"/>
  <c r="BB150" i="19"/>
  <c r="BC145" i="19" s="1"/>
  <c r="BC146" i="19" s="1"/>
  <c r="BD50" i="22"/>
  <c r="BD52" i="22" s="1"/>
  <c r="BC132" i="24"/>
  <c r="BC147" i="24"/>
  <c r="BC119" i="24"/>
  <c r="BC112" i="24"/>
  <c r="BB133" i="24"/>
  <c r="BB110" i="24"/>
  <c r="C110" i="24" s="1"/>
  <c r="C123" i="24"/>
  <c r="BB121" i="24"/>
  <c r="BB120" i="24"/>
  <c r="BC117" i="24" s="1"/>
  <c r="BB115" i="24"/>
  <c r="BB93" i="24"/>
  <c r="BB82" i="24"/>
  <c r="BB114" i="24"/>
  <c r="BC109" i="24" s="1"/>
  <c r="BD50" i="24"/>
  <c r="AZ162" i="24"/>
  <c r="AZ163" i="24" s="1"/>
  <c r="AZ81" i="24"/>
  <c r="AZ84" i="24" s="1"/>
  <c r="BA141" i="24"/>
  <c r="BA149" i="24" s="1"/>
  <c r="BB125" i="24"/>
  <c r="C124" i="24"/>
  <c r="BC147" i="22"/>
  <c r="BC112" i="22"/>
  <c r="BC93" i="22" s="1"/>
  <c r="BC119" i="22"/>
  <c r="BC132" i="22"/>
  <c r="BA153" i="22"/>
  <c r="BA150" i="22"/>
  <c r="BB145" i="22" s="1"/>
  <c r="BB125" i="22"/>
  <c r="C124" i="22"/>
  <c r="BB133" i="22"/>
  <c r="BB110" i="22"/>
  <c r="C110" i="22" s="1"/>
  <c r="C123" i="22"/>
  <c r="BB121" i="22"/>
  <c r="BB120" i="22"/>
  <c r="BC117" i="22" s="1"/>
  <c r="BB82" i="22"/>
  <c r="BB115" i="22"/>
  <c r="BB114" i="22"/>
  <c r="BC109" i="22" s="1"/>
  <c r="BD125" i="19"/>
  <c r="BD120" i="19"/>
  <c r="BE117" i="19" s="1"/>
  <c r="BB154" i="19"/>
  <c r="BB155" i="19" s="1"/>
  <c r="C153" i="19"/>
  <c r="BD121" i="19"/>
  <c r="BE54" i="19"/>
  <c r="BE53" i="19" s="1"/>
  <c r="BE68" i="19" s="1"/>
  <c r="BE70" i="19" s="1"/>
  <c r="BE72" i="19" s="1"/>
  <c r="BF48" i="19"/>
  <c r="BF58" i="19" s="1"/>
  <c r="BF61" i="19" s="1"/>
  <c r="BC138" i="19"/>
  <c r="BC135" i="19"/>
  <c r="BD130" i="19" s="1"/>
  <c r="BC136" i="19"/>
  <c r="BE111" i="19"/>
  <c r="I33" i="20" l="1"/>
  <c r="S33" i="20" s="1"/>
  <c r="S31" i="20"/>
  <c r="BE47" i="22"/>
  <c r="BE48" i="22" s="1"/>
  <c r="BE58" i="22" s="1"/>
  <c r="BE61" i="22" s="1"/>
  <c r="BE123" i="19"/>
  <c r="BE110" i="19" s="1"/>
  <c r="BC118" i="24"/>
  <c r="C125" i="24"/>
  <c r="BB126" i="24"/>
  <c r="BB134" i="24" s="1"/>
  <c r="BA153" i="24"/>
  <c r="BA150" i="24"/>
  <c r="BB145" i="24" s="1"/>
  <c r="BC82" i="24"/>
  <c r="BC93" i="24"/>
  <c r="BE47" i="24"/>
  <c r="BD52" i="24"/>
  <c r="BD54" i="24" s="1"/>
  <c r="BC111" i="24"/>
  <c r="BC123" i="24" s="1"/>
  <c r="BC82" i="22"/>
  <c r="BC111" i="22"/>
  <c r="BC123" i="22" s="1"/>
  <c r="C125" i="22"/>
  <c r="BB126" i="22"/>
  <c r="BB134" i="22" s="1"/>
  <c r="BB135" i="22" s="1"/>
  <c r="BC130" i="22" s="1"/>
  <c r="BA154" i="22"/>
  <c r="BA155" i="22" s="1"/>
  <c r="BA156" i="22" s="1"/>
  <c r="BD54" i="22"/>
  <c r="BD53" i="22" s="1"/>
  <c r="BD68" i="22" s="1"/>
  <c r="BD70" i="22" s="1"/>
  <c r="BD72" i="22" s="1"/>
  <c r="BB146" i="22"/>
  <c r="BC118" i="22"/>
  <c r="BE132" i="19"/>
  <c r="BE147" i="19"/>
  <c r="BE112" i="19"/>
  <c r="BE93" i="19" s="1"/>
  <c r="BE119" i="19"/>
  <c r="C155" i="19"/>
  <c r="BB156" i="19"/>
  <c r="BE113" i="19"/>
  <c r="BE124" i="19" s="1"/>
  <c r="BC148" i="19"/>
  <c r="BC139" i="19"/>
  <c r="BC140" i="19" s="1"/>
  <c r="BF50" i="19"/>
  <c r="BE118" i="19"/>
  <c r="BD126" i="19"/>
  <c r="BD131" i="19"/>
  <c r="C154" i="19"/>
  <c r="BE133" i="19" l="1"/>
  <c r="BD134" i="19"/>
  <c r="BD138" i="19" s="1"/>
  <c r="BC113" i="22"/>
  <c r="BC124" i="22" s="1"/>
  <c r="BC120" i="22" s="1"/>
  <c r="BD117" i="22" s="1"/>
  <c r="BD118" i="22" s="1"/>
  <c r="BC110" i="24"/>
  <c r="BC133" i="24"/>
  <c r="BB138" i="24"/>
  <c r="C134" i="24"/>
  <c r="BB135" i="24"/>
  <c r="BC130" i="24" s="1"/>
  <c r="BB136" i="24"/>
  <c r="BA154" i="24"/>
  <c r="BA155" i="24" s="1"/>
  <c r="BA156" i="24" s="1"/>
  <c r="BD53" i="24"/>
  <c r="BD68" i="24" s="1"/>
  <c r="BD70" i="24" s="1"/>
  <c r="BD72" i="24" s="1"/>
  <c r="BE48" i="24"/>
  <c r="BE58" i="24" s="1"/>
  <c r="BE61" i="24" s="1"/>
  <c r="BB146" i="24"/>
  <c r="BC113" i="24"/>
  <c r="BC114" i="24" s="1"/>
  <c r="BD109" i="24" s="1"/>
  <c r="BD132" i="22"/>
  <c r="BD147" i="22"/>
  <c r="BD119" i="22"/>
  <c r="BD112" i="22"/>
  <c r="BD93" i="22" s="1"/>
  <c r="BC131" i="22"/>
  <c r="BB138" i="22"/>
  <c r="C134" i="22"/>
  <c r="BA160" i="22"/>
  <c r="BC133" i="22"/>
  <c r="BC110" i="22"/>
  <c r="BE50" i="22"/>
  <c r="BB136" i="22"/>
  <c r="BG47" i="19"/>
  <c r="BF52" i="19"/>
  <c r="BC141" i="19"/>
  <c r="BC149" i="19" s="1"/>
  <c r="BE125" i="19"/>
  <c r="BB160" i="19"/>
  <c r="BE121" i="19"/>
  <c r="BE115" i="19"/>
  <c r="BE82" i="19"/>
  <c r="BE114" i="19"/>
  <c r="BF109" i="19" s="1"/>
  <c r="BE120" i="19"/>
  <c r="BF117" i="19" s="1"/>
  <c r="BD135" i="19" l="1"/>
  <c r="BE130" i="19" s="1"/>
  <c r="BE131" i="19" s="1"/>
  <c r="BD136" i="19"/>
  <c r="BC125" i="22"/>
  <c r="BC126" i="22" s="1"/>
  <c r="BC134" i="22" s="1"/>
  <c r="BC121" i="22"/>
  <c r="BC115" i="22"/>
  <c r="BC114" i="22"/>
  <c r="BD109" i="22" s="1"/>
  <c r="BD111" i="22" s="1"/>
  <c r="BD113" i="22" s="1"/>
  <c r="BD124" i="22" s="1"/>
  <c r="BD120" i="22" s="1"/>
  <c r="BE117" i="22" s="1"/>
  <c r="BD111" i="24"/>
  <c r="BD113" i="24" s="1"/>
  <c r="BD124" i="24" s="1"/>
  <c r="BA160" i="24"/>
  <c r="BD132" i="24"/>
  <c r="BD147" i="24"/>
  <c r="BD119" i="24"/>
  <c r="BD112" i="24"/>
  <c r="BE50" i="24"/>
  <c r="BC131" i="24"/>
  <c r="BB139" i="24"/>
  <c r="BB140" i="24" s="1"/>
  <c r="BB148" i="24"/>
  <c r="C138" i="24"/>
  <c r="BC124" i="24"/>
  <c r="BC115" i="24"/>
  <c r="BA81" i="22"/>
  <c r="BA84" i="22" s="1"/>
  <c r="BD82" i="22"/>
  <c r="BB139" i="22"/>
  <c r="BB140" i="22" s="1"/>
  <c r="BB148" i="22"/>
  <c r="C138" i="22"/>
  <c r="BF47" i="22"/>
  <c r="BE52" i="22"/>
  <c r="BA161" i="22"/>
  <c r="BA88" i="22" s="1"/>
  <c r="BA95" i="22" s="1"/>
  <c r="BA105" i="22" s="1"/>
  <c r="BC153" i="19"/>
  <c r="BC150" i="19"/>
  <c r="BD145" i="19" s="1"/>
  <c r="BD148" i="19"/>
  <c r="BD139" i="19"/>
  <c r="BD140" i="19" s="1"/>
  <c r="C160" i="19"/>
  <c r="BB81" i="19"/>
  <c r="BB84" i="19" s="1"/>
  <c r="BB161" i="19"/>
  <c r="BE126" i="19"/>
  <c r="BF54" i="19"/>
  <c r="BF53" i="19" s="1"/>
  <c r="BF68" i="19" s="1"/>
  <c r="BF70" i="19" s="1"/>
  <c r="BF72" i="19" s="1"/>
  <c r="BG48" i="19"/>
  <c r="BG58" i="19" s="1"/>
  <c r="BG61" i="19" s="1"/>
  <c r="BF118" i="19"/>
  <c r="BF111" i="19"/>
  <c r="BE134" i="19" l="1"/>
  <c r="BE136" i="19" s="1"/>
  <c r="BD121" i="22"/>
  <c r="BD114" i="22"/>
  <c r="BE109" i="22" s="1"/>
  <c r="BE111" i="22" s="1"/>
  <c r="BD123" i="22"/>
  <c r="BD125" i="22" s="1"/>
  <c r="BD126" i="22" s="1"/>
  <c r="BD123" i="24"/>
  <c r="BD133" i="24" s="1"/>
  <c r="BD115" i="22"/>
  <c r="BD114" i="24"/>
  <c r="BE109" i="24" s="1"/>
  <c r="BE111" i="24" s="1"/>
  <c r="BD121" i="24"/>
  <c r="BF47" i="24"/>
  <c r="BE52" i="24"/>
  <c r="BE54" i="24" s="1"/>
  <c r="BD115" i="24"/>
  <c r="BD93" i="24"/>
  <c r="BD82" i="24"/>
  <c r="BC125" i="24"/>
  <c r="BC121" i="24"/>
  <c r="BC120" i="24"/>
  <c r="BD117" i="24" s="1"/>
  <c r="BA81" i="24"/>
  <c r="BA84" i="24" s="1"/>
  <c r="BA161" i="24"/>
  <c r="BA88" i="24" s="1"/>
  <c r="BA95" i="24" s="1"/>
  <c r="BA105" i="24" s="1"/>
  <c r="C140" i="24"/>
  <c r="BB141" i="24"/>
  <c r="BB149" i="24" s="1"/>
  <c r="C139" i="24"/>
  <c r="BC138" i="22"/>
  <c r="BC136" i="22"/>
  <c r="BC135" i="22"/>
  <c r="BD130" i="22" s="1"/>
  <c r="C140" i="22"/>
  <c r="BB141" i="22"/>
  <c r="BB149" i="22" s="1"/>
  <c r="BB153" i="22" s="1"/>
  <c r="C139" i="22"/>
  <c r="BA162" i="22"/>
  <c r="BA163" i="22" s="1"/>
  <c r="BF48" i="22"/>
  <c r="BF58" i="22" s="1"/>
  <c r="BF61" i="22" s="1"/>
  <c r="BE118" i="22"/>
  <c r="BE54" i="22"/>
  <c r="BE53" i="22" s="1"/>
  <c r="BE68" i="22" s="1"/>
  <c r="BE70" i="22" s="1"/>
  <c r="BE72" i="22" s="1"/>
  <c r="BG50" i="19"/>
  <c r="BF132" i="19"/>
  <c r="BF112" i="19"/>
  <c r="BF93" i="19" s="1"/>
  <c r="BF147" i="19"/>
  <c r="BF119" i="19"/>
  <c r="C161" i="19"/>
  <c r="BB88" i="19"/>
  <c r="BB95" i="19" s="1"/>
  <c r="BB105" i="19" s="1"/>
  <c r="BB162" i="19"/>
  <c r="BD141" i="19"/>
  <c r="BF123" i="19"/>
  <c r="BF113" i="19"/>
  <c r="BF124" i="19" s="1"/>
  <c r="BD146" i="19"/>
  <c r="BC154" i="19"/>
  <c r="BC155" i="19" s="1"/>
  <c r="BC156" i="19" s="1"/>
  <c r="BE135" i="19" l="1"/>
  <c r="BF130" i="19" s="1"/>
  <c r="BF131" i="19" s="1"/>
  <c r="BE138" i="19"/>
  <c r="BE139" i="19" s="1"/>
  <c r="BE140" i="19" s="1"/>
  <c r="BD149" i="19"/>
  <c r="BD153" i="19" s="1"/>
  <c r="BD154" i="19" s="1"/>
  <c r="BD125" i="24"/>
  <c r="BD126" i="24" s="1"/>
  <c r="BD110" i="22"/>
  <c r="BD133" i="22"/>
  <c r="BD110" i="24"/>
  <c r="BB150" i="22"/>
  <c r="BC145" i="22" s="1"/>
  <c r="BC146" i="22" s="1"/>
  <c r="BD118" i="24"/>
  <c r="BD120" i="24" s="1"/>
  <c r="BE117" i="24" s="1"/>
  <c r="BC126" i="24"/>
  <c r="BC134" i="24" s="1"/>
  <c r="BE53" i="24"/>
  <c r="BE68" i="24" s="1"/>
  <c r="BE70" i="24" s="1"/>
  <c r="BE72" i="24" s="1"/>
  <c r="BA162" i="24"/>
  <c r="BA163" i="24" s="1"/>
  <c r="BF48" i="24"/>
  <c r="BF58" i="24" s="1"/>
  <c r="BF61" i="24" s="1"/>
  <c r="BB153" i="24"/>
  <c r="BB150" i="24"/>
  <c r="BC145" i="24" s="1"/>
  <c r="BF50" i="22"/>
  <c r="BE147" i="22"/>
  <c r="BE132" i="22"/>
  <c r="BE119" i="22"/>
  <c r="BE112" i="22"/>
  <c r="BE93" i="22" s="1"/>
  <c r="BB154" i="22"/>
  <c r="BB155" i="22" s="1"/>
  <c r="C153" i="22"/>
  <c r="BE113" i="22"/>
  <c r="BE124" i="22" s="1"/>
  <c r="BE123" i="22"/>
  <c r="BD131" i="22"/>
  <c r="BC139" i="22"/>
  <c r="BC148" i="22"/>
  <c r="BC160" i="19"/>
  <c r="BF133" i="19"/>
  <c r="BF110" i="19"/>
  <c r="C162" i="19"/>
  <c r="BB163" i="19"/>
  <c r="BF115" i="19"/>
  <c r="BF82" i="19"/>
  <c r="BH47" i="19"/>
  <c r="BG52" i="19"/>
  <c r="BF121" i="19"/>
  <c r="BF120" i="19"/>
  <c r="BG117" i="19" s="1"/>
  <c r="BF125" i="19"/>
  <c r="BF114" i="19"/>
  <c r="BG109" i="19" s="1"/>
  <c r="BE148" i="19" l="1"/>
  <c r="BD150" i="19"/>
  <c r="BE145" i="19" s="1"/>
  <c r="BE146" i="19" s="1"/>
  <c r="BD134" i="22"/>
  <c r="BD135" i="22" s="1"/>
  <c r="BE130" i="22" s="1"/>
  <c r="BD155" i="19"/>
  <c r="BD156" i="19" s="1"/>
  <c r="BD160" i="19" s="1"/>
  <c r="BE132" i="24"/>
  <c r="BE147" i="24"/>
  <c r="BE119" i="24"/>
  <c r="BE112" i="24"/>
  <c r="BE123" i="24"/>
  <c r="BE113" i="24"/>
  <c r="BE124" i="24" s="1"/>
  <c r="BB154" i="24"/>
  <c r="C153" i="24"/>
  <c r="BC146" i="24"/>
  <c r="BF50" i="24"/>
  <c r="BC138" i="24"/>
  <c r="BC135" i="24"/>
  <c r="BD130" i="24" s="1"/>
  <c r="BC136" i="24"/>
  <c r="BE118" i="24"/>
  <c r="BE115" i="22"/>
  <c r="BE82" i="22"/>
  <c r="BC140" i="22"/>
  <c r="BE125" i="22"/>
  <c r="C154" i="22"/>
  <c r="BE121" i="22"/>
  <c r="BG47" i="22"/>
  <c r="BF52" i="22"/>
  <c r="BE120" i="22"/>
  <c r="BF117" i="22" s="1"/>
  <c r="C155" i="22"/>
  <c r="BB156" i="22"/>
  <c r="BE133" i="22"/>
  <c r="BE110" i="22"/>
  <c r="BE114" i="22"/>
  <c r="BF109" i="22" s="1"/>
  <c r="BG118" i="19"/>
  <c r="BG54" i="19"/>
  <c r="BG53" i="19" s="1"/>
  <c r="BG68" i="19" s="1"/>
  <c r="BG70" i="19" s="1"/>
  <c r="BG72" i="19" s="1"/>
  <c r="BH48" i="19"/>
  <c r="BH58" i="19" s="1"/>
  <c r="BH61" i="19" s="1"/>
  <c r="BG111" i="19"/>
  <c r="BF126" i="19"/>
  <c r="BF134" i="19" s="1"/>
  <c r="BC81" i="19"/>
  <c r="BC84" i="19" s="1"/>
  <c r="BC161" i="19"/>
  <c r="BC88" i="19" s="1"/>
  <c r="BC95" i="19" s="1"/>
  <c r="BC105" i="19" s="1"/>
  <c r="BE141" i="19"/>
  <c r="BD136" i="22" l="1"/>
  <c r="BD138" i="22"/>
  <c r="BD139" i="22" s="1"/>
  <c r="BE149" i="19"/>
  <c r="BE153" i="19" s="1"/>
  <c r="BE154" i="19" s="1"/>
  <c r="BG113" i="19"/>
  <c r="BG124" i="19" s="1"/>
  <c r="BE120" i="24"/>
  <c r="BF117" i="24" s="1"/>
  <c r="BF118" i="24" s="1"/>
  <c r="BD131" i="24"/>
  <c r="BG47" i="24"/>
  <c r="BF52" i="24"/>
  <c r="BF54" i="24" s="1"/>
  <c r="BE125" i="24"/>
  <c r="BC148" i="24"/>
  <c r="BC139" i="24"/>
  <c r="C154" i="24"/>
  <c r="BB155" i="24"/>
  <c r="BE133" i="24"/>
  <c r="BE110" i="24"/>
  <c r="BE115" i="24"/>
  <c r="BE93" i="24"/>
  <c r="BE82" i="24"/>
  <c r="BE114" i="24"/>
  <c r="BF109" i="24" s="1"/>
  <c r="BE121" i="24"/>
  <c r="BF118" i="22"/>
  <c r="BF54" i="22"/>
  <c r="BF53" i="22" s="1"/>
  <c r="BF68" i="22" s="1"/>
  <c r="BF70" i="22" s="1"/>
  <c r="BF72" i="22" s="1"/>
  <c r="BG48" i="22"/>
  <c r="BG58" i="22" s="1"/>
  <c r="BG61" i="22" s="1"/>
  <c r="BE131" i="22"/>
  <c r="BE126" i="22"/>
  <c r="BC141" i="22"/>
  <c r="BC149" i="22" s="1"/>
  <c r="BF111" i="22"/>
  <c r="BB160" i="22"/>
  <c r="BB161" i="22" s="1"/>
  <c r="BF138" i="19"/>
  <c r="BF135" i="19"/>
  <c r="BG130" i="19" s="1"/>
  <c r="BF136" i="19"/>
  <c r="BH50" i="19"/>
  <c r="BG123" i="19"/>
  <c r="BC162" i="19"/>
  <c r="BC163" i="19" s="1"/>
  <c r="BD81" i="19"/>
  <c r="BD84" i="19" s="1"/>
  <c r="BG147" i="19"/>
  <c r="BG119" i="19"/>
  <c r="BG132" i="19"/>
  <c r="BG112" i="19"/>
  <c r="BG93" i="19" s="1"/>
  <c r="BD161" i="19"/>
  <c r="BD88" i="19" s="1"/>
  <c r="BD95" i="19" s="1"/>
  <c r="BD105" i="19" s="1"/>
  <c r="BE150" i="19" l="1"/>
  <c r="BF145" i="19" s="1"/>
  <c r="BF146" i="19" s="1"/>
  <c r="BD148" i="22"/>
  <c r="BF123" i="22"/>
  <c r="BF133" i="22" s="1"/>
  <c r="BD162" i="19"/>
  <c r="BD163" i="19" s="1"/>
  <c r="BG114" i="19"/>
  <c r="BH109" i="19" s="1"/>
  <c r="BH111" i="19" s="1"/>
  <c r="BE134" i="22"/>
  <c r="BE138" i="22" s="1"/>
  <c r="BF113" i="22"/>
  <c r="BF124" i="22" s="1"/>
  <c r="BE126" i="24"/>
  <c r="BF53" i="24"/>
  <c r="BF68" i="24" s="1"/>
  <c r="BF70" i="24" s="1"/>
  <c r="BF72" i="24" s="1"/>
  <c r="BG48" i="24"/>
  <c r="BG58" i="24" s="1"/>
  <c r="BG61" i="24" s="1"/>
  <c r="BF111" i="24"/>
  <c r="BD134" i="24"/>
  <c r="C155" i="24"/>
  <c r="BB156" i="24"/>
  <c r="BC140" i="24"/>
  <c r="BD140" i="22"/>
  <c r="BC153" i="22"/>
  <c r="BC150" i="22"/>
  <c r="BD145" i="22" s="1"/>
  <c r="C161" i="22"/>
  <c r="BB88" i="22"/>
  <c r="BB95" i="22" s="1"/>
  <c r="BB105" i="22" s="1"/>
  <c r="BB162" i="22"/>
  <c r="C160" i="22"/>
  <c r="BB81" i="22"/>
  <c r="BB84" i="22" s="1"/>
  <c r="BG50" i="22"/>
  <c r="BF147" i="22"/>
  <c r="BF132" i="22"/>
  <c r="BF119" i="22"/>
  <c r="BF112" i="22"/>
  <c r="BF93" i="22" s="1"/>
  <c r="BG121" i="19"/>
  <c r="BG120" i="19"/>
  <c r="BH117" i="19" s="1"/>
  <c r="BG110" i="19"/>
  <c r="BG133" i="19"/>
  <c r="BI47" i="19"/>
  <c r="BH52" i="19"/>
  <c r="BG125" i="19"/>
  <c r="BG131" i="19"/>
  <c r="BF148" i="19"/>
  <c r="BF139" i="19"/>
  <c r="BF140" i="19" s="1"/>
  <c r="BG82" i="19"/>
  <c r="BG115" i="19"/>
  <c r="BE155" i="19"/>
  <c r="BE156" i="19" s="1"/>
  <c r="BF110" i="22" l="1"/>
  <c r="BF125" i="22"/>
  <c r="BF126" i="22" s="1"/>
  <c r="BE135" i="22"/>
  <c r="BF130" i="22" s="1"/>
  <c r="BF131" i="22" s="1"/>
  <c r="BE136" i="22"/>
  <c r="BF114" i="22"/>
  <c r="BG109" i="22" s="1"/>
  <c r="BG111" i="22" s="1"/>
  <c r="BF121" i="22"/>
  <c r="BF120" i="22"/>
  <c r="BG117" i="22" s="1"/>
  <c r="BG118" i="22" s="1"/>
  <c r="BF147" i="24"/>
  <c r="BF132" i="24"/>
  <c r="BF119" i="24"/>
  <c r="BF112" i="24"/>
  <c r="BB160" i="24"/>
  <c r="BD138" i="24"/>
  <c r="BD136" i="24"/>
  <c r="BF123" i="24"/>
  <c r="BF113" i="24"/>
  <c r="BF124" i="24" s="1"/>
  <c r="BG50" i="24"/>
  <c r="BD135" i="24"/>
  <c r="BE130" i="24" s="1"/>
  <c r="BC141" i="24"/>
  <c r="BC149" i="24" s="1"/>
  <c r="BC154" i="22"/>
  <c r="BC155" i="22" s="1"/>
  <c r="BC156" i="22" s="1"/>
  <c r="BD141" i="22"/>
  <c r="BE148" i="22"/>
  <c r="BE139" i="22"/>
  <c r="C162" i="22"/>
  <c r="BB163" i="22"/>
  <c r="BD146" i="22"/>
  <c r="BH47" i="22"/>
  <c r="BG52" i="22"/>
  <c r="BF115" i="22"/>
  <c r="BF82" i="22"/>
  <c r="BE160" i="19"/>
  <c r="BE161" i="19" s="1"/>
  <c r="BE88" i="19" s="1"/>
  <c r="BE95" i="19" s="1"/>
  <c r="BE105" i="19" s="1"/>
  <c r="BH118" i="19"/>
  <c r="BF141" i="19"/>
  <c r="BF149" i="19" s="1"/>
  <c r="BF153" i="19" s="1"/>
  <c r="BI48" i="19"/>
  <c r="BI58" i="19" s="1"/>
  <c r="BI61" i="19" s="1"/>
  <c r="BG126" i="19"/>
  <c r="BG134" i="19" s="1"/>
  <c r="BG138" i="19" s="1"/>
  <c r="BH54" i="19"/>
  <c r="BH53" i="19" s="1"/>
  <c r="BH68" i="19" s="1"/>
  <c r="BH70" i="19" s="1"/>
  <c r="BH72" i="19" s="1"/>
  <c r="BD149" i="22" l="1"/>
  <c r="BD153" i="22" s="1"/>
  <c r="BC153" i="24"/>
  <c r="BC150" i="24"/>
  <c r="BD145" i="24" s="1"/>
  <c r="BE131" i="24"/>
  <c r="BE134" i="24" s="1"/>
  <c r="BH47" i="24"/>
  <c r="BG52" i="24"/>
  <c r="BG54" i="24" s="1"/>
  <c r="BF125" i="24"/>
  <c r="BF133" i="24"/>
  <c r="BF110" i="24"/>
  <c r="BD139" i="24"/>
  <c r="BD148" i="24"/>
  <c r="C160" i="24"/>
  <c r="BB81" i="24"/>
  <c r="BB84" i="24" s="1"/>
  <c r="BB161" i="24"/>
  <c r="BF115" i="24"/>
  <c r="BF93" i="24"/>
  <c r="BF82" i="24"/>
  <c r="BF121" i="24"/>
  <c r="BF120" i="24"/>
  <c r="BG117" i="24" s="1"/>
  <c r="BF114" i="24"/>
  <c r="BG109" i="24" s="1"/>
  <c r="BE140" i="22"/>
  <c r="BF134" i="22"/>
  <c r="BC160" i="22"/>
  <c r="BC161" i="22" s="1"/>
  <c r="BC88" i="22" s="1"/>
  <c r="BC95" i="22" s="1"/>
  <c r="BC105" i="22" s="1"/>
  <c r="BG54" i="22"/>
  <c r="BG53" i="22" s="1"/>
  <c r="BG68" i="22" s="1"/>
  <c r="BG70" i="22" s="1"/>
  <c r="BG72" i="22" s="1"/>
  <c r="BH48" i="22"/>
  <c r="BH58" i="22" s="1"/>
  <c r="BH61" i="22" s="1"/>
  <c r="BH147" i="19"/>
  <c r="BH132" i="19"/>
  <c r="BH112" i="19"/>
  <c r="BH93" i="19" s="1"/>
  <c r="BH119" i="19"/>
  <c r="BF154" i="19"/>
  <c r="BF155" i="19" s="1"/>
  <c r="BF156" i="19" s="1"/>
  <c r="BG139" i="19"/>
  <c r="BG140" i="19" s="1"/>
  <c r="BG148" i="19"/>
  <c r="BH123" i="19"/>
  <c r="BI50" i="19"/>
  <c r="BH113" i="19"/>
  <c r="BH124" i="19" s="1"/>
  <c r="BF150" i="19"/>
  <c r="BG145" i="19" s="1"/>
  <c r="BG135" i="19"/>
  <c r="BH130" i="19" s="1"/>
  <c r="BE162" i="19"/>
  <c r="BE163" i="19" s="1"/>
  <c r="BE81" i="19"/>
  <c r="BE84" i="19" s="1"/>
  <c r="BG136" i="19"/>
  <c r="BD150" i="22" l="1"/>
  <c r="BE145" i="22" s="1"/>
  <c r="BE146" i="22" s="1"/>
  <c r="BD154" i="22"/>
  <c r="BD155" i="22" s="1"/>
  <c r="BD156" i="22" s="1"/>
  <c r="BD160" i="22" s="1"/>
  <c r="BD161" i="22" s="1"/>
  <c r="BD88" i="22" s="1"/>
  <c r="BD95" i="22" s="1"/>
  <c r="BD105" i="22" s="1"/>
  <c r="BE138" i="24"/>
  <c r="BE136" i="24"/>
  <c r="BE135" i="24"/>
  <c r="BF130" i="24" s="1"/>
  <c r="C161" i="24"/>
  <c r="BB88" i="24"/>
  <c r="BB95" i="24" s="1"/>
  <c r="BB105" i="24" s="1"/>
  <c r="BB162" i="24"/>
  <c r="BD140" i="24"/>
  <c r="BF126" i="24"/>
  <c r="BG111" i="24"/>
  <c r="BG53" i="24"/>
  <c r="BG68" i="24" s="1"/>
  <c r="BG70" i="24" s="1"/>
  <c r="BG72" i="24" s="1"/>
  <c r="BH48" i="24"/>
  <c r="BH58" i="24" s="1"/>
  <c r="BH61" i="24" s="1"/>
  <c r="BG118" i="24"/>
  <c r="BD146" i="24"/>
  <c r="BC154" i="24"/>
  <c r="BC155" i="24" s="1"/>
  <c r="BC156" i="24" s="1"/>
  <c r="BG147" i="22"/>
  <c r="BG132" i="22"/>
  <c r="BG119" i="22"/>
  <c r="BG112" i="22"/>
  <c r="BG93" i="22" s="1"/>
  <c r="BG123" i="22"/>
  <c r="BC162" i="22"/>
  <c r="BC163" i="22" s="1"/>
  <c r="BC81" i="22"/>
  <c r="BC84" i="22" s="1"/>
  <c r="BF138" i="22"/>
  <c r="BF136" i="22"/>
  <c r="BE141" i="22"/>
  <c r="BH50" i="22"/>
  <c r="BG113" i="22"/>
  <c r="BG124" i="22" s="1"/>
  <c r="BF135" i="22"/>
  <c r="BG130" i="22" s="1"/>
  <c r="BH131" i="19"/>
  <c r="BG146" i="19"/>
  <c r="BH125" i="19"/>
  <c r="BJ47" i="19"/>
  <c r="BI52" i="19"/>
  <c r="BH133" i="19"/>
  <c r="BH110" i="19"/>
  <c r="BG141" i="19"/>
  <c r="BF160" i="19"/>
  <c r="BF161" i="19" s="1"/>
  <c r="BF88" i="19" s="1"/>
  <c r="BF95" i="19" s="1"/>
  <c r="BF105" i="19" s="1"/>
  <c r="BH121" i="19"/>
  <c r="BH120" i="19"/>
  <c r="BI117" i="19" s="1"/>
  <c r="BH82" i="19"/>
  <c r="BH115" i="19"/>
  <c r="BH114" i="19"/>
  <c r="BI109" i="19" s="1"/>
  <c r="BE149" i="22" l="1"/>
  <c r="BE153" i="22" s="1"/>
  <c r="BG149" i="19"/>
  <c r="BG153" i="19" s="1"/>
  <c r="BH50" i="24"/>
  <c r="BI47" i="24" s="1"/>
  <c r="BC160" i="24"/>
  <c r="BC161" i="24" s="1"/>
  <c r="BC88" i="24" s="1"/>
  <c r="BC95" i="24" s="1"/>
  <c r="BC105" i="24" s="1"/>
  <c r="BG132" i="24"/>
  <c r="BG147" i="24"/>
  <c r="BG119" i="24"/>
  <c r="BG112" i="24"/>
  <c r="BG123" i="24"/>
  <c r="BG113" i="24"/>
  <c r="BG124" i="24" s="1"/>
  <c r="BD141" i="24"/>
  <c r="BD149" i="24" s="1"/>
  <c r="C162" i="24"/>
  <c r="BB163" i="24"/>
  <c r="BF131" i="24"/>
  <c r="BF134" i="24" s="1"/>
  <c r="BE139" i="24"/>
  <c r="BE148" i="24"/>
  <c r="BG115" i="22"/>
  <c r="BG82" i="22"/>
  <c r="BG114" i="22"/>
  <c r="BH109" i="22" s="1"/>
  <c r="BI47" i="22"/>
  <c r="BH52" i="22"/>
  <c r="BD162" i="22"/>
  <c r="BD163" i="22" s="1"/>
  <c r="BD81" i="22"/>
  <c r="BD84" i="22" s="1"/>
  <c r="BF148" i="22"/>
  <c r="BF139" i="22"/>
  <c r="BG133" i="22"/>
  <c r="BG110" i="22"/>
  <c r="BG121" i="22"/>
  <c r="BG120" i="22"/>
  <c r="BH117" i="22" s="1"/>
  <c r="BG131" i="22"/>
  <c r="BG125" i="22"/>
  <c r="BH126" i="19"/>
  <c r="BH134" i="19" s="1"/>
  <c r="BH138" i="19" s="1"/>
  <c r="BI54" i="19"/>
  <c r="BI53" i="19" s="1"/>
  <c r="BI68" i="19" s="1"/>
  <c r="BI70" i="19" s="1"/>
  <c r="BI72" i="19" s="1"/>
  <c r="BJ48" i="19"/>
  <c r="BJ58" i="19" s="1"/>
  <c r="BJ61" i="19" s="1"/>
  <c r="BI111" i="19"/>
  <c r="BF162" i="19"/>
  <c r="BF163" i="19" s="1"/>
  <c r="BF81" i="19"/>
  <c r="BF84" i="19" s="1"/>
  <c r="BI118" i="19"/>
  <c r="BH52" i="24" l="1"/>
  <c r="BE150" i="22"/>
  <c r="BF145" i="22" s="1"/>
  <c r="BF146" i="22" s="1"/>
  <c r="BG150" i="19"/>
  <c r="BH145" i="19" s="1"/>
  <c r="BH146" i="19" s="1"/>
  <c r="BG114" i="24"/>
  <c r="BH109" i="24" s="1"/>
  <c r="BH111" i="24" s="1"/>
  <c r="BF138" i="24"/>
  <c r="BF136" i="24"/>
  <c r="BF135" i="24"/>
  <c r="BG130" i="24" s="1"/>
  <c r="BD153" i="24"/>
  <c r="BD150" i="24"/>
  <c r="BE145" i="24" s="1"/>
  <c r="BG125" i="24"/>
  <c r="BG133" i="24"/>
  <c r="BG110" i="24"/>
  <c r="BG115" i="24"/>
  <c r="BG82" i="24"/>
  <c r="BG93" i="24"/>
  <c r="BG121" i="24"/>
  <c r="BE140" i="24"/>
  <c r="BG120" i="24"/>
  <c r="BH117" i="24" s="1"/>
  <c r="BC162" i="24"/>
  <c r="BC163" i="24" s="1"/>
  <c r="BC81" i="24"/>
  <c r="BC84" i="24" s="1"/>
  <c r="BI48" i="24"/>
  <c r="BI58" i="24" s="1"/>
  <c r="BI61" i="24" s="1"/>
  <c r="BE154" i="22"/>
  <c r="BE155" i="22" s="1"/>
  <c r="BE156" i="22" s="1"/>
  <c r="BH118" i="22"/>
  <c r="BF140" i="22"/>
  <c r="BH54" i="22"/>
  <c r="BH53" i="22" s="1"/>
  <c r="BH68" i="22" s="1"/>
  <c r="BH70" i="22" s="1"/>
  <c r="BH72" i="22" s="1"/>
  <c r="BI48" i="22"/>
  <c r="BI58" i="22" s="1"/>
  <c r="BI61" i="22" s="1"/>
  <c r="BH111" i="22"/>
  <c r="BG126" i="22"/>
  <c r="BG134" i="22" s="1"/>
  <c r="BH148" i="19"/>
  <c r="BH139" i="19"/>
  <c r="BI123" i="19"/>
  <c r="BI113" i="19"/>
  <c r="BI124" i="19" s="1"/>
  <c r="BH136" i="19"/>
  <c r="BJ50" i="19"/>
  <c r="BI147" i="19"/>
  <c r="BI132" i="19"/>
  <c r="BI112" i="19"/>
  <c r="BI93" i="19" s="1"/>
  <c r="BI119" i="19"/>
  <c r="BH135" i="19"/>
  <c r="BI130" i="19" s="1"/>
  <c r="BG154" i="19"/>
  <c r="BH54" i="24" l="1"/>
  <c r="BH53" i="24" s="1"/>
  <c r="BH68" i="24" s="1"/>
  <c r="BH70" i="24" s="1"/>
  <c r="BH72" i="24" s="1"/>
  <c r="BI120" i="19"/>
  <c r="BJ117" i="19" s="1"/>
  <c r="BJ118" i="19" s="1"/>
  <c r="BI114" i="19"/>
  <c r="BJ109" i="19" s="1"/>
  <c r="BJ111" i="19" s="1"/>
  <c r="BH123" i="22"/>
  <c r="BH133" i="22" s="1"/>
  <c r="BI121" i="19"/>
  <c r="BI50" i="24"/>
  <c r="BE146" i="24"/>
  <c r="BE141" i="24"/>
  <c r="BG126" i="24"/>
  <c r="BD154" i="24"/>
  <c r="BG131" i="24"/>
  <c r="BH118" i="24"/>
  <c r="BF139" i="24"/>
  <c r="BF148" i="24"/>
  <c r="BH113" i="22"/>
  <c r="BH124" i="22" s="1"/>
  <c r="BH147" i="22"/>
  <c r="BH132" i="22"/>
  <c r="BH119" i="22"/>
  <c r="BH112" i="22"/>
  <c r="BH93" i="22" s="1"/>
  <c r="BI50" i="22"/>
  <c r="BF141" i="22"/>
  <c r="BF149" i="22" s="1"/>
  <c r="BE160" i="22"/>
  <c r="BE161" i="22" s="1"/>
  <c r="BE88" i="22" s="1"/>
  <c r="BE95" i="22" s="1"/>
  <c r="BE105" i="22" s="1"/>
  <c r="BG138" i="22"/>
  <c r="BG136" i="22"/>
  <c r="BG135" i="22"/>
  <c r="BH130" i="22" s="1"/>
  <c r="BI133" i="19"/>
  <c r="BI110" i="19"/>
  <c r="BG155" i="19"/>
  <c r="BG156" i="19" s="1"/>
  <c r="BI131" i="19"/>
  <c r="BI115" i="19"/>
  <c r="BI82" i="19"/>
  <c r="BK47" i="19"/>
  <c r="BJ52" i="19"/>
  <c r="BI125" i="19"/>
  <c r="BH140" i="19"/>
  <c r="BH123" i="24" l="1"/>
  <c r="BH133" i="24" s="1"/>
  <c r="BH132" i="24"/>
  <c r="BH112" i="24"/>
  <c r="BH82" i="24" s="1"/>
  <c r="BH113" i="24"/>
  <c r="BH124" i="24" s="1"/>
  <c r="BH147" i="24"/>
  <c r="BH119" i="24"/>
  <c r="BG134" i="24"/>
  <c r="BG138" i="24" s="1"/>
  <c r="BH110" i="22"/>
  <c r="BE149" i="24"/>
  <c r="BE153" i="24" s="1"/>
  <c r="BH114" i="22"/>
  <c r="BI109" i="22" s="1"/>
  <c r="BI111" i="22" s="1"/>
  <c r="BF140" i="24"/>
  <c r="BJ47" i="24"/>
  <c r="BI52" i="24"/>
  <c r="BI54" i="24" s="1"/>
  <c r="BD155" i="24"/>
  <c r="BD156" i="24" s="1"/>
  <c r="BE162" i="22"/>
  <c r="BE163" i="22" s="1"/>
  <c r="BE81" i="22"/>
  <c r="BE84" i="22" s="1"/>
  <c r="BJ47" i="22"/>
  <c r="BI52" i="22"/>
  <c r="BH121" i="22"/>
  <c r="BH120" i="22"/>
  <c r="BI117" i="22" s="1"/>
  <c r="BF153" i="22"/>
  <c r="BF150" i="22"/>
  <c r="BG145" i="22" s="1"/>
  <c r="BH115" i="22"/>
  <c r="BH82" i="22"/>
  <c r="BH125" i="22"/>
  <c r="BH131" i="22"/>
  <c r="BG148" i="22"/>
  <c r="BG139" i="22"/>
  <c r="BG160" i="19"/>
  <c r="BG161" i="19" s="1"/>
  <c r="BG88" i="19" s="1"/>
  <c r="BG95" i="19" s="1"/>
  <c r="BG105" i="19" s="1"/>
  <c r="BH141" i="19"/>
  <c r="BH149" i="19" s="1"/>
  <c r="BI126" i="19"/>
  <c r="BI134" i="19" s="1"/>
  <c r="BI136" i="19" s="1"/>
  <c r="BJ54" i="19"/>
  <c r="BJ53" i="19" s="1"/>
  <c r="BJ68" i="19" s="1"/>
  <c r="BJ70" i="19" s="1"/>
  <c r="BJ72" i="19" s="1"/>
  <c r="BK48" i="19"/>
  <c r="BK58" i="19" s="1"/>
  <c r="BK61" i="19" s="1"/>
  <c r="BJ113" i="19" l="1"/>
  <c r="BJ124" i="19" s="1"/>
  <c r="BH93" i="24"/>
  <c r="BH125" i="24"/>
  <c r="BH126" i="24" s="1"/>
  <c r="BH115" i="24"/>
  <c r="BH121" i="24"/>
  <c r="BH120" i="24"/>
  <c r="BI117" i="24" s="1"/>
  <c r="BI118" i="24" s="1"/>
  <c r="BH110" i="24"/>
  <c r="BH114" i="24"/>
  <c r="BI109" i="24" s="1"/>
  <c r="BI111" i="24" s="1"/>
  <c r="BG135" i="24"/>
  <c r="BH130" i="24" s="1"/>
  <c r="BH131" i="24" s="1"/>
  <c r="BG136" i="24"/>
  <c r="BE150" i="24"/>
  <c r="BF145" i="24" s="1"/>
  <c r="BF146" i="24" s="1"/>
  <c r="BJ48" i="24"/>
  <c r="BJ58" i="24" s="1"/>
  <c r="BJ61" i="24" s="1"/>
  <c r="BD160" i="24"/>
  <c r="BD161" i="24" s="1"/>
  <c r="BD88" i="24" s="1"/>
  <c r="BD95" i="24" s="1"/>
  <c r="BD105" i="24" s="1"/>
  <c r="BI53" i="24"/>
  <c r="BI68" i="24" s="1"/>
  <c r="BI70" i="24" s="1"/>
  <c r="BI72" i="24" s="1"/>
  <c r="BF141" i="24"/>
  <c r="BE154" i="24"/>
  <c r="BG148" i="24"/>
  <c r="BG139" i="24"/>
  <c r="BG140" i="24" s="1"/>
  <c r="BH126" i="22"/>
  <c r="BH134" i="22" s="1"/>
  <c r="BI118" i="22"/>
  <c r="BG140" i="22"/>
  <c r="BG146" i="22"/>
  <c r="BF154" i="22"/>
  <c r="BF155" i="22" s="1"/>
  <c r="BF156" i="22" s="1"/>
  <c r="BI54" i="22"/>
  <c r="BI53" i="22" s="1"/>
  <c r="BI68" i="22" s="1"/>
  <c r="BI70" i="22" s="1"/>
  <c r="BI72" i="22" s="1"/>
  <c r="BJ48" i="22"/>
  <c r="BJ58" i="22" s="1"/>
  <c r="BJ61" i="22" s="1"/>
  <c r="BJ112" i="19"/>
  <c r="BJ93" i="19" s="1"/>
  <c r="BJ147" i="19"/>
  <c r="BJ132" i="19"/>
  <c r="BJ119" i="19"/>
  <c r="BK50" i="19"/>
  <c r="BI138" i="19"/>
  <c r="BI135" i="19"/>
  <c r="BJ130" i="19" s="1"/>
  <c r="BH153" i="19"/>
  <c r="BH150" i="19"/>
  <c r="BI145" i="19" s="1"/>
  <c r="BJ123" i="19"/>
  <c r="BG162" i="19"/>
  <c r="BG163" i="19" s="1"/>
  <c r="BG81" i="19"/>
  <c r="BG84" i="19" s="1"/>
  <c r="BJ125" i="19" l="1"/>
  <c r="BJ126" i="19" s="1"/>
  <c r="BH134" i="24"/>
  <c r="BH138" i="24" s="1"/>
  <c r="BF149" i="24"/>
  <c r="BF153" i="24" s="1"/>
  <c r="BG141" i="24"/>
  <c r="BI147" i="24"/>
  <c r="BI132" i="24"/>
  <c r="BI119" i="24"/>
  <c r="BI112" i="24"/>
  <c r="BI123" i="24"/>
  <c r="BI113" i="24"/>
  <c r="BI124" i="24" s="1"/>
  <c r="BJ50" i="24"/>
  <c r="BD162" i="24"/>
  <c r="BD163" i="24" s="1"/>
  <c r="BD81" i="24"/>
  <c r="BD84" i="24" s="1"/>
  <c r="BE155" i="24"/>
  <c r="BE156" i="24" s="1"/>
  <c r="BI147" i="22"/>
  <c r="BI119" i="22"/>
  <c r="BI112" i="22"/>
  <c r="BI93" i="22" s="1"/>
  <c r="BI132" i="22"/>
  <c r="BF160" i="22"/>
  <c r="BF161" i="22" s="1"/>
  <c r="BF88" i="22" s="1"/>
  <c r="BF95" i="22" s="1"/>
  <c r="BF105" i="22" s="1"/>
  <c r="BG141" i="22"/>
  <c r="BG149" i="22" s="1"/>
  <c r="BI113" i="22"/>
  <c r="BI124" i="22" s="1"/>
  <c r="BH138" i="22"/>
  <c r="BH136" i="22"/>
  <c r="BH135" i="22"/>
  <c r="BI130" i="22" s="1"/>
  <c r="BJ50" i="22"/>
  <c r="BI123" i="22"/>
  <c r="BH154" i="19"/>
  <c r="BH155" i="19" s="1"/>
  <c r="BH156" i="19" s="1"/>
  <c r="BJ131" i="19"/>
  <c r="BI148" i="19"/>
  <c r="BI139" i="19"/>
  <c r="BL47" i="19"/>
  <c r="BK52" i="19"/>
  <c r="BJ121" i="19"/>
  <c r="BJ120" i="19"/>
  <c r="BK117" i="19" s="1"/>
  <c r="BJ133" i="19"/>
  <c r="BJ110" i="19"/>
  <c r="BJ115" i="19"/>
  <c r="BJ82" i="19"/>
  <c r="BJ114" i="19"/>
  <c r="BK109" i="19" s="1"/>
  <c r="BI146" i="19"/>
  <c r="BH135" i="24" l="1"/>
  <c r="BI130" i="24" s="1"/>
  <c r="BI131" i="24" s="1"/>
  <c r="BH136" i="24"/>
  <c r="BJ134" i="19"/>
  <c r="BJ138" i="19" s="1"/>
  <c r="BJ148" i="19" s="1"/>
  <c r="BF150" i="24"/>
  <c r="BG145" i="24" s="1"/>
  <c r="BG146" i="24" s="1"/>
  <c r="BG149" i="24" s="1"/>
  <c r="BG153" i="24" s="1"/>
  <c r="BI120" i="24"/>
  <c r="BJ117" i="24" s="1"/>
  <c r="BJ118" i="24" s="1"/>
  <c r="BK47" i="24"/>
  <c r="BJ52" i="24"/>
  <c r="BJ54" i="24" s="1"/>
  <c r="BI125" i="24"/>
  <c r="BI133" i="24"/>
  <c r="BI110" i="24"/>
  <c r="BE160" i="24"/>
  <c r="BH139" i="24"/>
  <c r="BH140" i="24" s="1"/>
  <c r="BH148" i="24"/>
  <c r="BI82" i="24"/>
  <c r="BI115" i="24"/>
  <c r="BI93" i="24"/>
  <c r="BI121" i="24"/>
  <c r="BF154" i="24"/>
  <c r="BF155" i="24" s="1"/>
  <c r="BF156" i="24" s="1"/>
  <c r="BI114" i="24"/>
  <c r="BJ109" i="24" s="1"/>
  <c r="BG153" i="22"/>
  <c r="BG150" i="22"/>
  <c r="BH145" i="22" s="1"/>
  <c r="BH148" i="22"/>
  <c r="BH139" i="22"/>
  <c r="BH140" i="22" s="1"/>
  <c r="BF162" i="22"/>
  <c r="BF163" i="22" s="1"/>
  <c r="BF81" i="22"/>
  <c r="BF84" i="22" s="1"/>
  <c r="BI115" i="22"/>
  <c r="BI82" i="22"/>
  <c r="BI114" i="22"/>
  <c r="BJ109" i="22" s="1"/>
  <c r="BI125" i="22"/>
  <c r="BI121" i="22"/>
  <c r="BI133" i="22"/>
  <c r="BI110" i="22"/>
  <c r="BK47" i="22"/>
  <c r="BJ52" i="22"/>
  <c r="BI120" i="22"/>
  <c r="BJ117" i="22" s="1"/>
  <c r="BI131" i="22"/>
  <c r="BK118" i="19"/>
  <c r="BK54" i="19"/>
  <c r="BK53" i="19" s="1"/>
  <c r="BK68" i="19" s="1"/>
  <c r="BK70" i="19" s="1"/>
  <c r="BK72" i="19" s="1"/>
  <c r="BL48" i="19"/>
  <c r="BL58" i="19" s="1"/>
  <c r="BL61" i="19" s="1"/>
  <c r="BI140" i="19"/>
  <c r="BK111" i="19"/>
  <c r="BH160" i="19"/>
  <c r="BH161" i="19" s="1"/>
  <c r="BH88" i="19" s="1"/>
  <c r="BH95" i="19" s="1"/>
  <c r="BH105" i="19" s="1"/>
  <c r="BJ135" i="19" l="1"/>
  <c r="BK130" i="19" s="1"/>
  <c r="BK131" i="19" s="1"/>
  <c r="BJ136" i="19"/>
  <c r="BJ139" i="19"/>
  <c r="BJ140" i="19" s="1"/>
  <c r="BG150" i="24"/>
  <c r="BH145" i="24" s="1"/>
  <c r="BH146" i="24" s="1"/>
  <c r="BE81" i="24"/>
  <c r="BE84" i="24" s="1"/>
  <c r="BE161" i="24"/>
  <c r="BE88" i="24" s="1"/>
  <c r="BE95" i="24" s="1"/>
  <c r="BE105" i="24" s="1"/>
  <c r="BF160" i="24"/>
  <c r="BF161" i="24" s="1"/>
  <c r="BF88" i="24" s="1"/>
  <c r="BF95" i="24" s="1"/>
  <c r="BF105" i="24" s="1"/>
  <c r="BH141" i="24"/>
  <c r="BJ111" i="24"/>
  <c r="BG154" i="24"/>
  <c r="BG155" i="24" s="1"/>
  <c r="BG156" i="24" s="1"/>
  <c r="BI126" i="24"/>
  <c r="BI134" i="24" s="1"/>
  <c r="BJ53" i="24"/>
  <c r="BJ68" i="24" s="1"/>
  <c r="BJ70" i="24" s="1"/>
  <c r="BJ72" i="24" s="1"/>
  <c r="BK48" i="24"/>
  <c r="BK58" i="24" s="1"/>
  <c r="BK61" i="24" s="1"/>
  <c r="BJ111" i="22"/>
  <c r="BH146" i="22"/>
  <c r="BK48" i="22"/>
  <c r="BK58" i="22" s="1"/>
  <c r="BK61" i="22" s="1"/>
  <c r="BI126" i="22"/>
  <c r="BI134" i="22" s="1"/>
  <c r="BH141" i="22"/>
  <c r="BJ118" i="22"/>
  <c r="BJ54" i="22"/>
  <c r="BJ53" i="22" s="1"/>
  <c r="BJ68" i="22" s="1"/>
  <c r="BJ70" i="22" s="1"/>
  <c r="BJ72" i="22" s="1"/>
  <c r="BG154" i="22"/>
  <c r="BG155" i="22" s="1"/>
  <c r="BG156" i="22" s="1"/>
  <c r="BK147" i="19"/>
  <c r="BK119" i="19"/>
  <c r="BK132" i="19"/>
  <c r="BK112" i="19"/>
  <c r="BK93" i="19" s="1"/>
  <c r="BK113" i="19"/>
  <c r="BK124" i="19" s="1"/>
  <c r="BK123" i="19"/>
  <c r="BI141" i="19"/>
  <c r="BI149" i="19" s="1"/>
  <c r="BL50" i="19"/>
  <c r="BH162" i="19"/>
  <c r="BH163" i="19" s="1"/>
  <c r="BH81" i="19"/>
  <c r="BH84" i="19" s="1"/>
  <c r="BK114" i="19" l="1"/>
  <c r="BL109" i="19" s="1"/>
  <c r="BL111" i="19" s="1"/>
  <c r="BK121" i="19"/>
  <c r="BH149" i="22"/>
  <c r="BH153" i="22" s="1"/>
  <c r="BH154" i="22" s="1"/>
  <c r="BJ123" i="22"/>
  <c r="BJ133" i="22" s="1"/>
  <c r="BH149" i="24"/>
  <c r="BH153" i="24" s="1"/>
  <c r="BH154" i="24" s="1"/>
  <c r="BH155" i="24" s="1"/>
  <c r="BH156" i="24" s="1"/>
  <c r="BJ132" i="24"/>
  <c r="BJ147" i="24"/>
  <c r="BJ119" i="24"/>
  <c r="BJ112" i="24"/>
  <c r="BJ123" i="24"/>
  <c r="BE162" i="24"/>
  <c r="BE163" i="24" s="1"/>
  <c r="BG160" i="24"/>
  <c r="BG161" i="24" s="1"/>
  <c r="BG88" i="24" s="1"/>
  <c r="BG95" i="24" s="1"/>
  <c r="BG105" i="24" s="1"/>
  <c r="BJ113" i="24"/>
  <c r="BJ124" i="24" s="1"/>
  <c r="BK50" i="24"/>
  <c r="BF162" i="24"/>
  <c r="BF163" i="24" s="1"/>
  <c r="BF81" i="24"/>
  <c r="BF84" i="24" s="1"/>
  <c r="BI138" i="24"/>
  <c r="BI135" i="24"/>
  <c r="BJ130" i="24" s="1"/>
  <c r="BI136" i="24"/>
  <c r="BI138" i="22"/>
  <c r="BI135" i="22"/>
  <c r="BJ130" i="22" s="1"/>
  <c r="BI136" i="22"/>
  <c r="BK50" i="22"/>
  <c r="BG160" i="22"/>
  <c r="BG161" i="22" s="1"/>
  <c r="BG88" i="22" s="1"/>
  <c r="BG95" i="22" s="1"/>
  <c r="BG105" i="22" s="1"/>
  <c r="BJ113" i="22"/>
  <c r="BJ124" i="22" s="1"/>
  <c r="BJ147" i="22"/>
  <c r="BJ119" i="22"/>
  <c r="BJ112" i="22"/>
  <c r="BJ93" i="22" s="1"/>
  <c r="BJ132" i="22"/>
  <c r="BJ141" i="19"/>
  <c r="BM47" i="19"/>
  <c r="BL52" i="19"/>
  <c r="BI153" i="19"/>
  <c r="BI150" i="19"/>
  <c r="BJ145" i="19" s="1"/>
  <c r="BK133" i="19"/>
  <c r="BK110" i="19"/>
  <c r="BK125" i="19"/>
  <c r="BK120" i="19"/>
  <c r="BL117" i="19" s="1"/>
  <c r="BK82" i="19"/>
  <c r="BK115" i="19"/>
  <c r="BH150" i="24" l="1"/>
  <c r="BI145" i="24" s="1"/>
  <c r="BI146" i="24" s="1"/>
  <c r="BJ114" i="22"/>
  <c r="BK109" i="22" s="1"/>
  <c r="BK111" i="22" s="1"/>
  <c r="BJ110" i="22"/>
  <c r="BJ121" i="22"/>
  <c r="BJ114" i="24"/>
  <c r="BK109" i="24" s="1"/>
  <c r="BK111" i="24" s="1"/>
  <c r="BH150" i="22"/>
  <c r="BI145" i="22" s="1"/>
  <c r="BI146" i="22" s="1"/>
  <c r="BH155" i="22"/>
  <c r="BH156" i="22" s="1"/>
  <c r="BH160" i="22" s="1"/>
  <c r="BJ125" i="24"/>
  <c r="BG162" i="24"/>
  <c r="BG163" i="24" s="1"/>
  <c r="BG81" i="24"/>
  <c r="BG84" i="24" s="1"/>
  <c r="BJ133" i="24"/>
  <c r="BJ110" i="24"/>
  <c r="BH160" i="24"/>
  <c r="BJ93" i="24"/>
  <c r="BJ82" i="24"/>
  <c r="BJ115" i="24"/>
  <c r="BJ131" i="24"/>
  <c r="BI139" i="24"/>
  <c r="BI140" i="24" s="1"/>
  <c r="BI148" i="24"/>
  <c r="BJ121" i="24"/>
  <c r="BJ120" i="24"/>
  <c r="BK117" i="24" s="1"/>
  <c r="BL47" i="24"/>
  <c r="BK52" i="24"/>
  <c r="BK54" i="24" s="1"/>
  <c r="BJ120" i="22"/>
  <c r="BK117" i="22" s="1"/>
  <c r="BJ125" i="22"/>
  <c r="BG162" i="22"/>
  <c r="BG163" i="22" s="1"/>
  <c r="BG81" i="22"/>
  <c r="BG84" i="22" s="1"/>
  <c r="BL47" i="22"/>
  <c r="BK52" i="22"/>
  <c r="BJ131" i="22"/>
  <c r="BI139" i="22"/>
  <c r="BI140" i="22" s="1"/>
  <c r="BI148" i="22"/>
  <c r="BJ115" i="22"/>
  <c r="BJ82" i="22"/>
  <c r="BL118" i="19"/>
  <c r="BK126" i="19"/>
  <c r="BK134" i="19" s="1"/>
  <c r="BJ146" i="19"/>
  <c r="BJ149" i="19" s="1"/>
  <c r="BJ153" i="19" s="1"/>
  <c r="BI154" i="19"/>
  <c r="BI155" i="19" s="1"/>
  <c r="BI156" i="19" s="1"/>
  <c r="BL54" i="19"/>
  <c r="BL53" i="19" s="1"/>
  <c r="BL68" i="19" s="1"/>
  <c r="BL70" i="19" s="1"/>
  <c r="BL72" i="19" s="1"/>
  <c r="BM48" i="19"/>
  <c r="BM58" i="19" s="1"/>
  <c r="BM61" i="19" s="1"/>
  <c r="BM50" i="19" l="1"/>
  <c r="BN47" i="19" s="1"/>
  <c r="BJ150" i="19"/>
  <c r="BK145" i="19" s="1"/>
  <c r="BK146" i="19" s="1"/>
  <c r="BH81" i="24"/>
  <c r="BH84" i="24" s="1"/>
  <c r="BK53" i="24"/>
  <c r="BK68" i="24" s="1"/>
  <c r="BK70" i="24" s="1"/>
  <c r="BK72" i="24" s="1"/>
  <c r="BH161" i="24"/>
  <c r="BH88" i="24" s="1"/>
  <c r="BH95" i="24" s="1"/>
  <c r="BH105" i="24" s="1"/>
  <c r="BL48" i="24"/>
  <c r="BL58" i="24" s="1"/>
  <c r="BL61" i="24" s="1"/>
  <c r="BK118" i="24"/>
  <c r="BI141" i="24"/>
  <c r="BI149" i="24" s="1"/>
  <c r="BI153" i="24" s="1"/>
  <c r="BJ126" i="24"/>
  <c r="BJ134" i="24" s="1"/>
  <c r="BL48" i="22"/>
  <c r="BL58" i="22" s="1"/>
  <c r="BL61" i="22" s="1"/>
  <c r="BK54" i="22"/>
  <c r="BK53" i="22" s="1"/>
  <c r="BK68" i="22" s="1"/>
  <c r="BK70" i="22" s="1"/>
  <c r="BK72" i="22" s="1"/>
  <c r="BI141" i="22"/>
  <c r="BI149" i="22" s="1"/>
  <c r="BI153" i="22" s="1"/>
  <c r="BJ126" i="22"/>
  <c r="BJ134" i="22" s="1"/>
  <c r="BK118" i="22"/>
  <c r="BH81" i="22"/>
  <c r="BH84" i="22" s="1"/>
  <c r="BH161" i="22"/>
  <c r="BH88" i="22" s="1"/>
  <c r="BH95" i="22" s="1"/>
  <c r="BH105" i="22" s="1"/>
  <c r="BI160" i="19"/>
  <c r="BL112" i="19"/>
  <c r="BL93" i="19" s="1"/>
  <c r="BL147" i="19"/>
  <c r="BL132" i="19"/>
  <c r="BL119" i="19"/>
  <c r="BJ154" i="19"/>
  <c r="BJ155" i="19" s="1"/>
  <c r="BJ156" i="19" s="1"/>
  <c r="BL123" i="19"/>
  <c r="BK138" i="19"/>
  <c r="BK136" i="19"/>
  <c r="BK135" i="19"/>
  <c r="BL130" i="19" s="1"/>
  <c r="BL113" i="19"/>
  <c r="BL124" i="19" s="1"/>
  <c r="BM52" i="19" l="1"/>
  <c r="BM54" i="19" s="1"/>
  <c r="BM53" i="19" s="1"/>
  <c r="BM68" i="19" s="1"/>
  <c r="BM70" i="19" s="1"/>
  <c r="BM72" i="19" s="1"/>
  <c r="BL121" i="19"/>
  <c r="BH162" i="22"/>
  <c r="BH163" i="22" s="1"/>
  <c r="BK132" i="24"/>
  <c r="BK119" i="24"/>
  <c r="BK147" i="24"/>
  <c r="BK112" i="24"/>
  <c r="BK123" i="24"/>
  <c r="BK113" i="24"/>
  <c r="BK124" i="24" s="1"/>
  <c r="BI154" i="24"/>
  <c r="BI155" i="24" s="1"/>
  <c r="BI156" i="24" s="1"/>
  <c r="BL50" i="24"/>
  <c r="BH162" i="24"/>
  <c r="BH163" i="24" s="1"/>
  <c r="BI150" i="24"/>
  <c r="BJ145" i="24" s="1"/>
  <c r="BJ138" i="24"/>
  <c r="BJ136" i="24"/>
  <c r="BJ135" i="24"/>
  <c r="BK130" i="24" s="1"/>
  <c r="BK147" i="22"/>
  <c r="BK132" i="22"/>
  <c r="BK119" i="22"/>
  <c r="BK112" i="22"/>
  <c r="BK93" i="22" s="1"/>
  <c r="BK113" i="22"/>
  <c r="BK124" i="22" s="1"/>
  <c r="BK123" i="22"/>
  <c r="BJ138" i="22"/>
  <c r="BJ136" i="22"/>
  <c r="BL50" i="22"/>
  <c r="BI150" i="22"/>
  <c r="BJ145" i="22" s="1"/>
  <c r="BI154" i="22"/>
  <c r="BJ135" i="22"/>
  <c r="BK130" i="22" s="1"/>
  <c r="BJ160" i="19"/>
  <c r="BJ161" i="19" s="1"/>
  <c r="BJ88" i="19" s="1"/>
  <c r="BJ95" i="19" s="1"/>
  <c r="BJ105" i="19" s="1"/>
  <c r="BL125" i="19"/>
  <c r="BL115" i="19"/>
  <c r="BL82" i="19"/>
  <c r="BL114" i="19"/>
  <c r="BM109" i="19" s="1"/>
  <c r="BL131" i="19"/>
  <c r="BL120" i="19"/>
  <c r="BM117" i="19" s="1"/>
  <c r="BL133" i="19"/>
  <c r="BL110" i="19"/>
  <c r="BN48" i="19"/>
  <c r="BN58" i="19" s="1"/>
  <c r="BN61" i="19" s="1"/>
  <c r="BI81" i="19"/>
  <c r="BI84" i="19" s="1"/>
  <c r="BK148" i="19"/>
  <c r="BK139" i="19"/>
  <c r="BI161" i="19"/>
  <c r="BI88" i="19" s="1"/>
  <c r="BI95" i="19" s="1"/>
  <c r="BI105" i="19" s="1"/>
  <c r="BI162" i="19" l="1"/>
  <c r="BI163" i="19" s="1"/>
  <c r="BK131" i="24"/>
  <c r="BJ139" i="24"/>
  <c r="BJ148" i="24"/>
  <c r="BK133" i="24"/>
  <c r="BK110" i="24"/>
  <c r="BJ146" i="24"/>
  <c r="BM47" i="24"/>
  <c r="BL52" i="24"/>
  <c r="BL54" i="24" s="1"/>
  <c r="BI160" i="24"/>
  <c r="BK125" i="24"/>
  <c r="BK115" i="24"/>
  <c r="BK82" i="24"/>
  <c r="BK93" i="24"/>
  <c r="BK114" i="24"/>
  <c r="BL109" i="24" s="1"/>
  <c r="BK121" i="24"/>
  <c r="BK120" i="24"/>
  <c r="BL117" i="24" s="1"/>
  <c r="BK131" i="22"/>
  <c r="BI155" i="22"/>
  <c r="BI156" i="22" s="1"/>
  <c r="BJ146" i="22"/>
  <c r="BM47" i="22"/>
  <c r="BL52" i="22"/>
  <c r="BJ148" i="22"/>
  <c r="BJ139" i="22"/>
  <c r="BJ140" i="22" s="1"/>
  <c r="BK133" i="22"/>
  <c r="BK110" i="22"/>
  <c r="BK125" i="22"/>
  <c r="BK115" i="22"/>
  <c r="BK82" i="22"/>
  <c r="BK114" i="22"/>
  <c r="BL109" i="22" s="1"/>
  <c r="BK121" i="22"/>
  <c r="BK120" i="22"/>
  <c r="BL117" i="22" s="1"/>
  <c r="BM147" i="19"/>
  <c r="BM119" i="19"/>
  <c r="BM112" i="19"/>
  <c r="BM93" i="19" s="1"/>
  <c r="BM132" i="19"/>
  <c r="BN50" i="19"/>
  <c r="BM118" i="19"/>
  <c r="BM111" i="19"/>
  <c r="BM123" i="19" s="1"/>
  <c r="BK140" i="19"/>
  <c r="BL126" i="19"/>
  <c r="BL134" i="19" s="1"/>
  <c r="BJ162" i="19"/>
  <c r="BJ163" i="19" s="1"/>
  <c r="BJ81" i="19"/>
  <c r="BJ84" i="19" s="1"/>
  <c r="BM113" i="19" l="1"/>
  <c r="BM124" i="19" s="1"/>
  <c r="BM120" i="19" s="1"/>
  <c r="BN117" i="19" s="1"/>
  <c r="BN118" i="19" s="1"/>
  <c r="BL53" i="24"/>
  <c r="BL68" i="24" s="1"/>
  <c r="BL70" i="24" s="1"/>
  <c r="BL72" i="24" s="1"/>
  <c r="BI81" i="24"/>
  <c r="BI84" i="24" s="1"/>
  <c r="BI161" i="24"/>
  <c r="BI88" i="24" s="1"/>
  <c r="BI95" i="24" s="1"/>
  <c r="BI105" i="24" s="1"/>
  <c r="BM48" i="24"/>
  <c r="BM58" i="24" s="1"/>
  <c r="BM61" i="24" s="1"/>
  <c r="BL118" i="24"/>
  <c r="BL111" i="24"/>
  <c r="BJ140" i="24"/>
  <c r="BK126" i="24"/>
  <c r="BK134" i="24" s="1"/>
  <c r="BM48" i="22"/>
  <c r="BM58" i="22" s="1"/>
  <c r="BM61" i="22" s="1"/>
  <c r="BK126" i="22"/>
  <c r="BK134" i="22" s="1"/>
  <c r="BJ141" i="22"/>
  <c r="BJ149" i="22" s="1"/>
  <c r="BL54" i="22"/>
  <c r="BL53" i="22" s="1"/>
  <c r="BL68" i="22" s="1"/>
  <c r="BL70" i="22" s="1"/>
  <c r="BL72" i="22" s="1"/>
  <c r="BL118" i="22"/>
  <c r="BI160" i="22"/>
  <c r="BI161" i="22" s="1"/>
  <c r="BI88" i="22" s="1"/>
  <c r="BI95" i="22" s="1"/>
  <c r="BI105" i="22" s="1"/>
  <c r="BL111" i="22"/>
  <c r="BL138" i="19"/>
  <c r="BL136" i="19"/>
  <c r="BL135" i="19"/>
  <c r="BM130" i="19" s="1"/>
  <c r="BM133" i="19"/>
  <c r="BM110" i="19"/>
  <c r="BK141" i="19"/>
  <c r="BK149" i="19" s="1"/>
  <c r="BO47" i="19"/>
  <c r="BN52" i="19"/>
  <c r="BM82" i="19"/>
  <c r="BM121" i="19" l="1"/>
  <c r="BM115" i="19"/>
  <c r="BM125" i="19"/>
  <c r="BM126" i="19" s="1"/>
  <c r="BM114" i="19"/>
  <c r="BN109" i="19" s="1"/>
  <c r="BN111" i="19" s="1"/>
  <c r="BL113" i="24"/>
  <c r="BL124" i="24" s="1"/>
  <c r="BK138" i="24"/>
  <c r="BK136" i="24"/>
  <c r="BK135" i="24"/>
  <c r="BL130" i="24" s="1"/>
  <c r="BL147" i="24"/>
  <c r="BL132" i="24"/>
  <c r="BL112" i="24"/>
  <c r="BL119" i="24"/>
  <c r="BM50" i="24"/>
  <c r="BJ141" i="24"/>
  <c r="BJ149" i="24" s="1"/>
  <c r="BL123" i="24"/>
  <c r="BI162" i="24"/>
  <c r="BI163" i="24" s="1"/>
  <c r="BL147" i="22"/>
  <c r="BL132" i="22"/>
  <c r="BL119" i="22"/>
  <c r="BL112" i="22"/>
  <c r="BL93" i="22" s="1"/>
  <c r="BL113" i="22"/>
  <c r="BL124" i="22" s="1"/>
  <c r="BL123" i="22"/>
  <c r="BJ153" i="22"/>
  <c r="BJ150" i="22"/>
  <c r="BK145" i="22" s="1"/>
  <c r="BK138" i="22"/>
  <c r="BK136" i="22"/>
  <c r="BK135" i="22"/>
  <c r="BL130" i="22" s="1"/>
  <c r="BI162" i="22"/>
  <c r="BI163" i="22" s="1"/>
  <c r="BI81" i="22"/>
  <c r="BI84" i="22" s="1"/>
  <c r="BM50" i="22"/>
  <c r="BM131" i="19"/>
  <c r="BL148" i="19"/>
  <c r="BL139" i="19"/>
  <c r="BL140" i="19" s="1"/>
  <c r="BN54" i="19"/>
  <c r="BN53" i="19" s="1"/>
  <c r="BN68" i="19" s="1"/>
  <c r="BN70" i="19" s="1"/>
  <c r="BN72" i="19" s="1"/>
  <c r="BO48" i="19"/>
  <c r="BO58" i="19" s="1"/>
  <c r="BO61" i="19" s="1"/>
  <c r="BK153" i="19"/>
  <c r="BK150" i="19"/>
  <c r="BL145" i="19" s="1"/>
  <c r="BM134" i="19" l="1"/>
  <c r="BM135" i="19" s="1"/>
  <c r="BN130" i="19" s="1"/>
  <c r="BL114" i="24"/>
  <c r="BM109" i="24" s="1"/>
  <c r="BM111" i="24" s="1"/>
  <c r="BL121" i="24"/>
  <c r="BJ153" i="24"/>
  <c r="BJ150" i="24"/>
  <c r="BK145" i="24" s="1"/>
  <c r="BL133" i="24"/>
  <c r="BL110" i="24"/>
  <c r="BN47" i="24"/>
  <c r="BM52" i="24"/>
  <c r="BM54" i="24" s="1"/>
  <c r="BL115" i="24"/>
  <c r="BL82" i="24"/>
  <c r="BL93" i="24"/>
  <c r="BL120" i="24"/>
  <c r="BM117" i="24" s="1"/>
  <c r="BL125" i="24"/>
  <c r="BL131" i="24"/>
  <c r="BK148" i="24"/>
  <c r="BK139" i="24"/>
  <c r="BK140" i="24" s="1"/>
  <c r="BN47" i="22"/>
  <c r="BM52" i="22"/>
  <c r="BL131" i="22"/>
  <c r="BK148" i="22"/>
  <c r="BK139" i="22"/>
  <c r="BK146" i="22"/>
  <c r="BJ154" i="22"/>
  <c r="BL110" i="22"/>
  <c r="BL133" i="22"/>
  <c r="BL125" i="22"/>
  <c r="BL115" i="22"/>
  <c r="BL82" i="22"/>
  <c r="BL114" i="22"/>
  <c r="BM109" i="22" s="1"/>
  <c r="BL121" i="22"/>
  <c r="BL120" i="22"/>
  <c r="BM117" i="22" s="1"/>
  <c r="BN147" i="19"/>
  <c r="BN132" i="19"/>
  <c r="BN119" i="19"/>
  <c r="BN112" i="19"/>
  <c r="BN93" i="19" s="1"/>
  <c r="BN123" i="19"/>
  <c r="BN113" i="19"/>
  <c r="BN124" i="19" s="1"/>
  <c r="BL146" i="19"/>
  <c r="BK154" i="19"/>
  <c r="BK155" i="19" s="1"/>
  <c r="BK156" i="19" s="1"/>
  <c r="BO50" i="19"/>
  <c r="BL141" i="19"/>
  <c r="BM136" i="19" l="1"/>
  <c r="BM138" i="19"/>
  <c r="BM148" i="19" s="1"/>
  <c r="BK141" i="24"/>
  <c r="BL126" i="24"/>
  <c r="BL134" i="24" s="1"/>
  <c r="BN48" i="24"/>
  <c r="BN58" i="24" s="1"/>
  <c r="BN61" i="24" s="1"/>
  <c r="BK146" i="24"/>
  <c r="BM118" i="24"/>
  <c r="BM53" i="24"/>
  <c r="BM68" i="24" s="1"/>
  <c r="BM70" i="24" s="1"/>
  <c r="BM72" i="24" s="1"/>
  <c r="BJ154" i="24"/>
  <c r="BJ155" i="24" s="1"/>
  <c r="BJ156" i="24" s="1"/>
  <c r="BL126" i="22"/>
  <c r="BL134" i="22" s="1"/>
  <c r="BJ155" i="22"/>
  <c r="BJ156" i="22" s="1"/>
  <c r="BM118" i="22"/>
  <c r="BK140" i="22"/>
  <c r="BM111" i="22"/>
  <c r="BM54" i="22"/>
  <c r="BM53" i="22" s="1"/>
  <c r="BM68" i="22" s="1"/>
  <c r="BM70" i="22" s="1"/>
  <c r="BM72" i="22" s="1"/>
  <c r="BN48" i="22"/>
  <c r="BN58" i="22" s="1"/>
  <c r="BN61" i="22" s="1"/>
  <c r="BK160" i="19"/>
  <c r="BL149" i="19"/>
  <c r="BL153" i="19" s="1"/>
  <c r="BN115" i="19"/>
  <c r="BN82" i="19"/>
  <c r="BN114" i="19"/>
  <c r="BO109" i="19" s="1"/>
  <c r="BN125" i="19"/>
  <c r="BP47" i="19"/>
  <c r="BO52" i="19"/>
  <c r="BN133" i="19"/>
  <c r="BN110" i="19"/>
  <c r="BN121" i="19"/>
  <c r="BN120" i="19"/>
  <c r="BO117" i="19" s="1"/>
  <c r="BN131" i="19"/>
  <c r="BM139" i="19" l="1"/>
  <c r="BM140" i="19" s="1"/>
  <c r="BM141" i="19" s="1"/>
  <c r="BL150" i="19"/>
  <c r="BM145" i="19" s="1"/>
  <c r="BM146" i="19" s="1"/>
  <c r="BM147" i="24"/>
  <c r="BM132" i="24"/>
  <c r="BM112" i="24"/>
  <c r="BM119" i="24"/>
  <c r="BM113" i="24"/>
  <c r="BM124" i="24" s="1"/>
  <c r="BM123" i="24"/>
  <c r="BJ160" i="24"/>
  <c r="BN50" i="24"/>
  <c r="BK149" i="24"/>
  <c r="BK153" i="24" s="1"/>
  <c r="BL138" i="24"/>
  <c r="BL136" i="24"/>
  <c r="BL135" i="24"/>
  <c r="BM130" i="24" s="1"/>
  <c r="BM147" i="22"/>
  <c r="BM132" i="22"/>
  <c r="BM119" i="22"/>
  <c r="BM112" i="22"/>
  <c r="BM93" i="22" s="1"/>
  <c r="BM123" i="22"/>
  <c r="BL138" i="22"/>
  <c r="BL136" i="22"/>
  <c r="BL135" i="22"/>
  <c r="BM130" i="22" s="1"/>
  <c r="BJ160" i="22"/>
  <c r="BN50" i="22"/>
  <c r="BM113" i="22"/>
  <c r="BM124" i="22" s="1"/>
  <c r="BK141" i="22"/>
  <c r="BK149" i="22" s="1"/>
  <c r="BO118" i="19"/>
  <c r="BK81" i="19"/>
  <c r="BK84" i="19" s="1"/>
  <c r="BK161" i="19"/>
  <c r="BK88" i="19" s="1"/>
  <c r="BK95" i="19" s="1"/>
  <c r="BK105" i="19" s="1"/>
  <c r="BO54" i="19"/>
  <c r="BO53" i="19" s="1"/>
  <c r="BO68" i="19" s="1"/>
  <c r="BO70" i="19" s="1"/>
  <c r="BO72" i="19" s="1"/>
  <c r="BP48" i="19"/>
  <c r="BP58" i="19" s="1"/>
  <c r="BP61" i="19" s="1"/>
  <c r="BN126" i="19"/>
  <c r="BN134" i="19" s="1"/>
  <c r="BO111" i="19"/>
  <c r="BL154" i="19"/>
  <c r="BM114" i="22" l="1"/>
  <c r="BN109" i="22" s="1"/>
  <c r="BN111" i="22" s="1"/>
  <c r="BM131" i="24"/>
  <c r="BK154" i="24"/>
  <c r="BJ81" i="24"/>
  <c r="BJ84" i="24" s="1"/>
  <c r="BM133" i="24"/>
  <c r="BM110" i="24"/>
  <c r="BM121" i="24"/>
  <c r="BM120" i="24"/>
  <c r="BN117" i="24" s="1"/>
  <c r="BM115" i="24"/>
  <c r="BM93" i="24"/>
  <c r="BM82" i="24"/>
  <c r="BM114" i="24"/>
  <c r="BN109" i="24" s="1"/>
  <c r="BL148" i="24"/>
  <c r="BL139" i="24"/>
  <c r="BO47" i="24"/>
  <c r="BN52" i="24"/>
  <c r="BN54" i="24" s="1"/>
  <c r="BJ161" i="24"/>
  <c r="BJ88" i="24" s="1"/>
  <c r="BJ95" i="24" s="1"/>
  <c r="BJ105" i="24" s="1"/>
  <c r="BM125" i="24"/>
  <c r="BK150" i="24"/>
  <c r="BL145" i="24" s="1"/>
  <c r="BM131" i="22"/>
  <c r="BK153" i="22"/>
  <c r="BK150" i="22"/>
  <c r="BL145" i="22" s="1"/>
  <c r="BM125" i="22"/>
  <c r="BO47" i="22"/>
  <c r="BN52" i="22"/>
  <c r="BJ81" i="22"/>
  <c r="BJ84" i="22" s="1"/>
  <c r="BJ161" i="22"/>
  <c r="BJ88" i="22" s="1"/>
  <c r="BJ95" i="22" s="1"/>
  <c r="BJ105" i="22" s="1"/>
  <c r="BL139" i="22"/>
  <c r="BL140" i="22" s="1"/>
  <c r="BL148" i="22"/>
  <c r="BM120" i="22"/>
  <c r="BN117" i="22" s="1"/>
  <c r="BM110" i="22"/>
  <c r="BM133" i="22"/>
  <c r="BM82" i="22"/>
  <c r="BM115" i="22"/>
  <c r="BM121" i="22"/>
  <c r="BN138" i="19"/>
  <c r="BN136" i="19"/>
  <c r="BN135" i="19"/>
  <c r="BO130" i="19" s="1"/>
  <c r="BO112" i="19"/>
  <c r="BO93" i="19" s="1"/>
  <c r="BO132" i="19"/>
  <c r="BO147" i="19"/>
  <c r="BO119" i="19"/>
  <c r="BO123" i="19"/>
  <c r="BO113" i="19"/>
  <c r="BO124" i="19" s="1"/>
  <c r="BP50" i="19"/>
  <c r="BL155" i="19"/>
  <c r="BL156" i="19" s="1"/>
  <c r="BK162" i="19"/>
  <c r="BK163" i="19" s="1"/>
  <c r="BM149" i="19"/>
  <c r="BM153" i="19" s="1"/>
  <c r="BN53" i="24" l="1"/>
  <c r="BN68" i="24" s="1"/>
  <c r="BN70" i="24" s="1"/>
  <c r="BN72" i="24" s="1"/>
  <c r="BO48" i="24"/>
  <c r="BO58" i="24" s="1"/>
  <c r="BO61" i="24" s="1"/>
  <c r="BL140" i="24"/>
  <c r="BN111" i="24"/>
  <c r="BN118" i="24"/>
  <c r="BL146" i="24"/>
  <c r="BJ162" i="24"/>
  <c r="BJ163" i="24" s="1"/>
  <c r="BM126" i="24"/>
  <c r="BM134" i="24" s="1"/>
  <c r="BK155" i="24"/>
  <c r="BK156" i="24" s="1"/>
  <c r="BL141" i="22"/>
  <c r="BJ162" i="22"/>
  <c r="BJ163" i="22" s="1"/>
  <c r="BN54" i="22"/>
  <c r="BN53" i="22" s="1"/>
  <c r="BN68" i="22" s="1"/>
  <c r="BN70" i="22" s="1"/>
  <c r="BN72" i="22" s="1"/>
  <c r="BO48" i="22"/>
  <c r="BO58" i="22" s="1"/>
  <c r="BO61" i="22" s="1"/>
  <c r="BM126" i="22"/>
  <c r="BM134" i="22" s="1"/>
  <c r="BM135" i="22" s="1"/>
  <c r="BN130" i="22" s="1"/>
  <c r="BL146" i="22"/>
  <c r="BK154" i="22"/>
  <c r="BK155" i="22" s="1"/>
  <c r="BK156" i="22" s="1"/>
  <c r="BN118" i="22"/>
  <c r="BM154" i="19"/>
  <c r="BM155" i="19" s="1"/>
  <c r="BM156" i="19" s="1"/>
  <c r="BL160" i="19"/>
  <c r="BL161" i="19" s="1"/>
  <c r="BL88" i="19" s="1"/>
  <c r="BL95" i="19" s="1"/>
  <c r="BL105" i="19" s="1"/>
  <c r="BQ47" i="19"/>
  <c r="BP52" i="19"/>
  <c r="BM150" i="19"/>
  <c r="BN145" i="19" s="1"/>
  <c r="BO125" i="19"/>
  <c r="BO133" i="19"/>
  <c r="BO110" i="19"/>
  <c r="BO121" i="19"/>
  <c r="BO120" i="19"/>
  <c r="BP117" i="19" s="1"/>
  <c r="BO115" i="19"/>
  <c r="BO82" i="19"/>
  <c r="BO114" i="19"/>
  <c r="BP109" i="19" s="1"/>
  <c r="BO131" i="19"/>
  <c r="BN148" i="19"/>
  <c r="BN139" i="19"/>
  <c r="BN140" i="19" s="1"/>
  <c r="BL149" i="22" l="1"/>
  <c r="BL153" i="22" s="1"/>
  <c r="BL154" i="22" s="1"/>
  <c r="BN147" i="24"/>
  <c r="BN132" i="24"/>
  <c r="BN119" i="24"/>
  <c r="BN112" i="24"/>
  <c r="BN113" i="24"/>
  <c r="BN124" i="24" s="1"/>
  <c r="BN123" i="24"/>
  <c r="BM138" i="24"/>
  <c r="BM135" i="24"/>
  <c r="BN130" i="24" s="1"/>
  <c r="BM136" i="24"/>
  <c r="BL141" i="24"/>
  <c r="BL149" i="24" s="1"/>
  <c r="BO50" i="24"/>
  <c r="BK160" i="24"/>
  <c r="BK161" i="24" s="1"/>
  <c r="BK88" i="24" s="1"/>
  <c r="BK95" i="24" s="1"/>
  <c r="BK105" i="24" s="1"/>
  <c r="BK160" i="22"/>
  <c r="BN147" i="22"/>
  <c r="BN132" i="22"/>
  <c r="BN119" i="22"/>
  <c r="BN112" i="22"/>
  <c r="BN93" i="22" s="1"/>
  <c r="BN113" i="22"/>
  <c r="BN124" i="22" s="1"/>
  <c r="BN123" i="22"/>
  <c r="BN131" i="22"/>
  <c r="BM138" i="22"/>
  <c r="BM136" i="22"/>
  <c r="BO50" i="22"/>
  <c r="BN141" i="19"/>
  <c r="BM160" i="19"/>
  <c r="BP118" i="19"/>
  <c r="BO126" i="19"/>
  <c r="BO134" i="19" s="1"/>
  <c r="BN146" i="19"/>
  <c r="BP54" i="19"/>
  <c r="BP53" i="19" s="1"/>
  <c r="BP68" i="19" s="1"/>
  <c r="BP70" i="19" s="1"/>
  <c r="BP72" i="19" s="1"/>
  <c r="BQ48" i="19"/>
  <c r="BQ58" i="19" s="1"/>
  <c r="BQ61" i="19" s="1"/>
  <c r="BL162" i="19"/>
  <c r="BL163" i="19" s="1"/>
  <c r="BL81" i="19"/>
  <c r="BL84" i="19" s="1"/>
  <c r="BP111" i="19"/>
  <c r="BP123" i="19" l="1"/>
  <c r="BP133" i="19" s="1"/>
  <c r="BL150" i="22"/>
  <c r="BM145" i="22" s="1"/>
  <c r="BM146" i="22" s="1"/>
  <c r="BQ50" i="19"/>
  <c r="BR47" i="19" s="1"/>
  <c r="BN125" i="24"/>
  <c r="BP47" i="24"/>
  <c r="BO52" i="24"/>
  <c r="BO54" i="24" s="1"/>
  <c r="BN131" i="24"/>
  <c r="BM148" i="24"/>
  <c r="BM139" i="24"/>
  <c r="BN114" i="24"/>
  <c r="BO109" i="24" s="1"/>
  <c r="BN120" i="24"/>
  <c r="BO117" i="24" s="1"/>
  <c r="BN133" i="24"/>
  <c r="BN110" i="24"/>
  <c r="BN115" i="24"/>
  <c r="BN93" i="24"/>
  <c r="BN82" i="24"/>
  <c r="BN121" i="24"/>
  <c r="BK162" i="24"/>
  <c r="BK163" i="24" s="1"/>
  <c r="BK81" i="24"/>
  <c r="BK84" i="24" s="1"/>
  <c r="BL153" i="24"/>
  <c r="BL150" i="24"/>
  <c r="BM145" i="24" s="1"/>
  <c r="BN110" i="22"/>
  <c r="BN133" i="22"/>
  <c r="BN125" i="22"/>
  <c r="BN115" i="22"/>
  <c r="BN82" i="22"/>
  <c r="BN114" i="22"/>
  <c r="BO109" i="22" s="1"/>
  <c r="BN121" i="22"/>
  <c r="BP47" i="22"/>
  <c r="BO52" i="22"/>
  <c r="BL155" i="22"/>
  <c r="BL156" i="22" s="1"/>
  <c r="BK81" i="22"/>
  <c r="BK84" i="22" s="1"/>
  <c r="BK161" i="22"/>
  <c r="BK88" i="22" s="1"/>
  <c r="BK95" i="22" s="1"/>
  <c r="BK105" i="22" s="1"/>
  <c r="BM139" i="22"/>
  <c r="BM140" i="22" s="1"/>
  <c r="BM148" i="22"/>
  <c r="BN120" i="22"/>
  <c r="BO117" i="22" s="1"/>
  <c r="BP119" i="19"/>
  <c r="BP147" i="19"/>
  <c r="BP132" i="19"/>
  <c r="BP112" i="19"/>
  <c r="BP93" i="19" s="1"/>
  <c r="BO138" i="19"/>
  <c r="BO136" i="19"/>
  <c r="BO135" i="19"/>
  <c r="BP130" i="19" s="1"/>
  <c r="BN149" i="19"/>
  <c r="BN153" i="19" s="1"/>
  <c r="BM81" i="19"/>
  <c r="BM84" i="19" s="1"/>
  <c r="BP113" i="19"/>
  <c r="BP124" i="19" s="1"/>
  <c r="BM161" i="19"/>
  <c r="BM88" i="19" s="1"/>
  <c r="BM95" i="19" s="1"/>
  <c r="BM105" i="19" s="1"/>
  <c r="BP110" i="19" l="1"/>
  <c r="BQ52" i="19"/>
  <c r="BQ54" i="19" s="1"/>
  <c r="BQ53" i="19" s="1"/>
  <c r="BQ68" i="19" s="1"/>
  <c r="BQ70" i="19" s="1"/>
  <c r="BQ72" i="19" s="1"/>
  <c r="BP121" i="19"/>
  <c r="BM162" i="19"/>
  <c r="BM163" i="19" s="1"/>
  <c r="BO118" i="24"/>
  <c r="BO111" i="24"/>
  <c r="BM140" i="24"/>
  <c r="BM146" i="24"/>
  <c r="BL154" i="24"/>
  <c r="BO53" i="24"/>
  <c r="BO68" i="24" s="1"/>
  <c r="BO70" i="24" s="1"/>
  <c r="BO72" i="24" s="1"/>
  <c r="BP48" i="24"/>
  <c r="BP58" i="24" s="1"/>
  <c r="BP61" i="24" s="1"/>
  <c r="BN126" i="24"/>
  <c r="BN134" i="24" s="1"/>
  <c r="BL160" i="22"/>
  <c r="BO54" i="22"/>
  <c r="BO53" i="22" s="1"/>
  <c r="BO68" i="22" s="1"/>
  <c r="BO70" i="22" s="1"/>
  <c r="BO72" i="22" s="1"/>
  <c r="BP48" i="22"/>
  <c r="BP58" i="22" s="1"/>
  <c r="BP61" i="22" s="1"/>
  <c r="BO111" i="22"/>
  <c r="BN126" i="22"/>
  <c r="BN134" i="22" s="1"/>
  <c r="BO118" i="22"/>
  <c r="BM141" i="22"/>
  <c r="BM149" i="22" s="1"/>
  <c r="BM153" i="22" s="1"/>
  <c r="BK162" i="22"/>
  <c r="BK163" i="22" s="1"/>
  <c r="BN150" i="19"/>
  <c r="BO145" i="19" s="1"/>
  <c r="BP131" i="19"/>
  <c r="BO139" i="19"/>
  <c r="BO148" i="19"/>
  <c r="BP115" i="19"/>
  <c r="BP82" i="19"/>
  <c r="BP114" i="19"/>
  <c r="BQ109" i="19" s="1"/>
  <c r="BN154" i="19"/>
  <c r="BR48" i="19"/>
  <c r="BR58" i="19" s="1"/>
  <c r="BR61" i="19" s="1"/>
  <c r="BP125" i="19"/>
  <c r="BP120" i="19"/>
  <c r="BQ117" i="19" s="1"/>
  <c r="BN138" i="24" l="1"/>
  <c r="BN136" i="24"/>
  <c r="BN135" i="24"/>
  <c r="BO130" i="24" s="1"/>
  <c r="BO147" i="24"/>
  <c r="BO132" i="24"/>
  <c r="BO119" i="24"/>
  <c r="BO112" i="24"/>
  <c r="BO113" i="24"/>
  <c r="BO124" i="24" s="1"/>
  <c r="BO123" i="24"/>
  <c r="BL155" i="24"/>
  <c r="BL156" i="24" s="1"/>
  <c r="BM141" i="24"/>
  <c r="BM149" i="24" s="1"/>
  <c r="BP50" i="24"/>
  <c r="BN138" i="22"/>
  <c r="BN136" i="22"/>
  <c r="BN135" i="22"/>
  <c r="BO130" i="22" s="1"/>
  <c r="BO147" i="22"/>
  <c r="BO132" i="22"/>
  <c r="BO119" i="22"/>
  <c r="BO112" i="22"/>
  <c r="BO93" i="22" s="1"/>
  <c r="BO123" i="22"/>
  <c r="BO113" i="22"/>
  <c r="BO124" i="22" s="1"/>
  <c r="BP50" i="22"/>
  <c r="BM154" i="22"/>
  <c r="BL81" i="22"/>
  <c r="BL84" i="22" s="1"/>
  <c r="BL161" i="22"/>
  <c r="BL88" i="22" s="1"/>
  <c r="BL95" i="22" s="1"/>
  <c r="BL105" i="22" s="1"/>
  <c r="BM150" i="22"/>
  <c r="BN145" i="22" s="1"/>
  <c r="BQ147" i="19"/>
  <c r="BQ119" i="19"/>
  <c r="BQ132" i="19"/>
  <c r="BQ112" i="19"/>
  <c r="BQ93" i="19" s="1"/>
  <c r="BQ118" i="19"/>
  <c r="BP126" i="19"/>
  <c r="BP134" i="19" s="1"/>
  <c r="BO146" i="19"/>
  <c r="BR50" i="19"/>
  <c r="BN155" i="19"/>
  <c r="BN156" i="19" s="1"/>
  <c r="BQ111" i="19"/>
  <c r="BQ123" i="19" s="1"/>
  <c r="BO140" i="19"/>
  <c r="BO120" i="24" l="1"/>
  <c r="BP117" i="24" s="1"/>
  <c r="BP118" i="24" s="1"/>
  <c r="BQ113" i="19"/>
  <c r="BQ124" i="19" s="1"/>
  <c r="BQ120" i="19" s="1"/>
  <c r="BR117" i="19" s="1"/>
  <c r="BR118" i="19" s="1"/>
  <c r="BO114" i="22"/>
  <c r="BP109" i="22" s="1"/>
  <c r="BP111" i="22" s="1"/>
  <c r="BL162" i="22"/>
  <c r="BL163" i="22" s="1"/>
  <c r="BM153" i="24"/>
  <c r="BM150" i="24"/>
  <c r="BN145" i="24" s="1"/>
  <c r="BL160" i="24"/>
  <c r="BO133" i="24"/>
  <c r="BO110" i="24"/>
  <c r="BO125" i="24"/>
  <c r="BO82" i="24"/>
  <c r="BO115" i="24"/>
  <c r="BO93" i="24"/>
  <c r="BO114" i="24"/>
  <c r="BP109" i="24" s="1"/>
  <c r="BO121" i="24"/>
  <c r="BO131" i="24"/>
  <c r="BQ47" i="24"/>
  <c r="BP52" i="24"/>
  <c r="BP54" i="24" s="1"/>
  <c r="BN139" i="24"/>
  <c r="BN140" i="24" s="1"/>
  <c r="BN148" i="24"/>
  <c r="BM155" i="22"/>
  <c r="BM156" i="22" s="1"/>
  <c r="BQ47" i="22"/>
  <c r="BP52" i="22"/>
  <c r="BO125" i="22"/>
  <c r="BO110" i="22"/>
  <c r="BO133" i="22"/>
  <c r="BO115" i="22"/>
  <c r="BO82" i="22"/>
  <c r="BO121" i="22"/>
  <c r="BO120" i="22"/>
  <c r="BP117" i="22" s="1"/>
  <c r="BO131" i="22"/>
  <c r="BN146" i="22"/>
  <c r="BN139" i="22"/>
  <c r="BN140" i="22" s="1"/>
  <c r="BN148" i="22"/>
  <c r="BN160" i="19"/>
  <c r="BS47" i="19"/>
  <c r="BR52" i="19"/>
  <c r="BO141" i="19"/>
  <c r="BO149" i="19" s="1"/>
  <c r="BQ133" i="19"/>
  <c r="BQ110" i="19"/>
  <c r="BP138" i="19"/>
  <c r="BP136" i="19"/>
  <c r="BQ82" i="19"/>
  <c r="BP135" i="19"/>
  <c r="BQ130" i="19" s="1"/>
  <c r="BQ114" i="19" l="1"/>
  <c r="BR109" i="19" s="1"/>
  <c r="BR111" i="19" s="1"/>
  <c r="BQ121" i="19"/>
  <c r="BQ115" i="19"/>
  <c r="BQ125" i="19"/>
  <c r="BQ126" i="19" s="1"/>
  <c r="BN141" i="24"/>
  <c r="BL81" i="24"/>
  <c r="BL84" i="24" s="1"/>
  <c r="BP53" i="24"/>
  <c r="BP68" i="24" s="1"/>
  <c r="BP70" i="24" s="1"/>
  <c r="BP72" i="24" s="1"/>
  <c r="BL161" i="24"/>
  <c r="BL88" i="24" s="1"/>
  <c r="BL95" i="24" s="1"/>
  <c r="BL105" i="24" s="1"/>
  <c r="BQ48" i="24"/>
  <c r="BQ58" i="24" s="1"/>
  <c r="BQ61" i="24" s="1"/>
  <c r="BN146" i="24"/>
  <c r="BM154" i="24"/>
  <c r="BM155" i="24" s="1"/>
  <c r="BM156" i="24" s="1"/>
  <c r="BP111" i="24"/>
  <c r="BO126" i="24"/>
  <c r="BO134" i="24" s="1"/>
  <c r="BP118" i="22"/>
  <c r="BO126" i="22"/>
  <c r="BO134" i="22" s="1"/>
  <c r="BO135" i="22" s="1"/>
  <c r="BP130" i="22" s="1"/>
  <c r="BN141" i="22"/>
  <c r="BN149" i="22" s="1"/>
  <c r="BP54" i="22"/>
  <c r="BP53" i="22" s="1"/>
  <c r="BP68" i="22" s="1"/>
  <c r="BP70" i="22" s="1"/>
  <c r="BP72" i="22" s="1"/>
  <c r="BQ48" i="22"/>
  <c r="BQ58" i="22" s="1"/>
  <c r="BQ61" i="22" s="1"/>
  <c r="BM160" i="22"/>
  <c r="BO153" i="19"/>
  <c r="BO150" i="19"/>
  <c r="BP145" i="19" s="1"/>
  <c r="BP139" i="19"/>
  <c r="BP148" i="19"/>
  <c r="BR54" i="19"/>
  <c r="BR53" i="19" s="1"/>
  <c r="BR68" i="19" s="1"/>
  <c r="BR70" i="19" s="1"/>
  <c r="BR72" i="19" s="1"/>
  <c r="BS48" i="19"/>
  <c r="BS58" i="19" s="1"/>
  <c r="BS61" i="19" s="1"/>
  <c r="BN81" i="19"/>
  <c r="BN84" i="19" s="1"/>
  <c r="BN161" i="19"/>
  <c r="BN88" i="19" s="1"/>
  <c r="BN95" i="19" s="1"/>
  <c r="BN105" i="19" s="1"/>
  <c r="BQ131" i="19"/>
  <c r="BM160" i="24" l="1"/>
  <c r="BP147" i="24"/>
  <c r="BP132" i="24"/>
  <c r="BP112" i="24"/>
  <c r="BP119" i="24"/>
  <c r="BP123" i="24"/>
  <c r="BP113" i="24"/>
  <c r="BP124" i="24" s="1"/>
  <c r="BO138" i="24"/>
  <c r="BO136" i="24"/>
  <c r="BO135" i="24"/>
  <c r="BP130" i="24" s="1"/>
  <c r="BN149" i="24"/>
  <c r="BN153" i="24" s="1"/>
  <c r="BQ50" i="24"/>
  <c r="BL162" i="24"/>
  <c r="BL163" i="24" s="1"/>
  <c r="BP147" i="22"/>
  <c r="BP132" i="22"/>
  <c r="BP119" i="22"/>
  <c r="BP112" i="22"/>
  <c r="BP93" i="22" s="1"/>
  <c r="BP123" i="22"/>
  <c r="BP113" i="22"/>
  <c r="BP124" i="22" s="1"/>
  <c r="BP131" i="22"/>
  <c r="BM81" i="22"/>
  <c r="BM84" i="22" s="1"/>
  <c r="BM161" i="22"/>
  <c r="BM88" i="22" s="1"/>
  <c r="BM95" i="22" s="1"/>
  <c r="BM105" i="22" s="1"/>
  <c r="BQ50" i="22"/>
  <c r="BN153" i="22"/>
  <c r="BN150" i="22"/>
  <c r="BO145" i="22" s="1"/>
  <c r="BO138" i="22"/>
  <c r="BO136" i="22"/>
  <c r="BN162" i="19"/>
  <c r="BN163" i="19" s="1"/>
  <c r="BS50" i="19"/>
  <c r="BR147" i="19"/>
  <c r="BR119" i="19"/>
  <c r="BR132" i="19"/>
  <c r="BR112" i="19"/>
  <c r="BR93" i="19" s="1"/>
  <c r="BR113" i="19"/>
  <c r="BR124" i="19" s="1"/>
  <c r="BP140" i="19"/>
  <c r="BR123" i="19"/>
  <c r="BQ134" i="19"/>
  <c r="BQ135" i="19" s="1"/>
  <c r="BR130" i="19" s="1"/>
  <c r="BP146" i="19"/>
  <c r="BO154" i="19"/>
  <c r="BN154" i="24" l="1"/>
  <c r="BP131" i="24"/>
  <c r="BO148" i="24"/>
  <c r="BO139" i="24"/>
  <c r="BO140" i="24" s="1"/>
  <c r="BP125" i="24"/>
  <c r="BP133" i="24"/>
  <c r="BP110" i="24"/>
  <c r="BP121" i="24"/>
  <c r="BP120" i="24"/>
  <c r="BQ117" i="24" s="1"/>
  <c r="BP93" i="24"/>
  <c r="BP115" i="24"/>
  <c r="BP82" i="24"/>
  <c r="BN150" i="24"/>
  <c r="BO145" i="24" s="1"/>
  <c r="BM81" i="24"/>
  <c r="BM84" i="24" s="1"/>
  <c r="BM161" i="24"/>
  <c r="BM88" i="24" s="1"/>
  <c r="BM95" i="24" s="1"/>
  <c r="BM105" i="24" s="1"/>
  <c r="BR47" i="24"/>
  <c r="BQ52" i="24"/>
  <c r="BQ54" i="24" s="1"/>
  <c r="BP114" i="24"/>
  <c r="BQ109" i="24" s="1"/>
  <c r="BO146" i="22"/>
  <c r="BR47" i="22"/>
  <c r="BQ52" i="22"/>
  <c r="BP82" i="22"/>
  <c r="BP115" i="22"/>
  <c r="BP114" i="22"/>
  <c r="BQ109" i="22" s="1"/>
  <c r="BP125" i="22"/>
  <c r="BP121" i="22"/>
  <c r="BN154" i="22"/>
  <c r="BM162" i="22"/>
  <c r="BM163" i="22" s="1"/>
  <c r="BP133" i="22"/>
  <c r="BP110" i="22"/>
  <c r="BO139" i="22"/>
  <c r="BO140" i="22" s="1"/>
  <c r="BO148" i="22"/>
  <c r="BP120" i="22"/>
  <c r="BQ117" i="22" s="1"/>
  <c r="BR121" i="19"/>
  <c r="BR120" i="19"/>
  <c r="BS117" i="19" s="1"/>
  <c r="BT47" i="19"/>
  <c r="BS52" i="19"/>
  <c r="BR131" i="19"/>
  <c r="BO155" i="19"/>
  <c r="BO156" i="19" s="1"/>
  <c r="BQ138" i="19"/>
  <c r="BQ136" i="19"/>
  <c r="BR133" i="19"/>
  <c r="BR110" i="19"/>
  <c r="BP141" i="19"/>
  <c r="BP149" i="19" s="1"/>
  <c r="BP153" i="19" s="1"/>
  <c r="BR125" i="19"/>
  <c r="BR115" i="19"/>
  <c r="BR82" i="19"/>
  <c r="BR114" i="19"/>
  <c r="BS109" i="19" s="1"/>
  <c r="BQ118" i="24" l="1"/>
  <c r="BP126" i="24"/>
  <c r="BP134" i="24" s="1"/>
  <c r="BO141" i="24"/>
  <c r="BQ111" i="24"/>
  <c r="BQ53" i="24"/>
  <c r="BQ68" i="24" s="1"/>
  <c r="BQ70" i="24" s="1"/>
  <c r="BQ72" i="24" s="1"/>
  <c r="BR48" i="24"/>
  <c r="BR58" i="24" s="1"/>
  <c r="BR61" i="24" s="1"/>
  <c r="BM162" i="24"/>
  <c r="BM163" i="24" s="1"/>
  <c r="BO146" i="24"/>
  <c r="BN155" i="24"/>
  <c r="BN156" i="24" s="1"/>
  <c r="BN155" i="22"/>
  <c r="BN156" i="22" s="1"/>
  <c r="BP126" i="22"/>
  <c r="BP134" i="22" s="1"/>
  <c r="BQ111" i="22"/>
  <c r="BQ118" i="22"/>
  <c r="BQ54" i="22"/>
  <c r="BQ53" i="22" s="1"/>
  <c r="BQ68" i="22" s="1"/>
  <c r="BQ70" i="22" s="1"/>
  <c r="BQ72" i="22" s="1"/>
  <c r="BO141" i="22"/>
  <c r="BO149" i="22" s="1"/>
  <c r="BO153" i="22" s="1"/>
  <c r="BR48" i="22"/>
  <c r="BR58" i="22" s="1"/>
  <c r="BR61" i="22" s="1"/>
  <c r="BR126" i="19"/>
  <c r="BR134" i="19" s="1"/>
  <c r="BO160" i="19"/>
  <c r="BS118" i="19"/>
  <c r="BP154" i="19"/>
  <c r="BS54" i="19"/>
  <c r="BS53" i="19" s="1"/>
  <c r="BS68" i="19" s="1"/>
  <c r="BS70" i="19" s="1"/>
  <c r="BS72" i="19" s="1"/>
  <c r="BT48" i="19"/>
  <c r="BT58" i="19" s="1"/>
  <c r="BT61" i="19" s="1"/>
  <c r="BQ148" i="19"/>
  <c r="BQ139" i="19"/>
  <c r="BQ140" i="19" s="1"/>
  <c r="BS111" i="19"/>
  <c r="BP150" i="19"/>
  <c r="BQ145" i="19" s="1"/>
  <c r="BS113" i="19" l="1"/>
  <c r="BS124" i="19" s="1"/>
  <c r="BP138" i="24"/>
  <c r="BP135" i="24"/>
  <c r="BQ130" i="24" s="1"/>
  <c r="BP136" i="24"/>
  <c r="BR50" i="24"/>
  <c r="BQ147" i="24"/>
  <c r="BQ132" i="24"/>
  <c r="BQ112" i="24"/>
  <c r="BQ119" i="24"/>
  <c r="BQ123" i="24"/>
  <c r="BQ113" i="24"/>
  <c r="BQ124" i="24" s="1"/>
  <c r="BN160" i="24"/>
  <c r="BN161" i="24" s="1"/>
  <c r="BN88" i="24" s="1"/>
  <c r="BN95" i="24" s="1"/>
  <c r="BN105" i="24" s="1"/>
  <c r="BO149" i="24"/>
  <c r="BO153" i="24" s="1"/>
  <c r="BQ132" i="22"/>
  <c r="BQ147" i="22"/>
  <c r="BQ112" i="22"/>
  <c r="BQ93" i="22" s="1"/>
  <c r="BQ119" i="22"/>
  <c r="BQ113" i="22"/>
  <c r="BQ124" i="22" s="1"/>
  <c r="BP138" i="22"/>
  <c r="BP135" i="22"/>
  <c r="BQ130" i="22" s="1"/>
  <c r="BP136" i="22"/>
  <c r="BQ123" i="22"/>
  <c r="BR50" i="22"/>
  <c r="BO154" i="22"/>
  <c r="BN160" i="22"/>
  <c r="BO150" i="22"/>
  <c r="BP145" i="22" s="1"/>
  <c r="BS132" i="19"/>
  <c r="BS147" i="19"/>
  <c r="BS119" i="19"/>
  <c r="BS112" i="19"/>
  <c r="BS93" i="19" s="1"/>
  <c r="BS123" i="19"/>
  <c r="BR138" i="19"/>
  <c r="BR135" i="19"/>
  <c r="BS130" i="19" s="1"/>
  <c r="BR136" i="19"/>
  <c r="BQ141" i="19"/>
  <c r="BT50" i="19"/>
  <c r="BP155" i="19"/>
  <c r="BP156" i="19" s="1"/>
  <c r="BQ146" i="19"/>
  <c r="BO81" i="19"/>
  <c r="BO84" i="19" s="1"/>
  <c r="BO161" i="19"/>
  <c r="BO88" i="19" s="1"/>
  <c r="BO95" i="19" s="1"/>
  <c r="BO105" i="19" s="1"/>
  <c r="BS120" i="19" l="1"/>
  <c r="BT117" i="19" s="1"/>
  <c r="BT118" i="19" s="1"/>
  <c r="BS121" i="19"/>
  <c r="BQ149" i="19"/>
  <c r="BQ153" i="19" s="1"/>
  <c r="BQ154" i="19" s="1"/>
  <c r="BQ155" i="19" s="1"/>
  <c r="BQ156" i="19" s="1"/>
  <c r="BQ120" i="22"/>
  <c r="BR117" i="22" s="1"/>
  <c r="BR118" i="22" s="1"/>
  <c r="BO154" i="24"/>
  <c r="BQ125" i="24"/>
  <c r="BQ93" i="24"/>
  <c r="BQ115" i="24"/>
  <c r="BQ82" i="24"/>
  <c r="BQ114" i="24"/>
  <c r="BR109" i="24" s="1"/>
  <c r="BN162" i="24"/>
  <c r="BN163" i="24" s="1"/>
  <c r="BN81" i="24"/>
  <c r="BN84" i="24" s="1"/>
  <c r="BQ110" i="24"/>
  <c r="BQ133" i="24"/>
  <c r="BQ121" i="24"/>
  <c r="BQ120" i="24"/>
  <c r="BR117" i="24" s="1"/>
  <c r="BS47" i="24"/>
  <c r="BR52" i="24"/>
  <c r="BR54" i="24" s="1"/>
  <c r="BQ131" i="24"/>
  <c r="BP148" i="24"/>
  <c r="BP139" i="24"/>
  <c r="BO150" i="24"/>
  <c r="BP145" i="24" s="1"/>
  <c r="BN81" i="22"/>
  <c r="BN84" i="22" s="1"/>
  <c r="BO155" i="22"/>
  <c r="BO156" i="22" s="1"/>
  <c r="BS47" i="22"/>
  <c r="BR52" i="22"/>
  <c r="BQ133" i="22"/>
  <c r="BQ110" i="22"/>
  <c r="BQ131" i="22"/>
  <c r="BP148" i="22"/>
  <c r="BP139" i="22"/>
  <c r="BP140" i="22" s="1"/>
  <c r="BQ125" i="22"/>
  <c r="BQ121" i="22"/>
  <c r="BQ115" i="22"/>
  <c r="BQ82" i="22"/>
  <c r="BQ114" i="22"/>
  <c r="BR109" i="22" s="1"/>
  <c r="BP146" i="22"/>
  <c r="BN161" i="22"/>
  <c r="BN88" i="22" s="1"/>
  <c r="BN95" i="22" s="1"/>
  <c r="BN105" i="22" s="1"/>
  <c r="BU47" i="19"/>
  <c r="BT52" i="19"/>
  <c r="BR148" i="19"/>
  <c r="BR139" i="19"/>
  <c r="BR140" i="19" s="1"/>
  <c r="BS133" i="19"/>
  <c r="BS110" i="19"/>
  <c r="BS131" i="19"/>
  <c r="BS82" i="19"/>
  <c r="BS115" i="19"/>
  <c r="BS114" i="19"/>
  <c r="BT109" i="19" s="1"/>
  <c r="BO162" i="19"/>
  <c r="BO163" i="19" s="1"/>
  <c r="BP160" i="19"/>
  <c r="BP161" i="19" s="1"/>
  <c r="BP88" i="19" s="1"/>
  <c r="BP95" i="19" s="1"/>
  <c r="BP105" i="19" s="1"/>
  <c r="BS125" i="19"/>
  <c r="BQ150" i="19" l="1"/>
  <c r="BR145" i="19" s="1"/>
  <c r="BR146" i="19" s="1"/>
  <c r="BN162" i="22"/>
  <c r="BN163" i="22" s="1"/>
  <c r="BR53" i="24"/>
  <c r="BR68" i="24" s="1"/>
  <c r="BR70" i="24" s="1"/>
  <c r="BR72" i="24" s="1"/>
  <c r="BS48" i="24"/>
  <c r="BS58" i="24" s="1"/>
  <c r="BS61" i="24" s="1"/>
  <c r="BR118" i="24"/>
  <c r="BR111" i="24"/>
  <c r="BP146" i="24"/>
  <c r="BP140" i="24"/>
  <c r="BQ126" i="24"/>
  <c r="BQ134" i="24" s="1"/>
  <c r="BO155" i="24"/>
  <c r="BO156" i="24" s="1"/>
  <c r="BP141" i="22"/>
  <c r="BP149" i="22" s="1"/>
  <c r="BP153" i="22" s="1"/>
  <c r="BR54" i="22"/>
  <c r="BR53" i="22" s="1"/>
  <c r="BR68" i="22" s="1"/>
  <c r="BR70" i="22" s="1"/>
  <c r="BR72" i="22" s="1"/>
  <c r="BQ126" i="22"/>
  <c r="BQ134" i="22" s="1"/>
  <c r="BR111" i="22"/>
  <c r="BS48" i="22"/>
  <c r="BS58" i="22" s="1"/>
  <c r="BS61" i="22" s="1"/>
  <c r="BO160" i="22"/>
  <c r="BO161" i="22" s="1"/>
  <c r="BO88" i="22" s="1"/>
  <c r="BO95" i="22" s="1"/>
  <c r="BO105" i="22" s="1"/>
  <c r="BR141" i="19"/>
  <c r="BQ160" i="19"/>
  <c r="BT111" i="19"/>
  <c r="BS126" i="19"/>
  <c r="BS134" i="19" s="1"/>
  <c r="BP162" i="19"/>
  <c r="BP163" i="19" s="1"/>
  <c r="BP81" i="19"/>
  <c r="BP84" i="19" s="1"/>
  <c r="BT54" i="19"/>
  <c r="BT53" i="19" s="1"/>
  <c r="BT68" i="19" s="1"/>
  <c r="BT70" i="19" s="1"/>
  <c r="BT72" i="19" s="1"/>
  <c r="BU48" i="19"/>
  <c r="BU58" i="19" s="1"/>
  <c r="BU61" i="19" s="1"/>
  <c r="BR149" i="19" l="1"/>
  <c r="BR153" i="19" s="1"/>
  <c r="BR154" i="19" s="1"/>
  <c r="BR113" i="24"/>
  <c r="BR124" i="24" s="1"/>
  <c r="BQ138" i="24"/>
  <c r="BQ136" i="24"/>
  <c r="BQ135" i="24"/>
  <c r="BR130" i="24" s="1"/>
  <c r="BR123" i="24"/>
  <c r="BP141" i="24"/>
  <c r="BP149" i="24" s="1"/>
  <c r="BS50" i="24"/>
  <c r="BO160" i="24"/>
  <c r="BR132" i="24"/>
  <c r="BR112" i="24"/>
  <c r="BR119" i="24"/>
  <c r="BR147" i="24"/>
  <c r="BR147" i="22"/>
  <c r="BR132" i="22"/>
  <c r="BR119" i="22"/>
  <c r="BR112" i="22"/>
  <c r="BR93" i="22" s="1"/>
  <c r="BR123" i="22"/>
  <c r="BR113" i="22"/>
  <c r="BR124" i="22" s="1"/>
  <c r="BQ138" i="22"/>
  <c r="BQ136" i="22"/>
  <c r="BP150" i="22"/>
  <c r="BQ145" i="22" s="1"/>
  <c r="BQ135" i="22"/>
  <c r="BR130" i="22" s="1"/>
  <c r="BO162" i="22"/>
  <c r="BO163" i="22" s="1"/>
  <c r="BO81" i="22"/>
  <c r="BO84" i="22" s="1"/>
  <c r="BS50" i="22"/>
  <c r="BP154" i="22"/>
  <c r="BP155" i="22" s="1"/>
  <c r="BP156" i="22" s="1"/>
  <c r="BT147" i="19"/>
  <c r="BT119" i="19"/>
  <c r="BT132" i="19"/>
  <c r="BT112" i="19"/>
  <c r="BT93" i="19" s="1"/>
  <c r="BT113" i="19"/>
  <c r="BT124" i="19" s="1"/>
  <c r="BS138" i="19"/>
  <c r="BS136" i="19"/>
  <c r="BS135" i="19"/>
  <c r="BT130" i="19" s="1"/>
  <c r="BT123" i="19"/>
  <c r="BQ81" i="19"/>
  <c r="BQ84" i="19" s="1"/>
  <c r="BQ161" i="19"/>
  <c r="BQ88" i="19" s="1"/>
  <c r="BQ95" i="19" s="1"/>
  <c r="BQ105" i="19" s="1"/>
  <c r="BU50" i="19"/>
  <c r="BR150" i="19" l="1"/>
  <c r="BS145" i="19" s="1"/>
  <c r="BS146" i="19" s="1"/>
  <c r="BT114" i="19"/>
  <c r="BU109" i="19" s="1"/>
  <c r="BU111" i="19" s="1"/>
  <c r="BR121" i="24"/>
  <c r="BQ139" i="24"/>
  <c r="BQ140" i="24" s="1"/>
  <c r="BQ148" i="24"/>
  <c r="BR120" i="24"/>
  <c r="BS117" i="24" s="1"/>
  <c r="BR115" i="24"/>
  <c r="BR82" i="24"/>
  <c r="BR93" i="24"/>
  <c r="BO81" i="24"/>
  <c r="BO84" i="24" s="1"/>
  <c r="BO161" i="24"/>
  <c r="BO88" i="24" s="1"/>
  <c r="BO95" i="24" s="1"/>
  <c r="BO105" i="24" s="1"/>
  <c r="BT47" i="24"/>
  <c r="BS52" i="24"/>
  <c r="BS54" i="24" s="1"/>
  <c r="BR114" i="24"/>
  <c r="BS109" i="24" s="1"/>
  <c r="BP153" i="24"/>
  <c r="BP150" i="24"/>
  <c r="BQ145" i="24" s="1"/>
  <c r="BR133" i="24"/>
  <c r="BR110" i="24"/>
  <c r="BR125" i="24"/>
  <c r="BR131" i="24"/>
  <c r="BP160" i="22"/>
  <c r="BP161" i="22" s="1"/>
  <c r="BP88" i="22" s="1"/>
  <c r="BP95" i="22" s="1"/>
  <c r="BP105" i="22" s="1"/>
  <c r="BT47" i="22"/>
  <c r="BS52" i="22"/>
  <c r="BR131" i="22"/>
  <c r="BQ146" i="22"/>
  <c r="BQ139" i="22"/>
  <c r="BQ140" i="22" s="1"/>
  <c r="BQ148" i="22"/>
  <c r="BR125" i="22"/>
  <c r="BR114" i="22"/>
  <c r="BS109" i="22" s="1"/>
  <c r="BR133" i="22"/>
  <c r="BR110" i="22"/>
  <c r="BR82" i="22"/>
  <c r="BR115" i="22"/>
  <c r="BR121" i="22"/>
  <c r="BR120" i="22"/>
  <c r="BS117" i="22" s="1"/>
  <c r="BT131" i="19"/>
  <c r="BS139" i="19"/>
  <c r="BS140" i="19" s="1"/>
  <c r="BS148" i="19"/>
  <c r="BT82" i="19"/>
  <c r="BT115" i="19"/>
  <c r="BQ162" i="19"/>
  <c r="BQ163" i="19" s="1"/>
  <c r="BT110" i="19"/>
  <c r="BT133" i="19"/>
  <c r="BT125" i="19"/>
  <c r="BT121" i="19"/>
  <c r="BT120" i="19"/>
  <c r="BU117" i="19" s="1"/>
  <c r="BR155" i="19"/>
  <c r="BR156" i="19" s="1"/>
  <c r="BV47" i="19"/>
  <c r="BU52" i="19"/>
  <c r="BQ141" i="24" l="1"/>
  <c r="BQ146" i="24"/>
  <c r="BP154" i="24"/>
  <c r="BS111" i="24"/>
  <c r="BS53" i="24"/>
  <c r="BS68" i="24" s="1"/>
  <c r="BS70" i="24" s="1"/>
  <c r="BS72" i="24" s="1"/>
  <c r="BT48" i="24"/>
  <c r="BT58" i="24" s="1"/>
  <c r="BT61" i="24" s="1"/>
  <c r="BO162" i="24"/>
  <c r="BO163" i="24" s="1"/>
  <c r="BR126" i="24"/>
  <c r="BR134" i="24" s="1"/>
  <c r="BS118" i="24"/>
  <c r="BR126" i="22"/>
  <c r="BR134" i="22" s="1"/>
  <c r="BR138" i="22" s="1"/>
  <c r="BS118" i="22"/>
  <c r="BS54" i="22"/>
  <c r="BS53" i="22" s="1"/>
  <c r="BS68" i="22" s="1"/>
  <c r="BS70" i="22" s="1"/>
  <c r="BS72" i="22" s="1"/>
  <c r="BT48" i="22"/>
  <c r="BT58" i="22" s="1"/>
  <c r="BT61" i="22" s="1"/>
  <c r="BS111" i="22"/>
  <c r="BQ141" i="22"/>
  <c r="BQ149" i="22" s="1"/>
  <c r="BP162" i="22"/>
  <c r="BP163" i="22" s="1"/>
  <c r="BP81" i="22"/>
  <c r="BP84" i="22" s="1"/>
  <c r="BU54" i="19"/>
  <c r="BU53" i="19" s="1"/>
  <c r="BU68" i="19" s="1"/>
  <c r="BU70" i="19" s="1"/>
  <c r="BU72" i="19" s="1"/>
  <c r="BR160" i="19"/>
  <c r="BR161" i="19" s="1"/>
  <c r="BR88" i="19" s="1"/>
  <c r="BR95" i="19" s="1"/>
  <c r="BR105" i="19" s="1"/>
  <c r="BU118" i="19"/>
  <c r="BV48" i="19"/>
  <c r="BV58" i="19" s="1"/>
  <c r="BV61" i="19" s="1"/>
  <c r="BS141" i="19"/>
  <c r="BS149" i="19" s="1"/>
  <c r="BT126" i="19"/>
  <c r="BT134" i="19" s="1"/>
  <c r="BQ149" i="24" l="1"/>
  <c r="BQ153" i="24" s="1"/>
  <c r="BQ154" i="24" s="1"/>
  <c r="BS123" i="24"/>
  <c r="BS110" i="24" s="1"/>
  <c r="BR138" i="24"/>
  <c r="BR136" i="24"/>
  <c r="BR135" i="24"/>
  <c r="BS130" i="24" s="1"/>
  <c r="BT50" i="24"/>
  <c r="BS147" i="24"/>
  <c r="BS119" i="24"/>
  <c r="BS132" i="24"/>
  <c r="BS112" i="24"/>
  <c r="BS113" i="24"/>
  <c r="BS124" i="24" s="1"/>
  <c r="BP155" i="24"/>
  <c r="BP156" i="24" s="1"/>
  <c r="BS119" i="22"/>
  <c r="BS147" i="22"/>
  <c r="BS132" i="22"/>
  <c r="BS112" i="22"/>
  <c r="BS93" i="22" s="1"/>
  <c r="BS123" i="22"/>
  <c r="BQ153" i="22"/>
  <c r="BQ150" i="22"/>
  <c r="BR145" i="22" s="1"/>
  <c r="BS113" i="22"/>
  <c r="BS124" i="22" s="1"/>
  <c r="BR135" i="22"/>
  <c r="BS130" i="22" s="1"/>
  <c r="BR139" i="22"/>
  <c r="BR140" i="22" s="1"/>
  <c r="BR148" i="22"/>
  <c r="BT50" i="22"/>
  <c r="BR136" i="22"/>
  <c r="BU147" i="19"/>
  <c r="BU132" i="19"/>
  <c r="BU119" i="19"/>
  <c r="BU112" i="19"/>
  <c r="BU93" i="19" s="1"/>
  <c r="BU113" i="19"/>
  <c r="BU124" i="19" s="1"/>
  <c r="BU123" i="19"/>
  <c r="BT138" i="19"/>
  <c r="BT135" i="19"/>
  <c r="BU130" i="19" s="1"/>
  <c r="BT136" i="19"/>
  <c r="BS153" i="19"/>
  <c r="BS150" i="19"/>
  <c r="BT145" i="19" s="1"/>
  <c r="BV50" i="19"/>
  <c r="BR162" i="19"/>
  <c r="BR163" i="19" s="1"/>
  <c r="BR81" i="19"/>
  <c r="BR84" i="19" s="1"/>
  <c r="BU120" i="19" l="1"/>
  <c r="BV117" i="19" s="1"/>
  <c r="BV118" i="19" s="1"/>
  <c r="BQ150" i="24"/>
  <c r="BR145" i="24" s="1"/>
  <c r="BR146" i="24" s="1"/>
  <c r="BS121" i="22"/>
  <c r="BS133" i="24"/>
  <c r="BS125" i="24"/>
  <c r="BS115" i="24"/>
  <c r="BS93" i="24"/>
  <c r="BS82" i="24"/>
  <c r="BS114" i="24"/>
  <c r="BT109" i="24" s="1"/>
  <c r="BS121" i="24"/>
  <c r="BU47" i="24"/>
  <c r="BT52" i="24"/>
  <c r="BT54" i="24" s="1"/>
  <c r="BS131" i="24"/>
  <c r="BR139" i="24"/>
  <c r="BR140" i="24" s="1"/>
  <c r="BR148" i="24"/>
  <c r="BS120" i="24"/>
  <c r="BT117" i="24" s="1"/>
  <c r="BP160" i="24"/>
  <c r="BQ155" i="24"/>
  <c r="BQ156" i="24" s="1"/>
  <c r="BU47" i="22"/>
  <c r="BT52" i="22"/>
  <c r="BR141" i="22"/>
  <c r="BS131" i="22"/>
  <c r="BS125" i="22"/>
  <c r="BR146" i="22"/>
  <c r="BQ154" i="22"/>
  <c r="BQ155" i="22" s="1"/>
  <c r="BQ156" i="22" s="1"/>
  <c r="BS120" i="22"/>
  <c r="BT117" i="22" s="1"/>
  <c r="BS114" i="22"/>
  <c r="BT109" i="22" s="1"/>
  <c r="BS133" i="22"/>
  <c r="BS110" i="22"/>
  <c r="BS82" i="22"/>
  <c r="BS115" i="22"/>
  <c r="BU131" i="19"/>
  <c r="BT139" i="19"/>
  <c r="BT140" i="19" s="1"/>
  <c r="BT148" i="19"/>
  <c r="BU133" i="19"/>
  <c r="BU110" i="19"/>
  <c r="BU125" i="19"/>
  <c r="BU115" i="19"/>
  <c r="BU82" i="19"/>
  <c r="BU114" i="19"/>
  <c r="BV109" i="19" s="1"/>
  <c r="BU121" i="19"/>
  <c r="BT146" i="19"/>
  <c r="BS154" i="19"/>
  <c r="BS155" i="19" s="1"/>
  <c r="BS156" i="19" s="1"/>
  <c r="BW47" i="19"/>
  <c r="BV52" i="19"/>
  <c r="BR149" i="22" l="1"/>
  <c r="BR153" i="22" s="1"/>
  <c r="BR154" i="22" s="1"/>
  <c r="BT118" i="24"/>
  <c r="BR141" i="24"/>
  <c r="BR149" i="24" s="1"/>
  <c r="BT53" i="24"/>
  <c r="BT68" i="24" s="1"/>
  <c r="BT70" i="24" s="1"/>
  <c r="BT72" i="24" s="1"/>
  <c r="BU48" i="24"/>
  <c r="BU58" i="24" s="1"/>
  <c r="BU61" i="24" s="1"/>
  <c r="BQ160" i="24"/>
  <c r="BQ161" i="24" s="1"/>
  <c r="BQ88" i="24" s="1"/>
  <c r="BQ95" i="24" s="1"/>
  <c r="BQ105" i="24" s="1"/>
  <c r="BT111" i="24"/>
  <c r="BP81" i="24"/>
  <c r="BP84" i="24" s="1"/>
  <c r="BP161" i="24"/>
  <c r="BP88" i="24" s="1"/>
  <c r="BP95" i="24" s="1"/>
  <c r="BP105" i="24" s="1"/>
  <c r="BS126" i="24"/>
  <c r="BS134" i="24" s="1"/>
  <c r="BQ160" i="22"/>
  <c r="BQ161" i="22" s="1"/>
  <c r="BQ88" i="22" s="1"/>
  <c r="BQ95" i="22" s="1"/>
  <c r="BQ105" i="22" s="1"/>
  <c r="BT111" i="22"/>
  <c r="BS126" i="22"/>
  <c r="BS134" i="22" s="1"/>
  <c r="BS138" i="22" s="1"/>
  <c r="BT54" i="22"/>
  <c r="BT53" i="22" s="1"/>
  <c r="BT68" i="22" s="1"/>
  <c r="BT70" i="22" s="1"/>
  <c r="BT72" i="22" s="1"/>
  <c r="BT118" i="22"/>
  <c r="BU48" i="22"/>
  <c r="BU58" i="22" s="1"/>
  <c r="BU61" i="22" s="1"/>
  <c r="BS160" i="19"/>
  <c r="BS161" i="19" s="1"/>
  <c r="BS88" i="19" s="1"/>
  <c r="BS95" i="19" s="1"/>
  <c r="BS105" i="19" s="1"/>
  <c r="BU126" i="19"/>
  <c r="BU134" i="19" s="1"/>
  <c r="BU135" i="19" s="1"/>
  <c r="BV130" i="19" s="1"/>
  <c r="BV54" i="19"/>
  <c r="BV53" i="19" s="1"/>
  <c r="BV68" i="19" s="1"/>
  <c r="BV70" i="19" s="1"/>
  <c r="BV72" i="19" s="1"/>
  <c r="BW48" i="19"/>
  <c r="BW58" i="19" s="1"/>
  <c r="BW61" i="19" s="1"/>
  <c r="BV111" i="19"/>
  <c r="BT141" i="19"/>
  <c r="BT149" i="19" s="1"/>
  <c r="BT153" i="19" s="1"/>
  <c r="BR150" i="22" l="1"/>
  <c r="BS145" i="22" s="1"/>
  <c r="BS146" i="22" s="1"/>
  <c r="BV113" i="19"/>
  <c r="BV124" i="19" s="1"/>
  <c r="BT123" i="24"/>
  <c r="BT110" i="24" s="1"/>
  <c r="BT132" i="24"/>
  <c r="BT147" i="24"/>
  <c r="BT119" i="24"/>
  <c r="BT112" i="24"/>
  <c r="BR153" i="24"/>
  <c r="BR150" i="24"/>
  <c r="BS145" i="24" s="1"/>
  <c r="BQ162" i="24"/>
  <c r="BQ163" i="24" s="1"/>
  <c r="BQ81" i="24"/>
  <c r="BQ84" i="24" s="1"/>
  <c r="BT113" i="24"/>
  <c r="BT124" i="24" s="1"/>
  <c r="BU50" i="24"/>
  <c r="BS138" i="24"/>
  <c r="BS136" i="24"/>
  <c r="BS135" i="24"/>
  <c r="BT130" i="24" s="1"/>
  <c r="BP162" i="24"/>
  <c r="BP163" i="24" s="1"/>
  <c r="BT113" i="22"/>
  <c r="BT124" i="22" s="1"/>
  <c r="BT132" i="22"/>
  <c r="BT119" i="22"/>
  <c r="BT147" i="22"/>
  <c r="BT112" i="22"/>
  <c r="BT93" i="22" s="1"/>
  <c r="BT123" i="22"/>
  <c r="BS139" i="22"/>
  <c r="BS140" i="22" s="1"/>
  <c r="BS148" i="22"/>
  <c r="BQ162" i="22"/>
  <c r="BQ163" i="22" s="1"/>
  <c r="BQ81" i="22"/>
  <c r="BQ84" i="22" s="1"/>
  <c r="BU50" i="22"/>
  <c r="BS135" i="22"/>
  <c r="BT130" i="22" s="1"/>
  <c r="BR155" i="22"/>
  <c r="BR156" i="22" s="1"/>
  <c r="BS136" i="22"/>
  <c r="BV132" i="19"/>
  <c r="BV147" i="19"/>
  <c r="BV119" i="19"/>
  <c r="BV112" i="19"/>
  <c r="BV93" i="19" s="1"/>
  <c r="BT154" i="19"/>
  <c r="BT150" i="19"/>
  <c r="BU145" i="19" s="1"/>
  <c r="BS162" i="19"/>
  <c r="BS163" i="19" s="1"/>
  <c r="BS81" i="19"/>
  <c r="BS84" i="19" s="1"/>
  <c r="BV131" i="19"/>
  <c r="BV123" i="19"/>
  <c r="BU138" i="19"/>
  <c r="BU136" i="19"/>
  <c r="BW50" i="19"/>
  <c r="BT133" i="24" l="1"/>
  <c r="BV114" i="19"/>
  <c r="BW109" i="19" s="1"/>
  <c r="BW111" i="19" s="1"/>
  <c r="BT131" i="24"/>
  <c r="BS139" i="24"/>
  <c r="BS140" i="24" s="1"/>
  <c r="BS148" i="24"/>
  <c r="BV47" i="24"/>
  <c r="BU52" i="24"/>
  <c r="BU54" i="24" s="1"/>
  <c r="BT125" i="24"/>
  <c r="BT114" i="24"/>
  <c r="BU109" i="24" s="1"/>
  <c r="BS146" i="24"/>
  <c r="BR154" i="24"/>
  <c r="BR155" i="24" s="1"/>
  <c r="BR156" i="24" s="1"/>
  <c r="BT115" i="24"/>
  <c r="BT82" i="24"/>
  <c r="BT93" i="24"/>
  <c r="BT121" i="24"/>
  <c r="BT120" i="24"/>
  <c r="BU117" i="24" s="1"/>
  <c r="BT131" i="22"/>
  <c r="BS141" i="22"/>
  <c r="BS149" i="22" s="1"/>
  <c r="BT133" i="22"/>
  <c r="BT110" i="22"/>
  <c r="BT82" i="22"/>
  <c r="BT115" i="22"/>
  <c r="BT114" i="22"/>
  <c r="BU109" i="22" s="1"/>
  <c r="BT121" i="22"/>
  <c r="BT125" i="22"/>
  <c r="BR160" i="22"/>
  <c r="BR161" i="22" s="1"/>
  <c r="BR88" i="22" s="1"/>
  <c r="BR95" i="22" s="1"/>
  <c r="BR105" i="22" s="1"/>
  <c r="BV47" i="22"/>
  <c r="BU52" i="22"/>
  <c r="BT120" i="22"/>
  <c r="BU117" i="22" s="1"/>
  <c r="BV110" i="19"/>
  <c r="BV133" i="19"/>
  <c r="BU146" i="19"/>
  <c r="BT155" i="19"/>
  <c r="BT156" i="19" s="1"/>
  <c r="BV115" i="19"/>
  <c r="BV82" i="19"/>
  <c r="BV121" i="19"/>
  <c r="BV120" i="19"/>
  <c r="BW117" i="19" s="1"/>
  <c r="BX47" i="19"/>
  <c r="BW52" i="19"/>
  <c r="BU148" i="19"/>
  <c r="BU139" i="19"/>
  <c r="BV125" i="19"/>
  <c r="BR160" i="24" l="1"/>
  <c r="BU111" i="24"/>
  <c r="BT126" i="24"/>
  <c r="BT134" i="24" s="1"/>
  <c r="BU53" i="24"/>
  <c r="BU68" i="24" s="1"/>
  <c r="BU70" i="24" s="1"/>
  <c r="BU72" i="24" s="1"/>
  <c r="BV48" i="24"/>
  <c r="BV58" i="24" s="1"/>
  <c r="BV61" i="24" s="1"/>
  <c r="BS141" i="24"/>
  <c r="BS149" i="24" s="1"/>
  <c r="BU118" i="24"/>
  <c r="BR162" i="22"/>
  <c r="BR163" i="22" s="1"/>
  <c r="BR81" i="22"/>
  <c r="BR84" i="22" s="1"/>
  <c r="BT126" i="22"/>
  <c r="BT134" i="22" s="1"/>
  <c r="BU111" i="22"/>
  <c r="BS153" i="22"/>
  <c r="BS150" i="22"/>
  <c r="BT145" i="22" s="1"/>
  <c r="BU118" i="22"/>
  <c r="BU54" i="22"/>
  <c r="BU53" i="22" s="1"/>
  <c r="BU68" i="22" s="1"/>
  <c r="BU70" i="22" s="1"/>
  <c r="BU72" i="22" s="1"/>
  <c r="BV48" i="22"/>
  <c r="BV58" i="22" s="1"/>
  <c r="BV61" i="22" s="1"/>
  <c r="BW118" i="19"/>
  <c r="BV126" i="19"/>
  <c r="BV134" i="19" s="1"/>
  <c r="BV138" i="19" s="1"/>
  <c r="BU140" i="19"/>
  <c r="BX48" i="19"/>
  <c r="BX58" i="19" s="1"/>
  <c r="BX61" i="19" s="1"/>
  <c r="BT160" i="19"/>
  <c r="BT161" i="19" s="1"/>
  <c r="BT88" i="19" s="1"/>
  <c r="BT95" i="19" s="1"/>
  <c r="BT105" i="19" s="1"/>
  <c r="BW54" i="19"/>
  <c r="BW53" i="19" s="1"/>
  <c r="BW68" i="19" s="1"/>
  <c r="BW70" i="19" s="1"/>
  <c r="BW72" i="19" s="1"/>
  <c r="BV135" i="19" l="1"/>
  <c r="BW130" i="19" s="1"/>
  <c r="BW131" i="19" s="1"/>
  <c r="BV136" i="19"/>
  <c r="BV50" i="22"/>
  <c r="BV52" i="22" s="1"/>
  <c r="BU132" i="24"/>
  <c r="BU147" i="24"/>
  <c r="BU112" i="24"/>
  <c r="BU119" i="24"/>
  <c r="BT138" i="24"/>
  <c r="BT136" i="24"/>
  <c r="BT135" i="24"/>
  <c r="BU130" i="24" s="1"/>
  <c r="BU123" i="24"/>
  <c r="BU113" i="24"/>
  <c r="BU124" i="24" s="1"/>
  <c r="BS153" i="24"/>
  <c r="BS150" i="24"/>
  <c r="BT145" i="24" s="1"/>
  <c r="BV50" i="24"/>
  <c r="BR81" i="24"/>
  <c r="BR84" i="24" s="1"/>
  <c r="BR161" i="24"/>
  <c r="BR88" i="24" s="1"/>
  <c r="BR95" i="24" s="1"/>
  <c r="BR105" i="24" s="1"/>
  <c r="BU132" i="22"/>
  <c r="BU119" i="22"/>
  <c r="BU147" i="22"/>
  <c r="BU112" i="22"/>
  <c r="BU93" i="22" s="1"/>
  <c r="BU113" i="22"/>
  <c r="BU124" i="22" s="1"/>
  <c r="BU123" i="22"/>
  <c r="BS154" i="22"/>
  <c r="BS155" i="22" s="1"/>
  <c r="BS156" i="22" s="1"/>
  <c r="BT138" i="22"/>
  <c r="BT136" i="22"/>
  <c r="BT146" i="22"/>
  <c r="BT135" i="22"/>
  <c r="BU130" i="22" s="1"/>
  <c r="BW147" i="19"/>
  <c r="BW132" i="19"/>
  <c r="BW119" i="19"/>
  <c r="BW112" i="19"/>
  <c r="BW93" i="19" s="1"/>
  <c r="BW123" i="19"/>
  <c r="BT162" i="19"/>
  <c r="BT163" i="19" s="1"/>
  <c r="BT81" i="19"/>
  <c r="BT84" i="19" s="1"/>
  <c r="BX50" i="19"/>
  <c r="BW113" i="19"/>
  <c r="BW124" i="19" s="1"/>
  <c r="BU141" i="19"/>
  <c r="BU149" i="19" s="1"/>
  <c r="BV148" i="19"/>
  <c r="BV139" i="19"/>
  <c r="BV140" i="19" s="1"/>
  <c r="BW47" i="22" l="1"/>
  <c r="BW48" i="22" s="1"/>
  <c r="BW58" i="22" s="1"/>
  <c r="BW61" i="22" s="1"/>
  <c r="BW120" i="19"/>
  <c r="BX117" i="19" s="1"/>
  <c r="BX118" i="19" s="1"/>
  <c r="BU120" i="22"/>
  <c r="BV117" i="22" s="1"/>
  <c r="BV118" i="22" s="1"/>
  <c r="BR162" i="24"/>
  <c r="BR163" i="24" s="1"/>
  <c r="BW47" i="24"/>
  <c r="BV52" i="24"/>
  <c r="BV54" i="24" s="1"/>
  <c r="BT146" i="24"/>
  <c r="BS154" i="24"/>
  <c r="BU125" i="24"/>
  <c r="BU133" i="24"/>
  <c r="BU110" i="24"/>
  <c r="BU114" i="24"/>
  <c r="BV109" i="24" s="1"/>
  <c r="BU131" i="24"/>
  <c r="BT139" i="24"/>
  <c r="BT148" i="24"/>
  <c r="BU121" i="24"/>
  <c r="BU120" i="24"/>
  <c r="BV117" i="24" s="1"/>
  <c r="BU115" i="24"/>
  <c r="BU93" i="24"/>
  <c r="BU82" i="24"/>
  <c r="BS160" i="22"/>
  <c r="BS161" i="22" s="1"/>
  <c r="BS88" i="22" s="1"/>
  <c r="BS95" i="22" s="1"/>
  <c r="BS105" i="22" s="1"/>
  <c r="BV54" i="22"/>
  <c r="BV53" i="22" s="1"/>
  <c r="BV68" i="22" s="1"/>
  <c r="BV70" i="22" s="1"/>
  <c r="BV72" i="22" s="1"/>
  <c r="BU110" i="22"/>
  <c r="BU133" i="22"/>
  <c r="BU125" i="22"/>
  <c r="BU82" i="22"/>
  <c r="BU115" i="22"/>
  <c r="BU114" i="22"/>
  <c r="BV109" i="22" s="1"/>
  <c r="BU121" i="22"/>
  <c r="BU131" i="22"/>
  <c r="BT139" i="22"/>
  <c r="BT148" i="22"/>
  <c r="BV141" i="19"/>
  <c r="BU153" i="19"/>
  <c r="BU150" i="19"/>
  <c r="BV145" i="19" s="1"/>
  <c r="BW125" i="19"/>
  <c r="BY47" i="19"/>
  <c r="BX52" i="19"/>
  <c r="BW133" i="19"/>
  <c r="BW110" i="19"/>
  <c r="BW82" i="19"/>
  <c r="BW115" i="19"/>
  <c r="BW114" i="19"/>
  <c r="BX109" i="19" s="1"/>
  <c r="BW121" i="19"/>
  <c r="BV111" i="24" l="1"/>
  <c r="BU126" i="24"/>
  <c r="BU134" i="24" s="1"/>
  <c r="BS155" i="24"/>
  <c r="BS156" i="24" s="1"/>
  <c r="BV118" i="24"/>
  <c r="BV53" i="24"/>
  <c r="BV68" i="24" s="1"/>
  <c r="BV70" i="24" s="1"/>
  <c r="BV72" i="24" s="1"/>
  <c r="BW48" i="24"/>
  <c r="BW58" i="24" s="1"/>
  <c r="BW61" i="24" s="1"/>
  <c r="BT140" i="24"/>
  <c r="BV147" i="22"/>
  <c r="BV132" i="22"/>
  <c r="BV112" i="22"/>
  <c r="BV93" i="22" s="1"/>
  <c r="BV119" i="22"/>
  <c r="BV111" i="22"/>
  <c r="BV123" i="22" s="1"/>
  <c r="BU126" i="22"/>
  <c r="BU134" i="22" s="1"/>
  <c r="BT140" i="22"/>
  <c r="BW50" i="22"/>
  <c r="BS162" i="22"/>
  <c r="BS163" i="22" s="1"/>
  <c r="BS81" i="22"/>
  <c r="BS84" i="22" s="1"/>
  <c r="BV146" i="19"/>
  <c r="BV149" i="19" s="1"/>
  <c r="BV153" i="19" s="1"/>
  <c r="BU154" i="19"/>
  <c r="BX111" i="19"/>
  <c r="BX54" i="19"/>
  <c r="BX53" i="19" s="1"/>
  <c r="BX68" i="19" s="1"/>
  <c r="BX70" i="19" s="1"/>
  <c r="BX72" i="19" s="1"/>
  <c r="BY48" i="19"/>
  <c r="BY58" i="19" s="1"/>
  <c r="BY61" i="19" s="1"/>
  <c r="BW126" i="19"/>
  <c r="BW134" i="19" s="1"/>
  <c r="BW135" i="19" s="1"/>
  <c r="BX130" i="19" s="1"/>
  <c r="BX123" i="19" l="1"/>
  <c r="BX110" i="19" s="1"/>
  <c r="BV113" i="22"/>
  <c r="BV124" i="22" s="1"/>
  <c r="BV120" i="22" s="1"/>
  <c r="BW117" i="22" s="1"/>
  <c r="BV123" i="24"/>
  <c r="BV133" i="24" s="1"/>
  <c r="BU138" i="24"/>
  <c r="BU136" i="24"/>
  <c r="BU135" i="24"/>
  <c r="BV130" i="24" s="1"/>
  <c r="BV132" i="24"/>
  <c r="BV112" i="24"/>
  <c r="BV147" i="24"/>
  <c r="BV119" i="24"/>
  <c r="BS160" i="24"/>
  <c r="BV113" i="24"/>
  <c r="BV124" i="24" s="1"/>
  <c r="BT141" i="24"/>
  <c r="BT149" i="24" s="1"/>
  <c r="BW50" i="24"/>
  <c r="BV133" i="22"/>
  <c r="BV110" i="22"/>
  <c r="BT141" i="22"/>
  <c r="BT149" i="22" s="1"/>
  <c r="BU138" i="22"/>
  <c r="BU136" i="22"/>
  <c r="BU135" i="22"/>
  <c r="BV130" i="22" s="1"/>
  <c r="BV82" i="22"/>
  <c r="BX47" i="22"/>
  <c r="BW52" i="22"/>
  <c r="BV154" i="19"/>
  <c r="BX131" i="19"/>
  <c r="BV150" i="19"/>
  <c r="BW145" i="19" s="1"/>
  <c r="BY50" i="19"/>
  <c r="BW138" i="19"/>
  <c r="BW136" i="19"/>
  <c r="BX132" i="19"/>
  <c r="BX147" i="19"/>
  <c r="BX119" i="19"/>
  <c r="BX112" i="19"/>
  <c r="BX93" i="19" s="1"/>
  <c r="BX113" i="19"/>
  <c r="BX124" i="19" s="1"/>
  <c r="BU155" i="19"/>
  <c r="BU156" i="19" s="1"/>
  <c r="BX133" i="19" l="1"/>
  <c r="BV125" i="22"/>
  <c r="BV126" i="22" s="1"/>
  <c r="BV121" i="22"/>
  <c r="BV114" i="22"/>
  <c r="BW109" i="22" s="1"/>
  <c r="BW111" i="22" s="1"/>
  <c r="BV115" i="22"/>
  <c r="BV110" i="24"/>
  <c r="BV120" i="24"/>
  <c r="BW117" i="24" s="1"/>
  <c r="BW118" i="24" s="1"/>
  <c r="BV131" i="24"/>
  <c r="BU148" i="24"/>
  <c r="BU139" i="24"/>
  <c r="BU140" i="24" s="1"/>
  <c r="BX47" i="24"/>
  <c r="BW52" i="24"/>
  <c r="BW54" i="24" s="1"/>
  <c r="BT153" i="24"/>
  <c r="BT150" i="24"/>
  <c r="BU145" i="24" s="1"/>
  <c r="BV125" i="24"/>
  <c r="BS81" i="24"/>
  <c r="BS84" i="24" s="1"/>
  <c r="BS161" i="24"/>
  <c r="BS88" i="24" s="1"/>
  <c r="BS95" i="24" s="1"/>
  <c r="BS105" i="24" s="1"/>
  <c r="BV121" i="24"/>
  <c r="BV115" i="24"/>
  <c r="BV93" i="24"/>
  <c r="BV82" i="24"/>
  <c r="BV114" i="24"/>
  <c r="BW109" i="24" s="1"/>
  <c r="BW118" i="22"/>
  <c r="BW54" i="22"/>
  <c r="BW53" i="22" s="1"/>
  <c r="BW68" i="22" s="1"/>
  <c r="BW70" i="22" s="1"/>
  <c r="BW72" i="22" s="1"/>
  <c r="BX48" i="22"/>
  <c r="BX58" i="22" s="1"/>
  <c r="BX61" i="22" s="1"/>
  <c r="BV131" i="22"/>
  <c r="BU148" i="22"/>
  <c r="BU139" i="22"/>
  <c r="BU140" i="22" s="1"/>
  <c r="BT153" i="22"/>
  <c r="BT150" i="22"/>
  <c r="BU145" i="22" s="1"/>
  <c r="BX82" i="19"/>
  <c r="BX115" i="19"/>
  <c r="BX114" i="19"/>
  <c r="BY109" i="19" s="1"/>
  <c r="BX121" i="19"/>
  <c r="BX120" i="19"/>
  <c r="BY117" i="19" s="1"/>
  <c r="BW148" i="19"/>
  <c r="BW139" i="19"/>
  <c r="BZ47" i="19"/>
  <c r="BY52" i="19"/>
  <c r="BW146" i="19"/>
  <c r="BU160" i="19"/>
  <c r="BU161" i="19" s="1"/>
  <c r="BU88" i="19" s="1"/>
  <c r="BU95" i="19" s="1"/>
  <c r="BU105" i="19" s="1"/>
  <c r="BV155" i="19"/>
  <c r="BV156" i="19" s="1"/>
  <c r="BX125" i="19"/>
  <c r="BV134" i="22" l="1"/>
  <c r="BV138" i="22" s="1"/>
  <c r="BS162" i="24"/>
  <c r="BS163" i="24" s="1"/>
  <c r="BV126" i="24"/>
  <c r="BV134" i="24" s="1"/>
  <c r="BU146" i="24"/>
  <c r="BT154" i="24"/>
  <c r="BW53" i="24"/>
  <c r="BW68" i="24" s="1"/>
  <c r="BW70" i="24" s="1"/>
  <c r="BW72" i="24" s="1"/>
  <c r="BX48" i="24"/>
  <c r="BX58" i="24" s="1"/>
  <c r="BX61" i="24" s="1"/>
  <c r="BU141" i="24"/>
  <c r="BW111" i="24"/>
  <c r="BW147" i="22"/>
  <c r="BW132" i="22"/>
  <c r="BW112" i="22"/>
  <c r="BW93" i="22" s="1"/>
  <c r="BW119" i="22"/>
  <c r="BW123" i="22"/>
  <c r="BW113" i="22"/>
  <c r="BW124" i="22" s="1"/>
  <c r="BX50" i="22"/>
  <c r="BU141" i="22"/>
  <c r="BU146" i="22"/>
  <c r="BT154" i="22"/>
  <c r="BT155" i="22" s="1"/>
  <c r="BT156" i="22" s="1"/>
  <c r="BY118" i="19"/>
  <c r="BY111" i="19"/>
  <c r="BX126" i="19"/>
  <c r="BX134" i="19" s="1"/>
  <c r="BV160" i="19"/>
  <c r="BV161" i="19" s="1"/>
  <c r="BV88" i="19" s="1"/>
  <c r="BV95" i="19" s="1"/>
  <c r="BV105" i="19" s="1"/>
  <c r="BU162" i="19"/>
  <c r="BU163" i="19" s="1"/>
  <c r="BU81" i="19"/>
  <c r="BU84" i="19" s="1"/>
  <c r="BY54" i="19"/>
  <c r="BY53" i="19" s="1"/>
  <c r="BY68" i="19" s="1"/>
  <c r="BY70" i="19" s="1"/>
  <c r="BY72" i="19" s="1"/>
  <c r="BZ48" i="19"/>
  <c r="BZ58" i="19" s="1"/>
  <c r="BZ61" i="19" s="1"/>
  <c r="BW140" i="19"/>
  <c r="BW120" i="22" l="1"/>
  <c r="BX117" i="22" s="1"/>
  <c r="BX118" i="22" s="1"/>
  <c r="BU149" i="24"/>
  <c r="BU153" i="24" s="1"/>
  <c r="BV135" i="22"/>
  <c r="BW130" i="22" s="1"/>
  <c r="BW131" i="22" s="1"/>
  <c r="BV136" i="22"/>
  <c r="BW121" i="22"/>
  <c r="BW113" i="24"/>
  <c r="BW124" i="24" s="1"/>
  <c r="BU149" i="22"/>
  <c r="BU150" i="22" s="1"/>
  <c r="BV145" i="22" s="1"/>
  <c r="BW123" i="24"/>
  <c r="BW133" i="24" s="1"/>
  <c r="BX50" i="24"/>
  <c r="BW147" i="24"/>
  <c r="BW132" i="24"/>
  <c r="BW112" i="24"/>
  <c r="BW119" i="24"/>
  <c r="BT155" i="24"/>
  <c r="BT156" i="24" s="1"/>
  <c r="BV138" i="24"/>
  <c r="BV136" i="24"/>
  <c r="BV135" i="24"/>
  <c r="BW130" i="24" s="1"/>
  <c r="BY47" i="22"/>
  <c r="BX52" i="22"/>
  <c r="BW125" i="22"/>
  <c r="BV148" i="22"/>
  <c r="BV139" i="22"/>
  <c r="BW133" i="22"/>
  <c r="BW110" i="22"/>
  <c r="BT160" i="22"/>
  <c r="BT161" i="22" s="1"/>
  <c r="BT88" i="22" s="1"/>
  <c r="BT95" i="22" s="1"/>
  <c r="BT105" i="22" s="1"/>
  <c r="BW82" i="22"/>
  <c r="BW115" i="22"/>
  <c r="BW114" i="22"/>
  <c r="BX109" i="22" s="1"/>
  <c r="BY123" i="19"/>
  <c r="BW141" i="19"/>
  <c r="BW149" i="19" s="1"/>
  <c r="BZ50" i="19"/>
  <c r="BZ52" i="19" s="1"/>
  <c r="BY147" i="19"/>
  <c r="BY132" i="19"/>
  <c r="BY119" i="19"/>
  <c r="BY112" i="19"/>
  <c r="BY93" i="19" s="1"/>
  <c r="BV162" i="19"/>
  <c r="BV163" i="19" s="1"/>
  <c r="BV81" i="19"/>
  <c r="BV84" i="19" s="1"/>
  <c r="BX138" i="19"/>
  <c r="BX136" i="19"/>
  <c r="BX135" i="19"/>
  <c r="BY130" i="19" s="1"/>
  <c r="BY113" i="19"/>
  <c r="BY124" i="19" s="1"/>
  <c r="BW110" i="24" l="1"/>
  <c r="BU150" i="24"/>
  <c r="BV145" i="24" s="1"/>
  <c r="BV146" i="24" s="1"/>
  <c r="BU153" i="22"/>
  <c r="BU154" i="22" s="1"/>
  <c r="BU155" i="22" s="1"/>
  <c r="BU156" i="22" s="1"/>
  <c r="BW125" i="24"/>
  <c r="BW126" i="24" s="1"/>
  <c r="BY114" i="19"/>
  <c r="BZ109" i="19" s="1"/>
  <c r="BZ111" i="19" s="1"/>
  <c r="BV139" i="24"/>
  <c r="BV148" i="24"/>
  <c r="BT160" i="24"/>
  <c r="BW121" i="24"/>
  <c r="BW120" i="24"/>
  <c r="BX117" i="24" s="1"/>
  <c r="BW115" i="24"/>
  <c r="BW93" i="24"/>
  <c r="BW82" i="24"/>
  <c r="BW114" i="24"/>
  <c r="BX109" i="24" s="1"/>
  <c r="BY47" i="24"/>
  <c r="BX52" i="24"/>
  <c r="BX54" i="24" s="1"/>
  <c r="BU154" i="24"/>
  <c r="BW131" i="24"/>
  <c r="BV146" i="22"/>
  <c r="BT162" i="22"/>
  <c r="BT163" i="22" s="1"/>
  <c r="BT81" i="22"/>
  <c r="BT84" i="22" s="1"/>
  <c r="BV140" i="22"/>
  <c r="BW126" i="22"/>
  <c r="BW134" i="22" s="1"/>
  <c r="BW135" i="22" s="1"/>
  <c r="BX130" i="22" s="1"/>
  <c r="BX54" i="22"/>
  <c r="BX53" i="22" s="1"/>
  <c r="BX68" i="22" s="1"/>
  <c r="BX70" i="22" s="1"/>
  <c r="BX72" i="22" s="1"/>
  <c r="BY48" i="22"/>
  <c r="BY58" i="22" s="1"/>
  <c r="BY61" i="22" s="1"/>
  <c r="BX111" i="22"/>
  <c r="BY125" i="19"/>
  <c r="BX139" i="19"/>
  <c r="BX148" i="19"/>
  <c r="BY133" i="19"/>
  <c r="BY110" i="19"/>
  <c r="BY131" i="19"/>
  <c r="BY115" i="19"/>
  <c r="BY82" i="19"/>
  <c r="BY121" i="19"/>
  <c r="BY120" i="19"/>
  <c r="BZ117" i="19" s="1"/>
  <c r="BZ54" i="19"/>
  <c r="BZ53" i="19" s="1"/>
  <c r="BZ68" i="19" s="1"/>
  <c r="BZ70" i="19" s="1"/>
  <c r="BZ72" i="19" s="1"/>
  <c r="BW153" i="19"/>
  <c r="BW150" i="19"/>
  <c r="BX145" i="19" s="1"/>
  <c r="BZ123" i="19" l="1"/>
  <c r="BZ110" i="19" s="1"/>
  <c r="BY50" i="22"/>
  <c r="BY52" i="22" s="1"/>
  <c r="BW134" i="24"/>
  <c r="BV140" i="24"/>
  <c r="BU155" i="24"/>
  <c r="BU156" i="24" s="1"/>
  <c r="BX53" i="24"/>
  <c r="BX68" i="24" s="1"/>
  <c r="BX70" i="24" s="1"/>
  <c r="BX72" i="24" s="1"/>
  <c r="BY48" i="24"/>
  <c r="BY58" i="24" s="1"/>
  <c r="BY61" i="24" s="1"/>
  <c r="BX111" i="24"/>
  <c r="BX118" i="24"/>
  <c r="BT81" i="24"/>
  <c r="BT84" i="24" s="1"/>
  <c r="BT161" i="24"/>
  <c r="BT88" i="24" s="1"/>
  <c r="BT95" i="24" s="1"/>
  <c r="BT105" i="24" s="1"/>
  <c r="BX147" i="22"/>
  <c r="BX132" i="22"/>
  <c r="BX112" i="22"/>
  <c r="BX93" i="22" s="1"/>
  <c r="BX119" i="22"/>
  <c r="BX113" i="22"/>
  <c r="BX124" i="22" s="1"/>
  <c r="BX123" i="22"/>
  <c r="BW138" i="22"/>
  <c r="BW136" i="22"/>
  <c r="BU160" i="22"/>
  <c r="BU161" i="22" s="1"/>
  <c r="BU88" i="22" s="1"/>
  <c r="BU95" i="22" s="1"/>
  <c r="BU105" i="22" s="1"/>
  <c r="BX131" i="22"/>
  <c r="BV141" i="22"/>
  <c r="BV149" i="22" s="1"/>
  <c r="BV153" i="22" s="1"/>
  <c r="BZ113" i="19"/>
  <c r="BZ124" i="19" s="1"/>
  <c r="BX146" i="19"/>
  <c r="BW154" i="19"/>
  <c r="BX140" i="19"/>
  <c r="BZ132" i="19"/>
  <c r="BZ147" i="19"/>
  <c r="BZ119" i="19"/>
  <c r="BZ112" i="19"/>
  <c r="BZ93" i="19" s="1"/>
  <c r="BZ118" i="19"/>
  <c r="BY126" i="19"/>
  <c r="BY134" i="19" s="1"/>
  <c r="C93" i="19" l="1"/>
  <c r="N108" i="20" s="1"/>
  <c r="BZ47" i="22"/>
  <c r="BZ48" i="22" s="1"/>
  <c r="BZ58" i="22" s="1"/>
  <c r="BZ61" i="22" s="1"/>
  <c r="BZ114" i="19"/>
  <c r="BZ133" i="19"/>
  <c r="BV150" i="22"/>
  <c r="BW145" i="22" s="1"/>
  <c r="BW146" i="22" s="1"/>
  <c r="BX123" i="24"/>
  <c r="BX110" i="24" s="1"/>
  <c r="BX132" i="24"/>
  <c r="BX147" i="24"/>
  <c r="BX112" i="24"/>
  <c r="BX119" i="24"/>
  <c r="BU160" i="24"/>
  <c r="BX113" i="24"/>
  <c r="BX124" i="24" s="1"/>
  <c r="BY50" i="24"/>
  <c r="BV141" i="24"/>
  <c r="BV149" i="24" s="1"/>
  <c r="BW138" i="24"/>
  <c r="BW136" i="24"/>
  <c r="BT162" i="24"/>
  <c r="BT163" i="24" s="1"/>
  <c r="BW135" i="24"/>
  <c r="BX130" i="24" s="1"/>
  <c r="BU162" i="22"/>
  <c r="BU163" i="22" s="1"/>
  <c r="BU81" i="22"/>
  <c r="BU84" i="22" s="1"/>
  <c r="BW148" i="22"/>
  <c r="BW139" i="22"/>
  <c r="BY54" i="22"/>
  <c r="BY53" i="22" s="1"/>
  <c r="BY68" i="22" s="1"/>
  <c r="BY70" i="22" s="1"/>
  <c r="BY72" i="22" s="1"/>
  <c r="BV154" i="22"/>
  <c r="BV155" i="22" s="1"/>
  <c r="BV156" i="22" s="1"/>
  <c r="BX133" i="22"/>
  <c r="BX110" i="22"/>
  <c r="BX125" i="22"/>
  <c r="BX121" i="22"/>
  <c r="BX120" i="22"/>
  <c r="BY117" i="22" s="1"/>
  <c r="BX82" i="22"/>
  <c r="BX115" i="22"/>
  <c r="BX114" i="22"/>
  <c r="BY109" i="22" s="1"/>
  <c r="BY138" i="19"/>
  <c r="BY136" i="19"/>
  <c r="BY135" i="19"/>
  <c r="BZ130" i="19" s="1"/>
  <c r="BX141" i="19"/>
  <c r="BX149" i="19" s="1"/>
  <c r="BW155" i="19"/>
  <c r="BW156" i="19" s="1"/>
  <c r="BZ125" i="19"/>
  <c r="BZ120" i="19"/>
  <c r="BZ115" i="19"/>
  <c r="B115" i="19" s="1"/>
  <c r="BZ82" i="19"/>
  <c r="BZ121" i="19"/>
  <c r="B121" i="19" s="1"/>
  <c r="B110" i="19"/>
  <c r="BX114" i="24" l="1"/>
  <c r="BY109" i="24" s="1"/>
  <c r="BY111" i="24" s="1"/>
  <c r="BX133" i="24"/>
  <c r="BW139" i="24"/>
  <c r="BW148" i="24"/>
  <c r="BV153" i="24"/>
  <c r="BV150" i="24"/>
  <c r="BW145" i="24" s="1"/>
  <c r="BZ47" i="24"/>
  <c r="BY52" i="24"/>
  <c r="BY54" i="24" s="1"/>
  <c r="BX125" i="24"/>
  <c r="BU81" i="24"/>
  <c r="BU84" i="24" s="1"/>
  <c r="BU161" i="24"/>
  <c r="BU88" i="24" s="1"/>
  <c r="BU95" i="24" s="1"/>
  <c r="BU105" i="24" s="1"/>
  <c r="BX121" i="24"/>
  <c r="BX120" i="24"/>
  <c r="BY117" i="24" s="1"/>
  <c r="BX115" i="24"/>
  <c r="BX82" i="24"/>
  <c r="BX93" i="24"/>
  <c r="BX131" i="24"/>
  <c r="BX126" i="22"/>
  <c r="BX134" i="22" s="1"/>
  <c r="BX136" i="22" s="1"/>
  <c r="BZ50" i="22"/>
  <c r="BZ52" i="22" s="1"/>
  <c r="BV160" i="22"/>
  <c r="BV161" i="22" s="1"/>
  <c r="BV88" i="22" s="1"/>
  <c r="BV95" i="22" s="1"/>
  <c r="BV105" i="22" s="1"/>
  <c r="BY132" i="22"/>
  <c r="BY147" i="22"/>
  <c r="BY112" i="22"/>
  <c r="BY93" i="22" s="1"/>
  <c r="BY119" i="22"/>
  <c r="BY111" i="22"/>
  <c r="BY123" i="22" s="1"/>
  <c r="BW140" i="22"/>
  <c r="BY118" i="22"/>
  <c r="C82" i="19"/>
  <c r="N102" i="20" s="1"/>
  <c r="BZ126" i="19"/>
  <c r="BW160" i="19"/>
  <c r="BW161" i="19" s="1"/>
  <c r="BW88" i="19" s="1"/>
  <c r="BW95" i="19" s="1"/>
  <c r="BW105" i="19" s="1"/>
  <c r="BX153" i="19"/>
  <c r="BX150" i="19"/>
  <c r="BY145" i="19" s="1"/>
  <c r="BZ131" i="19"/>
  <c r="BY148" i="19"/>
  <c r="BY139" i="19"/>
  <c r="BY140" i="19" s="1"/>
  <c r="BY113" i="22" l="1"/>
  <c r="BY124" i="22" s="1"/>
  <c r="BY121" i="22" s="1"/>
  <c r="BZ134" i="19"/>
  <c r="BZ138" i="19" s="1"/>
  <c r="BW140" i="24"/>
  <c r="BY118" i="24"/>
  <c r="BY53" i="24"/>
  <c r="BY68" i="24" s="1"/>
  <c r="BY70" i="24" s="1"/>
  <c r="BY72" i="24" s="1"/>
  <c r="BY123" i="24" s="1"/>
  <c r="BU162" i="24"/>
  <c r="BU163" i="24" s="1"/>
  <c r="BX126" i="24"/>
  <c r="BX134" i="24" s="1"/>
  <c r="BZ48" i="24"/>
  <c r="BZ58" i="24" s="1"/>
  <c r="BZ61" i="24" s="1"/>
  <c r="BW146" i="24"/>
  <c r="BV154" i="24"/>
  <c r="BV155" i="24" s="1"/>
  <c r="BV156" i="24" s="1"/>
  <c r="BY133" i="22"/>
  <c r="BY110" i="22"/>
  <c r="BY82" i="22"/>
  <c r="BV162" i="22"/>
  <c r="BV163" i="22" s="1"/>
  <c r="BV81" i="22"/>
  <c r="BV84" i="22" s="1"/>
  <c r="BZ54" i="22"/>
  <c r="BZ53" i="22" s="1"/>
  <c r="BZ68" i="22" s="1"/>
  <c r="BZ70" i="22" s="1"/>
  <c r="BZ72" i="22" s="1"/>
  <c r="BW141" i="22"/>
  <c r="BW149" i="22" s="1"/>
  <c r="BX138" i="22"/>
  <c r="BX135" i="22"/>
  <c r="BY130" i="22" s="1"/>
  <c r="BY141" i="19"/>
  <c r="BY146" i="19"/>
  <c r="BX154" i="19"/>
  <c r="BW162" i="19"/>
  <c r="BW163" i="19" s="1"/>
  <c r="BW81" i="19"/>
  <c r="BW84" i="19" s="1"/>
  <c r="BY120" i="22" l="1"/>
  <c r="BZ117" i="22" s="1"/>
  <c r="BZ118" i="22" s="1"/>
  <c r="BY115" i="22"/>
  <c r="BY125" i="22"/>
  <c r="BY126" i="22" s="1"/>
  <c r="BY114" i="22"/>
  <c r="BZ109" i="22" s="1"/>
  <c r="BZ111" i="22" s="1"/>
  <c r="BY149" i="19"/>
  <c r="BY153" i="19" s="1"/>
  <c r="BY154" i="19" s="1"/>
  <c r="BY155" i="19" s="1"/>
  <c r="BY156" i="19" s="1"/>
  <c r="BZ135" i="19"/>
  <c r="BZ136" i="19"/>
  <c r="B136" i="19" s="1"/>
  <c r="BV160" i="24"/>
  <c r="BV161" i="24" s="1"/>
  <c r="BV88" i="24" s="1"/>
  <c r="BV95" i="24" s="1"/>
  <c r="BV105" i="24" s="1"/>
  <c r="BW141" i="24"/>
  <c r="BW149" i="24" s="1"/>
  <c r="BW153" i="24" s="1"/>
  <c r="BY133" i="24"/>
  <c r="BY110" i="24"/>
  <c r="BZ50" i="24"/>
  <c r="BZ52" i="24" s="1"/>
  <c r="BZ54" i="24" s="1"/>
  <c r="BX138" i="24"/>
  <c r="BX135" i="24"/>
  <c r="BY130" i="24" s="1"/>
  <c r="BX136" i="24"/>
  <c r="BY147" i="24"/>
  <c r="BY112" i="24"/>
  <c r="BY132" i="24"/>
  <c r="BY119" i="24"/>
  <c r="BY113" i="24"/>
  <c r="BY124" i="24" s="1"/>
  <c r="BX148" i="22"/>
  <c r="BX139" i="22"/>
  <c r="BZ147" i="22"/>
  <c r="BZ132" i="22"/>
  <c r="BZ112" i="22"/>
  <c r="BZ93" i="22" s="1"/>
  <c r="BZ119" i="22"/>
  <c r="BW153" i="22"/>
  <c r="BW150" i="22"/>
  <c r="BX145" i="22" s="1"/>
  <c r="BY131" i="22"/>
  <c r="BZ139" i="19"/>
  <c r="BZ148" i="19"/>
  <c r="BX155" i="19"/>
  <c r="BX156" i="19" s="1"/>
  <c r="C93" i="22" l="1"/>
  <c r="I108" i="20" s="1"/>
  <c r="BZ113" i="22"/>
  <c r="BZ124" i="22" s="1"/>
  <c r="BZ120" i="22" s="1"/>
  <c r="BY150" i="19"/>
  <c r="BZ145" i="19" s="1"/>
  <c r="BZ146" i="19" s="1"/>
  <c r="BZ123" i="22"/>
  <c r="BY134" i="22"/>
  <c r="BY138" i="22" s="1"/>
  <c r="BW150" i="24"/>
  <c r="BX145" i="24" s="1"/>
  <c r="BX146" i="24" s="1"/>
  <c r="BY121" i="24"/>
  <c r="BV162" i="24"/>
  <c r="BV163" i="24" s="1"/>
  <c r="BV81" i="24"/>
  <c r="BV84" i="24" s="1"/>
  <c r="BY131" i="24"/>
  <c r="BY93" i="24"/>
  <c r="BY115" i="24"/>
  <c r="BY82" i="24"/>
  <c r="BY114" i="24"/>
  <c r="BZ109" i="24" s="1"/>
  <c r="BX139" i="24"/>
  <c r="BX140" i="24" s="1"/>
  <c r="BX148" i="24"/>
  <c r="BZ53" i="24"/>
  <c r="BZ68" i="24" s="1"/>
  <c r="BZ70" i="24" s="1"/>
  <c r="BZ72" i="24" s="1"/>
  <c r="BW154" i="24"/>
  <c r="BW155" i="24" s="1"/>
  <c r="BW156" i="24" s="1"/>
  <c r="BY125" i="24"/>
  <c r="BY120" i="24"/>
  <c r="BZ117" i="24" s="1"/>
  <c r="BX146" i="22"/>
  <c r="BW154" i="22"/>
  <c r="BW155" i="22" s="1"/>
  <c r="BW156" i="22" s="1"/>
  <c r="BZ82" i="22"/>
  <c r="BX140" i="22"/>
  <c r="BY160" i="19"/>
  <c r="BY161" i="19" s="1"/>
  <c r="BY88" i="19" s="1"/>
  <c r="BY95" i="19" s="1"/>
  <c r="BY105" i="19" s="1"/>
  <c r="BX160" i="19"/>
  <c r="BX161" i="19" s="1"/>
  <c r="BX88" i="19" s="1"/>
  <c r="BX95" i="19" s="1"/>
  <c r="BX105" i="19" s="1"/>
  <c r="BZ140" i="19"/>
  <c r="BZ125" i="22" l="1"/>
  <c r="BZ126" i="22" s="1"/>
  <c r="BZ121" i="22"/>
  <c r="B121" i="22" s="1"/>
  <c r="BY135" i="22"/>
  <c r="BZ130" i="22" s="1"/>
  <c r="BZ131" i="22" s="1"/>
  <c r="BZ114" i="22"/>
  <c r="BZ115" i="22"/>
  <c r="B115" i="22" s="1"/>
  <c r="BZ133" i="22"/>
  <c r="BZ110" i="22"/>
  <c r="B110" i="22" s="1"/>
  <c r="BY136" i="22"/>
  <c r="BX141" i="24"/>
  <c r="BX149" i="24" s="1"/>
  <c r="BX153" i="24" s="1"/>
  <c r="BW160" i="24"/>
  <c r="BW161" i="24" s="1"/>
  <c r="BW88" i="24" s="1"/>
  <c r="BW95" i="24" s="1"/>
  <c r="BW105" i="24" s="1"/>
  <c r="BZ111" i="24"/>
  <c r="BZ123" i="24" s="1"/>
  <c r="BZ118" i="24"/>
  <c r="BY126" i="24"/>
  <c r="BY134" i="24" s="1"/>
  <c r="BZ147" i="24"/>
  <c r="BZ112" i="24"/>
  <c r="BZ132" i="24"/>
  <c r="BZ119" i="24"/>
  <c r="BX141" i="22"/>
  <c r="BX149" i="22" s="1"/>
  <c r="C82" i="22"/>
  <c r="I102" i="20" s="1"/>
  <c r="BW160" i="22"/>
  <c r="BW161" i="22" s="1"/>
  <c r="BW88" i="22" s="1"/>
  <c r="BW95" i="22" s="1"/>
  <c r="BW105" i="22" s="1"/>
  <c r="BY148" i="22"/>
  <c r="BY139" i="22"/>
  <c r="BZ141" i="19"/>
  <c r="BZ149" i="19" s="1"/>
  <c r="BX162" i="19"/>
  <c r="BX163" i="19" s="1"/>
  <c r="BX81" i="19"/>
  <c r="BX84" i="19" s="1"/>
  <c r="BY162" i="19"/>
  <c r="BY163" i="19" s="1"/>
  <c r="BY81" i="19"/>
  <c r="BY84" i="19" s="1"/>
  <c r="BZ134" i="22" l="1"/>
  <c r="BZ135" i="22" s="1"/>
  <c r="BY138" i="24"/>
  <c r="BY136" i="24"/>
  <c r="BY135" i="24"/>
  <c r="BZ130" i="24" s="1"/>
  <c r="BZ133" i="24"/>
  <c r="BZ110" i="24"/>
  <c r="B110" i="24" s="1"/>
  <c r="BW162" i="24"/>
  <c r="BW163" i="24" s="1"/>
  <c r="BW81" i="24"/>
  <c r="BW84" i="24" s="1"/>
  <c r="BZ93" i="24"/>
  <c r="BZ82" i="24"/>
  <c r="BZ113" i="24"/>
  <c r="BZ124" i="24" s="1"/>
  <c r="BZ121" i="24" s="1"/>
  <c r="B121" i="24" s="1"/>
  <c r="BX154" i="24"/>
  <c r="BX150" i="24"/>
  <c r="BY145" i="24" s="1"/>
  <c r="BX153" i="22"/>
  <c r="BX150" i="22"/>
  <c r="BY145" i="22" s="1"/>
  <c r="BY140" i="22"/>
  <c r="BW162" i="22"/>
  <c r="BW163" i="22" s="1"/>
  <c r="BW81" i="22"/>
  <c r="BW84" i="22" s="1"/>
  <c r="BZ153" i="19"/>
  <c r="BZ150" i="19"/>
  <c r="BZ136" i="22" l="1"/>
  <c r="B136" i="22" s="1"/>
  <c r="BZ138" i="22"/>
  <c r="BZ139" i="22" s="1"/>
  <c r="BY146" i="24"/>
  <c r="BX155" i="24"/>
  <c r="BX156" i="24" s="1"/>
  <c r="BZ125" i="24"/>
  <c r="C82" i="24"/>
  <c r="D102" i="20" s="1"/>
  <c r="BZ115" i="24"/>
  <c r="B115" i="24" s="1"/>
  <c r="C93" i="24"/>
  <c r="D108" i="20" s="1"/>
  <c r="BZ114" i="24"/>
  <c r="BZ120" i="24"/>
  <c r="BZ131" i="24"/>
  <c r="BY139" i="24"/>
  <c r="BY148" i="24"/>
  <c r="BY141" i="22"/>
  <c r="BY146" i="22"/>
  <c r="BX154" i="22"/>
  <c r="BX155" i="22" s="1"/>
  <c r="BX156" i="22" s="1"/>
  <c r="BZ154" i="19"/>
  <c r="BZ155" i="19" s="1"/>
  <c r="BZ156" i="19" s="1"/>
  <c r="BY149" i="22" l="1"/>
  <c r="BY153" i="22" s="1"/>
  <c r="BY154" i="22" s="1"/>
  <c r="BY155" i="22" s="1"/>
  <c r="BY156" i="22" s="1"/>
  <c r="BZ148" i="22"/>
  <c r="BY140" i="24"/>
  <c r="BZ126" i="24"/>
  <c r="BZ134" i="24" s="1"/>
  <c r="BX160" i="24"/>
  <c r="BZ140" i="22"/>
  <c r="BX160" i="22"/>
  <c r="BX161" i="22" s="1"/>
  <c r="BX88" i="22" s="1"/>
  <c r="BX95" i="22" s="1"/>
  <c r="BX105" i="22" s="1"/>
  <c r="BZ160" i="19"/>
  <c r="BZ161" i="19" s="1"/>
  <c r="BZ88" i="19" s="1"/>
  <c r="BZ95" i="19" s="1"/>
  <c r="BZ105" i="19" s="1"/>
  <c r="B95" i="19" l="1"/>
  <c r="N112" i="20" s="1"/>
  <c r="BY150" i="22"/>
  <c r="BZ145" i="22" s="1"/>
  <c r="BZ146" i="22" s="1"/>
  <c r="BZ138" i="24"/>
  <c r="BZ136" i="24"/>
  <c r="B136" i="24" s="1"/>
  <c r="BZ135" i="24"/>
  <c r="BX81" i="24"/>
  <c r="BX84" i="24" s="1"/>
  <c r="BX161" i="24"/>
  <c r="BX88" i="24" s="1"/>
  <c r="BX95" i="24" s="1"/>
  <c r="BX105" i="24" s="1"/>
  <c r="BY141" i="24"/>
  <c r="BY149" i="24" s="1"/>
  <c r="BX162" i="22"/>
  <c r="BX163" i="22" s="1"/>
  <c r="BX81" i="22"/>
  <c r="BX84" i="22" s="1"/>
  <c r="BZ141" i="22"/>
  <c r="BY160" i="22"/>
  <c r="BY161" i="22" s="1"/>
  <c r="BY88" i="22" s="1"/>
  <c r="BY95" i="22" s="1"/>
  <c r="BY105" i="22" s="1"/>
  <c r="C88" i="19"/>
  <c r="BZ162" i="19"/>
  <c r="BZ163" i="19" s="1"/>
  <c r="BZ81" i="19"/>
  <c r="B105" i="19" l="1"/>
  <c r="N50" i="20" s="1"/>
  <c r="C105" i="19"/>
  <c r="B96" i="19"/>
  <c r="N113" i="20" s="1"/>
  <c r="C94" i="19"/>
  <c r="N111" i="20" s="1"/>
  <c r="N109" i="20"/>
  <c r="N36" i="20" s="1"/>
  <c r="N38" i="20" s="1"/>
  <c r="BZ149" i="22"/>
  <c r="BZ153" i="22" s="1"/>
  <c r="BX162" i="24"/>
  <c r="BX163" i="24" s="1"/>
  <c r="BY153" i="24"/>
  <c r="BY150" i="24"/>
  <c r="BZ145" i="24" s="1"/>
  <c r="BZ139" i="24"/>
  <c r="BZ140" i="24" s="1"/>
  <c r="BZ148" i="24"/>
  <c r="BY162" i="22"/>
  <c r="BY163" i="22" s="1"/>
  <c r="BY81" i="22"/>
  <c r="BY84" i="22" s="1"/>
  <c r="C81" i="19"/>
  <c r="BZ84" i="19"/>
  <c r="B84" i="19" s="1"/>
  <c r="N44" i="20" l="1"/>
  <c r="N47" i="20" s="1"/>
  <c r="N103" i="20"/>
  <c r="N105" i="20"/>
  <c r="BZ150" i="22"/>
  <c r="BZ141" i="24"/>
  <c r="BZ146" i="24"/>
  <c r="BY154" i="24"/>
  <c r="BZ154" i="22"/>
  <c r="BZ155" i="22" s="1"/>
  <c r="BZ156" i="22" s="1"/>
  <c r="B85" i="19"/>
  <c r="C83" i="19"/>
  <c r="N49" i="20" l="1"/>
  <c r="N104" i="20"/>
  <c r="N106" i="20"/>
  <c r="BZ149" i="24"/>
  <c r="BZ153" i="24" s="1"/>
  <c r="BZ154" i="24" s="1"/>
  <c r="BZ155" i="24" s="1"/>
  <c r="BZ156" i="24" s="1"/>
  <c r="BY155" i="24"/>
  <c r="BY156" i="24" s="1"/>
  <c r="BZ160" i="22"/>
  <c r="BZ161" i="22" s="1"/>
  <c r="BZ88" i="22" s="1"/>
  <c r="BZ95" i="22" s="1"/>
  <c r="BZ105" i="22" s="1"/>
  <c r="N48" i="20" l="1"/>
  <c r="B95" i="22"/>
  <c r="I112" i="20" s="1"/>
  <c r="BZ150" i="24"/>
  <c r="BZ160" i="24"/>
  <c r="BZ161" i="24" s="1"/>
  <c r="BZ88" i="24" s="1"/>
  <c r="BY160" i="24"/>
  <c r="BY161" i="24" s="1"/>
  <c r="BY88" i="24" s="1"/>
  <c r="BY95" i="24" s="1"/>
  <c r="BY105" i="24" s="1"/>
  <c r="C88" i="22"/>
  <c r="BZ162" i="22"/>
  <c r="BZ163" i="22" s="1"/>
  <c r="BZ81" i="22"/>
  <c r="C105" i="22" l="1"/>
  <c r="B105" i="22"/>
  <c r="I50" i="20" s="1"/>
  <c r="I109" i="20"/>
  <c r="I36" i="20" s="1"/>
  <c r="I38" i="20" s="1"/>
  <c r="B96" i="22"/>
  <c r="I113" i="20" s="1"/>
  <c r="C94" i="22"/>
  <c r="I111" i="20" s="1"/>
  <c r="C88" i="24"/>
  <c r="BZ95" i="24"/>
  <c r="BZ105" i="24" s="1"/>
  <c r="B105" i="24" s="1"/>
  <c r="BY162" i="24"/>
  <c r="BY163" i="24" s="1"/>
  <c r="BY81" i="24"/>
  <c r="BY84" i="24" s="1"/>
  <c r="BZ162" i="24"/>
  <c r="BZ163" i="24" s="1"/>
  <c r="BZ81" i="24"/>
  <c r="C81" i="22"/>
  <c r="I103" i="20" s="1"/>
  <c r="BZ84" i="22"/>
  <c r="B84" i="22" s="1"/>
  <c r="I105" i="20" s="1"/>
  <c r="I44" i="20" l="1"/>
  <c r="B95" i="24"/>
  <c r="D112" i="20" s="1"/>
  <c r="C95" i="24"/>
  <c r="D109" i="20"/>
  <c r="C94" i="24"/>
  <c r="C81" i="24"/>
  <c r="BZ84" i="24"/>
  <c r="B84" i="24" s="1"/>
  <c r="B96" i="24"/>
  <c r="B85" i="22"/>
  <c r="I106" i="20" s="1"/>
  <c r="C83" i="22"/>
  <c r="I104" i="20" s="1"/>
  <c r="I47" i="20" l="1"/>
  <c r="I49" i="20" s="1"/>
  <c r="D50" i="20"/>
  <c r="C105" i="24"/>
  <c r="D36" i="20"/>
  <c r="D38" i="20" s="1"/>
  <c r="D103" i="20"/>
  <c r="D105" i="20"/>
  <c r="D111" i="20"/>
  <c r="D113" i="20"/>
  <c r="C83" i="24"/>
  <c r="B85" i="24"/>
  <c r="D44" i="20" l="1"/>
  <c r="S38" i="20"/>
  <c r="I48" i="20"/>
  <c r="D106" i="20"/>
  <c r="D104" i="20"/>
  <c r="D47" i="20" l="1"/>
  <c r="D49" i="20" s="1"/>
  <c r="S44" i="20"/>
  <c r="D48" i="20" l="1"/>
  <c r="S47" i="20"/>
  <c r="D120" i="2"/>
  <c r="S49" i="20" l="1"/>
  <c r="S48" i="20"/>
  <c r="D64" i="2"/>
  <c r="D63" i="2" s="1"/>
  <c r="D87" i="2"/>
  <c r="Z16" i="3" s="1"/>
  <c r="D34" i="2"/>
  <c r="D31" i="2"/>
  <c r="D32" i="2" s="1"/>
  <c r="D9" i="2"/>
  <c r="E15" i="3" s="1"/>
  <c r="D82" i="2"/>
  <c r="D16" i="2"/>
  <c r="K16" i="3"/>
  <c r="N16" i="3"/>
  <c r="O16" i="3"/>
  <c r="P16" i="3"/>
  <c r="D79" i="2"/>
  <c r="E2" i="3"/>
  <c r="AG2" i="3" s="1"/>
  <c r="AY2" i="3"/>
  <c r="D12" i="2"/>
  <c r="D6" i="2"/>
  <c r="D76" i="2"/>
  <c r="AI16" i="3" l="1"/>
  <c r="Y16" i="3"/>
  <c r="U16" i="3"/>
  <c r="S16" i="3"/>
  <c r="Q16" i="3"/>
  <c r="L16" i="3"/>
  <c r="J16" i="3"/>
  <c r="I16" i="3"/>
  <c r="AY16" i="3"/>
  <c r="BA16" i="3"/>
  <c r="AU16" i="3"/>
  <c r="AR16" i="3"/>
  <c r="AP16" i="3"/>
  <c r="AT16" i="3"/>
  <c r="AO16" i="3"/>
  <c r="F16" i="3"/>
  <c r="AN16" i="3"/>
  <c r="AK16" i="3"/>
  <c r="AJ16" i="3"/>
  <c r="AM16" i="3"/>
  <c r="AH16" i="3"/>
  <c r="AE16" i="3"/>
  <c r="AB2" i="3"/>
  <c r="L2" i="3"/>
  <c r="S2" i="3"/>
  <c r="K2" i="3"/>
  <c r="AF16" i="3"/>
  <c r="U2" i="3"/>
  <c r="AD16" i="3"/>
  <c r="AC16" i="3"/>
  <c r="E16" i="3"/>
  <c r="AA16" i="3"/>
  <c r="AZ16" i="3"/>
  <c r="G16" i="3"/>
  <c r="BT16" i="3"/>
  <c r="BU16" i="3"/>
  <c r="BB16" i="3"/>
  <c r="BV16" i="3"/>
  <c r="BC16" i="3"/>
  <c r="BW16" i="3"/>
  <c r="BD16" i="3"/>
  <c r="BX16" i="3"/>
  <c r="BE16" i="3"/>
  <c r="BY16" i="3"/>
  <c r="BF16" i="3"/>
  <c r="BH16" i="3"/>
  <c r="BI16" i="3"/>
  <c r="BJ16" i="3"/>
  <c r="BK16" i="3"/>
  <c r="BL16" i="3"/>
  <c r="BM16" i="3"/>
  <c r="BO16" i="3"/>
  <c r="BP16" i="3"/>
  <c r="BR16" i="3"/>
  <c r="BS16" i="3"/>
  <c r="BG16" i="3"/>
  <c r="BQ16" i="3"/>
  <c r="BN16" i="3"/>
  <c r="AX16" i="3"/>
  <c r="X16" i="3"/>
  <c r="AW16" i="3"/>
  <c r="V16" i="3"/>
  <c r="AH2" i="3"/>
  <c r="BB2" i="3"/>
  <c r="BV2" i="3"/>
  <c r="BW2" i="3"/>
  <c r="BD2" i="3"/>
  <c r="BY2" i="3"/>
  <c r="BL2" i="3"/>
  <c r="BN2" i="3"/>
  <c r="BP2" i="3"/>
  <c r="BQ2" i="3"/>
  <c r="BR2" i="3"/>
  <c r="BS2" i="3"/>
  <c r="BU2" i="3"/>
  <c r="BC2" i="3"/>
  <c r="BX2" i="3"/>
  <c r="BE2" i="3"/>
  <c r="BF2" i="3"/>
  <c r="BG2" i="3"/>
  <c r="BM2" i="3"/>
  <c r="BO2" i="3"/>
  <c r="BH2" i="3"/>
  <c r="BI2" i="3"/>
  <c r="BJ2" i="3"/>
  <c r="BK2" i="3"/>
  <c r="BT2" i="3"/>
  <c r="AZ2" i="3"/>
  <c r="D66" i="2"/>
  <c r="D68" i="2" s="1"/>
  <c r="AS2" i="3"/>
  <c r="AQ2" i="3"/>
  <c r="AA2" i="3"/>
  <c r="AF2" i="3"/>
  <c r="Z2" i="3"/>
  <c r="AE2" i="3"/>
  <c r="Y2" i="3"/>
  <c r="BA2" i="3"/>
  <c r="N2" i="3"/>
  <c r="AX2" i="3"/>
  <c r="M2" i="3"/>
  <c r="AW2" i="3"/>
  <c r="J2" i="3"/>
  <c r="I2" i="3"/>
  <c r="AO2" i="3"/>
  <c r="AJ2" i="3"/>
  <c r="H2" i="3"/>
  <c r="G2" i="3"/>
  <c r="AM2" i="3"/>
  <c r="F2" i="3"/>
  <c r="AC2" i="3"/>
  <c r="AS16" i="3"/>
  <c r="T16" i="3"/>
  <c r="AI2" i="3"/>
  <c r="O2" i="3"/>
  <c r="AK2" i="3"/>
  <c r="Q2" i="3"/>
  <c r="AP2" i="3"/>
  <c r="AL2" i="3"/>
  <c r="R2" i="3"/>
  <c r="AR2" i="3"/>
  <c r="AN2" i="3"/>
  <c r="T2" i="3"/>
  <c r="AT2" i="3"/>
  <c r="V2" i="3"/>
  <c r="AU2" i="3"/>
  <c r="W2" i="3"/>
  <c r="AV2" i="3"/>
  <c r="X2" i="3"/>
  <c r="P2" i="3"/>
  <c r="AD2" i="3"/>
  <c r="D88" i="2"/>
  <c r="AV16" i="3"/>
  <c r="AQ16" i="3"/>
  <c r="AL16" i="3"/>
  <c r="AG16" i="3"/>
  <c r="AB16" i="3"/>
  <c r="W16" i="3"/>
  <c r="R16" i="3"/>
  <c r="M16" i="3"/>
  <c r="H16" i="3"/>
  <c r="D41" i="2" l="1"/>
  <c r="D44" i="2"/>
  <c r="D48" i="2"/>
  <c r="D50" i="2"/>
  <c r="D37" i="2"/>
  <c r="D39" i="2"/>
  <c r="D46" i="2"/>
  <c r="D70" i="2"/>
  <c r="D89" i="2"/>
  <c r="M22" i="3" s="1"/>
  <c r="M23" i="3" s="1"/>
  <c r="AS22" i="3" l="1"/>
  <c r="AS23" i="3" s="1"/>
  <c r="AS65" i="3" s="1"/>
  <c r="AC22" i="3"/>
  <c r="AC23" i="3" s="1"/>
  <c r="AC65" i="3" s="1"/>
  <c r="AH22" i="3"/>
  <c r="AH23" i="3" s="1"/>
  <c r="AH65" i="3" s="1"/>
  <c r="BP17" i="3"/>
  <c r="BL18" i="3"/>
  <c r="BG22" i="3"/>
  <c r="BG23" i="3" s="1"/>
  <c r="BG65" i="3" s="1"/>
  <c r="BM18" i="3"/>
  <c r="BH22" i="3"/>
  <c r="BH23" i="3" s="1"/>
  <c r="BH65" i="3" s="1"/>
  <c r="BJ22" i="3"/>
  <c r="BJ23" i="3" s="1"/>
  <c r="BJ65" i="3" s="1"/>
  <c r="BP18" i="3"/>
  <c r="BU17" i="3"/>
  <c r="BQ18" i="3"/>
  <c r="BL22" i="3"/>
  <c r="BL23" i="3" s="1"/>
  <c r="BL65" i="3" s="1"/>
  <c r="BB17" i="3"/>
  <c r="BB19" i="3" s="1"/>
  <c r="BB64" i="3" s="1"/>
  <c r="BV17" i="3"/>
  <c r="BR18" i="3"/>
  <c r="BM22" i="3"/>
  <c r="BM23" i="3" s="1"/>
  <c r="BM65" i="3" s="1"/>
  <c r="BW17" i="3"/>
  <c r="BW19" i="3" s="1"/>
  <c r="BW64" i="3" s="1"/>
  <c r="BS18" i="3"/>
  <c r="BO22" i="3"/>
  <c r="BO23" i="3" s="1"/>
  <c r="BO65" i="3" s="1"/>
  <c r="BY17" i="3"/>
  <c r="BP22" i="3"/>
  <c r="BP23" i="3" s="1"/>
  <c r="BP65" i="3" s="1"/>
  <c r="BF17" i="3"/>
  <c r="BQ22" i="3"/>
  <c r="BQ23" i="3" s="1"/>
  <c r="BQ65" i="3" s="1"/>
  <c r="BG17" i="3"/>
  <c r="BW18" i="3"/>
  <c r="BT22" i="3"/>
  <c r="BT23" i="3" s="1"/>
  <c r="BT65" i="3" s="1"/>
  <c r="BJ17" i="3"/>
  <c r="BU22" i="3"/>
  <c r="BU23" i="3" s="1"/>
  <c r="BU65" i="3" s="1"/>
  <c r="BK17" i="3"/>
  <c r="BB22" i="3"/>
  <c r="BB23" i="3" s="1"/>
  <c r="BB65" i="3" s="1"/>
  <c r="BL17" i="3"/>
  <c r="BL19" i="3" s="1"/>
  <c r="BL64" i="3" s="1"/>
  <c r="BW22" i="3"/>
  <c r="BW23" i="3" s="1"/>
  <c r="BW65" i="3" s="1"/>
  <c r="BI18" i="3"/>
  <c r="BX22" i="3"/>
  <c r="BX23" i="3" s="1"/>
  <c r="BX65" i="3" s="1"/>
  <c r="BN17" i="3"/>
  <c r="BE22" i="3"/>
  <c r="BE23" i="3" s="1"/>
  <c r="BE65" i="3" s="1"/>
  <c r="BO17" i="3"/>
  <c r="BO19" i="3" s="1"/>
  <c r="BO64" i="3" s="1"/>
  <c r="BF22" i="3"/>
  <c r="BF23" i="3" s="1"/>
  <c r="BF65" i="3" s="1"/>
  <c r="BQ17" i="3"/>
  <c r="BR17" i="3"/>
  <c r="BN18" i="3"/>
  <c r="BI22" i="3"/>
  <c r="BI23" i="3" s="1"/>
  <c r="BI65" i="3" s="1"/>
  <c r="BS17" i="3"/>
  <c r="BO18" i="3"/>
  <c r="BT17" i="3"/>
  <c r="BK22" i="3"/>
  <c r="BK23" i="3" s="1"/>
  <c r="BK65" i="3" s="1"/>
  <c r="BC17" i="3"/>
  <c r="BN22" i="3"/>
  <c r="BN23" i="3" s="1"/>
  <c r="BN65" i="3" s="1"/>
  <c r="BD17" i="3"/>
  <c r="BX17" i="3"/>
  <c r="BT18" i="3"/>
  <c r="BE17" i="3"/>
  <c r="BU18" i="3"/>
  <c r="BV18" i="3"/>
  <c r="BC18" i="3"/>
  <c r="BH17" i="3"/>
  <c r="BS22" i="3"/>
  <c r="BS23" i="3" s="1"/>
  <c r="BS65" i="3" s="1"/>
  <c r="BI17" i="3"/>
  <c r="BI19" i="3" s="1"/>
  <c r="BI64" i="3" s="1"/>
  <c r="BY18" i="3"/>
  <c r="BF18" i="3"/>
  <c r="BG18" i="3"/>
  <c r="BV22" i="3"/>
  <c r="BV23" i="3" s="1"/>
  <c r="BV65" i="3" s="1"/>
  <c r="BC22" i="3"/>
  <c r="BC23" i="3" s="1"/>
  <c r="BC65" i="3" s="1"/>
  <c r="BM17" i="3"/>
  <c r="BD22" i="3"/>
  <c r="BD23" i="3" s="1"/>
  <c r="BD65" i="3" s="1"/>
  <c r="BJ18" i="3"/>
  <c r="BY22" i="3"/>
  <c r="BY23" i="3" s="1"/>
  <c r="BY65" i="3" s="1"/>
  <c r="BK18" i="3"/>
  <c r="BB18" i="3"/>
  <c r="BX18" i="3"/>
  <c r="BD18" i="3"/>
  <c r="BR22" i="3"/>
  <c r="BR23" i="3" s="1"/>
  <c r="BR65" i="3" s="1"/>
  <c r="BE18" i="3"/>
  <c r="BH18" i="3"/>
  <c r="I22" i="3"/>
  <c r="I23" i="3" s="1"/>
  <c r="I65" i="3" s="1"/>
  <c r="AU22" i="3"/>
  <c r="AU23" i="3" s="1"/>
  <c r="AU65" i="3" s="1"/>
  <c r="AY22" i="3"/>
  <c r="AY23" i="3" s="1"/>
  <c r="AY65" i="3" s="1"/>
  <c r="AQ22" i="3"/>
  <c r="AQ23" i="3" s="1"/>
  <c r="AQ65" i="3" s="1"/>
  <c r="R22" i="3"/>
  <c r="R23" i="3" s="1"/>
  <c r="R65" i="3" s="1"/>
  <c r="AM22" i="3"/>
  <c r="AM23" i="3" s="1"/>
  <c r="AM65" i="3" s="1"/>
  <c r="V22" i="3"/>
  <c r="V23" i="3" s="1"/>
  <c r="V65" i="3" s="1"/>
  <c r="N22" i="3"/>
  <c r="N23" i="3" s="1"/>
  <c r="N65" i="3" s="1"/>
  <c r="AE22" i="3"/>
  <c r="AE23" i="3" s="1"/>
  <c r="Y22" i="3"/>
  <c r="Y23" i="3" s="1"/>
  <c r="AJ22" i="3"/>
  <c r="AJ23" i="3" s="1"/>
  <c r="M65" i="3"/>
  <c r="AI22" i="3"/>
  <c r="AI23" i="3" s="1"/>
  <c r="AO22" i="3"/>
  <c r="AO23" i="3" s="1"/>
  <c r="AA22" i="3"/>
  <c r="AA23" i="3" s="1"/>
  <c r="AZ22" i="3"/>
  <c r="AZ23" i="3" s="1"/>
  <c r="W22" i="3"/>
  <c r="W23" i="3" s="1"/>
  <c r="AV22" i="3"/>
  <c r="AV23" i="3" s="1"/>
  <c r="O22" i="3"/>
  <c r="O23" i="3" s="1"/>
  <c r="AN22" i="3"/>
  <c r="AN23" i="3" s="1"/>
  <c r="K22" i="3"/>
  <c r="K23" i="3" s="1"/>
  <c r="AF22" i="3"/>
  <c r="AF23" i="3" s="1"/>
  <c r="E22" i="3"/>
  <c r="AB22" i="3"/>
  <c r="AB23" i="3" s="1"/>
  <c r="AX22" i="3"/>
  <c r="AX23" i="3" s="1"/>
  <c r="BA22" i="3"/>
  <c r="BA23" i="3" s="1"/>
  <c r="X22" i="3"/>
  <c r="X23" i="3" s="1"/>
  <c r="AT22" i="3"/>
  <c r="AT23" i="3" s="1"/>
  <c r="D54" i="2"/>
  <c r="G22" i="3" s="1"/>
  <c r="G23" i="3" s="1"/>
  <c r="AK22" i="3"/>
  <c r="AK23" i="3" s="1"/>
  <c r="T22" i="3"/>
  <c r="T23" i="3" s="1"/>
  <c r="AP22" i="3"/>
  <c r="AP23" i="3" s="1"/>
  <c r="U22" i="3"/>
  <c r="U23" i="3" s="1"/>
  <c r="P22" i="3"/>
  <c r="P23" i="3" s="1"/>
  <c r="AL22" i="3"/>
  <c r="AL23" i="3" s="1"/>
  <c r="AW22" i="3"/>
  <c r="AW23" i="3" s="1"/>
  <c r="L22" i="3"/>
  <c r="L23" i="3" s="1"/>
  <c r="F17" i="3"/>
  <c r="E17" i="3"/>
  <c r="K18" i="3"/>
  <c r="P18" i="3"/>
  <c r="U18" i="3"/>
  <c r="Z18" i="3"/>
  <c r="AE18" i="3"/>
  <c r="AJ18" i="3"/>
  <c r="AO18" i="3"/>
  <c r="AT18" i="3"/>
  <c r="AY18" i="3"/>
  <c r="E18" i="3"/>
  <c r="G17" i="3"/>
  <c r="L17" i="3"/>
  <c r="Q17" i="3"/>
  <c r="V17" i="3"/>
  <c r="AA17" i="3"/>
  <c r="AF17" i="3"/>
  <c r="AK17" i="3"/>
  <c r="AP17" i="3"/>
  <c r="AU17" i="3"/>
  <c r="AZ17" i="3"/>
  <c r="H17" i="3"/>
  <c r="M17" i="3"/>
  <c r="R17" i="3"/>
  <c r="W17" i="3"/>
  <c r="AB17" i="3"/>
  <c r="AG17" i="3"/>
  <c r="AL17" i="3"/>
  <c r="AQ17" i="3"/>
  <c r="AV17" i="3"/>
  <c r="BA17" i="3"/>
  <c r="J17" i="3"/>
  <c r="Q18" i="3"/>
  <c r="AE17" i="3"/>
  <c r="AM17" i="3"/>
  <c r="BA18" i="3"/>
  <c r="J18" i="3"/>
  <c r="R18" i="3"/>
  <c r="AM18" i="3"/>
  <c r="Y17" i="3"/>
  <c r="AF18" i="3"/>
  <c r="AT17" i="3"/>
  <c r="M18" i="3"/>
  <c r="Y18" i="3"/>
  <c r="AG18" i="3"/>
  <c r="K17" i="3"/>
  <c r="S17" i="3"/>
  <c r="AN17" i="3"/>
  <c r="AU18" i="3"/>
  <c r="AX18" i="3"/>
  <c r="D90" i="2"/>
  <c r="S18" i="3"/>
  <c r="AN18" i="3"/>
  <c r="AV18" i="3"/>
  <c r="L18" i="3"/>
  <c r="Z17" i="3"/>
  <c r="AH17" i="3"/>
  <c r="AH18" i="3"/>
  <c r="H18" i="3"/>
  <c r="T17" i="3"/>
  <c r="AA18" i="3"/>
  <c r="AO17" i="3"/>
  <c r="AW17" i="3"/>
  <c r="AI18" i="3"/>
  <c r="T18" i="3"/>
  <c r="AB18" i="3"/>
  <c r="AW18" i="3"/>
  <c r="F18" i="3"/>
  <c r="N17" i="3"/>
  <c r="AI17" i="3"/>
  <c r="AP18" i="3"/>
  <c r="AC18" i="3"/>
  <c r="N18" i="3"/>
  <c r="AQ18" i="3"/>
  <c r="G18" i="3"/>
  <c r="U17" i="3"/>
  <c r="AC17" i="3"/>
  <c r="AX17" i="3"/>
  <c r="O17" i="3"/>
  <c r="V18" i="3"/>
  <c r="AJ17" i="3"/>
  <c r="AR17" i="3"/>
  <c r="O18" i="3"/>
  <c r="W18" i="3"/>
  <c r="AR18" i="3"/>
  <c r="AS18" i="3"/>
  <c r="I17" i="3"/>
  <c r="AD17" i="3"/>
  <c r="AK18" i="3"/>
  <c r="AY17" i="3"/>
  <c r="AY19" i="3" s="1"/>
  <c r="I18" i="3"/>
  <c r="AD18" i="3"/>
  <c r="AL18" i="3"/>
  <c r="X18" i="3"/>
  <c r="P17" i="3"/>
  <c r="X17" i="3"/>
  <c r="AS17" i="3"/>
  <c r="AZ18" i="3"/>
  <c r="S22" i="3"/>
  <c r="S23" i="3" s="1"/>
  <c r="AR22" i="3"/>
  <c r="AR23" i="3" s="1"/>
  <c r="AG22" i="3"/>
  <c r="AG23" i="3" s="1"/>
  <c r="AD22" i="3"/>
  <c r="AD23" i="3" s="1"/>
  <c r="Q22" i="3"/>
  <c r="Q23" i="3" s="1"/>
  <c r="F22" i="3"/>
  <c r="F23" i="3" s="1"/>
  <c r="Z22" i="3"/>
  <c r="Z23" i="3" s="1"/>
  <c r="BN19" i="3" l="1"/>
  <c r="BN64" i="3" s="1"/>
  <c r="BH19" i="3"/>
  <c r="BH64" i="3" s="1"/>
  <c r="J22" i="3"/>
  <c r="J23" i="3" s="1"/>
  <c r="J65" i="3" s="1"/>
  <c r="BX19" i="3"/>
  <c r="BX64" i="3" s="1"/>
  <c r="BG19" i="3"/>
  <c r="BG64" i="3" s="1"/>
  <c r="BV19" i="3"/>
  <c r="BV64" i="3" s="1"/>
  <c r="BF19" i="3"/>
  <c r="BF64" i="3" s="1"/>
  <c r="BD19" i="3"/>
  <c r="BD64" i="3" s="1"/>
  <c r="BK19" i="3"/>
  <c r="BK64" i="3" s="1"/>
  <c r="BQ19" i="3"/>
  <c r="BQ64" i="3" s="1"/>
  <c r="BC19" i="3"/>
  <c r="BC64" i="3" s="1"/>
  <c r="BJ19" i="3"/>
  <c r="BJ64" i="3" s="1"/>
  <c r="BT19" i="3"/>
  <c r="BT64" i="3" s="1"/>
  <c r="BM19" i="3"/>
  <c r="BM64" i="3" s="1"/>
  <c r="BS19" i="3"/>
  <c r="BS64" i="3" s="1"/>
  <c r="BP19" i="3"/>
  <c r="BP64" i="3" s="1"/>
  <c r="BU19" i="3"/>
  <c r="BU64" i="3" s="1"/>
  <c r="BE19" i="3"/>
  <c r="BE64" i="3" s="1"/>
  <c r="BR19" i="3"/>
  <c r="BR64" i="3" s="1"/>
  <c r="BY19" i="3"/>
  <c r="BY64" i="3" s="1"/>
  <c r="X19" i="3"/>
  <c r="X64" i="3" s="1"/>
  <c r="AT19" i="3"/>
  <c r="AT64" i="3" s="1"/>
  <c r="AZ19" i="3"/>
  <c r="AZ64" i="3" s="1"/>
  <c r="AU19" i="3"/>
  <c r="AU64" i="3" s="1"/>
  <c r="AH19" i="3"/>
  <c r="AH64" i="3" s="1"/>
  <c r="AX19" i="3"/>
  <c r="AX64" i="3" s="1"/>
  <c r="Z19" i="3"/>
  <c r="Z64" i="3" s="1"/>
  <c r="T19" i="3"/>
  <c r="T64" i="3" s="1"/>
  <c r="AK19" i="3"/>
  <c r="AP19" i="3"/>
  <c r="AP64" i="3" s="1"/>
  <c r="G19" i="3"/>
  <c r="G64" i="3" s="1"/>
  <c r="R19" i="3"/>
  <c r="R64" i="3" s="1"/>
  <c r="AW19" i="3"/>
  <c r="AW64" i="3" s="1"/>
  <c r="M19" i="3"/>
  <c r="M64" i="3" s="1"/>
  <c r="H22" i="3"/>
  <c r="H23" i="3" s="1"/>
  <c r="H65" i="3" s="1"/>
  <c r="AR19" i="3"/>
  <c r="AR64" i="3" s="1"/>
  <c r="AO19" i="3"/>
  <c r="AO64" i="3" s="1"/>
  <c r="H19" i="3"/>
  <c r="H64" i="3" s="1"/>
  <c r="AJ19" i="3"/>
  <c r="AJ64" i="3" s="1"/>
  <c r="F19" i="3"/>
  <c r="F64" i="3" s="1"/>
  <c r="AS19" i="3"/>
  <c r="AS64" i="3" s="1"/>
  <c r="AC19" i="3"/>
  <c r="AC64" i="3" s="1"/>
  <c r="AE19" i="3"/>
  <c r="AE64" i="3" s="1"/>
  <c r="L19" i="3"/>
  <c r="L64" i="3" s="1"/>
  <c r="Q65" i="3"/>
  <c r="AX65" i="3"/>
  <c r="AT65" i="3"/>
  <c r="O19" i="3"/>
  <c r="AB65" i="3"/>
  <c r="AK64" i="3"/>
  <c r="E23" i="3"/>
  <c r="AG65" i="3"/>
  <c r="AR65" i="3"/>
  <c r="S65" i="3"/>
  <c r="G65" i="3"/>
  <c r="E19" i="3"/>
  <c r="AA19" i="3"/>
  <c r="AM19" i="3"/>
  <c r="V19" i="3"/>
  <c r="K65" i="3"/>
  <c r="U19" i="3"/>
  <c r="P19" i="3"/>
  <c r="Q19" i="3"/>
  <c r="AN65" i="3"/>
  <c r="AJ65" i="3"/>
  <c r="L65" i="3"/>
  <c r="O65" i="3"/>
  <c r="Y65" i="3"/>
  <c r="J19" i="3"/>
  <c r="AD65" i="3"/>
  <c r="BA65" i="3"/>
  <c r="AF65" i="3"/>
  <c r="D91" i="2"/>
  <c r="Y19" i="3"/>
  <c r="AE65" i="3"/>
  <c r="W65" i="3"/>
  <c r="AF19" i="3"/>
  <c r="AY64" i="3"/>
  <c r="AI19" i="3"/>
  <c r="AV19" i="3"/>
  <c r="P65" i="3"/>
  <c r="AZ65" i="3"/>
  <c r="N19" i="3"/>
  <c r="AQ19" i="3"/>
  <c r="AA65" i="3"/>
  <c r="AL19" i="3"/>
  <c r="AP65" i="3"/>
  <c r="AO65" i="3"/>
  <c r="X65" i="3"/>
  <c r="AW65" i="3"/>
  <c r="BA19" i="3"/>
  <c r="AL65" i="3"/>
  <c r="AD19" i="3"/>
  <c r="AN19" i="3"/>
  <c r="I19" i="3"/>
  <c r="S19" i="3"/>
  <c r="AG19" i="3"/>
  <c r="T65" i="3"/>
  <c r="AI65" i="3"/>
  <c r="U65" i="3"/>
  <c r="Z65" i="3"/>
  <c r="K19" i="3"/>
  <c r="AB19" i="3"/>
  <c r="AK65" i="3"/>
  <c r="AV65" i="3"/>
  <c r="F65" i="3"/>
  <c r="W19" i="3"/>
  <c r="D56" i="2"/>
  <c r="B22" i="3" l="1"/>
  <c r="B23" i="3"/>
  <c r="D92" i="2"/>
  <c r="D93" i="2" s="1"/>
  <c r="D85" i="2" s="1"/>
  <c r="BI26" i="3"/>
  <c r="BI27" i="3" s="1"/>
  <c r="BJ26" i="3"/>
  <c r="BJ27" i="3" s="1"/>
  <c r="BS26" i="3"/>
  <c r="BS27" i="3" s="1"/>
  <c r="BV26" i="3"/>
  <c r="BV27" i="3" s="1"/>
  <c r="BC26" i="3"/>
  <c r="BC27" i="3" s="1"/>
  <c r="BY26" i="3"/>
  <c r="BY27" i="3" s="1"/>
  <c r="BK26" i="3"/>
  <c r="BK27" i="3" s="1"/>
  <c r="BL26" i="3"/>
  <c r="BL27" i="3" s="1"/>
  <c r="BM26" i="3"/>
  <c r="BM27" i="3" s="1"/>
  <c r="BN26" i="3"/>
  <c r="BN27" i="3" s="1"/>
  <c r="BO26" i="3"/>
  <c r="BO27" i="3" s="1"/>
  <c r="BP26" i="3"/>
  <c r="BP27" i="3" s="1"/>
  <c r="BQ26" i="3"/>
  <c r="BQ27" i="3" s="1"/>
  <c r="BR26" i="3"/>
  <c r="BR27" i="3" s="1"/>
  <c r="BB26" i="3"/>
  <c r="BB27" i="3" s="1"/>
  <c r="BT26" i="3"/>
  <c r="BT27" i="3" s="1"/>
  <c r="BD26" i="3"/>
  <c r="BD27" i="3" s="1"/>
  <c r="BX26" i="3"/>
  <c r="BX27" i="3" s="1"/>
  <c r="BG26" i="3"/>
  <c r="BG27" i="3" s="1"/>
  <c r="BU26" i="3"/>
  <c r="BU27" i="3" s="1"/>
  <c r="BE26" i="3"/>
  <c r="BE27" i="3" s="1"/>
  <c r="BW26" i="3"/>
  <c r="BW27" i="3" s="1"/>
  <c r="BF26" i="3"/>
  <c r="BF27" i="3" s="1"/>
  <c r="BH26" i="3"/>
  <c r="BH27" i="3" s="1"/>
  <c r="AL64" i="3"/>
  <c r="AZ26" i="3"/>
  <c r="AZ27" i="3" s="1"/>
  <c r="AG64" i="3"/>
  <c r="O26" i="3"/>
  <c r="O27" i="3" s="1"/>
  <c r="I64" i="3"/>
  <c r="S26" i="3"/>
  <c r="S27" i="3" s="1"/>
  <c r="S30" i="3" s="1"/>
  <c r="AQ64" i="3"/>
  <c r="E64" i="3"/>
  <c r="AV26" i="3"/>
  <c r="AV27" i="3" s="1"/>
  <c r="AV30" i="3" s="1"/>
  <c r="AF26" i="3"/>
  <c r="AF27" i="3" s="1"/>
  <c r="AF30" i="3" s="1"/>
  <c r="AX26" i="3"/>
  <c r="AX27" i="3" s="1"/>
  <c r="W26" i="3"/>
  <c r="W27" i="3" s="1"/>
  <c r="W30" i="3" s="1"/>
  <c r="S64" i="3"/>
  <c r="N64" i="3"/>
  <c r="K26" i="3"/>
  <c r="K27" i="3" s="1"/>
  <c r="K30" i="3" s="1"/>
  <c r="Q64" i="3"/>
  <c r="AD64" i="3"/>
  <c r="J64" i="3"/>
  <c r="P64" i="3"/>
  <c r="AP26" i="3"/>
  <c r="AP27" i="3" s="1"/>
  <c r="Q26" i="3"/>
  <c r="Q27" i="3" s="1"/>
  <c r="Q30" i="3" s="1"/>
  <c r="E65" i="3"/>
  <c r="B65" i="3" s="1"/>
  <c r="AT26" i="3"/>
  <c r="AT27" i="3" s="1"/>
  <c r="AV64" i="3"/>
  <c r="T26" i="3"/>
  <c r="T27" i="3" s="1"/>
  <c r="AB64" i="3"/>
  <c r="AS26" i="3"/>
  <c r="AS27" i="3" s="1"/>
  <c r="AH26" i="3"/>
  <c r="AH27" i="3" s="1"/>
  <c r="H26" i="3"/>
  <c r="H27" i="3" s="1"/>
  <c r="F26" i="3"/>
  <c r="F27" i="3" s="1"/>
  <c r="I26" i="3"/>
  <c r="I27" i="3" s="1"/>
  <c r="AU26" i="3"/>
  <c r="AU27" i="3" s="1"/>
  <c r="N26" i="3"/>
  <c r="N27" i="3" s="1"/>
  <c r="V64" i="3"/>
  <c r="Y64" i="3"/>
  <c r="AR26" i="3"/>
  <c r="AR27" i="3" s="1"/>
  <c r="AN26" i="3"/>
  <c r="AN27" i="3" s="1"/>
  <c r="AN30" i="3" s="1"/>
  <c r="AJ26" i="3"/>
  <c r="AJ27" i="3" s="1"/>
  <c r="E26" i="3"/>
  <c r="AW26" i="3"/>
  <c r="AW27" i="3" s="1"/>
  <c r="U64" i="3"/>
  <c r="AL26" i="3"/>
  <c r="AL27" i="3" s="1"/>
  <c r="AL30" i="3" s="1"/>
  <c r="L26" i="3"/>
  <c r="L27" i="3" s="1"/>
  <c r="AA26" i="3"/>
  <c r="AA27" i="3" s="1"/>
  <c r="AA30" i="3" s="1"/>
  <c r="W64" i="3"/>
  <c r="AN64" i="3"/>
  <c r="G26" i="3"/>
  <c r="G27" i="3" s="1"/>
  <c r="AB26" i="3"/>
  <c r="AB27" i="3" s="1"/>
  <c r="X26" i="3"/>
  <c r="X27" i="3" s="1"/>
  <c r="BA64" i="3"/>
  <c r="O64" i="3"/>
  <c r="AI64" i="3"/>
  <c r="Z26" i="3"/>
  <c r="Z27" i="3" s="1"/>
  <c r="AY26" i="3"/>
  <c r="AY27" i="3" s="1"/>
  <c r="AO26" i="3"/>
  <c r="AO27" i="3" s="1"/>
  <c r="AQ26" i="3"/>
  <c r="AQ27" i="3" s="1"/>
  <c r="AQ30" i="3" s="1"/>
  <c r="BA26" i="3"/>
  <c r="BA27" i="3" s="1"/>
  <c r="J26" i="3"/>
  <c r="J27" i="3" s="1"/>
  <c r="J30" i="3" s="1"/>
  <c r="AM64" i="3"/>
  <c r="AI26" i="3"/>
  <c r="AI27" i="3" s="1"/>
  <c r="AA64" i="3"/>
  <c r="AG26" i="3"/>
  <c r="AG27" i="3" s="1"/>
  <c r="P26" i="3"/>
  <c r="P27" i="3" s="1"/>
  <c r="P30" i="3" s="1"/>
  <c r="K64" i="3"/>
  <c r="AC26" i="3"/>
  <c r="AC27" i="3" s="1"/>
  <c r="AD26" i="3"/>
  <c r="AD27" i="3" s="1"/>
  <c r="AD30" i="3" s="1"/>
  <c r="M26" i="3"/>
  <c r="M27" i="3" s="1"/>
  <c r="V26" i="3"/>
  <c r="V27" i="3" s="1"/>
  <c r="V30" i="3" s="1"/>
  <c r="AF64" i="3"/>
  <c r="R26" i="3"/>
  <c r="R27" i="3" s="1"/>
  <c r="Y26" i="3"/>
  <c r="Y27" i="3" s="1"/>
  <c r="AM26" i="3"/>
  <c r="AM27" i="3" s="1"/>
  <c r="AM30" i="3" s="1"/>
  <c r="AK26" i="3"/>
  <c r="AK27" i="3" s="1"/>
  <c r="U26" i="3"/>
  <c r="U27" i="3" s="1"/>
  <c r="AE26" i="3"/>
  <c r="AE27" i="3" s="1"/>
  <c r="B26" i="3" l="1"/>
  <c r="BG66" i="3"/>
  <c r="BG29" i="3"/>
  <c r="BG30" i="3"/>
  <c r="BN66" i="3"/>
  <c r="BN29" i="3"/>
  <c r="BN30" i="3"/>
  <c r="BL66" i="3"/>
  <c r="BL29" i="3"/>
  <c r="BL30" i="3"/>
  <c r="BD66" i="3"/>
  <c r="BD30" i="3"/>
  <c r="BD29" i="3"/>
  <c r="BP66" i="3"/>
  <c r="BP30" i="3"/>
  <c r="BP29" i="3"/>
  <c r="BB30" i="3"/>
  <c r="BB29" i="3"/>
  <c r="BB66" i="3"/>
  <c r="BK29" i="3"/>
  <c r="BK66" i="3"/>
  <c r="BK30" i="3"/>
  <c r="BC66" i="3"/>
  <c r="BC29" i="3"/>
  <c r="BC30" i="3"/>
  <c r="BF30" i="3"/>
  <c r="BF29" i="3"/>
  <c r="BF66" i="3"/>
  <c r="BS66" i="3"/>
  <c r="BS29" i="3"/>
  <c r="BS30" i="3"/>
  <c r="BT66" i="3"/>
  <c r="BT30" i="3"/>
  <c r="BT29" i="3"/>
  <c r="BQ66" i="3"/>
  <c r="BQ30" i="3"/>
  <c r="BQ29" i="3"/>
  <c r="BO66" i="3"/>
  <c r="BO29" i="3"/>
  <c r="BO30" i="3"/>
  <c r="BM66" i="3"/>
  <c r="BM29" i="3"/>
  <c r="BM30" i="3"/>
  <c r="BX66" i="3"/>
  <c r="BX29" i="3"/>
  <c r="BX30" i="3"/>
  <c r="BR66" i="3"/>
  <c r="BR29" i="3"/>
  <c r="BR30" i="3"/>
  <c r="BY66" i="3"/>
  <c r="BY29" i="3"/>
  <c r="BY30" i="3"/>
  <c r="BH66" i="3"/>
  <c r="BH29" i="3"/>
  <c r="BH30" i="3"/>
  <c r="BV66" i="3"/>
  <c r="BV30" i="3"/>
  <c r="BV29" i="3"/>
  <c r="BW66" i="3"/>
  <c r="BW29" i="3"/>
  <c r="BW30" i="3"/>
  <c r="BJ66" i="3"/>
  <c r="BJ30" i="3"/>
  <c r="BJ29" i="3"/>
  <c r="BE66" i="3"/>
  <c r="BE29" i="3"/>
  <c r="BE30" i="3"/>
  <c r="BI66" i="3"/>
  <c r="BI30" i="3"/>
  <c r="BI29" i="3"/>
  <c r="BU66" i="3"/>
  <c r="BU29" i="3"/>
  <c r="BU30" i="3"/>
  <c r="BB8" i="3"/>
  <c r="BB9" i="3" s="1"/>
  <c r="BB11" i="3" s="1"/>
  <c r="BV8" i="3"/>
  <c r="BV9" i="3" s="1"/>
  <c r="BV11" i="3" s="1"/>
  <c r="BC8" i="3"/>
  <c r="BC9" i="3" s="1"/>
  <c r="BC11" i="3" s="1"/>
  <c r="BW8" i="3"/>
  <c r="BW9" i="3" s="1"/>
  <c r="BW11" i="3" s="1"/>
  <c r="BL8" i="3"/>
  <c r="BL9" i="3" s="1"/>
  <c r="BL11" i="3" s="1"/>
  <c r="BO8" i="3"/>
  <c r="BO9" i="3" s="1"/>
  <c r="BO11" i="3" s="1"/>
  <c r="BD8" i="3"/>
  <c r="BD9" i="3" s="1"/>
  <c r="BD11" i="3" s="1"/>
  <c r="BX8" i="3"/>
  <c r="BX9" i="3" s="1"/>
  <c r="BX11" i="3" s="1"/>
  <c r="BE8" i="3"/>
  <c r="BE9" i="3" s="1"/>
  <c r="BE11" i="3" s="1"/>
  <c r="BY8" i="3"/>
  <c r="BY9" i="3" s="1"/>
  <c r="BY11" i="3" s="1"/>
  <c r="BF8" i="3"/>
  <c r="BF9" i="3" s="1"/>
  <c r="BF11" i="3" s="1"/>
  <c r="BG8" i="3"/>
  <c r="BG9" i="3" s="1"/>
  <c r="BG11" i="3" s="1"/>
  <c r="BH8" i="3"/>
  <c r="BH9" i="3" s="1"/>
  <c r="BH11" i="3" s="1"/>
  <c r="BI8" i="3"/>
  <c r="BI9" i="3" s="1"/>
  <c r="BI11" i="3" s="1"/>
  <c r="BJ8" i="3"/>
  <c r="BJ9" i="3" s="1"/>
  <c r="BJ11" i="3" s="1"/>
  <c r="BK8" i="3"/>
  <c r="BK9" i="3" s="1"/>
  <c r="BK11" i="3" s="1"/>
  <c r="BN8" i="3"/>
  <c r="BN9" i="3" s="1"/>
  <c r="BN11" i="3" s="1"/>
  <c r="BM8" i="3"/>
  <c r="BM9" i="3" s="1"/>
  <c r="BM11" i="3" s="1"/>
  <c r="BP8" i="3"/>
  <c r="BP9" i="3" s="1"/>
  <c r="BP11" i="3" s="1"/>
  <c r="BQ8" i="3"/>
  <c r="BQ9" i="3" s="1"/>
  <c r="BQ11" i="3" s="1"/>
  <c r="BU8" i="3"/>
  <c r="BU9" i="3" s="1"/>
  <c r="BU11" i="3" s="1"/>
  <c r="BR8" i="3"/>
  <c r="BR9" i="3" s="1"/>
  <c r="BR11" i="3" s="1"/>
  <c r="BS8" i="3"/>
  <c r="BS9" i="3" s="1"/>
  <c r="BS11" i="3" s="1"/>
  <c r="BT8" i="3"/>
  <c r="BT9" i="3" s="1"/>
  <c r="BT11" i="3" s="1"/>
  <c r="N66" i="3"/>
  <c r="N29" i="3"/>
  <c r="I66" i="3"/>
  <c r="I29" i="3"/>
  <c r="AO8" i="3"/>
  <c r="AO9" i="3" s="1"/>
  <c r="AO11" i="3" s="1"/>
  <c r="AH66" i="3"/>
  <c r="AH29" i="3"/>
  <c r="AH30" i="3"/>
  <c r="S8" i="3"/>
  <c r="S9" i="3" s="1"/>
  <c r="S11" i="3" s="1"/>
  <c r="F66" i="3"/>
  <c r="F29" i="3"/>
  <c r="F30" i="3"/>
  <c r="AB66" i="3"/>
  <c r="AB29" i="3"/>
  <c r="AB8" i="3"/>
  <c r="AB9" i="3" s="1"/>
  <c r="AB11" i="3" s="1"/>
  <c r="Q8" i="3"/>
  <c r="Q9" i="3" s="1"/>
  <c r="Q11" i="3" s="1"/>
  <c r="AN8" i="3"/>
  <c r="AN9" i="3" s="1"/>
  <c r="AN11" i="3" s="1"/>
  <c r="J8" i="3"/>
  <c r="J9" i="3" s="1"/>
  <c r="J11" i="3" s="1"/>
  <c r="K8" i="3"/>
  <c r="K9" i="3" s="1"/>
  <c r="K11" i="3" s="1"/>
  <c r="AG66" i="3"/>
  <c r="AG29" i="3"/>
  <c r="AD8" i="3"/>
  <c r="AD9" i="3" s="1"/>
  <c r="AD11" i="3" s="1"/>
  <c r="AB30" i="3"/>
  <c r="BA66" i="3"/>
  <c r="BA29" i="3"/>
  <c r="T66" i="3"/>
  <c r="T30" i="3"/>
  <c r="T29" i="3"/>
  <c r="AU66" i="3"/>
  <c r="AU29" i="3"/>
  <c r="AU30" i="3"/>
  <c r="AF8" i="3"/>
  <c r="AF9" i="3" s="1"/>
  <c r="AF11" i="3" s="1"/>
  <c r="H66" i="3"/>
  <c r="H30" i="3"/>
  <c r="H29" i="3"/>
  <c r="AG30" i="3"/>
  <c r="AE66" i="3"/>
  <c r="AE29" i="3"/>
  <c r="AE30" i="3"/>
  <c r="AA66" i="3"/>
  <c r="AA29" i="3"/>
  <c r="AZ66" i="3"/>
  <c r="AZ30" i="3"/>
  <c r="AZ29" i="3"/>
  <c r="J66" i="3"/>
  <c r="J29" i="3"/>
  <c r="AK66" i="3"/>
  <c r="AK29" i="3"/>
  <c r="AK30" i="3"/>
  <c r="L8" i="3"/>
  <c r="L9" i="3" s="1"/>
  <c r="L11" i="3" s="1"/>
  <c r="AQ66" i="3"/>
  <c r="AQ29" i="3"/>
  <c r="M8" i="3"/>
  <c r="M9" i="3" s="1"/>
  <c r="M11" i="3" s="1"/>
  <c r="AO66" i="3"/>
  <c r="AO30" i="3"/>
  <c r="AO29" i="3"/>
  <c r="R66" i="3"/>
  <c r="R29" i="3"/>
  <c r="R30" i="3"/>
  <c r="AP8" i="3"/>
  <c r="AP9" i="3" s="1"/>
  <c r="AP11" i="3" s="1"/>
  <c r="O66" i="3"/>
  <c r="O29" i="3"/>
  <c r="AI66" i="3"/>
  <c r="AI29" i="3"/>
  <c r="AX8" i="3"/>
  <c r="AX9" i="3" s="1"/>
  <c r="AX11" i="3" s="1"/>
  <c r="L66" i="3"/>
  <c r="L30" i="3"/>
  <c r="L29" i="3"/>
  <c r="N30" i="3"/>
  <c r="AW66" i="3"/>
  <c r="AW30" i="3"/>
  <c r="AW29" i="3"/>
  <c r="AX66" i="3"/>
  <c r="AX29" i="3"/>
  <c r="AX30" i="3"/>
  <c r="F8" i="3"/>
  <c r="F9" i="3" s="1"/>
  <c r="F11" i="3" s="1"/>
  <c r="AJ66" i="3"/>
  <c r="AJ30" i="3"/>
  <c r="AJ29" i="3"/>
  <c r="AC8" i="3"/>
  <c r="AC9" i="3" s="1"/>
  <c r="AC11" i="3" s="1"/>
  <c r="AI30" i="3"/>
  <c r="AR66" i="3"/>
  <c r="AR30" i="3"/>
  <c r="AR29" i="3"/>
  <c r="AT8" i="3"/>
  <c r="AT9" i="3" s="1"/>
  <c r="AT11" i="3" s="1"/>
  <c r="R8" i="3"/>
  <c r="R9" i="3" s="1"/>
  <c r="R11" i="3" s="1"/>
  <c r="AI8" i="3"/>
  <c r="AI9" i="3" s="1"/>
  <c r="AI11" i="3" s="1"/>
  <c r="G66" i="3"/>
  <c r="G30" i="3"/>
  <c r="G29" i="3"/>
  <c r="AR8" i="3"/>
  <c r="AR9" i="3" s="1"/>
  <c r="AR11" i="3" s="1"/>
  <c r="AK8" i="3"/>
  <c r="AK9" i="3" s="1"/>
  <c r="AK11" i="3" s="1"/>
  <c r="AS66" i="3"/>
  <c r="AS29" i="3"/>
  <c r="AS30" i="3"/>
  <c r="AA8" i="3"/>
  <c r="AA9" i="3" s="1"/>
  <c r="AA11" i="3" s="1"/>
  <c r="AQ8" i="3"/>
  <c r="AQ9" i="3" s="1"/>
  <c r="AQ11" i="3" s="1"/>
  <c r="V8" i="3"/>
  <c r="V9" i="3" s="1"/>
  <c r="V11" i="3" s="1"/>
  <c r="AM8" i="3"/>
  <c r="AM9" i="3" s="1"/>
  <c r="AM11" i="3" s="1"/>
  <c r="P66" i="3"/>
  <c r="P29" i="3"/>
  <c r="X8" i="3"/>
  <c r="X9" i="3" s="1"/>
  <c r="X11" i="3" s="1"/>
  <c r="N8" i="3"/>
  <c r="N9" i="3" s="1"/>
  <c r="N11" i="3" s="1"/>
  <c r="AZ8" i="3"/>
  <c r="AZ9" i="3" s="1"/>
  <c r="AZ11" i="3" s="1"/>
  <c r="Y66" i="3"/>
  <c r="Y29" i="3"/>
  <c r="AJ8" i="3"/>
  <c r="AJ9" i="3" s="1"/>
  <c r="AJ11" i="3" s="1"/>
  <c r="AT66" i="3"/>
  <c r="AT29" i="3"/>
  <c r="AT30" i="3"/>
  <c r="U8" i="3"/>
  <c r="U9" i="3" s="1"/>
  <c r="U11" i="3" s="1"/>
  <c r="AW8" i="3"/>
  <c r="AW9" i="3" s="1"/>
  <c r="AW11" i="3" s="1"/>
  <c r="AF66" i="3"/>
  <c r="AF29" i="3"/>
  <c r="Y8" i="3"/>
  <c r="Y9" i="3" s="1"/>
  <c r="Y11" i="3" s="1"/>
  <c r="AN66" i="3"/>
  <c r="AN29" i="3"/>
  <c r="M66" i="3"/>
  <c r="M29" i="3"/>
  <c r="M30" i="3"/>
  <c r="O30" i="3"/>
  <c r="Y30" i="3"/>
  <c r="AG8" i="3"/>
  <c r="AG9" i="3" s="1"/>
  <c r="AG11" i="3" s="1"/>
  <c r="X66" i="3"/>
  <c r="X29" i="3"/>
  <c r="X30" i="3"/>
  <c r="S66" i="3"/>
  <c r="S29" i="3"/>
  <c r="I30" i="3"/>
  <c r="BA8" i="3"/>
  <c r="BA9" i="3" s="1"/>
  <c r="BA11" i="3" s="1"/>
  <c r="K66" i="3"/>
  <c r="K29" i="3"/>
  <c r="U66" i="3"/>
  <c r="U29" i="3"/>
  <c r="AV8" i="3"/>
  <c r="AV9" i="3" s="1"/>
  <c r="AV11" i="3" s="1"/>
  <c r="AL66" i="3"/>
  <c r="AL29" i="3"/>
  <c r="AM66" i="3"/>
  <c r="AM29" i="3"/>
  <c r="W8" i="3"/>
  <c r="W9" i="3" s="1"/>
  <c r="W11" i="3" s="1"/>
  <c r="U30" i="3"/>
  <c r="H8" i="3"/>
  <c r="H9" i="3" s="1"/>
  <c r="H11" i="3" s="1"/>
  <c r="AY66" i="3"/>
  <c r="AY29" i="3"/>
  <c r="AY30" i="3"/>
  <c r="W66" i="3"/>
  <c r="W29" i="3"/>
  <c r="AU8" i="3"/>
  <c r="AU9" i="3" s="1"/>
  <c r="AU11" i="3" s="1"/>
  <c r="Z8" i="3"/>
  <c r="Z9" i="3" s="1"/>
  <c r="Z11" i="3" s="1"/>
  <c r="P8" i="3"/>
  <c r="P9" i="3" s="1"/>
  <c r="P11" i="3" s="1"/>
  <c r="Z66" i="3"/>
  <c r="Z30" i="3"/>
  <c r="Z29" i="3"/>
  <c r="E27" i="3"/>
  <c r="B27" i="3" s="1"/>
  <c r="AH8" i="3"/>
  <c r="AH9" i="3" s="1"/>
  <c r="AH11" i="3" s="1"/>
  <c r="V66" i="3"/>
  <c r="V29" i="3"/>
  <c r="AV66" i="3"/>
  <c r="AV29" i="3"/>
  <c r="G8" i="3"/>
  <c r="G9" i="3" s="1"/>
  <c r="G11" i="3" s="1"/>
  <c r="AL8" i="3"/>
  <c r="AL9" i="3" s="1"/>
  <c r="AL11" i="3" s="1"/>
  <c r="I8" i="3"/>
  <c r="I9" i="3" s="1"/>
  <c r="I11" i="3" s="1"/>
  <c r="AD66" i="3"/>
  <c r="AD29" i="3"/>
  <c r="Q66" i="3"/>
  <c r="Q29" i="3"/>
  <c r="T8" i="3"/>
  <c r="T9" i="3" s="1"/>
  <c r="T11" i="3" s="1"/>
  <c r="E8" i="3"/>
  <c r="O8" i="3"/>
  <c r="O9" i="3" s="1"/>
  <c r="O11" i="3" s="1"/>
  <c r="AC66" i="3"/>
  <c r="AC29" i="3"/>
  <c r="AC30" i="3"/>
  <c r="AP66" i="3"/>
  <c r="AP29" i="3"/>
  <c r="AP30" i="3"/>
  <c r="AY8" i="3"/>
  <c r="AY9" i="3" s="1"/>
  <c r="AY11" i="3" s="1"/>
  <c r="BA30" i="3"/>
  <c r="AS8" i="3"/>
  <c r="AS9" i="3" s="1"/>
  <c r="AS11" i="3" s="1"/>
  <c r="AE8" i="3"/>
  <c r="AE9" i="3" s="1"/>
  <c r="AE11" i="3" s="1"/>
  <c r="B8" i="3" l="1"/>
  <c r="BV33" i="3"/>
  <c r="BO33" i="3"/>
  <c r="BL33" i="3"/>
  <c r="BR33" i="3"/>
  <c r="BW33" i="3"/>
  <c r="BH33" i="3"/>
  <c r="BF59" i="3"/>
  <c r="BF49" i="3"/>
  <c r="BF67" i="3" s="1"/>
  <c r="BF33" i="3"/>
  <c r="BN49" i="3"/>
  <c r="BN67" i="3" s="1"/>
  <c r="BN59" i="3"/>
  <c r="BW49" i="3"/>
  <c r="BW67" i="3" s="1"/>
  <c r="BW59" i="3"/>
  <c r="BC59" i="3"/>
  <c r="BC33" i="3"/>
  <c r="BC49" i="3"/>
  <c r="BC67" i="3" s="1"/>
  <c r="BV49" i="3"/>
  <c r="BV67" i="3" s="1"/>
  <c r="BV59" i="3"/>
  <c r="BB59" i="3"/>
  <c r="BB49" i="3"/>
  <c r="BB67" i="3" s="1"/>
  <c r="BB33" i="3"/>
  <c r="BJ59" i="3"/>
  <c r="BJ49" i="3"/>
  <c r="BJ67" i="3" s="1"/>
  <c r="BJ33" i="3"/>
  <c r="BX59" i="3"/>
  <c r="BX49" i="3"/>
  <c r="BX67" i="3" s="1"/>
  <c r="BX33" i="3"/>
  <c r="BS33" i="3"/>
  <c r="BE59" i="3"/>
  <c r="BE49" i="3"/>
  <c r="BE67" i="3" s="1"/>
  <c r="BD59" i="3"/>
  <c r="BD49" i="3"/>
  <c r="BD67" i="3" s="1"/>
  <c r="BD33" i="3"/>
  <c r="BK59" i="3"/>
  <c r="BK49" i="3"/>
  <c r="BK67" i="3" s="1"/>
  <c r="BK33" i="3"/>
  <c r="BP59" i="3"/>
  <c r="BP49" i="3"/>
  <c r="BP67" i="3" s="1"/>
  <c r="BP33" i="3"/>
  <c r="BO59" i="3"/>
  <c r="BO49" i="3"/>
  <c r="BO67" i="3" s="1"/>
  <c r="BQ59" i="3"/>
  <c r="BQ49" i="3"/>
  <c r="BQ67" i="3" s="1"/>
  <c r="BQ33" i="3"/>
  <c r="BH49" i="3"/>
  <c r="BH67" i="3" s="1"/>
  <c r="BH59" i="3"/>
  <c r="BE33" i="3"/>
  <c r="BN33" i="3"/>
  <c r="BT49" i="3"/>
  <c r="BT67" i="3" s="1"/>
  <c r="BT59" i="3"/>
  <c r="BT33" i="3"/>
  <c r="BY59" i="3"/>
  <c r="BY49" i="3"/>
  <c r="BY67" i="3" s="1"/>
  <c r="BY33" i="3"/>
  <c r="BG59" i="3"/>
  <c r="BG49" i="3"/>
  <c r="BG67" i="3" s="1"/>
  <c r="BL59" i="3"/>
  <c r="BL49" i="3"/>
  <c r="BL67" i="3" s="1"/>
  <c r="BR59" i="3"/>
  <c r="BR49" i="3"/>
  <c r="BR67" i="3" s="1"/>
  <c r="BU59" i="3"/>
  <c r="BU49" i="3"/>
  <c r="BU67" i="3" s="1"/>
  <c r="BU33" i="3"/>
  <c r="BI49" i="3"/>
  <c r="BI67" i="3" s="1"/>
  <c r="BI59" i="3"/>
  <c r="BI33" i="3"/>
  <c r="BS49" i="3"/>
  <c r="BS67" i="3" s="1"/>
  <c r="BS59" i="3"/>
  <c r="BM33" i="3"/>
  <c r="BM49" i="3"/>
  <c r="BM67" i="3" s="1"/>
  <c r="BM59" i="3"/>
  <c r="BG33" i="3"/>
  <c r="W33" i="3"/>
  <c r="W59" i="3"/>
  <c r="AP33" i="3"/>
  <c r="AP59" i="3"/>
  <c r="AP49" i="3"/>
  <c r="AP67" i="3" s="1"/>
  <c r="AC33" i="3"/>
  <c r="AC59" i="3"/>
  <c r="AC49" i="3"/>
  <c r="AC67" i="3" s="1"/>
  <c r="AH49" i="3"/>
  <c r="AH67" i="3" s="1"/>
  <c r="AH33" i="3"/>
  <c r="AH59" i="3"/>
  <c r="AB49" i="3"/>
  <c r="AB67" i="3" s="1"/>
  <c r="AB33" i="3"/>
  <c r="AB59" i="3"/>
  <c r="AF49" i="3"/>
  <c r="AF67" i="3" s="1"/>
  <c r="AF59" i="3"/>
  <c r="AF33" i="3"/>
  <c r="O33" i="3"/>
  <c r="O59" i="3"/>
  <c r="Y49" i="3"/>
  <c r="Y67" i="3" s="1"/>
  <c r="Y33" i="3"/>
  <c r="Y59" i="3"/>
  <c r="AS49" i="3"/>
  <c r="AS67" i="3" s="1"/>
  <c r="AS33" i="3"/>
  <c r="AS59" i="3"/>
  <c r="AE59" i="3"/>
  <c r="AE49" i="3"/>
  <c r="AE67" i="3" s="1"/>
  <c r="AE33" i="3"/>
  <c r="V33" i="3"/>
  <c r="V59" i="3"/>
  <c r="AM33" i="3"/>
  <c r="AM49" i="3"/>
  <c r="AM67" i="3" s="1"/>
  <c r="AM59" i="3"/>
  <c r="Q33" i="3"/>
  <c r="Q59" i="3"/>
  <c r="P33" i="3"/>
  <c r="P59" i="3"/>
  <c r="E9" i="3"/>
  <c r="B9" i="3" s="1"/>
  <c r="S33" i="3"/>
  <c r="S59" i="3"/>
  <c r="AQ33" i="3"/>
  <c r="AQ59" i="3"/>
  <c r="AQ49" i="3"/>
  <c r="AQ67" i="3" s="1"/>
  <c r="AA49" i="3"/>
  <c r="AA67" i="3" s="1"/>
  <c r="AA33" i="3"/>
  <c r="AA59" i="3"/>
  <c r="AW33" i="3"/>
  <c r="AW49" i="3"/>
  <c r="AW67" i="3" s="1"/>
  <c r="AW59" i="3"/>
  <c r="K59" i="3"/>
  <c r="K33" i="3"/>
  <c r="AY59" i="3"/>
  <c r="AY33" i="3"/>
  <c r="AY49" i="3"/>
  <c r="AY67" i="3" s="1"/>
  <c r="AK49" i="3"/>
  <c r="AK67" i="3" s="1"/>
  <c r="AK33" i="3"/>
  <c r="AK59" i="3"/>
  <c r="BA49" i="3"/>
  <c r="BA67" i="3" s="1"/>
  <c r="BA59" i="3"/>
  <c r="BA33" i="3"/>
  <c r="T33" i="3"/>
  <c r="T59" i="3"/>
  <c r="AJ33" i="3"/>
  <c r="AJ49" i="3"/>
  <c r="AJ67" i="3" s="1"/>
  <c r="AJ59" i="3"/>
  <c r="AT49" i="3"/>
  <c r="AT67" i="3" s="1"/>
  <c r="AT33" i="3"/>
  <c r="AT59" i="3"/>
  <c r="AX59" i="3"/>
  <c r="AX33" i="3"/>
  <c r="AX49" i="3"/>
  <c r="AX67" i="3" s="1"/>
  <c r="AZ49" i="3"/>
  <c r="AZ67" i="3" s="1"/>
  <c r="AZ59" i="3"/>
  <c r="AZ33" i="3"/>
  <c r="AN33" i="3"/>
  <c r="AN59" i="3"/>
  <c r="AN49" i="3"/>
  <c r="AN67" i="3" s="1"/>
  <c r="AV33" i="3"/>
  <c r="AV49" i="3"/>
  <c r="AV67" i="3" s="1"/>
  <c r="AV59" i="3"/>
  <c r="E66" i="3"/>
  <c r="B66" i="3" s="1"/>
  <c r="E30" i="3"/>
  <c r="B30" i="3" s="1"/>
  <c r="E29" i="3"/>
  <c r="M59" i="3"/>
  <c r="M33" i="3"/>
  <c r="U33" i="3"/>
  <c r="U59" i="3"/>
  <c r="L59" i="3"/>
  <c r="L33" i="3"/>
  <c r="Z49" i="3"/>
  <c r="Z67" i="3" s="1"/>
  <c r="Z33" i="3"/>
  <c r="Z59" i="3"/>
  <c r="AU49" i="3"/>
  <c r="AU67" i="3" s="1"/>
  <c r="AU33" i="3"/>
  <c r="AU59" i="3"/>
  <c r="J49" i="3"/>
  <c r="J67" i="3" s="1"/>
  <c r="J59" i="3"/>
  <c r="J33" i="3"/>
  <c r="AI49" i="3"/>
  <c r="AI67" i="3" s="1"/>
  <c r="AI59" i="3"/>
  <c r="AI33" i="3"/>
  <c r="R59" i="3"/>
  <c r="R33" i="3"/>
  <c r="AO33" i="3"/>
  <c r="AO59" i="3"/>
  <c r="AO49" i="3"/>
  <c r="AO67" i="3" s="1"/>
  <c r="I33" i="3"/>
  <c r="I49" i="3"/>
  <c r="I67" i="3" s="1"/>
  <c r="I59" i="3"/>
  <c r="AG49" i="3"/>
  <c r="AG67" i="3" s="1"/>
  <c r="AG59" i="3"/>
  <c r="AG33" i="3"/>
  <c r="N33" i="3"/>
  <c r="N59" i="3"/>
  <c r="AL49" i="3"/>
  <c r="AL67" i="3" s="1"/>
  <c r="AL59" i="3"/>
  <c r="AL33" i="3"/>
  <c r="H33" i="3"/>
  <c r="H49" i="3"/>
  <c r="H67" i="3" s="1"/>
  <c r="H59" i="3"/>
  <c r="X49" i="3"/>
  <c r="X67" i="3" s="1"/>
  <c r="X33" i="3"/>
  <c r="X59" i="3"/>
  <c r="AD59" i="3"/>
  <c r="AD33" i="3"/>
  <c r="AD49" i="3"/>
  <c r="AD67" i="3" s="1"/>
  <c r="F49" i="3"/>
  <c r="F67" i="3" s="1"/>
  <c r="F33" i="3"/>
  <c r="F59" i="3"/>
  <c r="AR49" i="3"/>
  <c r="AR67" i="3" s="1"/>
  <c r="AR33" i="3"/>
  <c r="AR59" i="3"/>
  <c r="G33" i="3"/>
  <c r="G49" i="3"/>
  <c r="G67" i="3" s="1"/>
  <c r="G59" i="3"/>
  <c r="B29" i="3" l="1"/>
  <c r="D99" i="2" s="1"/>
  <c r="D102" i="2"/>
  <c r="E11" i="3"/>
  <c r="B11" i="3" s="1"/>
  <c r="D100" i="2" l="1"/>
  <c r="D101" i="2"/>
  <c r="D69" i="2"/>
  <c r="D55" i="2"/>
  <c r="E49" i="3"/>
  <c r="E33" i="3"/>
  <c r="B33" i="3" s="1"/>
  <c r="E59" i="3"/>
  <c r="B59" i="3" s="1"/>
  <c r="D98" i="2"/>
  <c r="D106" i="2" s="1"/>
  <c r="D21" i="2"/>
  <c r="D4" i="2"/>
  <c r="E67" i="3" l="1"/>
  <c r="D20" i="2"/>
  <c r="D22" i="2"/>
  <c r="E42" i="3" s="1"/>
  <c r="E47" i="3"/>
  <c r="D105" i="2"/>
  <c r="D104" i="2"/>
  <c r="E43" i="3" l="1"/>
  <c r="D107" i="2"/>
  <c r="E48" i="3" l="1"/>
  <c r="E50" i="3"/>
  <c r="E44" i="3"/>
  <c r="F47" i="3" l="1"/>
  <c r="E58" i="3"/>
  <c r="F42" i="3"/>
  <c r="F43" i="3" s="1"/>
  <c r="E52" i="3"/>
  <c r="F48" i="3" l="1"/>
  <c r="E54" i="3"/>
  <c r="E61" i="3"/>
  <c r="F44" i="3"/>
  <c r="F58" i="3" l="1"/>
  <c r="G42" i="3"/>
  <c r="F50" i="3"/>
  <c r="E53" i="3"/>
  <c r="F52" i="3"/>
  <c r="F54" i="3" s="1"/>
  <c r="E68" i="3" l="1"/>
  <c r="G47" i="3"/>
  <c r="G43" i="3"/>
  <c r="F61" i="3"/>
  <c r="E70" i="3" l="1"/>
  <c r="F53" i="3"/>
  <c r="G48" i="3"/>
  <c r="G44" i="3"/>
  <c r="G58" i="3" l="1"/>
  <c r="G50" i="3"/>
  <c r="F68" i="3"/>
  <c r="H42" i="3"/>
  <c r="E72" i="3"/>
  <c r="H43" i="3" l="1"/>
  <c r="H44" i="3" s="1"/>
  <c r="F70" i="3"/>
  <c r="H47" i="3"/>
  <c r="G52" i="3"/>
  <c r="G54" i="3" s="1"/>
  <c r="G61" i="3"/>
  <c r="I42" i="3" l="1"/>
  <c r="I43" i="3" s="1"/>
  <c r="I44" i="3" s="1"/>
  <c r="J42" i="3" s="1"/>
  <c r="J43" i="3" s="1"/>
  <c r="J44" i="3" s="1"/>
  <c r="K42" i="3" s="1"/>
  <c r="H48" i="3"/>
  <c r="H50" i="3" s="1"/>
  <c r="H52" i="3" s="1"/>
  <c r="H54" i="3" s="1"/>
  <c r="F72" i="3"/>
  <c r="K43" i="3" l="1"/>
  <c r="K44" i="3" s="1"/>
  <c r="I47" i="3"/>
  <c r="G53" i="3"/>
  <c r="H58" i="3"/>
  <c r="I48" i="3" l="1"/>
  <c r="I58" i="3" s="1"/>
  <c r="I61" i="3" s="1"/>
  <c r="L42" i="3"/>
  <c r="L43" i="3" s="1"/>
  <c r="L44" i="3" s="1"/>
  <c r="M42" i="3" s="1"/>
  <c r="M43" i="3" s="1"/>
  <c r="M44" i="3" s="1"/>
  <c r="N42" i="3" s="1"/>
  <c r="N43" i="3" s="1"/>
  <c r="N44" i="3" s="1"/>
  <c r="O42" i="3" s="1"/>
  <c r="O43" i="3" s="1"/>
  <c r="O44" i="3" s="1"/>
  <c r="P42" i="3" s="1"/>
  <c r="H61" i="3"/>
  <c r="G68" i="3"/>
  <c r="I50" i="3" l="1"/>
  <c r="H53" i="3"/>
  <c r="G70" i="3"/>
  <c r="P43" i="3"/>
  <c r="P44" i="3" s="1"/>
  <c r="Q42" i="3" s="1"/>
  <c r="Q43" i="3" s="1"/>
  <c r="Q44" i="3" s="1"/>
  <c r="R42" i="3" s="1"/>
  <c r="I52" i="3" l="1"/>
  <c r="J47" i="3"/>
  <c r="J48" i="3" s="1"/>
  <c r="J58" i="3" s="1"/>
  <c r="J61" i="3" s="1"/>
  <c r="H68" i="3"/>
  <c r="G72" i="3"/>
  <c r="R43" i="3"/>
  <c r="R44" i="3" s="1"/>
  <c r="S42" i="3" s="1"/>
  <c r="S43" i="3" s="1"/>
  <c r="I54" i="3" l="1"/>
  <c r="I53" i="3" s="1"/>
  <c r="I68" i="3" s="1"/>
  <c r="I70" i="3" s="1"/>
  <c r="I72" i="3" s="1"/>
  <c r="J50" i="3"/>
  <c r="J52" i="3" s="1"/>
  <c r="H70" i="3"/>
  <c r="S44" i="3"/>
  <c r="T42" i="3" s="1"/>
  <c r="T43" i="3" s="1"/>
  <c r="J54" i="3" l="1"/>
  <c r="K47" i="3"/>
  <c r="K49" i="3" s="1"/>
  <c r="K67" i="3" s="1"/>
  <c r="J53" i="3"/>
  <c r="H72" i="3"/>
  <c r="T44" i="3"/>
  <c r="U42" i="3" s="1"/>
  <c r="K48" i="3" l="1"/>
  <c r="K58" i="3" s="1"/>
  <c r="K61" i="3" s="1"/>
  <c r="J68" i="3"/>
  <c r="U43" i="3"/>
  <c r="K50" i="3" l="1"/>
  <c r="K52" i="3" s="1"/>
  <c r="J70" i="3"/>
  <c r="L47" i="3"/>
  <c r="L49" i="3" s="1"/>
  <c r="U44" i="3"/>
  <c r="V42" i="3" s="1"/>
  <c r="K54" i="3" l="1"/>
  <c r="K53" i="3" s="1"/>
  <c r="K68" i="3" s="1"/>
  <c r="K70" i="3" s="1"/>
  <c r="K72" i="3" s="1"/>
  <c r="J72" i="3"/>
  <c r="L67" i="3"/>
  <c r="L48" i="3"/>
  <c r="L58" i="3" s="1"/>
  <c r="L61" i="3" s="1"/>
  <c r="V43" i="3"/>
  <c r="L50" i="3" l="1"/>
  <c r="M47" i="3" s="1"/>
  <c r="M49" i="3" s="1"/>
  <c r="V44" i="3"/>
  <c r="W42" i="3" s="1"/>
  <c r="M67" i="3" l="1"/>
  <c r="L52" i="3"/>
  <c r="M48" i="3"/>
  <c r="M58" i="3" s="1"/>
  <c r="M61" i="3" s="1"/>
  <c r="W43" i="3"/>
  <c r="W44" i="3" s="1"/>
  <c r="X42" i="3" s="1"/>
  <c r="L54" i="3" l="1"/>
  <c r="L53" i="3" s="1"/>
  <c r="M50" i="3"/>
  <c r="N47" i="3" s="1"/>
  <c r="N49" i="3" s="1"/>
  <c r="X43" i="3"/>
  <c r="X44" i="3" s="1"/>
  <c r="Y42" i="3" s="1"/>
  <c r="L68" i="3" l="1"/>
  <c r="L70" i="3" s="1"/>
  <c r="L72" i="3" s="1"/>
  <c r="N67" i="3"/>
  <c r="M52" i="3"/>
  <c r="N48" i="3"/>
  <c r="N58" i="3" s="1"/>
  <c r="N61" i="3" s="1"/>
  <c r="Y43" i="3"/>
  <c r="M54" i="3" l="1"/>
  <c r="M53" i="3" s="1"/>
  <c r="N50" i="3"/>
  <c r="O47" i="3" s="1"/>
  <c r="Y44" i="3"/>
  <c r="Z42" i="3" s="1"/>
  <c r="M68" i="3" l="1"/>
  <c r="M70" i="3" s="1"/>
  <c r="M72" i="3" s="1"/>
  <c r="N52" i="3"/>
  <c r="O49" i="3"/>
  <c r="O67" i="3" s="1"/>
  <c r="O48" i="3"/>
  <c r="O58" i="3" s="1"/>
  <c r="O61" i="3" s="1"/>
  <c r="Z43" i="3"/>
  <c r="N54" i="3" l="1"/>
  <c r="N53" i="3" s="1"/>
  <c r="N68" i="3" s="1"/>
  <c r="N70" i="3" s="1"/>
  <c r="N72" i="3" s="1"/>
  <c r="O50" i="3"/>
  <c r="Z44" i="3"/>
  <c r="AA42" i="3" s="1"/>
  <c r="P47" i="3" l="1"/>
  <c r="O52" i="3"/>
  <c r="O54" i="3" s="1"/>
  <c r="O53" i="3" s="1"/>
  <c r="O68" i="3" s="1"/>
  <c r="O70" i="3" s="1"/>
  <c r="O72" i="3" s="1"/>
  <c r="AA43" i="3"/>
  <c r="AA44" i="3" s="1"/>
  <c r="AB42" i="3" s="1"/>
  <c r="P49" i="3" l="1"/>
  <c r="P67" i="3" s="1"/>
  <c r="P48" i="3"/>
  <c r="P58" i="3" s="1"/>
  <c r="P61" i="3" s="1"/>
  <c r="AB43" i="3"/>
  <c r="AB44" i="3" s="1"/>
  <c r="AC42" i="3" s="1"/>
  <c r="P50" i="3" l="1"/>
  <c r="Q47" i="3" s="1"/>
  <c r="AC43" i="3"/>
  <c r="AC44" i="3" s="1"/>
  <c r="AD42" i="3" s="1"/>
  <c r="P52" i="3" l="1"/>
  <c r="P54" i="3" s="1"/>
  <c r="P53" i="3" s="1"/>
  <c r="P68" i="3" s="1"/>
  <c r="P70" i="3" s="1"/>
  <c r="P72" i="3" s="1"/>
  <c r="Q48" i="3"/>
  <c r="Q58" i="3" s="1"/>
  <c r="Q61" i="3" s="1"/>
  <c r="Q49" i="3"/>
  <c r="Q67" i="3" s="1"/>
  <c r="AD43" i="3"/>
  <c r="Q50" i="3" l="1"/>
  <c r="Q52" i="3" s="1"/>
  <c r="Q54" i="3" s="1"/>
  <c r="Q53" i="3" s="1"/>
  <c r="Q68" i="3" s="1"/>
  <c r="Q70" i="3" s="1"/>
  <c r="Q72" i="3" s="1"/>
  <c r="AD44" i="3"/>
  <c r="AE42" i="3" s="1"/>
  <c r="R47" i="3" l="1"/>
  <c r="AE43" i="3"/>
  <c r="AE44" i="3" s="1"/>
  <c r="AF42" i="3" s="1"/>
  <c r="R48" i="3" l="1"/>
  <c r="R58" i="3" s="1"/>
  <c r="R61" i="3" s="1"/>
  <c r="R49" i="3"/>
  <c r="R67" i="3" s="1"/>
  <c r="AF43" i="3"/>
  <c r="R50" i="3" l="1"/>
  <c r="R52" i="3" s="1"/>
  <c r="R54" i="3" s="1"/>
  <c r="R53" i="3" s="1"/>
  <c r="R68" i="3" s="1"/>
  <c r="R70" i="3" s="1"/>
  <c r="R72" i="3" s="1"/>
  <c r="AF44" i="3"/>
  <c r="AG42" i="3" s="1"/>
  <c r="S47" i="3" l="1"/>
  <c r="S48" i="3" s="1"/>
  <c r="S58" i="3" s="1"/>
  <c r="S61" i="3" s="1"/>
  <c r="AG43" i="3"/>
  <c r="S49" i="3" l="1"/>
  <c r="S67" i="3" s="1"/>
  <c r="AG44" i="3"/>
  <c r="AH42" i="3" s="1"/>
  <c r="S50" i="3" l="1"/>
  <c r="S52" i="3" s="1"/>
  <c r="S54" i="3" s="1"/>
  <c r="S53" i="3" s="1"/>
  <c r="S68" i="3" s="1"/>
  <c r="S70" i="3" s="1"/>
  <c r="S72" i="3" s="1"/>
  <c r="AH43" i="3"/>
  <c r="T47" i="3" l="1"/>
  <c r="T48" i="3" s="1"/>
  <c r="AH44" i="3"/>
  <c r="AI42" i="3" s="1"/>
  <c r="T49" i="3" l="1"/>
  <c r="T67" i="3" s="1"/>
  <c r="T58" i="3"/>
  <c r="T61" i="3" s="1"/>
  <c r="AI43" i="3"/>
  <c r="T50" i="3" l="1"/>
  <c r="U47" i="3" s="1"/>
  <c r="U49" i="3" s="1"/>
  <c r="U67" i="3" s="1"/>
  <c r="AI44" i="3"/>
  <c r="AJ42" i="3" s="1"/>
  <c r="T52" i="3" l="1"/>
  <c r="T54" i="3" s="1"/>
  <c r="T53" i="3" s="1"/>
  <c r="T68" i="3" s="1"/>
  <c r="T70" i="3" s="1"/>
  <c r="T72" i="3" s="1"/>
  <c r="U48" i="3"/>
  <c r="U58" i="3" s="1"/>
  <c r="U61" i="3" s="1"/>
  <c r="AJ43" i="3"/>
  <c r="U50" i="3" l="1"/>
  <c r="U52" i="3" s="1"/>
  <c r="U54" i="3" s="1"/>
  <c r="U53" i="3" s="1"/>
  <c r="U68" i="3" s="1"/>
  <c r="U70" i="3" s="1"/>
  <c r="U72" i="3" s="1"/>
  <c r="AJ44" i="3"/>
  <c r="AK42" i="3" s="1"/>
  <c r="V47" i="3" l="1"/>
  <c r="AK43" i="3"/>
  <c r="AK44" i="3" s="1"/>
  <c r="AL42" i="3" s="1"/>
  <c r="V48" i="3" l="1"/>
  <c r="V58" i="3" s="1"/>
  <c r="V61" i="3" s="1"/>
  <c r="V49" i="3"/>
  <c r="V67" i="3" s="1"/>
  <c r="AL43" i="3"/>
  <c r="AL44" i="3" s="1"/>
  <c r="AM42" i="3" s="1"/>
  <c r="V50" i="3" l="1"/>
  <c r="V52" i="3" s="1"/>
  <c r="V54" i="3" s="1"/>
  <c r="V53" i="3" s="1"/>
  <c r="V68" i="3" s="1"/>
  <c r="V70" i="3" s="1"/>
  <c r="V72" i="3" s="1"/>
  <c r="AM43" i="3"/>
  <c r="AM44" i="3" s="1"/>
  <c r="AN42" i="3" s="1"/>
  <c r="W47" i="3" l="1"/>
  <c r="W49" i="3" s="1"/>
  <c r="AN43" i="3"/>
  <c r="W67" i="3" l="1"/>
  <c r="B67" i="3" s="1"/>
  <c r="B49" i="3"/>
  <c r="W48" i="3"/>
  <c r="W58" i="3" s="1"/>
  <c r="W61" i="3" s="1"/>
  <c r="AN44" i="3"/>
  <c r="AO42" i="3" s="1"/>
  <c r="W50" i="3" l="1"/>
  <c r="X47" i="3" s="1"/>
  <c r="AO43" i="3"/>
  <c r="W52" i="3" l="1"/>
  <c r="W54" i="3" s="1"/>
  <c r="W53" i="3" s="1"/>
  <c r="W68" i="3" s="1"/>
  <c r="W70" i="3" s="1"/>
  <c r="W72" i="3" s="1"/>
  <c r="X48" i="3"/>
  <c r="X58" i="3" s="1"/>
  <c r="X61" i="3" s="1"/>
  <c r="AO44" i="3"/>
  <c r="AP42" i="3" s="1"/>
  <c r="X50" i="3" l="1"/>
  <c r="Y47" i="3" s="1"/>
  <c r="Y48" i="3" s="1"/>
  <c r="Y58" i="3" s="1"/>
  <c r="Y61" i="3" s="1"/>
  <c r="AP43" i="3"/>
  <c r="AP44" i="3" s="1"/>
  <c r="AQ42" i="3" s="1"/>
  <c r="X52" i="3" l="1"/>
  <c r="X54" i="3" s="1"/>
  <c r="X53" i="3" s="1"/>
  <c r="X68" i="3" s="1"/>
  <c r="X70" i="3" s="1"/>
  <c r="X72" i="3" s="1"/>
  <c r="Y50" i="3"/>
  <c r="Z47" i="3" s="1"/>
  <c r="AQ43" i="3"/>
  <c r="Y52" i="3" l="1"/>
  <c r="Y54" i="3" s="1"/>
  <c r="Y53" i="3" s="1"/>
  <c r="Y68" i="3" s="1"/>
  <c r="Y70" i="3" s="1"/>
  <c r="Y72" i="3" s="1"/>
  <c r="Z48" i="3"/>
  <c r="Z58" i="3" s="1"/>
  <c r="Z61" i="3" s="1"/>
  <c r="AQ44" i="3"/>
  <c r="AR42" i="3" s="1"/>
  <c r="Z50" i="3" l="1"/>
  <c r="AR43" i="3"/>
  <c r="AA47" i="3" l="1"/>
  <c r="Z52" i="3"/>
  <c r="Z54" i="3" s="1"/>
  <c r="Z53" i="3" s="1"/>
  <c r="Z68" i="3" s="1"/>
  <c r="Z70" i="3" s="1"/>
  <c r="Z72" i="3" s="1"/>
  <c r="AR44" i="3"/>
  <c r="AS42" i="3" s="1"/>
  <c r="AA48" i="3" l="1"/>
  <c r="AA58" i="3" s="1"/>
  <c r="AA61" i="3" s="1"/>
  <c r="AS43" i="3"/>
  <c r="AA50" i="3" l="1"/>
  <c r="AS44" i="3"/>
  <c r="AT42" i="3" s="1"/>
  <c r="AB47" i="3" l="1"/>
  <c r="AA52" i="3"/>
  <c r="AA54" i="3" s="1"/>
  <c r="AA53" i="3" s="1"/>
  <c r="AA68" i="3" s="1"/>
  <c r="AA70" i="3" s="1"/>
  <c r="AA72" i="3" s="1"/>
  <c r="AT43" i="3"/>
  <c r="AB48" i="3" l="1"/>
  <c r="AB58" i="3" s="1"/>
  <c r="AB61" i="3" s="1"/>
  <c r="AT44" i="3"/>
  <c r="AU42" i="3" s="1"/>
  <c r="AB50" i="3" l="1"/>
  <c r="AB52" i="3" s="1"/>
  <c r="AB54" i="3" s="1"/>
  <c r="AB53" i="3" s="1"/>
  <c r="AB68" i="3" s="1"/>
  <c r="AB70" i="3" s="1"/>
  <c r="AB72" i="3" s="1"/>
  <c r="AU43" i="3"/>
  <c r="AU44" i="3" s="1"/>
  <c r="AV42" i="3" s="1"/>
  <c r="AC47" i="3" l="1"/>
  <c r="AV43" i="3"/>
  <c r="AV44" i="3" s="1"/>
  <c r="AW42" i="3" s="1"/>
  <c r="AC48" i="3" l="1"/>
  <c r="AC58" i="3" s="1"/>
  <c r="AC61" i="3" s="1"/>
  <c r="AW43" i="3"/>
  <c r="AW44" i="3" s="1"/>
  <c r="AX42" i="3" s="1"/>
  <c r="AC50" i="3" l="1"/>
  <c r="AX43" i="3"/>
  <c r="AC52" i="3" l="1"/>
  <c r="AC54" i="3" s="1"/>
  <c r="AC53" i="3" s="1"/>
  <c r="AC68" i="3" s="1"/>
  <c r="AC70" i="3" s="1"/>
  <c r="AC72" i="3" s="1"/>
  <c r="AD47" i="3"/>
  <c r="AX44" i="3"/>
  <c r="AY42" i="3" s="1"/>
  <c r="AD48" i="3" l="1"/>
  <c r="AD58" i="3" s="1"/>
  <c r="AD61" i="3" s="1"/>
  <c r="AY43" i="3"/>
  <c r="AY44" i="3" s="1"/>
  <c r="AZ42" i="3" s="1"/>
  <c r="AD50" i="3" l="1"/>
  <c r="AD52" i="3" s="1"/>
  <c r="AD54" i="3" s="1"/>
  <c r="AD53" i="3" s="1"/>
  <c r="AD68" i="3" s="1"/>
  <c r="AD70" i="3" s="1"/>
  <c r="AD72" i="3" s="1"/>
  <c r="AZ43" i="3"/>
  <c r="AE47" i="3" l="1"/>
  <c r="AZ44" i="3"/>
  <c r="BA42" i="3" s="1"/>
  <c r="AE48" i="3" l="1"/>
  <c r="AE58" i="3" s="1"/>
  <c r="AE61" i="3" s="1"/>
  <c r="BA43" i="3"/>
  <c r="AE50" i="3" l="1"/>
  <c r="BA44" i="3"/>
  <c r="BB42" i="3" s="1"/>
  <c r="BB43" i="3" s="1"/>
  <c r="BB44" i="3" l="1"/>
  <c r="BC42" i="3" s="1"/>
  <c r="AE52" i="3"/>
  <c r="AE54" i="3" s="1"/>
  <c r="AE53" i="3" s="1"/>
  <c r="AE68" i="3" s="1"/>
  <c r="AE70" i="3" s="1"/>
  <c r="AE72" i="3" s="1"/>
  <c r="AF47" i="3"/>
  <c r="BC43" i="3" l="1"/>
  <c r="AF48" i="3"/>
  <c r="AF58" i="3" s="1"/>
  <c r="AF61" i="3" s="1"/>
  <c r="BC44" i="3" l="1"/>
  <c r="BD42" i="3" s="1"/>
  <c r="BD43" i="3" s="1"/>
  <c r="AF50" i="3"/>
  <c r="BD44" i="3" l="1"/>
  <c r="BE42" i="3" s="1"/>
  <c r="AF52" i="3"/>
  <c r="AF54" i="3" s="1"/>
  <c r="AF53" i="3" s="1"/>
  <c r="AF68" i="3" s="1"/>
  <c r="AF70" i="3" s="1"/>
  <c r="AF72" i="3" s="1"/>
  <c r="AG47" i="3"/>
  <c r="BE43" i="3" l="1"/>
  <c r="AG48" i="3"/>
  <c r="AG58" i="3" s="1"/>
  <c r="AG61" i="3" s="1"/>
  <c r="BE44" i="3" l="1"/>
  <c r="BF42" i="3" s="1"/>
  <c r="AG50" i="3"/>
  <c r="BF43" i="3" l="1"/>
  <c r="AG52" i="3"/>
  <c r="AH47" i="3"/>
  <c r="BF44" i="3" l="1"/>
  <c r="BG42" i="3" s="1"/>
  <c r="AH48" i="3"/>
  <c r="AH58" i="3" s="1"/>
  <c r="AH61" i="3" s="1"/>
  <c r="AG54" i="3"/>
  <c r="AG53" i="3" s="1"/>
  <c r="AG68" i="3" s="1"/>
  <c r="AG70" i="3" s="1"/>
  <c r="AG72" i="3" s="1"/>
  <c r="BG43" i="3" l="1"/>
  <c r="BG44" i="3" s="1"/>
  <c r="BH42" i="3" s="1"/>
  <c r="AH50" i="3"/>
  <c r="AI47" i="3" s="1"/>
  <c r="AI48" i="3" s="1"/>
  <c r="AI58" i="3" s="1"/>
  <c r="AI61" i="3" s="1"/>
  <c r="BH43" i="3" l="1"/>
  <c r="AH52" i="3"/>
  <c r="AH54" i="3" s="1"/>
  <c r="AH53" i="3" s="1"/>
  <c r="AH68" i="3" s="1"/>
  <c r="AH70" i="3" s="1"/>
  <c r="AH72" i="3" s="1"/>
  <c r="AI50" i="3"/>
  <c r="AJ47" i="3" s="1"/>
  <c r="BH44" i="3" l="1"/>
  <c r="BI42" i="3" s="1"/>
  <c r="AI52" i="3"/>
  <c r="AI54" i="3" s="1"/>
  <c r="AI53" i="3" s="1"/>
  <c r="AI68" i="3" s="1"/>
  <c r="AI70" i="3" s="1"/>
  <c r="AI72" i="3" s="1"/>
  <c r="AJ48" i="3"/>
  <c r="AJ58" i="3" s="1"/>
  <c r="AJ61" i="3" s="1"/>
  <c r="BI43" i="3" l="1"/>
  <c r="AJ50" i="3"/>
  <c r="BI44" i="3" l="1"/>
  <c r="BJ42" i="3" s="1"/>
  <c r="BJ43" i="3" s="1"/>
  <c r="AK47" i="3"/>
  <c r="AJ52" i="3"/>
  <c r="BJ44" i="3" l="1"/>
  <c r="BK42" i="3" s="1"/>
  <c r="AJ54" i="3"/>
  <c r="AJ53" i="3" s="1"/>
  <c r="AJ68" i="3" s="1"/>
  <c r="AJ70" i="3" s="1"/>
  <c r="AJ72" i="3" s="1"/>
  <c r="AK48" i="3"/>
  <c r="AK58" i="3" s="1"/>
  <c r="AK61" i="3" s="1"/>
  <c r="BK43" i="3" l="1"/>
  <c r="AK50" i="3"/>
  <c r="BK44" i="3" l="1"/>
  <c r="BL42" i="3" s="1"/>
  <c r="AL47" i="3"/>
  <c r="AK52" i="3"/>
  <c r="BL43" i="3" l="1"/>
  <c r="BL44" i="3" s="1"/>
  <c r="BM42" i="3" s="1"/>
  <c r="AK54" i="3"/>
  <c r="AK53" i="3" s="1"/>
  <c r="AK68" i="3" s="1"/>
  <c r="AK70" i="3" s="1"/>
  <c r="AK72" i="3" s="1"/>
  <c r="AL48" i="3"/>
  <c r="AL58" i="3" s="1"/>
  <c r="AL61" i="3" s="1"/>
  <c r="BM43" i="3" l="1"/>
  <c r="AL50" i="3"/>
  <c r="BM44" i="3" l="1"/>
  <c r="BN42" i="3" s="1"/>
  <c r="AL52" i="3"/>
  <c r="AM47" i="3"/>
  <c r="BN43" i="3" l="1"/>
  <c r="BN44" i="3" s="1"/>
  <c r="BO42" i="3" s="1"/>
  <c r="AM48" i="3"/>
  <c r="AM58" i="3" s="1"/>
  <c r="AM61" i="3" s="1"/>
  <c r="AL54" i="3"/>
  <c r="AL53" i="3" s="1"/>
  <c r="AL68" i="3" s="1"/>
  <c r="AL70" i="3" s="1"/>
  <c r="AL72" i="3" s="1"/>
  <c r="BO43" i="3" l="1"/>
  <c r="AM50" i="3"/>
  <c r="BO44" i="3" l="1"/>
  <c r="BP42" i="3" s="1"/>
  <c r="AM52" i="3"/>
  <c r="AN47" i="3"/>
  <c r="BP43" i="3" l="1"/>
  <c r="BP44" i="3" s="1"/>
  <c r="BQ42" i="3" s="1"/>
  <c r="AN48" i="3"/>
  <c r="AN58" i="3" s="1"/>
  <c r="AN61" i="3" s="1"/>
  <c r="AM54" i="3"/>
  <c r="AM53" i="3" s="1"/>
  <c r="AM68" i="3" s="1"/>
  <c r="AM70" i="3" s="1"/>
  <c r="AM72" i="3" s="1"/>
  <c r="BQ43" i="3" l="1"/>
  <c r="AN50" i="3"/>
  <c r="BQ44" i="3" l="1"/>
  <c r="BR42" i="3" s="1"/>
  <c r="AN52" i="3"/>
  <c r="AO47" i="3"/>
  <c r="BR43" i="3" l="1"/>
  <c r="BR44" i="3" s="1"/>
  <c r="BS42" i="3" s="1"/>
  <c r="AO48" i="3"/>
  <c r="AO58" i="3" s="1"/>
  <c r="AO61" i="3" s="1"/>
  <c r="AN54" i="3"/>
  <c r="AN53" i="3" s="1"/>
  <c r="AN68" i="3" s="1"/>
  <c r="AN70" i="3" s="1"/>
  <c r="AN72" i="3" s="1"/>
  <c r="BS43" i="3" l="1"/>
  <c r="AO50" i="3"/>
  <c r="BS44" i="3" l="1"/>
  <c r="BT42" i="3" s="1"/>
  <c r="AO52" i="3"/>
  <c r="AP47" i="3"/>
  <c r="BT43" i="3" l="1"/>
  <c r="BT44" i="3" s="1"/>
  <c r="BU42" i="3" s="1"/>
  <c r="AP48" i="3"/>
  <c r="AP58" i="3" s="1"/>
  <c r="AP61" i="3" s="1"/>
  <c r="AO54" i="3"/>
  <c r="AO53" i="3" s="1"/>
  <c r="AO68" i="3" s="1"/>
  <c r="AO70" i="3" s="1"/>
  <c r="AO72" i="3" s="1"/>
  <c r="BU43" i="3" l="1"/>
  <c r="AP50" i="3"/>
  <c r="BU44" i="3" l="1"/>
  <c r="BV42" i="3" s="1"/>
  <c r="AP52" i="3"/>
  <c r="AQ47" i="3"/>
  <c r="BV43" i="3" l="1"/>
  <c r="AQ48" i="3"/>
  <c r="AQ58" i="3" s="1"/>
  <c r="AQ61" i="3" s="1"/>
  <c r="AP54" i="3"/>
  <c r="AP53" i="3" s="1"/>
  <c r="AP68" i="3" s="1"/>
  <c r="AP70" i="3" s="1"/>
  <c r="AP72" i="3" s="1"/>
  <c r="BV44" i="3" l="1"/>
  <c r="BW42" i="3" s="1"/>
  <c r="AQ50" i="3"/>
  <c r="BW43" i="3" l="1"/>
  <c r="BW44" i="3" s="1"/>
  <c r="BX42" i="3" s="1"/>
  <c r="AQ52" i="3"/>
  <c r="AR47" i="3"/>
  <c r="BX43" i="3" l="1"/>
  <c r="BX44" i="3" s="1"/>
  <c r="BY42" i="3" s="1"/>
  <c r="B42" i="3" s="1"/>
  <c r="AR48" i="3"/>
  <c r="AR58" i="3" s="1"/>
  <c r="AR61" i="3" s="1"/>
  <c r="AQ54" i="3"/>
  <c r="AQ53" i="3" s="1"/>
  <c r="AQ68" i="3" s="1"/>
  <c r="AQ70" i="3" s="1"/>
  <c r="AQ72" i="3" s="1"/>
  <c r="BY43" i="3" l="1"/>
  <c r="AR50" i="3"/>
  <c r="BY44" i="3" l="1"/>
  <c r="B44" i="3" s="1"/>
  <c r="B43" i="3"/>
  <c r="AS47" i="3"/>
  <c r="AR52" i="3"/>
  <c r="AS48" i="3" l="1"/>
  <c r="AS58" i="3" s="1"/>
  <c r="AS61" i="3" s="1"/>
  <c r="AR54" i="3"/>
  <c r="AR53" i="3" s="1"/>
  <c r="AR68" i="3" s="1"/>
  <c r="AR70" i="3" s="1"/>
  <c r="AR72" i="3" s="1"/>
  <c r="AS50" i="3" l="1"/>
  <c r="AT47" i="3" l="1"/>
  <c r="AS52" i="3"/>
  <c r="AS54" i="3" l="1"/>
  <c r="AS53" i="3" s="1"/>
  <c r="AS68" i="3" s="1"/>
  <c r="AS70" i="3" s="1"/>
  <c r="AS72" i="3" s="1"/>
  <c r="AT48" i="3"/>
  <c r="AT58" i="3" s="1"/>
  <c r="AT61" i="3" s="1"/>
  <c r="AT50" i="3" l="1"/>
  <c r="AU47" i="3" l="1"/>
  <c r="AT52" i="3"/>
  <c r="AT54" i="3" l="1"/>
  <c r="AT53" i="3" s="1"/>
  <c r="AT68" i="3" s="1"/>
  <c r="AT70" i="3" s="1"/>
  <c r="AT72" i="3" s="1"/>
  <c r="AU48" i="3"/>
  <c r="AU58" i="3" s="1"/>
  <c r="AU61" i="3" s="1"/>
  <c r="AU50" i="3" l="1"/>
  <c r="AV47" i="3" l="1"/>
  <c r="AU52" i="3"/>
  <c r="AU54" i="3" l="1"/>
  <c r="AU53" i="3" s="1"/>
  <c r="AU68" i="3" s="1"/>
  <c r="AU70" i="3" s="1"/>
  <c r="AU72" i="3" s="1"/>
  <c r="AV48" i="3"/>
  <c r="AV58" i="3" s="1"/>
  <c r="AV61" i="3" s="1"/>
  <c r="AV50" i="3" l="1"/>
  <c r="AV52" i="3" l="1"/>
  <c r="AW47" i="3"/>
  <c r="AW48" i="3" l="1"/>
  <c r="AW58" i="3" s="1"/>
  <c r="AW61" i="3" s="1"/>
  <c r="AV54" i="3"/>
  <c r="AV53" i="3" s="1"/>
  <c r="AV68" i="3" s="1"/>
  <c r="AV70" i="3" s="1"/>
  <c r="AV72" i="3" s="1"/>
  <c r="AW50" i="3" l="1"/>
  <c r="AW52" i="3" l="1"/>
  <c r="AX47" i="3"/>
  <c r="AX48" i="3" l="1"/>
  <c r="AX58" i="3" s="1"/>
  <c r="AX61" i="3" s="1"/>
  <c r="AW54" i="3"/>
  <c r="AW53" i="3" s="1"/>
  <c r="AW68" i="3" s="1"/>
  <c r="AW70" i="3" s="1"/>
  <c r="AW72" i="3" s="1"/>
  <c r="AX50" i="3" l="1"/>
  <c r="AX52" i="3" l="1"/>
  <c r="AY47" i="3"/>
  <c r="AY48" i="3" l="1"/>
  <c r="AY58" i="3" s="1"/>
  <c r="AY61" i="3" s="1"/>
  <c r="AX54" i="3"/>
  <c r="AX53" i="3" s="1"/>
  <c r="AX68" i="3" s="1"/>
  <c r="AX70" i="3" s="1"/>
  <c r="AX72" i="3" s="1"/>
  <c r="AY50" i="3" l="1"/>
  <c r="AY52" i="3" l="1"/>
  <c r="AZ47" i="3"/>
  <c r="AY54" i="3" l="1"/>
  <c r="AY53" i="3" s="1"/>
  <c r="AY68" i="3" s="1"/>
  <c r="AY70" i="3" s="1"/>
  <c r="AY72" i="3" s="1"/>
  <c r="AZ48" i="3"/>
  <c r="AZ58" i="3" s="1"/>
  <c r="AZ61" i="3" s="1"/>
  <c r="AZ50" i="3" l="1"/>
  <c r="AZ52" i="3" s="1"/>
  <c r="BA47" i="3" l="1"/>
  <c r="BA48" i="3" s="1"/>
  <c r="BA58" i="3" s="1"/>
  <c r="AZ54" i="3"/>
  <c r="AZ53" i="3" s="1"/>
  <c r="AZ68" i="3" s="1"/>
  <c r="AZ70" i="3" s="1"/>
  <c r="AZ72" i="3" s="1"/>
  <c r="BA61" i="3" l="1"/>
  <c r="BA50" i="3"/>
  <c r="BA52" i="3" l="1"/>
  <c r="BA54" i="3" s="1"/>
  <c r="BA53" i="3" s="1"/>
  <c r="BB47" i="3"/>
  <c r="BB48" i="3" l="1"/>
  <c r="BB58" i="3" s="1"/>
  <c r="BB61" i="3" s="1"/>
  <c r="BA68" i="3"/>
  <c r="BA70" i="3" s="1"/>
  <c r="BB50" i="3" l="1"/>
  <c r="BC47" i="3" s="1"/>
  <c r="BA72" i="3"/>
  <c r="BB52" i="3" l="1"/>
  <c r="BB54" i="3" s="1"/>
  <c r="BC48" i="3"/>
  <c r="BC58" i="3" s="1"/>
  <c r="BC61" i="3" s="1"/>
  <c r="D110" i="2"/>
  <c r="D109" i="2"/>
  <c r="D112" i="2"/>
  <c r="J121" i="2" s="1"/>
  <c r="BB53" i="3" l="1"/>
  <c r="BB68" i="3" s="1"/>
  <c r="BB70" i="3" s="1"/>
  <c r="BB72" i="3" s="1"/>
  <c r="BC50" i="3"/>
  <c r="BD47" i="3" s="1"/>
  <c r="D118" i="2"/>
  <c r="D121" i="2"/>
  <c r="D111" i="2"/>
  <c r="D113" i="2"/>
  <c r="BC52" i="3" l="1"/>
  <c r="BC54" i="3" s="1"/>
  <c r="BC53" i="3" s="1"/>
  <c r="BC68" i="3" s="1"/>
  <c r="BC70" i="3" s="1"/>
  <c r="BC72" i="3" s="1"/>
  <c r="BD48" i="3"/>
  <c r="BD58" i="3" s="1"/>
  <c r="BD61" i="3" s="1"/>
  <c r="D114" i="2"/>
  <c r="BD50" i="3" l="1"/>
  <c r="BE47" i="3" s="1"/>
  <c r="BD52" i="3" l="1"/>
  <c r="BD54" i="3" s="1"/>
  <c r="BD53" i="3" s="1"/>
  <c r="BD68" i="3" s="1"/>
  <c r="BD70" i="3" s="1"/>
  <c r="BD72" i="3" s="1"/>
  <c r="BE48" i="3"/>
  <c r="BE58" i="3" s="1"/>
  <c r="BE61" i="3" s="1"/>
  <c r="BE50" i="3" l="1"/>
  <c r="BF47" i="3" l="1"/>
  <c r="BE52" i="3"/>
  <c r="BE54" i="3" l="1"/>
  <c r="BE53" i="3" s="1"/>
  <c r="BE68" i="3" s="1"/>
  <c r="BE70" i="3" s="1"/>
  <c r="BE72" i="3" s="1"/>
  <c r="BF48" i="3"/>
  <c r="BF58" i="3" s="1"/>
  <c r="BF61" i="3" s="1"/>
  <c r="BF50" i="3" l="1"/>
  <c r="BG47" i="3" l="1"/>
  <c r="BF52" i="3"/>
  <c r="BF54" i="3" s="1"/>
  <c r="BF53" i="3" s="1"/>
  <c r="BF68" i="3" s="1"/>
  <c r="BF70" i="3" s="1"/>
  <c r="BF72" i="3" s="1"/>
  <c r="BG48" i="3" l="1"/>
  <c r="BG58" i="3" s="1"/>
  <c r="BG61" i="3" s="1"/>
  <c r="BG50" i="3" l="1"/>
  <c r="BH47" i="3" s="1"/>
  <c r="BG52" i="3" l="1"/>
  <c r="BG54" i="3" s="1"/>
  <c r="BG53" i="3" s="1"/>
  <c r="BG68" i="3" s="1"/>
  <c r="BG70" i="3" s="1"/>
  <c r="BG72" i="3" s="1"/>
  <c r="BH48" i="3"/>
  <c r="BH58" i="3" s="1"/>
  <c r="BH61" i="3" s="1"/>
  <c r="BH50" i="3" l="1"/>
  <c r="BI47" i="3" l="1"/>
  <c r="BH52" i="3"/>
  <c r="BH54" i="3" s="1"/>
  <c r="BH53" i="3" s="1"/>
  <c r="BH68" i="3" s="1"/>
  <c r="BH70" i="3" s="1"/>
  <c r="BH72" i="3" s="1"/>
  <c r="BI48" i="3" l="1"/>
  <c r="BI58" i="3" s="1"/>
  <c r="BI61" i="3" s="1"/>
  <c r="BI50" i="3" l="1"/>
  <c r="BJ47" i="3" l="1"/>
  <c r="BI52" i="3"/>
  <c r="BI54" i="3" s="1"/>
  <c r="BI53" i="3" s="1"/>
  <c r="BI68" i="3" s="1"/>
  <c r="BI70" i="3" s="1"/>
  <c r="BI72" i="3" s="1"/>
  <c r="BJ48" i="3" l="1"/>
  <c r="BJ58" i="3" s="1"/>
  <c r="BJ61" i="3" s="1"/>
  <c r="BJ50" i="3" l="1"/>
  <c r="BK47" i="3" l="1"/>
  <c r="BJ52" i="3"/>
  <c r="BJ54" i="3" s="1"/>
  <c r="BJ53" i="3" s="1"/>
  <c r="BJ68" i="3" s="1"/>
  <c r="BJ70" i="3" s="1"/>
  <c r="BJ72" i="3" s="1"/>
  <c r="BK48" i="3" l="1"/>
  <c r="BK58" i="3" s="1"/>
  <c r="BK61" i="3" s="1"/>
  <c r="BK50" i="3" l="1"/>
  <c r="BL47" i="3" l="1"/>
  <c r="BK52" i="3"/>
  <c r="BK54" i="3" s="1"/>
  <c r="BK53" i="3" s="1"/>
  <c r="BK68" i="3" s="1"/>
  <c r="BK70" i="3" s="1"/>
  <c r="BK72" i="3" s="1"/>
  <c r="BL48" i="3" l="1"/>
  <c r="BL58" i="3" s="1"/>
  <c r="BL61" i="3" s="1"/>
  <c r="BL50" i="3" l="1"/>
  <c r="BM47" i="3" s="1"/>
  <c r="BL52" i="3" l="1"/>
  <c r="BL54" i="3" s="1"/>
  <c r="BL53" i="3" s="1"/>
  <c r="BL68" i="3" s="1"/>
  <c r="BL70" i="3" s="1"/>
  <c r="BL72" i="3" s="1"/>
  <c r="BM48" i="3"/>
  <c r="BM58" i="3" s="1"/>
  <c r="BM61" i="3" s="1"/>
  <c r="BM50" i="3" l="1"/>
  <c r="BN47" i="3" s="1"/>
  <c r="BM52" i="3" l="1"/>
  <c r="BM54" i="3" s="1"/>
  <c r="BM53" i="3" s="1"/>
  <c r="BM68" i="3" s="1"/>
  <c r="BM70" i="3" s="1"/>
  <c r="BM72" i="3" s="1"/>
  <c r="BN48" i="3"/>
  <c r="BN58" i="3" s="1"/>
  <c r="BN61" i="3" s="1"/>
  <c r="BN50" i="3" l="1"/>
  <c r="BO47" i="3" l="1"/>
  <c r="BN52" i="3"/>
  <c r="BN54" i="3" l="1"/>
  <c r="BN53" i="3" s="1"/>
  <c r="BN68" i="3" s="1"/>
  <c r="BN70" i="3" s="1"/>
  <c r="BN72" i="3" s="1"/>
  <c r="BO48" i="3"/>
  <c r="BO58" i="3" s="1"/>
  <c r="BO61" i="3" s="1"/>
  <c r="BO50" i="3" l="1"/>
  <c r="BP47" i="3" l="1"/>
  <c r="BO52" i="3"/>
  <c r="BO54" i="3" l="1"/>
  <c r="BO53" i="3" s="1"/>
  <c r="BO68" i="3" s="1"/>
  <c r="BO70" i="3" s="1"/>
  <c r="BO72" i="3" s="1"/>
  <c r="BP48" i="3"/>
  <c r="BP58" i="3" s="1"/>
  <c r="BP61" i="3" s="1"/>
  <c r="BP50" i="3" l="1"/>
  <c r="BQ47" i="3" s="1"/>
  <c r="BP52" i="3" l="1"/>
  <c r="BP54" i="3" s="1"/>
  <c r="BP53" i="3" s="1"/>
  <c r="BP68" i="3" s="1"/>
  <c r="BP70" i="3" s="1"/>
  <c r="BP72" i="3" s="1"/>
  <c r="BQ48" i="3"/>
  <c r="BQ58" i="3" s="1"/>
  <c r="BQ61" i="3" s="1"/>
  <c r="BQ50" i="3" l="1"/>
  <c r="BR47" i="3" l="1"/>
  <c r="BQ52" i="3"/>
  <c r="BQ54" i="3" l="1"/>
  <c r="BQ53" i="3" s="1"/>
  <c r="BQ68" i="3" s="1"/>
  <c r="BQ70" i="3" s="1"/>
  <c r="BQ72" i="3" s="1"/>
  <c r="BR48" i="3"/>
  <c r="BR58" i="3" s="1"/>
  <c r="BR61" i="3" s="1"/>
  <c r="BR50" i="3" l="1"/>
  <c r="BS47" i="3" l="1"/>
  <c r="BR52" i="3"/>
  <c r="BR54" i="3" s="1"/>
  <c r="BR53" i="3" s="1"/>
  <c r="BR68" i="3" s="1"/>
  <c r="BR70" i="3" s="1"/>
  <c r="BR72" i="3" s="1"/>
  <c r="BS48" i="3" l="1"/>
  <c r="BS58" i="3" s="1"/>
  <c r="BS61" i="3" s="1"/>
  <c r="BS50" i="3" l="1"/>
  <c r="BT47" i="3" l="1"/>
  <c r="BS52" i="3"/>
  <c r="BT48" i="3" l="1"/>
  <c r="BT58" i="3" s="1"/>
  <c r="BT61" i="3" s="1"/>
  <c r="BS54" i="3"/>
  <c r="BS53" i="3" s="1"/>
  <c r="BS68" i="3" s="1"/>
  <c r="BS70" i="3" s="1"/>
  <c r="BS72" i="3" s="1"/>
  <c r="BT50" i="3" l="1"/>
  <c r="BU47" i="3" l="1"/>
  <c r="BT52" i="3"/>
  <c r="BT54" i="3" l="1"/>
  <c r="BT53" i="3" s="1"/>
  <c r="BT68" i="3" s="1"/>
  <c r="BT70" i="3" s="1"/>
  <c r="BT72" i="3" s="1"/>
  <c r="BU48" i="3"/>
  <c r="BU58" i="3" s="1"/>
  <c r="BU61" i="3" s="1"/>
  <c r="BU50" i="3" l="1"/>
  <c r="BV47" i="3" l="1"/>
  <c r="BU52" i="3"/>
  <c r="BU54" i="3" s="1"/>
  <c r="BU53" i="3" s="1"/>
  <c r="BU68" i="3" s="1"/>
  <c r="BU70" i="3" s="1"/>
  <c r="BU72" i="3" s="1"/>
  <c r="BV48" i="3" l="1"/>
  <c r="BV58" i="3" s="1"/>
  <c r="BV61" i="3" s="1"/>
  <c r="BV50" i="3" l="1"/>
  <c r="BW47" i="3" l="1"/>
  <c r="BV52" i="3"/>
  <c r="BV54" i="3" s="1"/>
  <c r="BV53" i="3" s="1"/>
  <c r="BV68" i="3" s="1"/>
  <c r="BV70" i="3" s="1"/>
  <c r="BV72" i="3" s="1"/>
  <c r="BW48" i="3" l="1"/>
  <c r="BW58" i="3" s="1"/>
  <c r="BW61" i="3" s="1"/>
  <c r="BW50" i="3" l="1"/>
  <c r="BX47" i="3" l="1"/>
  <c r="BW52" i="3"/>
  <c r="BX48" i="3" l="1"/>
  <c r="BX58" i="3" s="1"/>
  <c r="BX61" i="3" s="1"/>
  <c r="BW54" i="3"/>
  <c r="BW53" i="3" s="1"/>
  <c r="BW68" i="3" s="1"/>
  <c r="BW70" i="3" s="1"/>
  <c r="BW72" i="3" s="1"/>
  <c r="BX50" i="3" l="1"/>
  <c r="BY47" i="3" l="1"/>
  <c r="BX52" i="3"/>
  <c r="BX54" i="3" s="1"/>
  <c r="BX53" i="3" s="1"/>
  <c r="BX68" i="3" s="1"/>
  <c r="BX70" i="3" s="1"/>
  <c r="BX72" i="3" s="1"/>
  <c r="BY48" i="3" l="1"/>
  <c r="BY58" i="3" l="1"/>
  <c r="B48" i="3"/>
  <c r="BY50" i="3"/>
  <c r="BY52" i="3" l="1"/>
  <c r="BY61" i="3"/>
  <c r="B61" i="3" s="1"/>
  <c r="B58" i="3"/>
  <c r="BY54" i="3" l="1"/>
  <c r="BY53" i="3" l="1"/>
  <c r="B54" i="3"/>
  <c r="BY68" i="3" l="1"/>
  <c r="B53" i="3"/>
  <c r="D23" i="2" s="1"/>
  <c r="D24" i="2" s="1"/>
  <c r="BY70" i="3" l="1"/>
  <c r="B68" i="3"/>
  <c r="BY72" i="3" l="1"/>
  <c r="B72" i="3" s="1"/>
  <c r="B70" i="3"/>
</calcChain>
</file>

<file path=xl/sharedStrings.xml><?xml version="1.0" encoding="utf-8"?>
<sst xmlns="http://schemas.openxmlformats.org/spreadsheetml/2006/main" count="1479" uniqueCount="329">
  <si>
    <t>Value:</t>
  </si>
  <si>
    <t>Range(+/-):</t>
  </si>
  <si>
    <t>Notes:</t>
  </si>
  <si>
    <t>Action</t>
  </si>
  <si>
    <t>Costs</t>
  </si>
  <si>
    <t>Revenues</t>
  </si>
  <si>
    <t>Revenue</t>
  </si>
  <si>
    <t>Units</t>
  </si>
  <si>
    <t>m2</t>
  </si>
  <si>
    <t>$</t>
  </si>
  <si>
    <t>pa</t>
  </si>
  <si>
    <t>NumUnits</t>
  </si>
  <si>
    <t>NumParking</t>
  </si>
  <si>
    <t>mo</t>
  </si>
  <si>
    <t>%</t>
  </si>
  <si>
    <t>Area</t>
  </si>
  <si>
    <t>Permitting/Entitlement</t>
  </si>
  <si>
    <t>Due Diligence Cost</t>
  </si>
  <si>
    <t>Settlement Cost</t>
  </si>
  <si>
    <t>Construction</t>
  </si>
  <si>
    <t>NSA (avg) per Unit</t>
  </si>
  <si>
    <t>GFA:NSA</t>
  </si>
  <si>
    <t>Construction Cost per GFA</t>
  </si>
  <si>
    <t>Construction Cost per Parking</t>
  </si>
  <si>
    <t>Due Diligence Period</t>
  </si>
  <si>
    <t>Permitting/Entitlement Period</t>
  </si>
  <si>
    <t>Construction Period</t>
  </si>
  <si>
    <t>Sales</t>
  </si>
  <si>
    <t>Sales Period</t>
  </si>
  <si>
    <t>Sales Price per Unit (avg)</t>
  </si>
  <si>
    <t>Settlement Cost % of Sales Price</t>
  </si>
  <si>
    <t>Settlement Cost % of Land Price</t>
  </si>
  <si>
    <t>GFA per Unit</t>
  </si>
  <si>
    <t>Sales Price per NSA</t>
  </si>
  <si>
    <t>Project Length</t>
  </si>
  <si>
    <t>Assumptions &amp; Calculations:</t>
  </si>
  <si>
    <t>Construction Cost Total (incl. Parking)</t>
  </si>
  <si>
    <t>Project</t>
  </si>
  <si>
    <t>DesignPlanningEngineering Cost</t>
  </si>
  <si>
    <t>SurveyLegalInsurance Cost</t>
  </si>
  <si>
    <t>Total Development Cost</t>
  </si>
  <si>
    <t>Construction Cost per Unit (incl. Parking)</t>
  </si>
  <si>
    <t>Soft Costs</t>
  </si>
  <si>
    <t>Hard Costs</t>
  </si>
  <si>
    <t>SiteWorks Cost as % of TCC</t>
  </si>
  <si>
    <t>SiteWorks Cost</t>
  </si>
  <si>
    <t>Soft Costs per Unit</t>
  </si>
  <si>
    <t>Hard Costs per Unit</t>
  </si>
  <si>
    <t>Hard Costs Total</t>
  </si>
  <si>
    <t>Soft Costs Total</t>
  </si>
  <si>
    <t>DesignPlanningEngineering as % of Hard Costs</t>
  </si>
  <si>
    <t>SurveyLegalInsurance as % of Hard Costs</t>
  </si>
  <si>
    <t>Item</t>
  </si>
  <si>
    <t>Period</t>
  </si>
  <si>
    <t>SubTotal</t>
  </si>
  <si>
    <t>Unlevered Cash Flows</t>
  </si>
  <si>
    <t>Land Purchase Deposit</t>
  </si>
  <si>
    <t>FSR</t>
  </si>
  <si>
    <t>Land Price</t>
  </si>
  <si>
    <t>Acq. Deposit as % of Land Price</t>
  </si>
  <si>
    <t>Acqusition</t>
  </si>
  <si>
    <t>Acqusition Start Period</t>
  </si>
  <si>
    <t>Acqusition End Period</t>
  </si>
  <si>
    <t>Permitting Start Period</t>
  </si>
  <si>
    <t>Permitting End Period</t>
  </si>
  <si>
    <t>Construction Start Period</t>
  </si>
  <si>
    <t>Construction End Period</t>
  </si>
  <si>
    <t>Sales Start Period</t>
  </si>
  <si>
    <t>Sales End Period</t>
  </si>
  <si>
    <t>Land Due Diligence</t>
  </si>
  <si>
    <t>Land Settlement Costs</t>
  </si>
  <si>
    <t>Balance Due</t>
  </si>
  <si>
    <t>Net Acquisition</t>
  </si>
  <si>
    <t>Net Permitting</t>
  </si>
  <si>
    <t>Net Construction</t>
  </si>
  <si>
    <t>Sales Total</t>
  </si>
  <si>
    <t>Net Sales</t>
  </si>
  <si>
    <t>Net Unlevered Cash Flow</t>
  </si>
  <si>
    <t>Total Development Revenue</t>
  </si>
  <si>
    <t>Unlevered IRR</t>
  </si>
  <si>
    <t>Date</t>
  </si>
  <si>
    <t>Unlevered EMx</t>
  </si>
  <si>
    <t>Levered Cash Flows</t>
  </si>
  <si>
    <t>Equity</t>
  </si>
  <si>
    <t>Starting Balance</t>
  </si>
  <si>
    <t>Equity Draw</t>
  </si>
  <si>
    <t>Ending Balance</t>
  </si>
  <si>
    <t>Acquisition</t>
  </si>
  <si>
    <t>Acq. Deposit</t>
  </si>
  <si>
    <t>Hard Costs as % of TDC</t>
  </si>
  <si>
    <t>Soft Costs as % of TDC</t>
  </si>
  <si>
    <t>Land as % of TDC</t>
  </si>
  <si>
    <t>Debt Interest Rate</t>
  </si>
  <si>
    <t>Equity Required</t>
  </si>
  <si>
    <t>Debt Required</t>
  </si>
  <si>
    <t>Land Price per Area</t>
  </si>
  <si>
    <t>Debt</t>
  </si>
  <si>
    <t>Debt Draw</t>
  </si>
  <si>
    <t>Debt Payoff</t>
  </si>
  <si>
    <t>Outstanding Balance</t>
  </si>
  <si>
    <t>Interest Expense</t>
  </si>
  <si>
    <t>Accrued Interest</t>
  </si>
  <si>
    <t>Interest Reserve</t>
  </si>
  <si>
    <t>Loan Required</t>
  </si>
  <si>
    <t>Capital Stack</t>
  </si>
  <si>
    <t>Sources &amp; Uses</t>
  </si>
  <si>
    <t>Sources</t>
  </si>
  <si>
    <t>Financing Draws</t>
  </si>
  <si>
    <t>Total Sources</t>
  </si>
  <si>
    <t>Uses</t>
  </si>
  <si>
    <t>Loan Principal Payoff</t>
  </si>
  <si>
    <t>Total Uses</t>
  </si>
  <si>
    <t>Net Levered Cash Flow</t>
  </si>
  <si>
    <t>Levered IRR</t>
  </si>
  <si>
    <t>Unlevered MoC</t>
  </si>
  <si>
    <t>Levered EMx</t>
  </si>
  <si>
    <t>Timing</t>
  </si>
  <si>
    <t>Levered Net Profit</t>
  </si>
  <si>
    <t>Unlevered Net Profit</t>
  </si>
  <si>
    <t>Total Outflows</t>
  </si>
  <si>
    <t>Total Inflows</t>
  </si>
  <si>
    <t>Due Diligence as % of Land Price</t>
  </si>
  <si>
    <t>Levered MoC</t>
  </si>
  <si>
    <t>Includes early-stage legal, survey, regulatory (zoning) risk</t>
  </si>
  <si>
    <t>Weighted Average Cost of Capital (WACC) over whole project, including Acqusition</t>
  </si>
  <si>
    <t>DevelopersFee as % of Hard Costs</t>
  </si>
  <si>
    <t>DevelopersFee Cost</t>
  </si>
  <si>
    <t>This is UnleveredProfit-InterestExpense</t>
  </si>
  <si>
    <t>*UnleveredProfit/TDC</t>
  </si>
  <si>
    <t>*LeveredProfit/TotalOutflows</t>
  </si>
  <si>
    <t>*"Equity" Multiplier, if whole project is self-funded</t>
  </si>
  <si>
    <t>*Equity Multiplier, if project uses debt</t>
  </si>
  <si>
    <t>Start Date</t>
  </si>
  <si>
    <t>Rent Yield</t>
  </si>
  <si>
    <t>Effective Rent per Week per Unit (avg)</t>
  </si>
  <si>
    <t>Debt-to-Cost (Loan-to-Cost "LTC") Ratio</t>
  </si>
  <si>
    <t>LTV Check</t>
  </si>
  <si>
    <t>Permitting/Entitlement/Preliminaries</t>
  </si>
  <si>
    <t>* (SalesPrice * RentYield) per Week</t>
  </si>
  <si>
    <t>Waterfall</t>
  </si>
  <si>
    <t>Total Project Cost</t>
  </si>
  <si>
    <t>Total Revenue</t>
  </si>
  <si>
    <t>Total Project Cost (incl. Acq)</t>
  </si>
  <si>
    <t>GBA</t>
  </si>
  <si>
    <t>NSA:GBA</t>
  </si>
  <si>
    <t>Construction Cost per GBA</t>
  </si>
  <si>
    <t>Total Development Cost per GBA</t>
  </si>
  <si>
    <t>Total Development Cost (Prelims + Construction)</t>
  </si>
  <si>
    <t>Contingency</t>
  </si>
  <si>
    <t>Certification</t>
  </si>
  <si>
    <t>Contributions</t>
  </si>
  <si>
    <t>CertificationCost</t>
  </si>
  <si>
    <t>Contributions Cost</t>
  </si>
  <si>
    <t>Contingency Cost</t>
  </si>
  <si>
    <t>Overheads</t>
  </si>
  <si>
    <t>Overhead Cost</t>
  </si>
  <si>
    <t>Should be something like stamp duty?</t>
  </si>
  <si>
    <t>Check this</t>
  </si>
  <si>
    <t>GPEquityContribution</t>
  </si>
  <si>
    <t>LPEquityRequired</t>
  </si>
  <si>
    <t>GPEquityAmt</t>
  </si>
  <si>
    <t>LPEquityAmt</t>
  </si>
  <si>
    <t>IRR</t>
  </si>
  <si>
    <t>Hurdle1</t>
  </si>
  <si>
    <t>PrefReturnHurdle</t>
  </si>
  <si>
    <t>Hurdle2</t>
  </si>
  <si>
    <t>Hurdle3</t>
  </si>
  <si>
    <t>Phase</t>
  </si>
  <si>
    <t>TDC per Unit</t>
  </si>
  <si>
    <t>$/m2</t>
  </si>
  <si>
    <t>$/car</t>
  </si>
  <si>
    <t>Sales Period Offset (from end Construction Period)</t>
  </si>
  <si>
    <t>Duration</t>
  </si>
  <si>
    <t>StartDate</t>
  </si>
  <si>
    <t>Phase-level Assumptions &amp; Calculations:</t>
  </si>
  <si>
    <t>Due Diligence Duration</t>
  </si>
  <si>
    <t>Permitting/Entitlement Duration</t>
  </si>
  <si>
    <t>Construction Duration</t>
  </si>
  <si>
    <t>Hurdle1GPPromote</t>
  </si>
  <si>
    <t>Hurdle2GPPromote</t>
  </si>
  <si>
    <t>PrefReturnGPDistribution</t>
  </si>
  <si>
    <t>Hurdle1GPDistribution</t>
  </si>
  <si>
    <t>Hurdle2GPDistribution</t>
  </si>
  <si>
    <t>Hurdle3GPDistribution</t>
  </si>
  <si>
    <t>PrefReturnLPDistribution</t>
  </si>
  <si>
    <t>Hurdle1LPDistribution</t>
  </si>
  <si>
    <t>Hurdle2LPDistribution</t>
  </si>
  <si>
    <t>Hurdle3LPDistribution</t>
  </si>
  <si>
    <t>Tier 1 - Preferred Return + Return of Capital</t>
  </si>
  <si>
    <t>Beginning Balance (LP Capital Account)</t>
  </si>
  <si>
    <t>LP Return of Capital</t>
  </si>
  <si>
    <t>Req'd Return by LP to hit Hurdle 1</t>
  </si>
  <si>
    <t>Contributions from LP</t>
  </si>
  <si>
    <t>Distributions to LP (Hurdle 1)</t>
  </si>
  <si>
    <t>Ending Balance (LP Capital Account)</t>
  </si>
  <si>
    <t>Distribution to LP</t>
  </si>
  <si>
    <t>LP IRR Check</t>
  </si>
  <si>
    <t>Beginning Balance (GP Capital Account)</t>
  </si>
  <si>
    <t>Req'd Return by GP (Pref)</t>
  </si>
  <si>
    <t>Contributions from GP</t>
  </si>
  <si>
    <t>Distribution to GP</t>
  </si>
  <si>
    <t>Ending Balance (GP Capital Account)</t>
  </si>
  <si>
    <t>Cash Flow Remaining</t>
  </si>
  <si>
    <t>Total Distributions</t>
  </si>
  <si>
    <t>GP IRR Check</t>
  </si>
  <si>
    <t>Tier 2</t>
  </si>
  <si>
    <t>Notes/Checks</t>
  </si>
  <si>
    <t>Req'd Return by LP to hit Hurdle 2</t>
  </si>
  <si>
    <t>Distributions to LP Tier 2</t>
  </si>
  <si>
    <t>Prior Distributions</t>
  </si>
  <si>
    <t>Total Distributions (Tier 2)</t>
  </si>
  <si>
    <t>IRR Check</t>
  </si>
  <si>
    <t>PrefHurdleGPPromote</t>
  </si>
  <si>
    <t>PrefReturnHurdle (Tier 1)</t>
  </si>
  <si>
    <t>Hurdle1  (Tier 2)</t>
  </si>
  <si>
    <t>Hurdle2  (Tier 3)</t>
  </si>
  <si>
    <t>Tier 3</t>
  </si>
  <si>
    <t>Req'd Return by LP to hit Hurdle 3</t>
  </si>
  <si>
    <t>Distributions to LP Tier 3</t>
  </si>
  <si>
    <t>Total Distributions (Tier 3)</t>
  </si>
  <si>
    <t>Tier 4</t>
  </si>
  <si>
    <t>Total Distributions (Tier 4)</t>
  </si>
  <si>
    <t>Summary</t>
  </si>
  <si>
    <t>Limited Partner (LP) Returns</t>
  </si>
  <si>
    <t>Total LP Distributions</t>
  </si>
  <si>
    <t>Total LP Contributions</t>
  </si>
  <si>
    <t>Total LP Profit</t>
  </si>
  <si>
    <t>LP IRR</t>
  </si>
  <si>
    <t>LP Equity Multiple</t>
  </si>
  <si>
    <t>GP Returns</t>
  </si>
  <si>
    <t>Total GP Distributions</t>
  </si>
  <si>
    <t>Total GP Fees</t>
  </si>
  <si>
    <t>Total GP Contributions</t>
  </si>
  <si>
    <t>GP IRR</t>
  </si>
  <si>
    <t>GP Equity Multiple</t>
  </si>
  <si>
    <t>Total GP Profit</t>
  </si>
  <si>
    <t>Due Diligence Cost per Project</t>
  </si>
  <si>
    <t>NumProjects</t>
  </si>
  <si>
    <t>Land Price per Project</t>
  </si>
  <si>
    <t>Land Area per Project</t>
  </si>
  <si>
    <t>Land Area</t>
  </si>
  <si>
    <t>NumUnits per Project</t>
  </si>
  <si>
    <t>NumParking per Project</t>
  </si>
  <si>
    <t>NSA:GBA per Unit</t>
  </si>
  <si>
    <t>GBA per Unit</t>
  </si>
  <si>
    <t>GFA:NSA per Unit</t>
  </si>
  <si>
    <t>MMC Costs as % of Hard Costs</t>
  </si>
  <si>
    <t>MMC Costs</t>
  </si>
  <si>
    <t>Fee as % of MMC Costs</t>
  </si>
  <si>
    <t>MMC Fee</t>
  </si>
  <si>
    <t>Design Fee as % of DesignPlanningEngineering Costs</t>
  </si>
  <si>
    <t>Design Fee</t>
  </si>
  <si>
    <t>Developer Fee</t>
  </si>
  <si>
    <t>Average FTE Salary</t>
  </si>
  <si>
    <t>Num Design Managers per Project</t>
  </si>
  <si>
    <t>Design Managers</t>
  </si>
  <si>
    <t>Num Dev Managers per Project</t>
  </si>
  <si>
    <t>Dev Managers</t>
  </si>
  <si>
    <t>Num MMC Managers per Project</t>
  </si>
  <si>
    <t>MMC Managers</t>
  </si>
  <si>
    <t>Office Overhead Personnel per FTE</t>
  </si>
  <si>
    <t>Office Overhead Personnel</t>
  </si>
  <si>
    <t>Total Office Salary Cost</t>
  </si>
  <si>
    <t>Office Overhead Cost as % of Salary Cost</t>
  </si>
  <si>
    <t>Office Overhead Cost</t>
  </si>
  <si>
    <t>Project Portfolio</t>
  </si>
  <si>
    <t>Company</t>
  </si>
  <si>
    <t>Total Revenues</t>
  </si>
  <si>
    <t>Balance</t>
  </si>
  <si>
    <t>Project Portfolio Equity Contribution Cost</t>
  </si>
  <si>
    <t>Total GP Fees (Dev Fee)</t>
  </si>
  <si>
    <t>Total Portfolio Cost (incl. Acq)</t>
  </si>
  <si>
    <t>Phase Offset (from end previous Phase)</t>
  </si>
  <si>
    <t>GP Profit (excl. Dev Fee)</t>
  </si>
  <si>
    <t xml:space="preserve">GP Returns </t>
  </si>
  <si>
    <t>GP Fee (Dev Fee)</t>
  </si>
  <si>
    <t>Total Company Costs</t>
  </si>
  <si>
    <t>Office FTEs Req'd</t>
  </si>
  <si>
    <t>Net Revenue</t>
  </si>
  <si>
    <t>MoC</t>
  </si>
  <si>
    <t>Company IRR</t>
  </si>
  <si>
    <t>GP + Design&amp;MMC Returns</t>
  </si>
  <si>
    <t>Total Design&amp;MMC Fees</t>
  </si>
  <si>
    <t>GP + Design&amp;MMC IRR</t>
  </si>
  <si>
    <t>EndDate</t>
  </si>
  <si>
    <t>Total Overhead Costs</t>
  </si>
  <si>
    <t>Grand Totals</t>
  </si>
  <si>
    <t>Total Company Revenues</t>
  </si>
  <si>
    <t>Total COGS</t>
  </si>
  <si>
    <t>Total Project Portfolio Equity Contribution</t>
  </si>
  <si>
    <t>Total GP Returns</t>
  </si>
  <si>
    <t>Profit Margin</t>
  </si>
  <si>
    <t xml:space="preserve"> = (Net Revenue / Revenue)</t>
  </si>
  <si>
    <t>Gross Profit Margin</t>
  </si>
  <si>
    <t>Delivery Fees</t>
  </si>
  <si>
    <t>Design Delivery Fee</t>
  </si>
  <si>
    <t>MMC Delivery Fee</t>
  </si>
  <si>
    <t>Total Delivery Fees</t>
  </si>
  <si>
    <t>Unstructured Net Profit</t>
  </si>
  <si>
    <t>Unstructured IRR</t>
  </si>
  <si>
    <t>Unstructured EMx</t>
  </si>
  <si>
    <t>Unstructured MoC</t>
  </si>
  <si>
    <t>Structured Net Profit</t>
  </si>
  <si>
    <t>Structured IRR</t>
  </si>
  <si>
    <t>Structured EMx</t>
  </si>
  <si>
    <t>Structured MoC</t>
  </si>
  <si>
    <t>Total Portfolio Cost per Unit</t>
  </si>
  <si>
    <t>Unstructured Profit Margin</t>
  </si>
  <si>
    <t>Total Company Costs - Total Revenues</t>
  </si>
  <si>
    <t>Returns + Delivery Fees</t>
  </si>
  <si>
    <t>Office FTEs Actual</t>
  </si>
  <si>
    <t>Total Office Cost</t>
  </si>
  <si>
    <t>* Debt Rate decreases bc more favourable partners &amp; better investment climate</t>
  </si>
  <si>
    <t>* Dev fee decreases bc better efficiency</t>
  </si>
  <si>
    <t>* Des/Eng decreases bc more automation</t>
  </si>
  <si>
    <t>* MMC % increases bc more offsite &amp; prefab</t>
  </si>
  <si>
    <t>* Sales period increases bc more projects to sell (&amp; to make it 12 months total per phase)</t>
  </si>
  <si>
    <t>* Permitting duration increases due to more projects</t>
  </si>
  <si>
    <t>* Reach target construction duration</t>
  </si>
  <si>
    <t xml:space="preserve"> </t>
  </si>
  <si>
    <t>* $2850 = $4000 TDC per GBA</t>
  </si>
  <si>
    <t>* $3250 = $5000 TDC per GBA</t>
  </si>
  <si>
    <t>Land Price per NSA</t>
  </si>
  <si>
    <t>Land Price per GBA</t>
  </si>
  <si>
    <t>Sales Price per GBA</t>
  </si>
  <si>
    <t>Ratio Unit Price : Land Price</t>
  </si>
  <si>
    <t>* Are these fees that come back to an integrated dev-constractor as revenues?</t>
  </si>
  <si>
    <t>* Contingency decreases bc more confidence over cost overruns etc</t>
  </si>
  <si>
    <t>* @ 2.5M Acq &amp; 2.35M Disp, CCpGBA must be $2150/m2 to get a 20% Structured MoC, which means TDC/m2GBA = $2850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</si>
</sst>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.0_-;\-* #,##0.0_-;_-* &quot;-&quot;??_-;_-@_-"/>
    <numFmt numFmtId="168" formatCode="0.0%"/>
    <numFmt numFmtId="169" formatCode="_(&quot;$&quot;* #,##0_);_(&quot;$&quot;* \(#,##0\);_(&quot;$&quot;* &quot;-&quot;??_);_(@_)"/>
    <numFmt numFmtId="170" formatCode="[$-C09]mmm\-yy;@"/>
    <numFmt numFmtId="171" formatCode="_(&quot;$&quot;* #,##0.0_);_(&quot;$&quot;* \(#,##0.0\);_(&quot;$&quot;* &quot;-&quot;?_);_(@_)"/>
    <numFmt numFmtId="172" formatCode="_-* #,##0_-;\-* #,##0_-;_-* &quot;-&quot;??_-;_-@_-"/>
    <numFmt numFmtId="173" formatCode="_-[$$-C09]* #,##0_-;\-[$$-C09]* #,##0_-;_-[$$-C09]* &quot;-&quot;??_-;_-@_-"/>
    <numFmt numFmtId="174" formatCode="[$-C09]dd\-mmm\-yy;@"/>
    <numFmt numFmtId="175" formatCode="_-* #,##0.000_-;\-* #,##0.000_-;_-* &quot;-&quot;??_-;_-@_-"/>
    <numFmt numFmtId="176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2"/>
    </font>
    <font>
      <b/>
      <sz val="10"/>
      <color theme="0"/>
      <name val="Consolas"/>
      <family val="2"/>
    </font>
    <font>
      <i/>
      <sz val="10"/>
      <color theme="1"/>
      <name val="Consolas"/>
      <family val="2"/>
    </font>
    <font>
      <b/>
      <sz val="10"/>
      <color theme="1"/>
      <name val="Consolas"/>
      <family val="2"/>
    </font>
    <font>
      <b/>
      <i/>
      <sz val="10"/>
      <color theme="1"/>
      <name val="Consolas"/>
      <family val="2"/>
    </font>
    <font>
      <sz val="10"/>
      <color theme="4"/>
      <name val="Consolas"/>
      <family val="2"/>
    </font>
    <font>
      <b/>
      <sz val="10"/>
      <color rgb="FF000000"/>
      <name val="Consolas"/>
      <family val="2"/>
    </font>
    <font>
      <i/>
      <sz val="10"/>
      <color theme="4"/>
      <name val="Consolas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1" applyNumberFormat="0" applyAlignment="0" applyProtection="0"/>
    <xf numFmtId="0" fontId="2" fillId="2" borderId="0" applyNumberFormat="0" applyBorder="0" applyAlignment="0" applyProtection="0"/>
    <xf numFmtId="0" fontId="5" fillId="0" borderId="0" applyNumberFormat="0" applyAlignment="0" applyProtection="0"/>
    <xf numFmtId="0" fontId="4" fillId="2" borderId="0"/>
    <xf numFmtId="0" fontId="6" fillId="3" borderId="0"/>
    <xf numFmtId="0" fontId="3" fillId="0" borderId="0"/>
  </cellStyleXfs>
  <cellXfs count="202">
    <xf numFmtId="0" fontId="0" fillId="0" borderId="0" xfId="0"/>
    <xf numFmtId="0" fontId="8" fillId="0" borderId="1" xfId="4"/>
    <xf numFmtId="9" fontId="8" fillId="0" borderId="1" xfId="4" applyNumberFormat="1"/>
    <xf numFmtId="166" fontId="8" fillId="0" borderId="1" xfId="4" applyNumberFormat="1"/>
    <xf numFmtId="168" fontId="8" fillId="0" borderId="1" xfId="4" applyNumberFormat="1"/>
    <xf numFmtId="10" fontId="8" fillId="0" borderId="1" xfId="4" applyNumberFormat="1"/>
    <xf numFmtId="0" fontId="3" fillId="0" borderId="0" xfId="0" applyFont="1"/>
    <xf numFmtId="166" fontId="3" fillId="0" borderId="0" xfId="2" applyNumberFormat="1" applyFont="1"/>
    <xf numFmtId="0" fontId="5" fillId="0" borderId="0" xfId="0" applyFont="1"/>
    <xf numFmtId="166" fontId="5" fillId="0" borderId="0" xfId="2" applyNumberFormat="1" applyFont="1"/>
    <xf numFmtId="0" fontId="6" fillId="2" borderId="0" xfId="5" applyFont="1"/>
    <xf numFmtId="164" fontId="3" fillId="0" borderId="0" xfId="2" applyFont="1"/>
    <xf numFmtId="166" fontId="3" fillId="0" borderId="0" xfId="0" applyNumberFormat="1" applyFont="1"/>
    <xf numFmtId="9" fontId="5" fillId="0" borderId="0" xfId="3" applyFont="1"/>
    <xf numFmtId="0" fontId="6" fillId="0" borderId="0" xfId="0" applyFont="1"/>
    <xf numFmtId="165" fontId="6" fillId="0" borderId="0" xfId="1" applyFont="1"/>
    <xf numFmtId="0" fontId="3" fillId="0" borderId="0" xfId="1" applyNumberFormat="1" applyFont="1"/>
    <xf numFmtId="44" fontId="3" fillId="0" borderId="0" xfId="0" applyNumberFormat="1" applyFont="1"/>
    <xf numFmtId="169" fontId="3" fillId="0" borderId="0" xfId="0" applyNumberFormat="1" applyFont="1"/>
    <xf numFmtId="169" fontId="8" fillId="0" borderId="1" xfId="2" applyNumberFormat="1" applyFont="1" applyBorder="1"/>
    <xf numFmtId="169" fontId="7" fillId="0" borderId="0" xfId="6" applyNumberFormat="1" applyFont="1"/>
    <xf numFmtId="169" fontId="5" fillId="0" borderId="0" xfId="2" applyNumberFormat="1" applyFont="1"/>
    <xf numFmtId="169" fontId="7" fillId="0" borderId="0" xfId="2" applyNumberFormat="1" applyFont="1"/>
    <xf numFmtId="169" fontId="5" fillId="0" borderId="0" xfId="6" applyNumberFormat="1"/>
    <xf numFmtId="10" fontId="7" fillId="0" borderId="0" xfId="6" applyNumberFormat="1" applyFont="1"/>
    <xf numFmtId="165" fontId="7" fillId="0" borderId="0" xfId="6" applyNumberFormat="1" applyFont="1"/>
    <xf numFmtId="168" fontId="7" fillId="0" borderId="0" xfId="3" applyNumberFormat="1" applyFont="1"/>
    <xf numFmtId="0" fontId="8" fillId="0" borderId="0" xfId="0" applyFont="1"/>
    <xf numFmtId="9" fontId="7" fillId="0" borderId="0" xfId="3" applyFont="1"/>
    <xf numFmtId="0" fontId="4" fillId="2" borderId="0" xfId="7"/>
    <xf numFmtId="0" fontId="4" fillId="2" borderId="0" xfId="7" applyAlignment="1">
      <alignment horizontal="right"/>
    </xf>
    <xf numFmtId="0" fontId="6" fillId="3" borderId="0" xfId="8"/>
    <xf numFmtId="0" fontId="3" fillId="0" borderId="0" xfId="0" applyFont="1" applyAlignment="1">
      <alignment horizontal="right"/>
    </xf>
    <xf numFmtId="170" fontId="3" fillId="0" borderId="0" xfId="0" applyNumberFormat="1" applyFont="1" applyAlignment="1">
      <alignment horizontal="right"/>
    </xf>
    <xf numFmtId="170" fontId="3" fillId="0" borderId="0" xfId="0" applyNumberFormat="1" applyFont="1"/>
    <xf numFmtId="44" fontId="3" fillId="0" borderId="0" xfId="2" applyNumberFormat="1" applyFont="1"/>
    <xf numFmtId="44" fontId="3" fillId="0" borderId="0" xfId="2" applyNumberFormat="1" applyFont="1" applyAlignment="1">
      <alignment horizontal="right"/>
    </xf>
    <xf numFmtId="169" fontId="3" fillId="0" borderId="0" xfId="2" applyNumberFormat="1" applyFont="1"/>
    <xf numFmtId="166" fontId="3" fillId="0" borderId="2" xfId="2" applyNumberFormat="1" applyFont="1" applyBorder="1"/>
    <xf numFmtId="44" fontId="3" fillId="0" borderId="2" xfId="0" applyNumberFormat="1" applyFont="1" applyBorder="1"/>
    <xf numFmtId="44" fontId="3" fillId="0" borderId="2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right"/>
    </xf>
    <xf numFmtId="166" fontId="3" fillId="0" borderId="3" xfId="2" applyNumberFormat="1" applyFont="1" applyBorder="1"/>
    <xf numFmtId="44" fontId="3" fillId="0" borderId="3" xfId="0" applyNumberFormat="1" applyFont="1" applyBorder="1"/>
    <xf numFmtId="44" fontId="3" fillId="0" borderId="3" xfId="0" applyNumberFormat="1" applyFont="1" applyBorder="1" applyAlignment="1">
      <alignment horizontal="right"/>
    </xf>
    <xf numFmtId="169" fontId="3" fillId="0" borderId="3" xfId="0" applyNumberFormat="1" applyFont="1" applyBorder="1" applyAlignment="1">
      <alignment horizontal="right"/>
    </xf>
    <xf numFmtId="166" fontId="3" fillId="0" borderId="4" xfId="2" applyNumberFormat="1" applyFont="1" applyBorder="1"/>
    <xf numFmtId="44" fontId="3" fillId="0" borderId="4" xfId="0" applyNumberFormat="1" applyFont="1" applyBorder="1"/>
    <xf numFmtId="44" fontId="3" fillId="0" borderId="4" xfId="0" applyNumberFormat="1" applyFont="1" applyBorder="1" applyAlignment="1">
      <alignment horizontal="right"/>
    </xf>
    <xf numFmtId="169" fontId="3" fillId="0" borderId="4" xfId="0" applyNumberFormat="1" applyFont="1" applyBorder="1" applyAlignment="1">
      <alignment horizontal="right"/>
    </xf>
    <xf numFmtId="44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169" fontId="3" fillId="0" borderId="0" xfId="2" applyNumberFormat="1" applyFont="1" applyAlignment="1">
      <alignment horizontal="right"/>
    </xf>
    <xf numFmtId="166" fontId="3" fillId="0" borderId="0" xfId="2" applyNumberFormat="1" applyFont="1" applyFill="1" applyBorder="1"/>
    <xf numFmtId="166" fontId="3" fillId="0" borderId="0" xfId="2" applyNumberFormat="1" applyFont="1" applyBorder="1"/>
    <xf numFmtId="166" fontId="6" fillId="0" borderId="4" xfId="2" applyNumberFormat="1" applyFont="1" applyBorder="1"/>
    <xf numFmtId="44" fontId="6" fillId="0" borderId="4" xfId="0" applyNumberFormat="1" applyFont="1" applyBorder="1"/>
    <xf numFmtId="44" fontId="6" fillId="0" borderId="4" xfId="0" applyNumberFormat="1" applyFont="1" applyBorder="1" applyAlignment="1">
      <alignment horizontal="right"/>
    </xf>
    <xf numFmtId="169" fontId="6" fillId="0" borderId="4" xfId="0" applyNumberFormat="1" applyFont="1" applyBorder="1" applyAlignment="1">
      <alignment horizontal="right"/>
    </xf>
    <xf numFmtId="166" fontId="6" fillId="0" borderId="0" xfId="2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166" fontId="3" fillId="0" borderId="0" xfId="2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9" fillId="4" borderId="0" xfId="0" applyFont="1" applyFill="1"/>
    <xf numFmtId="0" fontId="3" fillId="0" borderId="4" xfId="2" applyNumberFormat="1" applyFont="1" applyBorder="1"/>
    <xf numFmtId="10" fontId="6" fillId="0" borderId="0" xfId="3" applyNumberFormat="1" applyFont="1"/>
    <xf numFmtId="0" fontId="3" fillId="0" borderId="0" xfId="2" applyNumberFormat="1" applyFont="1"/>
    <xf numFmtId="0" fontId="3" fillId="3" borderId="0" xfId="8" applyFont="1"/>
    <xf numFmtId="0" fontId="5" fillId="0" borderId="0" xfId="6" applyNumberFormat="1"/>
    <xf numFmtId="166" fontId="5" fillId="0" borderId="0" xfId="6" applyNumberFormat="1"/>
    <xf numFmtId="167" fontId="5" fillId="0" borderId="0" xfId="6" applyNumberFormat="1"/>
    <xf numFmtId="169" fontId="8" fillId="0" borderId="1" xfId="4" applyNumberFormat="1"/>
    <xf numFmtId="0" fontId="5" fillId="0" borderId="0" xfId="6"/>
    <xf numFmtId="10" fontId="5" fillId="0" borderId="0" xfId="3" applyNumberFormat="1" applyFont="1"/>
    <xf numFmtId="0" fontId="6" fillId="0" borderId="4" xfId="2" applyNumberFormat="1" applyFont="1" applyBorder="1"/>
    <xf numFmtId="0" fontId="6" fillId="2" borderId="0" xfId="5" applyNumberFormat="1" applyFont="1"/>
    <xf numFmtId="168" fontId="8" fillId="0" borderId="1" xfId="3" applyNumberFormat="1" applyFont="1" applyBorder="1"/>
    <xf numFmtId="9" fontId="5" fillId="0" borderId="0" xfId="6" applyNumberFormat="1"/>
    <xf numFmtId="171" fontId="3" fillId="0" borderId="0" xfId="0" applyNumberFormat="1" applyFont="1"/>
    <xf numFmtId="44" fontId="5" fillId="0" borderId="0" xfId="0" applyNumberFormat="1" applyFont="1"/>
    <xf numFmtId="165" fontId="5" fillId="0" borderId="0" xfId="6" applyNumberFormat="1"/>
    <xf numFmtId="165" fontId="8" fillId="0" borderId="1" xfId="4" applyNumberFormat="1"/>
    <xf numFmtId="168" fontId="5" fillId="0" borderId="0" xfId="3" applyNumberFormat="1" applyFont="1"/>
    <xf numFmtId="169" fontId="6" fillId="0" borderId="0" xfId="0" applyNumberFormat="1" applyFont="1"/>
    <xf numFmtId="172" fontId="8" fillId="0" borderId="1" xfId="1" applyNumberFormat="1" applyFont="1" applyBorder="1"/>
    <xf numFmtId="173" fontId="5" fillId="0" borderId="0" xfId="6" applyNumberFormat="1"/>
    <xf numFmtId="173" fontId="3" fillId="0" borderId="0" xfId="2" applyNumberFormat="1" applyFont="1"/>
    <xf numFmtId="9" fontId="3" fillId="0" borderId="0" xfId="0" applyNumberFormat="1" applyFont="1"/>
    <xf numFmtId="1" fontId="5" fillId="0" borderId="0" xfId="6" applyNumberFormat="1"/>
    <xf numFmtId="15" fontId="8" fillId="0" borderId="1" xfId="4" applyNumberFormat="1"/>
    <xf numFmtId="173" fontId="3" fillId="0" borderId="0" xfId="0" applyNumberFormat="1" applyFont="1"/>
    <xf numFmtId="0" fontId="3" fillId="0" borderId="0" xfId="9"/>
    <xf numFmtId="174" fontId="3" fillId="0" borderId="0" xfId="0" applyNumberFormat="1" applyFont="1"/>
    <xf numFmtId="0" fontId="6" fillId="5" borderId="0" xfId="5" applyFont="1" applyFill="1"/>
    <xf numFmtId="0" fontId="6" fillId="5" borderId="0" xfId="5" applyNumberFormat="1" applyFont="1" applyFill="1"/>
    <xf numFmtId="174" fontId="8" fillId="0" borderId="1" xfId="2" applyNumberFormat="1" applyFont="1" applyBorder="1"/>
    <xf numFmtId="168" fontId="3" fillId="0" borderId="0" xfId="0" applyNumberFormat="1" applyFont="1"/>
    <xf numFmtId="10" fontId="3" fillId="0" borderId="0" xfId="0" applyNumberFormat="1" applyFont="1"/>
    <xf numFmtId="174" fontId="3" fillId="0" borderId="0" xfId="0" applyNumberFormat="1" applyFont="1" applyAlignment="1">
      <alignment horizontal="right"/>
    </xf>
    <xf numFmtId="10" fontId="3" fillId="0" borderId="0" xfId="3" applyNumberFormat="1" applyFont="1"/>
    <xf numFmtId="166" fontId="6" fillId="0" borderId="0" xfId="2" applyNumberFormat="1" applyFont="1" applyAlignment="1">
      <alignment horizontal="right"/>
    </xf>
    <xf numFmtId="0" fontId="3" fillId="0" borderId="4" xfId="0" applyFont="1" applyBorder="1"/>
    <xf numFmtId="0" fontId="3" fillId="0" borderId="3" xfId="0" applyFont="1" applyBorder="1"/>
    <xf numFmtId="0" fontId="6" fillId="0" borderId="4" xfId="0" applyFont="1" applyBorder="1"/>
    <xf numFmtId="0" fontId="6" fillId="0" borderId="0" xfId="9" applyFont="1"/>
    <xf numFmtId="166" fontId="6" fillId="0" borderId="0" xfId="2" applyNumberFormat="1" applyFont="1"/>
    <xf numFmtId="0" fontId="3" fillId="0" borderId="5" xfId="0" applyFont="1" applyBorder="1"/>
    <xf numFmtId="9" fontId="8" fillId="0" borderId="1" xfId="3" applyFont="1" applyBorder="1"/>
    <xf numFmtId="9" fontId="3" fillId="0" borderId="0" xfId="3" applyFont="1"/>
    <xf numFmtId="0" fontId="6" fillId="6" borderId="0" xfId="8" applyFill="1"/>
    <xf numFmtId="165" fontId="3" fillId="0" borderId="0" xfId="1" applyFont="1"/>
    <xf numFmtId="10" fontId="3" fillId="0" borderId="4" xfId="3" applyNumberFormat="1" applyFont="1" applyBorder="1"/>
    <xf numFmtId="0" fontId="3" fillId="0" borderId="4" xfId="0" applyFont="1" applyBorder="1" applyAlignment="1">
      <alignment horizontal="right"/>
    </xf>
    <xf numFmtId="172" fontId="8" fillId="0" borderId="0" xfId="1" applyNumberFormat="1" applyFont="1" applyBorder="1"/>
    <xf numFmtId="2" fontId="3" fillId="0" borderId="0" xfId="2" applyNumberFormat="1" applyFont="1"/>
    <xf numFmtId="0" fontId="6" fillId="0" borderId="0" xfId="2" applyNumberFormat="1" applyFont="1"/>
    <xf numFmtId="165" fontId="5" fillId="0" borderId="0" xfId="1" applyFont="1"/>
    <xf numFmtId="172" fontId="5" fillId="0" borderId="0" xfId="1" applyNumberFormat="1" applyFont="1"/>
    <xf numFmtId="0" fontId="8" fillId="0" borderId="0" xfId="9" applyFont="1"/>
    <xf numFmtId="166" fontId="3" fillId="0" borderId="2" xfId="2" applyNumberFormat="1" applyFont="1" applyBorder="1" applyAlignment="1">
      <alignment horizontal="right"/>
    </xf>
    <xf numFmtId="166" fontId="3" fillId="0" borderId="3" xfId="2" applyNumberFormat="1" applyFont="1" applyBorder="1" applyAlignment="1">
      <alignment horizontal="right"/>
    </xf>
    <xf numFmtId="166" fontId="3" fillId="0" borderId="4" xfId="2" applyNumberFormat="1" applyFont="1" applyBorder="1" applyAlignment="1">
      <alignment horizontal="right"/>
    </xf>
    <xf numFmtId="166" fontId="6" fillId="0" borderId="4" xfId="2" applyNumberFormat="1" applyFont="1" applyBorder="1" applyAlignment="1">
      <alignment horizontal="right"/>
    </xf>
    <xf numFmtId="166" fontId="4" fillId="2" borderId="0" xfId="2" applyNumberFormat="1" applyFont="1" applyFill="1" applyAlignment="1">
      <alignment horizontal="right"/>
    </xf>
    <xf numFmtId="166" fontId="3" fillId="0" borderId="5" xfId="2" applyNumberFormat="1" applyFont="1" applyBorder="1" applyAlignment="1">
      <alignment horizontal="right"/>
    </xf>
    <xf numFmtId="165" fontId="8" fillId="0" borderId="1" xfId="1" applyFont="1" applyBorder="1"/>
    <xf numFmtId="175" fontId="8" fillId="0" borderId="1" xfId="1" applyNumberFormat="1" applyFont="1" applyBorder="1"/>
    <xf numFmtId="164" fontId="6" fillId="0" borderId="0" xfId="2" applyFont="1"/>
    <xf numFmtId="166" fontId="7" fillId="0" borderId="0" xfId="2" applyNumberFormat="1" applyFont="1"/>
    <xf numFmtId="166" fontId="7" fillId="0" borderId="0" xfId="0" applyNumberFormat="1" applyFont="1"/>
    <xf numFmtId="168" fontId="5" fillId="0" borderId="0" xfId="0" applyNumberFormat="1" applyFont="1"/>
    <xf numFmtId="10" fontId="7" fillId="0" borderId="0" xfId="0" applyNumberFormat="1" applyFont="1"/>
    <xf numFmtId="165" fontId="7" fillId="0" borderId="0" xfId="1" applyFont="1"/>
    <xf numFmtId="173" fontId="5" fillId="0" borderId="0" xfId="2" applyNumberFormat="1" applyFont="1"/>
    <xf numFmtId="169" fontId="7" fillId="0" borderId="0" xfId="0" applyNumberFormat="1" applyFont="1"/>
    <xf numFmtId="10" fontId="7" fillId="0" borderId="0" xfId="3" applyNumberFormat="1" applyFont="1"/>
    <xf numFmtId="169" fontId="5" fillId="0" borderId="0" xfId="0" applyNumberFormat="1" applyFont="1"/>
    <xf numFmtId="2" fontId="6" fillId="0" borderId="0" xfId="2" applyNumberFormat="1" applyFont="1"/>
    <xf numFmtId="0" fontId="10" fillId="0" borderId="0" xfId="0" applyFont="1"/>
    <xf numFmtId="169" fontId="10" fillId="0" borderId="1" xfId="4" applyNumberFormat="1" applyFont="1"/>
    <xf numFmtId="0" fontId="5" fillId="0" borderId="0" xfId="9" applyFont="1"/>
    <xf numFmtId="166" fontId="7" fillId="0" borderId="0" xfId="6" applyNumberFormat="1" applyFont="1"/>
    <xf numFmtId="166" fontId="6" fillId="0" borderId="0" xfId="9" applyNumberFormat="1" applyFont="1"/>
    <xf numFmtId="0" fontId="6" fillId="0" borderId="0" xfId="2" applyNumberFormat="1" applyFont="1" applyBorder="1"/>
    <xf numFmtId="0" fontId="6" fillId="2" borderId="0" xfId="5" applyFont="1" applyBorder="1"/>
    <xf numFmtId="0" fontId="6" fillId="2" borderId="0" xfId="5" applyNumberFormat="1" applyFont="1" applyBorder="1"/>
    <xf numFmtId="0" fontId="8" fillId="0" borderId="3" xfId="0" applyFont="1" applyBorder="1"/>
    <xf numFmtId="172" fontId="8" fillId="0" borderId="3" xfId="1" applyNumberFormat="1" applyFont="1" applyBorder="1"/>
    <xf numFmtId="168" fontId="6" fillId="0" borderId="0" xfId="3" applyNumberFormat="1" applyFont="1"/>
    <xf numFmtId="166" fontId="3" fillId="0" borderId="0" xfId="2" applyNumberFormat="1" applyFont="1" applyBorder="1" applyAlignment="1">
      <alignment horizontal="right"/>
    </xf>
    <xf numFmtId="9" fontId="6" fillId="0" borderId="4" xfId="3" applyFont="1" applyBorder="1"/>
    <xf numFmtId="44" fontId="3" fillId="0" borderId="5" xfId="0" applyNumberFormat="1" applyFont="1" applyBorder="1" applyAlignment="1">
      <alignment horizontal="right"/>
    </xf>
    <xf numFmtId="49" fontId="4" fillId="2" borderId="0" xfId="7" applyNumberFormat="1"/>
    <xf numFmtId="49" fontId="3" fillId="0" borderId="0" xfId="0" applyNumberFormat="1" applyFont="1"/>
    <xf numFmtId="49" fontId="6" fillId="3" borderId="0" xfId="8" applyNumberFormat="1"/>
    <xf numFmtId="49" fontId="3" fillId="0" borderId="0" xfId="2" applyNumberFormat="1" applyFont="1" applyAlignment="1"/>
    <xf numFmtId="49" fontId="3" fillId="0" borderId="2" xfId="2" applyNumberFormat="1" applyFont="1" applyBorder="1" applyAlignment="1"/>
    <xf numFmtId="49" fontId="3" fillId="0" borderId="3" xfId="2" applyNumberFormat="1" applyFont="1" applyBorder="1" applyAlignment="1"/>
    <xf numFmtId="49" fontId="3" fillId="0" borderId="4" xfId="2" applyNumberFormat="1" applyFont="1" applyBorder="1" applyAlignment="1"/>
    <xf numFmtId="49" fontId="3" fillId="0" borderId="0" xfId="2" applyNumberFormat="1" applyFont="1" applyFill="1" applyBorder="1" applyAlignment="1"/>
    <xf numFmtId="49" fontId="3" fillId="0" borderId="0" xfId="2" applyNumberFormat="1" applyFont="1" applyBorder="1" applyAlignment="1"/>
    <xf numFmtId="49" fontId="6" fillId="0" borderId="4" xfId="2" applyNumberFormat="1" applyFont="1" applyBorder="1" applyAlignment="1"/>
    <xf numFmtId="49" fontId="6" fillId="0" borderId="0" xfId="2" applyNumberFormat="1" applyFont="1" applyBorder="1" applyAlignment="1"/>
    <xf numFmtId="49" fontId="9" fillId="4" borderId="0" xfId="0" applyNumberFormat="1" applyFont="1" applyFill="1"/>
    <xf numFmtId="49" fontId="6" fillId="6" borderId="0" xfId="8" applyNumberFormat="1" applyFill="1"/>
    <xf numFmtId="49" fontId="3" fillId="0" borderId="4" xfId="0" applyNumberFormat="1" applyFont="1" applyBorder="1"/>
    <xf numFmtId="49" fontId="6" fillId="0" borderId="4" xfId="0" applyNumberFormat="1" applyFont="1" applyBorder="1"/>
    <xf numFmtId="49" fontId="3" fillId="0" borderId="3" xfId="0" applyNumberFormat="1" applyFont="1" applyBorder="1"/>
    <xf numFmtId="49" fontId="3" fillId="0" borderId="5" xfId="0" applyNumberFormat="1" applyFont="1" applyBorder="1"/>
    <xf numFmtId="174" fontId="8" fillId="0" borderId="0" xfId="2" applyNumberFormat="1" applyFont="1" applyBorder="1"/>
    <xf numFmtId="165" fontId="8" fillId="0" borderId="0" xfId="1" applyFont="1" applyBorder="1"/>
    <xf numFmtId="175" fontId="8" fillId="0" borderId="0" xfId="1" applyNumberFormat="1" applyFont="1" applyBorder="1"/>
    <xf numFmtId="9" fontId="8" fillId="0" borderId="0" xfId="3" applyFont="1" applyBorder="1"/>
    <xf numFmtId="49" fontId="6" fillId="2" borderId="0" xfId="5" applyNumberFormat="1" applyFont="1"/>
    <xf numFmtId="49" fontId="3" fillId="0" borderId="0" xfId="2" applyNumberFormat="1" applyFont="1"/>
    <xf numFmtId="49" fontId="6" fillId="0" borderId="0" xfId="2" applyNumberFormat="1" applyFont="1"/>
    <xf numFmtId="49" fontId="6" fillId="0" borderId="0" xfId="9" applyNumberFormat="1" applyFont="1"/>
    <xf numFmtId="166" fontId="3" fillId="0" borderId="0" xfId="9" applyNumberFormat="1"/>
    <xf numFmtId="176" fontId="3" fillId="0" borderId="0" xfId="3" applyNumberFormat="1" applyFont="1"/>
    <xf numFmtId="49" fontId="3" fillId="0" borderId="0" xfId="9" applyNumberFormat="1"/>
    <xf numFmtId="49" fontId="6" fillId="0" borderId="0" xfId="0" applyNumberFormat="1" applyFont="1"/>
    <xf numFmtId="49" fontId="3" fillId="0" borderId="0" xfId="3" applyNumberFormat="1" applyFont="1"/>
    <xf numFmtId="49" fontId="5" fillId="0" borderId="0" xfId="0" applyNumberFormat="1" applyFont="1"/>
    <xf numFmtId="0" fontId="11" fillId="0" borderId="0" xfId="0" applyFont="1"/>
    <xf numFmtId="0" fontId="3" fillId="0" borderId="3" xfId="9" applyBorder="1"/>
    <xf numFmtId="174" fontId="5" fillId="0" borderId="0" xfId="6" applyNumberFormat="1"/>
    <xf numFmtId="173" fontId="3" fillId="0" borderId="0" xfId="9" applyNumberFormat="1"/>
    <xf numFmtId="0" fontId="12" fillId="0" borderId="0" xfId="0" applyFont="1"/>
    <xf numFmtId="0" fontId="13" fillId="0" borderId="0" xfId="0" applyFont="1"/>
    <xf numFmtId="0" fontId="3" fillId="2" borderId="0" xfId="5" applyNumberFormat="1" applyFont="1"/>
    <xf numFmtId="0" fontId="3" fillId="5" borderId="0" xfId="5" applyNumberFormat="1" applyFont="1" applyFill="1"/>
    <xf numFmtId="0" fontId="8" fillId="0" borderId="0" xfId="1" applyNumberFormat="1" applyFont="1" applyBorder="1"/>
    <xf numFmtId="0" fontId="8" fillId="0" borderId="0" xfId="2" applyNumberFormat="1" applyFont="1" applyBorder="1"/>
    <xf numFmtId="0" fontId="3" fillId="0" borderId="0" xfId="3" applyNumberFormat="1" applyFont="1"/>
    <xf numFmtId="0" fontId="8" fillId="0" borderId="3" xfId="1" applyNumberFormat="1" applyFont="1" applyBorder="1"/>
    <xf numFmtId="0" fontId="3" fillId="2" borderId="0" xfId="5" applyNumberFormat="1" applyFont="1" applyBorder="1"/>
    <xf numFmtId="0" fontId="3" fillId="0" borderId="0" xfId="6" applyNumberFormat="1" applyFont="1"/>
    <xf numFmtId="0" fontId="8" fillId="0" borderId="0" xfId="3" applyNumberFormat="1" applyFont="1" applyBorder="1"/>
    <xf numFmtId="166" fontId="4" fillId="2" borderId="0" xfId="2" applyNumberFormat="1" applyFont="1" applyFill="1"/>
    <xf numFmtId="166" fontId="6" fillId="3" borderId="0" xfId="2" applyNumberFormat="1" applyFont="1" applyFill="1"/>
  </cellXfs>
  <cellStyles count="10">
    <cellStyle name="Accent3" xfId="5" builtinId="37"/>
    <cellStyle name="Calculation" xfId="6" builtinId="22" customBuiltin="1"/>
    <cellStyle name="Comma" xfId="1" builtinId="3"/>
    <cellStyle name="Consolas 10pt" xfId="9" xr:uid="{DA3A0934-377C-1A4F-8C52-70AF37692644}"/>
    <cellStyle name="Currency" xfId="2" builtinId="4"/>
    <cellStyle name="Header" xfId="7" xr:uid="{D0D2F5D7-1B8B-1F41-8609-229152A5BD40}"/>
    <cellStyle name="Input" xfId="4" builtinId="20" customBuiltin="1"/>
    <cellStyle name="Normal" xfId="0" builtinId="0"/>
    <cellStyle name="Per cent" xfId="3" builtinId="5"/>
    <cellStyle name="SubHeader" xfId="8" xr:uid="{A204DA45-DA37-964A-9A81-B3AA4E5F00CE}"/>
  </cellStyles>
  <dxfs count="4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5676900</xdr:colOff>
      <xdr:row>97</xdr:row>
      <xdr:rowOff>57150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904F73-4646-EA69-F3B3-3C44C8C69EBF}"/>
            </a:ext>
          </a:extLst>
        </xdr:cNvPr>
        <xdr:cNvSpPr txBox="1"/>
      </xdr:nvSpPr>
      <xdr:spPr>
        <a:xfrm>
          <a:off x="12331700" y="1730375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2CD95A-94E2-E846-91D9-E7CDBDA697F0}"/>
            </a:ext>
          </a:extLst>
        </xdr:cNvPr>
        <xdr:cNvSpPr txBox="1"/>
      </xdr:nvSpPr>
      <xdr:spPr>
        <a:xfrm>
          <a:off x="5689600" y="1890395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DAB84BF-E52B-9540-932F-F947D6F3CBC9}"/>
            </a:ext>
          </a:extLst>
        </xdr:cNvPr>
        <xdr:cNvSpPr txBox="1"/>
      </xdr:nvSpPr>
      <xdr:spPr>
        <a:xfrm>
          <a:off x="5689600" y="1890395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09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E98952-7A44-DF45-A30B-3E367B7A347D}"/>
            </a:ext>
          </a:extLst>
        </xdr:cNvPr>
        <xdr:cNvSpPr txBox="1"/>
      </xdr:nvSpPr>
      <xdr:spPr>
        <a:xfrm>
          <a:off x="5689600" y="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0</xdr:colOff>
      <xdr:row>9</xdr:row>
      <xdr:rowOff>0</xdr:rowOff>
    </xdr:from>
    <xdr:ext cx="65" cy="1720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0EE0CBA-20AE-D743-9591-431724E2B63B}"/>
            </a:ext>
          </a:extLst>
        </xdr:cNvPr>
        <xdr:cNvSpPr txBox="1"/>
      </xdr:nvSpPr>
      <xdr:spPr>
        <a:xfrm>
          <a:off x="5689600" y="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BB2F-E799-AD4B-B2C0-8AEAB143826E}">
  <sheetPr codeName="Sheet2"/>
  <dimension ref="B1:U131"/>
  <sheetViews>
    <sheetView workbookViewId="0">
      <selection activeCell="D23" sqref="D23"/>
    </sheetView>
    <sheetView tabSelected="1" workbookViewId="1">
      <selection activeCell="D21" sqref="D21"/>
    </sheetView>
  </sheetViews>
  <sheetFormatPr baseColWidth="10" defaultRowHeight="14" x14ac:dyDescent="0.2"/>
  <cols>
    <col min="1" max="1" width="2.6640625" style="93" customWidth="1"/>
    <col min="2" max="2" width="47.6640625" style="6" bestFit="1" customWidth="1"/>
    <col min="3" max="3" width="5.6640625" style="6" bestFit="1" customWidth="1"/>
    <col min="4" max="4" width="15.6640625" style="6" bestFit="1" customWidth="1"/>
    <col min="5" max="5" width="11" style="6" bestFit="1" customWidth="1"/>
    <col min="6" max="6" width="79.1640625" style="8" bestFit="1" customWidth="1"/>
    <col min="7" max="7" width="6.5" style="6" bestFit="1" customWidth="1"/>
    <col min="8" max="16384" width="10.83203125" style="93"/>
  </cols>
  <sheetData>
    <row r="1" spans="2:7" x14ac:dyDescent="0.2">
      <c r="B1" s="10" t="s">
        <v>35</v>
      </c>
      <c r="C1" s="77" t="s">
        <v>7</v>
      </c>
      <c r="D1" s="10" t="s">
        <v>0</v>
      </c>
      <c r="E1" s="10" t="s">
        <v>1</v>
      </c>
      <c r="F1" s="10" t="s">
        <v>2</v>
      </c>
      <c r="G1" s="10" t="s">
        <v>3</v>
      </c>
    </row>
    <row r="2" spans="2:7" x14ac:dyDescent="0.2">
      <c r="B2" s="31" t="s">
        <v>87</v>
      </c>
      <c r="C2" s="69"/>
      <c r="D2" s="31"/>
      <c r="E2" s="31"/>
      <c r="F2" s="31"/>
      <c r="G2" s="31"/>
    </row>
    <row r="3" spans="2:7" x14ac:dyDescent="0.2">
      <c r="B3" s="27" t="s">
        <v>58</v>
      </c>
      <c r="C3" s="6" t="s">
        <v>9</v>
      </c>
      <c r="D3" s="19">
        <v>2500000</v>
      </c>
    </row>
    <row r="4" spans="2:7" x14ac:dyDescent="0.2">
      <c r="B4" s="6" t="s">
        <v>91</v>
      </c>
      <c r="D4" s="13">
        <f>-D3/D102</f>
        <v>0.60308248969531042</v>
      </c>
    </row>
    <row r="5" spans="2:7" x14ac:dyDescent="0.2">
      <c r="B5" s="27" t="s">
        <v>15</v>
      </c>
      <c r="C5" s="6" t="s">
        <v>8</v>
      </c>
      <c r="D5" s="1">
        <v>714</v>
      </c>
    </row>
    <row r="6" spans="2:7" x14ac:dyDescent="0.2">
      <c r="B6" s="6" t="s">
        <v>95</v>
      </c>
      <c r="C6" s="6" t="s">
        <v>9</v>
      </c>
      <c r="D6" s="9">
        <f>D3/D5</f>
        <v>3501.4005602240895</v>
      </c>
    </row>
    <row r="7" spans="2:7" x14ac:dyDescent="0.2">
      <c r="D7" s="9"/>
    </row>
    <row r="8" spans="2:7" x14ac:dyDescent="0.2">
      <c r="B8" s="27" t="s">
        <v>59</v>
      </c>
      <c r="C8" s="6" t="s">
        <v>14</v>
      </c>
      <c r="D8" s="2">
        <v>0.1</v>
      </c>
    </row>
    <row r="9" spans="2:7" x14ac:dyDescent="0.2">
      <c r="B9" s="6" t="s">
        <v>88</v>
      </c>
      <c r="C9" s="6" t="s">
        <v>9</v>
      </c>
      <c r="D9" s="23">
        <f>D3*D8</f>
        <v>250000</v>
      </c>
    </row>
    <row r="10" spans="2:7" x14ac:dyDescent="0.2">
      <c r="D10" s="23"/>
    </row>
    <row r="11" spans="2:7" x14ac:dyDescent="0.2">
      <c r="B11" s="27" t="s">
        <v>17</v>
      </c>
      <c r="C11" s="6" t="s">
        <v>9</v>
      </c>
      <c r="D11" s="3">
        <v>10000</v>
      </c>
      <c r="F11" s="8" t="s">
        <v>123</v>
      </c>
    </row>
    <row r="12" spans="2:7" x14ac:dyDescent="0.2">
      <c r="B12" s="6" t="s">
        <v>121</v>
      </c>
      <c r="C12" s="70"/>
      <c r="D12" s="75">
        <f>D11/D3</f>
        <v>4.0000000000000001E-3</v>
      </c>
    </row>
    <row r="13" spans="2:7" x14ac:dyDescent="0.2">
      <c r="B13" s="27" t="s">
        <v>24</v>
      </c>
      <c r="C13" s="6" t="s">
        <v>13</v>
      </c>
      <c r="D13" s="1">
        <v>2</v>
      </c>
    </row>
    <row r="15" spans="2:7" x14ac:dyDescent="0.2">
      <c r="B15" s="27" t="s">
        <v>31</v>
      </c>
      <c r="C15" s="6" t="s">
        <v>14</v>
      </c>
      <c r="D15" s="2">
        <v>0.06</v>
      </c>
    </row>
    <row r="16" spans="2:7" x14ac:dyDescent="0.2">
      <c r="B16" s="6" t="s">
        <v>18</v>
      </c>
      <c r="D16" s="23">
        <f>D15*D3</f>
        <v>150000</v>
      </c>
      <c r="F16" s="8" t="s">
        <v>156</v>
      </c>
    </row>
    <row r="17" spans="2:7" x14ac:dyDescent="0.2">
      <c r="D17" s="23"/>
    </row>
    <row r="18" spans="2:7" x14ac:dyDescent="0.2">
      <c r="B18" s="27" t="s">
        <v>92</v>
      </c>
      <c r="C18" s="6" t="s">
        <v>10</v>
      </c>
      <c r="D18" s="5">
        <v>0.05</v>
      </c>
      <c r="F18" s="8" t="s">
        <v>124</v>
      </c>
    </row>
    <row r="19" spans="2:7" x14ac:dyDescent="0.2">
      <c r="B19" s="27" t="s">
        <v>135</v>
      </c>
      <c r="C19" s="6" t="s">
        <v>14</v>
      </c>
      <c r="D19" s="2">
        <v>0.75</v>
      </c>
    </row>
    <row r="20" spans="2:7" x14ac:dyDescent="0.2">
      <c r="B20" s="6" t="s">
        <v>136</v>
      </c>
      <c r="D20" s="79">
        <f>D21/D98</f>
        <v>0.6749950987841945</v>
      </c>
      <c r="F20" s="8" t="s">
        <v>157</v>
      </c>
    </row>
    <row r="21" spans="2:7" x14ac:dyDescent="0.2">
      <c r="B21" s="6" t="s">
        <v>94</v>
      </c>
      <c r="D21" s="71">
        <f>-D102*D19</f>
        <v>3109027.4249999998</v>
      </c>
      <c r="E21" s="11"/>
    </row>
    <row r="22" spans="2:7" x14ac:dyDescent="0.2">
      <c r="B22" s="6" t="s">
        <v>93</v>
      </c>
      <c r="D22" s="71">
        <f>-D102-D21</f>
        <v>1036342.4750000001</v>
      </c>
    </row>
    <row r="23" spans="2:7" x14ac:dyDescent="0.2">
      <c r="B23" s="6" t="s">
        <v>102</v>
      </c>
      <c r="D23" s="71">
        <f>UnitCashflows!B53</f>
        <v>115936.76134029601</v>
      </c>
    </row>
    <row r="24" spans="2:7" x14ac:dyDescent="0.2">
      <c r="B24" s="6" t="s">
        <v>103</v>
      </c>
      <c r="D24" s="71">
        <f>D21+D23</f>
        <v>3224964.1863402957</v>
      </c>
    </row>
    <row r="26" spans="2:7" x14ac:dyDescent="0.2">
      <c r="B26" s="31" t="s">
        <v>137</v>
      </c>
      <c r="C26" s="69"/>
      <c r="D26" s="31"/>
      <c r="E26" s="31"/>
      <c r="F26" s="31"/>
      <c r="G26" s="31"/>
    </row>
    <row r="27" spans="2:7" x14ac:dyDescent="0.2">
      <c r="B27" s="27" t="s">
        <v>11</v>
      </c>
      <c r="D27" s="1">
        <v>2</v>
      </c>
    </row>
    <row r="28" spans="2:7" x14ac:dyDescent="0.2">
      <c r="B28" s="27" t="s">
        <v>12</v>
      </c>
      <c r="D28" s="1">
        <v>2</v>
      </c>
    </row>
    <row r="29" spans="2:7" x14ac:dyDescent="0.2">
      <c r="B29" s="27" t="s">
        <v>20</v>
      </c>
      <c r="C29" s="6" t="s">
        <v>8</v>
      </c>
      <c r="D29" s="1">
        <v>165</v>
      </c>
    </row>
    <row r="30" spans="2:7" x14ac:dyDescent="0.2">
      <c r="B30" s="27" t="s">
        <v>21</v>
      </c>
      <c r="C30" s="6" t="s">
        <v>14</v>
      </c>
      <c r="D30" s="4">
        <v>0.875</v>
      </c>
    </row>
    <row r="31" spans="2:7" x14ac:dyDescent="0.2">
      <c r="B31" s="6" t="s">
        <v>32</v>
      </c>
      <c r="C31" s="6" t="s">
        <v>8</v>
      </c>
      <c r="D31" s="72">
        <f>D29*(1/D30)</f>
        <v>188.57142857142856</v>
      </c>
    </row>
    <row r="32" spans="2:7" x14ac:dyDescent="0.2">
      <c r="B32" s="6" t="s">
        <v>57</v>
      </c>
      <c r="C32" s="6" t="s">
        <v>14</v>
      </c>
      <c r="D32" s="82">
        <f>D31*D27/D5</f>
        <v>0.5282112845138055</v>
      </c>
    </row>
    <row r="33" spans="2:4" x14ac:dyDescent="0.2">
      <c r="B33" s="27" t="s">
        <v>143</v>
      </c>
      <c r="C33" s="6" t="s">
        <v>8</v>
      </c>
      <c r="D33" s="83">
        <v>207</v>
      </c>
    </row>
    <row r="34" spans="2:4" x14ac:dyDescent="0.2">
      <c r="B34" s="6" t="s">
        <v>144</v>
      </c>
      <c r="C34" s="6" t="s">
        <v>14</v>
      </c>
      <c r="D34" s="84">
        <f>D29/D33</f>
        <v>0.79710144927536231</v>
      </c>
    </row>
    <row r="35" spans="2:4" x14ac:dyDescent="0.2">
      <c r="D35" s="72"/>
    </row>
    <row r="36" spans="2:4" x14ac:dyDescent="0.2">
      <c r="B36" s="27" t="s">
        <v>50</v>
      </c>
      <c r="C36" s="6" t="s">
        <v>14</v>
      </c>
      <c r="D36" s="4">
        <v>0.1</v>
      </c>
    </row>
    <row r="37" spans="2:4" x14ac:dyDescent="0.2">
      <c r="B37" s="6" t="s">
        <v>38</v>
      </c>
      <c r="C37" s="6" t="s">
        <v>9</v>
      </c>
      <c r="D37" s="23">
        <f>D36*D68</f>
        <v>110848.5</v>
      </c>
    </row>
    <row r="38" spans="2:4" x14ac:dyDescent="0.2">
      <c r="B38" s="27" t="s">
        <v>51</v>
      </c>
      <c r="C38" s="6" t="s">
        <v>14</v>
      </c>
      <c r="D38" s="4">
        <v>0.05</v>
      </c>
    </row>
    <row r="39" spans="2:4" x14ac:dyDescent="0.2">
      <c r="B39" s="6" t="s">
        <v>39</v>
      </c>
      <c r="C39" s="6" t="s">
        <v>9</v>
      </c>
      <c r="D39" s="23">
        <f>D68*D38</f>
        <v>55424.25</v>
      </c>
    </row>
    <row r="40" spans="2:4" x14ac:dyDescent="0.2">
      <c r="B40" s="27" t="s">
        <v>125</v>
      </c>
      <c r="C40" s="6" t="s">
        <v>14</v>
      </c>
      <c r="D40" s="4">
        <v>0.04</v>
      </c>
    </row>
    <row r="41" spans="2:4" x14ac:dyDescent="0.2">
      <c r="B41" s="6" t="s">
        <v>126</v>
      </c>
      <c r="C41" s="6" t="s">
        <v>9</v>
      </c>
      <c r="D41" s="23">
        <f>D40*D68</f>
        <v>44339.4</v>
      </c>
    </row>
    <row r="42" spans="2:4" x14ac:dyDescent="0.2">
      <c r="D42" s="23"/>
    </row>
    <row r="43" spans="2:4" x14ac:dyDescent="0.2">
      <c r="B43" s="27" t="s">
        <v>154</v>
      </c>
      <c r="C43" s="6" t="s">
        <v>14</v>
      </c>
      <c r="D43" s="2">
        <v>0.05</v>
      </c>
    </row>
    <row r="44" spans="2:4" x14ac:dyDescent="0.2">
      <c r="B44" s="6" t="s">
        <v>155</v>
      </c>
      <c r="D44" s="23">
        <f>D43*D68</f>
        <v>55424.25</v>
      </c>
    </row>
    <row r="45" spans="2:4" x14ac:dyDescent="0.2">
      <c r="B45" s="27" t="s">
        <v>149</v>
      </c>
      <c r="C45" s="6" t="s">
        <v>14</v>
      </c>
      <c r="D45" s="2">
        <v>0.02</v>
      </c>
    </row>
    <row r="46" spans="2:4" x14ac:dyDescent="0.2">
      <c r="B46" s="6" t="s">
        <v>151</v>
      </c>
      <c r="D46" s="9">
        <f>D45*D68</f>
        <v>22169.7</v>
      </c>
    </row>
    <row r="47" spans="2:4" x14ac:dyDescent="0.2">
      <c r="B47" s="27" t="s">
        <v>150</v>
      </c>
      <c r="C47" s="6" t="s">
        <v>14</v>
      </c>
      <c r="D47" s="2">
        <v>0.03</v>
      </c>
    </row>
    <row r="48" spans="2:4" x14ac:dyDescent="0.2">
      <c r="B48" s="6" t="s">
        <v>152</v>
      </c>
      <c r="D48" s="9">
        <f>D47*D68</f>
        <v>33254.549999999996</v>
      </c>
    </row>
    <row r="49" spans="2:7" x14ac:dyDescent="0.2">
      <c r="B49" s="27" t="s">
        <v>148</v>
      </c>
      <c r="C49" s="6" t="s">
        <v>14</v>
      </c>
      <c r="D49" s="2">
        <v>0.05</v>
      </c>
    </row>
    <row r="50" spans="2:7" x14ac:dyDescent="0.2">
      <c r="B50" s="6" t="s">
        <v>153</v>
      </c>
      <c r="D50" s="9">
        <f>D49*D68</f>
        <v>55424.25</v>
      </c>
    </row>
    <row r="51" spans="2:7" x14ac:dyDescent="0.2">
      <c r="B51" s="27"/>
    </row>
    <row r="52" spans="2:7" x14ac:dyDescent="0.2">
      <c r="B52" s="27" t="s">
        <v>25</v>
      </c>
      <c r="C52" s="6" t="s">
        <v>13</v>
      </c>
      <c r="D52" s="1">
        <v>4</v>
      </c>
    </row>
    <row r="54" spans="2:7" x14ac:dyDescent="0.2">
      <c r="B54" s="14" t="s">
        <v>49</v>
      </c>
      <c r="C54" s="6" t="s">
        <v>9</v>
      </c>
      <c r="D54" s="20">
        <f>D37+D39+D41+D44+D46+D48+D50</f>
        <v>376884.9</v>
      </c>
    </row>
    <row r="55" spans="2:7" x14ac:dyDescent="0.2">
      <c r="B55" s="14" t="s">
        <v>90</v>
      </c>
      <c r="C55" s="6" t="s">
        <v>14</v>
      </c>
      <c r="D55" s="26">
        <f>-D54/D99</f>
        <v>0.2537313432835821</v>
      </c>
    </row>
    <row r="56" spans="2:7" x14ac:dyDescent="0.2">
      <c r="B56" s="14" t="s">
        <v>46</v>
      </c>
      <c r="C56" s="6" t="s">
        <v>9</v>
      </c>
      <c r="D56" s="20">
        <f>D54/D27</f>
        <v>188442.45</v>
      </c>
    </row>
    <row r="58" spans="2:7" x14ac:dyDescent="0.2">
      <c r="B58" s="31" t="s">
        <v>19</v>
      </c>
      <c r="C58" s="69"/>
      <c r="D58" s="31"/>
      <c r="E58" s="31"/>
      <c r="F58" s="31"/>
      <c r="G58" s="31"/>
    </row>
    <row r="59" spans="2:7" x14ac:dyDescent="0.2">
      <c r="B59" s="27" t="s">
        <v>26</v>
      </c>
      <c r="C59" s="6" t="s">
        <v>13</v>
      </c>
      <c r="D59" s="1">
        <v>9</v>
      </c>
    </row>
    <row r="60" spans="2:7" x14ac:dyDescent="0.2">
      <c r="B60" s="27" t="s">
        <v>22</v>
      </c>
      <c r="C60" s="6" t="s">
        <v>169</v>
      </c>
      <c r="D60" s="73">
        <v>3250</v>
      </c>
    </row>
    <row r="61" spans="2:7" x14ac:dyDescent="0.2">
      <c r="B61" s="27" t="s">
        <v>145</v>
      </c>
      <c r="C61" s="6" t="s">
        <v>169</v>
      </c>
      <c r="D61" s="73">
        <v>2550</v>
      </c>
    </row>
    <row r="62" spans="2:7" x14ac:dyDescent="0.2">
      <c r="B62" s="27" t="s">
        <v>23</v>
      </c>
      <c r="C62" s="6" t="s">
        <v>170</v>
      </c>
      <c r="D62" s="19">
        <v>0</v>
      </c>
    </row>
    <row r="63" spans="2:7" x14ac:dyDescent="0.2">
      <c r="B63" s="6" t="s">
        <v>41</v>
      </c>
      <c r="C63" s="6" t="s">
        <v>9</v>
      </c>
      <c r="D63" s="21">
        <f>D64/D27</f>
        <v>527850</v>
      </c>
    </row>
    <row r="64" spans="2:7" x14ac:dyDescent="0.2">
      <c r="B64" s="6" t="s">
        <v>36</v>
      </c>
      <c r="C64" s="6" t="s">
        <v>9</v>
      </c>
      <c r="D64" s="21">
        <f>(D61*D33*D27)+(D62*D28)</f>
        <v>1055700</v>
      </c>
    </row>
    <row r="65" spans="2:7" x14ac:dyDescent="0.2">
      <c r="B65" s="27" t="s">
        <v>44</v>
      </c>
      <c r="C65" s="6" t="s">
        <v>14</v>
      </c>
      <c r="D65" s="2">
        <v>0.05</v>
      </c>
    </row>
    <row r="66" spans="2:7" x14ac:dyDescent="0.2">
      <c r="B66" s="6" t="s">
        <v>45</v>
      </c>
      <c r="C66" s="6" t="s">
        <v>9</v>
      </c>
      <c r="D66" s="21">
        <f>D64*D65</f>
        <v>52785</v>
      </c>
    </row>
    <row r="67" spans="2:7" x14ac:dyDescent="0.2">
      <c r="D67" s="21"/>
    </row>
    <row r="68" spans="2:7" x14ac:dyDescent="0.2">
      <c r="B68" s="14" t="s">
        <v>48</v>
      </c>
      <c r="C68" s="6" t="s">
        <v>9</v>
      </c>
      <c r="D68" s="22">
        <f>D64+D66</f>
        <v>1108485</v>
      </c>
    </row>
    <row r="69" spans="2:7" x14ac:dyDescent="0.2">
      <c r="B69" s="14" t="s">
        <v>89</v>
      </c>
      <c r="C69" s="6" t="s">
        <v>14</v>
      </c>
      <c r="D69" s="28">
        <f>-D68/D99</f>
        <v>0.74626865671641796</v>
      </c>
    </row>
    <row r="70" spans="2:7" x14ac:dyDescent="0.2">
      <c r="B70" s="14" t="s">
        <v>47</v>
      </c>
      <c r="C70" s="6" t="s">
        <v>9</v>
      </c>
      <c r="D70" s="22">
        <f>D68/D27</f>
        <v>554242.5</v>
      </c>
    </row>
    <row r="71" spans="2:7" x14ac:dyDescent="0.2">
      <c r="D71" s="9"/>
    </row>
    <row r="72" spans="2:7" x14ac:dyDescent="0.2">
      <c r="B72" s="31" t="s">
        <v>27</v>
      </c>
      <c r="C72" s="69"/>
      <c r="D72" s="31"/>
      <c r="E72" s="31"/>
      <c r="F72" s="31"/>
      <c r="G72" s="31"/>
    </row>
    <row r="73" spans="2:7" x14ac:dyDescent="0.2">
      <c r="B73" s="27" t="s">
        <v>28</v>
      </c>
      <c r="C73" s="6" t="s">
        <v>13</v>
      </c>
      <c r="D73" s="1">
        <v>3</v>
      </c>
    </row>
    <row r="74" spans="2:7" x14ac:dyDescent="0.2">
      <c r="B74" s="27" t="s">
        <v>171</v>
      </c>
      <c r="C74" s="6" t="s">
        <v>13</v>
      </c>
      <c r="D74" s="1">
        <v>0</v>
      </c>
    </row>
    <row r="75" spans="2:7" x14ac:dyDescent="0.2">
      <c r="B75" s="27" t="s">
        <v>29</v>
      </c>
      <c r="D75" s="19">
        <v>2350000</v>
      </c>
    </row>
    <row r="76" spans="2:7" x14ac:dyDescent="0.2">
      <c r="B76" s="6" t="s">
        <v>33</v>
      </c>
      <c r="C76" s="6" t="s">
        <v>9</v>
      </c>
      <c r="D76" s="21">
        <f>D75/D29</f>
        <v>14242.424242424242</v>
      </c>
    </row>
    <row r="77" spans="2:7" x14ac:dyDescent="0.2">
      <c r="D77" s="21"/>
    </row>
    <row r="78" spans="2:7" x14ac:dyDescent="0.2">
      <c r="B78" s="27" t="s">
        <v>133</v>
      </c>
      <c r="C78" s="6" t="s">
        <v>14</v>
      </c>
      <c r="D78" s="78">
        <v>0.04</v>
      </c>
      <c r="E78" s="80"/>
      <c r="F78" s="81"/>
    </row>
    <row r="79" spans="2:7" x14ac:dyDescent="0.2">
      <c r="B79" s="6" t="s">
        <v>134</v>
      </c>
      <c r="D79" s="9">
        <f>(D75*D78)/52</f>
        <v>1807.6923076923076</v>
      </c>
      <c r="F79" s="8" t="s">
        <v>138</v>
      </c>
    </row>
    <row r="80" spans="2:7" x14ac:dyDescent="0.2">
      <c r="D80" s="9"/>
    </row>
    <row r="81" spans="2:7" x14ac:dyDescent="0.2">
      <c r="B81" s="27" t="s">
        <v>30</v>
      </c>
      <c r="C81" s="6" t="s">
        <v>14</v>
      </c>
      <c r="D81" s="4">
        <v>0.02</v>
      </c>
    </row>
    <row r="82" spans="2:7" x14ac:dyDescent="0.2">
      <c r="B82" s="14" t="s">
        <v>75</v>
      </c>
      <c r="C82" s="6" t="s">
        <v>9</v>
      </c>
      <c r="D82" s="22">
        <f>D75*(1-D81)*D27</f>
        <v>4606000</v>
      </c>
    </row>
    <row r="84" spans="2:7" x14ac:dyDescent="0.2">
      <c r="B84" s="31" t="s">
        <v>116</v>
      </c>
      <c r="C84" s="69"/>
      <c r="D84" s="31"/>
      <c r="E84" s="31"/>
      <c r="F84" s="31"/>
      <c r="G84" s="31"/>
    </row>
    <row r="85" spans="2:7" x14ac:dyDescent="0.2">
      <c r="B85" s="6" t="s">
        <v>34</v>
      </c>
      <c r="C85" s="6" t="s">
        <v>13</v>
      </c>
      <c r="D85" s="90">
        <f>D93+1</f>
        <v>18</v>
      </c>
    </row>
    <row r="86" spans="2:7" x14ac:dyDescent="0.2">
      <c r="B86" s="16" t="s">
        <v>61</v>
      </c>
      <c r="C86" s="16"/>
      <c r="D86" s="90">
        <v>-1</v>
      </c>
    </row>
    <row r="87" spans="2:7" x14ac:dyDescent="0.2">
      <c r="B87" s="16" t="s">
        <v>62</v>
      </c>
      <c r="C87" s="16"/>
      <c r="D87" s="90">
        <f>D86+D13</f>
        <v>1</v>
      </c>
    </row>
    <row r="88" spans="2:7" x14ac:dyDescent="0.2">
      <c r="B88" s="16" t="s">
        <v>63</v>
      </c>
      <c r="C88" s="16"/>
      <c r="D88" s="90">
        <f>D87</f>
        <v>1</v>
      </c>
    </row>
    <row r="89" spans="2:7" x14ac:dyDescent="0.2">
      <c r="B89" s="16" t="s">
        <v>64</v>
      </c>
      <c r="C89" s="16"/>
      <c r="D89" s="90">
        <f>D88+D52</f>
        <v>5</v>
      </c>
    </row>
    <row r="90" spans="2:7" x14ac:dyDescent="0.2">
      <c r="B90" s="16" t="s">
        <v>65</v>
      </c>
      <c r="C90" s="16"/>
      <c r="D90" s="90">
        <f>D89</f>
        <v>5</v>
      </c>
    </row>
    <row r="91" spans="2:7" x14ac:dyDescent="0.2">
      <c r="B91" s="16" t="s">
        <v>66</v>
      </c>
      <c r="C91" s="16"/>
      <c r="D91" s="90">
        <f>D90+D59</f>
        <v>14</v>
      </c>
    </row>
    <row r="92" spans="2:7" x14ac:dyDescent="0.2">
      <c r="B92" s="6" t="s">
        <v>67</v>
      </c>
      <c r="D92" s="90">
        <f>D91+D74</f>
        <v>14</v>
      </c>
    </row>
    <row r="93" spans="2:7" x14ac:dyDescent="0.2">
      <c r="B93" s="6" t="s">
        <v>68</v>
      </c>
      <c r="D93" s="90">
        <f>D92+D73</f>
        <v>17</v>
      </c>
    </row>
    <row r="94" spans="2:7" x14ac:dyDescent="0.2">
      <c r="D94" s="74"/>
    </row>
    <row r="95" spans="2:7" x14ac:dyDescent="0.2">
      <c r="B95" s="31" t="s">
        <v>37</v>
      </c>
      <c r="C95" s="69"/>
      <c r="D95" s="31"/>
      <c r="E95" s="31"/>
      <c r="F95" s="31"/>
      <c r="G95" s="31"/>
    </row>
    <row r="96" spans="2:7" x14ac:dyDescent="0.2">
      <c r="B96" s="27" t="s">
        <v>132</v>
      </c>
      <c r="D96" s="91">
        <v>45292</v>
      </c>
      <c r="F96" s="6"/>
    </row>
    <row r="97" spans="2:6" x14ac:dyDescent="0.2">
      <c r="F97" s="6"/>
    </row>
    <row r="98" spans="2:6" x14ac:dyDescent="0.2">
      <c r="B98" s="6" t="s">
        <v>141</v>
      </c>
      <c r="C98" s="6" t="s">
        <v>9</v>
      </c>
      <c r="D98" s="23">
        <f>UnitCashflows!B11</f>
        <v>4606000</v>
      </c>
    </row>
    <row r="99" spans="2:6" x14ac:dyDescent="0.2">
      <c r="B99" s="6" t="s">
        <v>147</v>
      </c>
      <c r="C99" s="6" t="s">
        <v>9</v>
      </c>
      <c r="D99" s="87">
        <f>UnitCashflows!B29</f>
        <v>-1485369.9</v>
      </c>
    </row>
    <row r="100" spans="2:6" x14ac:dyDescent="0.2">
      <c r="B100" s="6" t="s">
        <v>168</v>
      </c>
      <c r="C100" s="6" t="s">
        <v>9</v>
      </c>
      <c r="D100" s="87">
        <f>D99/D27</f>
        <v>-742684.95</v>
      </c>
    </row>
    <row r="101" spans="2:6" x14ac:dyDescent="0.2">
      <c r="B101" s="6" t="s">
        <v>146</v>
      </c>
      <c r="C101" s="6" t="s">
        <v>169</v>
      </c>
      <c r="D101" s="23">
        <f>-D99/(D33 * 2)</f>
        <v>3587.85</v>
      </c>
    </row>
    <row r="102" spans="2:6" x14ac:dyDescent="0.2">
      <c r="B102" s="6" t="s">
        <v>142</v>
      </c>
      <c r="C102" s="6" t="s">
        <v>9</v>
      </c>
      <c r="D102" s="87">
        <f>UnitCashflows!B30</f>
        <v>-4145369.9</v>
      </c>
    </row>
    <row r="104" spans="2:6" x14ac:dyDescent="0.2">
      <c r="B104" s="14" t="s">
        <v>118</v>
      </c>
      <c r="C104" s="6" t="s">
        <v>9</v>
      </c>
      <c r="D104" s="20">
        <f>UnitCashflows!B33</f>
        <v>460630.10000000009</v>
      </c>
    </row>
    <row r="105" spans="2:6" x14ac:dyDescent="0.2">
      <c r="B105" s="14" t="s">
        <v>79</v>
      </c>
      <c r="C105" s="6" t="s">
        <v>10</v>
      </c>
      <c r="D105" s="24">
        <f>XIRR(UnitCashflows!E33:BA33,UnitCashflows!E2:BA2)</f>
        <v>0.13271688818931579</v>
      </c>
    </row>
    <row r="106" spans="2:6" x14ac:dyDescent="0.2">
      <c r="B106" s="14" t="s">
        <v>81</v>
      </c>
      <c r="D106" s="25">
        <f>-D98/D102</f>
        <v>1.11111917901464</v>
      </c>
      <c r="F106" s="8" t="s">
        <v>130</v>
      </c>
    </row>
    <row r="107" spans="2:6" x14ac:dyDescent="0.2">
      <c r="B107" s="14" t="s">
        <v>114</v>
      </c>
      <c r="D107" s="26">
        <f>D104/-D102</f>
        <v>0.11111917901463995</v>
      </c>
      <c r="F107" s="8" t="s">
        <v>128</v>
      </c>
    </row>
    <row r="109" spans="2:6" x14ac:dyDescent="0.2">
      <c r="B109" s="6" t="s">
        <v>120</v>
      </c>
      <c r="C109" s="68" t="s">
        <v>9</v>
      </c>
      <c r="D109" s="37">
        <f>SUMIF(UnitCashflows!E72:BA72, "&gt;0")</f>
        <v>1496972.575</v>
      </c>
    </row>
    <row r="110" spans="2:6" x14ac:dyDescent="0.2">
      <c r="B110" s="6" t="s">
        <v>119</v>
      </c>
      <c r="C110" s="68" t="s">
        <v>9</v>
      </c>
      <c r="D110" s="88">
        <f>SUMIF(UnitCashflows!E72:BA72, "&lt;0")</f>
        <v>-1152279.2363402965</v>
      </c>
      <c r="E110" s="18"/>
    </row>
    <row r="111" spans="2:6" x14ac:dyDescent="0.2">
      <c r="B111" s="14" t="s">
        <v>117</v>
      </c>
      <c r="C111" s="68" t="s">
        <v>9</v>
      </c>
      <c r="D111" s="85">
        <f>D109+D110</f>
        <v>344693.3386597035</v>
      </c>
      <c r="E111" s="17"/>
      <c r="F111" s="8" t="s">
        <v>127</v>
      </c>
    </row>
    <row r="112" spans="2:6" x14ac:dyDescent="0.2">
      <c r="B112" s="14" t="s">
        <v>113</v>
      </c>
      <c r="C112" s="6" t="s">
        <v>10</v>
      </c>
      <c r="D112" s="67">
        <f>XIRR(UnitCashflows!E72:BA72,UnitCashflows!E2:BA2)</f>
        <v>0.26911877989768995</v>
      </c>
    </row>
    <row r="113" spans="2:21" x14ac:dyDescent="0.2">
      <c r="B113" s="14" t="s">
        <v>115</v>
      </c>
      <c r="D113" s="15">
        <f>-D109/D110</f>
        <v>1.2991404581362318</v>
      </c>
      <c r="F113" s="8" t="s">
        <v>131</v>
      </c>
    </row>
    <row r="114" spans="2:21" x14ac:dyDescent="0.2">
      <c r="B114" s="14" t="s">
        <v>122</v>
      </c>
      <c r="C114" s="14"/>
      <c r="D114" s="67">
        <f>D111/-D110</f>
        <v>0.29914045813623169</v>
      </c>
      <c r="F114" s="8" t="s">
        <v>129</v>
      </c>
    </row>
    <row r="116" spans="2:21" x14ac:dyDescent="0.2">
      <c r="B116" s="31" t="s">
        <v>139</v>
      </c>
      <c r="C116" s="69"/>
      <c r="D116" s="31"/>
      <c r="E116" s="31"/>
      <c r="F116" s="31"/>
      <c r="G116" s="31"/>
    </row>
    <row r="117" spans="2:21" x14ac:dyDescent="0.2">
      <c r="B117" s="27" t="s">
        <v>158</v>
      </c>
      <c r="C117" s="6" t="s">
        <v>14</v>
      </c>
      <c r="D117" s="4">
        <v>0.05</v>
      </c>
    </row>
    <row r="118" spans="2:21" x14ac:dyDescent="0.2">
      <c r="B118" s="6" t="s">
        <v>160</v>
      </c>
      <c r="C118" s="6" t="s">
        <v>9</v>
      </c>
      <c r="D118" s="7">
        <f>D117*-D110</f>
        <v>57613.961817014824</v>
      </c>
      <c r="F118" s="6"/>
    </row>
    <row r="119" spans="2:21" x14ac:dyDescent="0.2">
      <c r="D119" s="7"/>
      <c r="F119" s="6"/>
    </row>
    <row r="120" spans="2:21" x14ac:dyDescent="0.2">
      <c r="B120" s="6" t="s">
        <v>159</v>
      </c>
      <c r="C120" s="6" t="s">
        <v>14</v>
      </c>
      <c r="D120" s="89">
        <f>1-D117</f>
        <v>0.95</v>
      </c>
      <c r="J120" s="93" t="s">
        <v>162</v>
      </c>
    </row>
    <row r="121" spans="2:21" x14ac:dyDescent="0.2">
      <c r="B121" s="6" t="s">
        <v>161</v>
      </c>
      <c r="C121" s="6" t="s">
        <v>9</v>
      </c>
      <c r="D121" s="92">
        <f>D120*-D110</f>
        <v>1094665.2745232815</v>
      </c>
      <c r="J121" s="93">
        <f>D112</f>
        <v>0.26911877989768995</v>
      </c>
      <c r="K121" s="93">
        <v>1500</v>
      </c>
      <c r="L121" s="93">
        <v>1750</v>
      </c>
      <c r="M121" s="93">
        <v>2000</v>
      </c>
      <c r="N121" s="93">
        <v>2250</v>
      </c>
      <c r="O121" s="93">
        <v>2500</v>
      </c>
      <c r="P121" s="93">
        <v>2750</v>
      </c>
      <c r="Q121" s="93">
        <v>3000</v>
      </c>
      <c r="R121" s="93">
        <v>3250</v>
      </c>
      <c r="S121" s="93">
        <v>3500</v>
      </c>
      <c r="T121" s="93">
        <v>3750</v>
      </c>
      <c r="U121" s="93">
        <v>4000</v>
      </c>
    </row>
    <row r="122" spans="2:21" x14ac:dyDescent="0.2">
      <c r="J122" s="93">
        <v>3</v>
      </c>
      <c r="K122" s="93">
        <f t="dataTable" ref="K122:U131" dt2D="1" dtr="1" r1="D61" r2="D59"/>
        <v>2.1875159025192259</v>
      </c>
      <c r="L122" s="93">
        <v>1.7412328600883487</v>
      </c>
      <c r="M122" s="93">
        <v>1.347852861881256</v>
      </c>
      <c r="N122" s="93">
        <v>1.0018106102943418</v>
      </c>
      <c r="O122" s="93">
        <v>0.6989081978797913</v>
      </c>
      <c r="P122" s="93">
        <v>0.43715234398841862</v>
      </c>
      <c r="Q122" s="93">
        <v>0.20404846072196958</v>
      </c>
      <c r="R122" s="93">
        <v>-2.8768628835678101E-3</v>
      </c>
      <c r="S122" s="93">
        <v>-0.18581002876162533</v>
      </c>
      <c r="T122" s="93">
        <v>-0.34667667113244538</v>
      </c>
      <c r="U122" s="93">
        <v>-0.48716236725449563</v>
      </c>
    </row>
    <row r="123" spans="2:21" x14ac:dyDescent="0.2">
      <c r="B123" s="6" t="s">
        <v>164</v>
      </c>
      <c r="D123" s="89">
        <v>0.6</v>
      </c>
      <c r="J123" s="93">
        <v>4</v>
      </c>
      <c r="K123" s="93">
        <v>1.7741487383842467</v>
      </c>
      <c r="L123" s="93">
        <v>1.4238964200019841</v>
      </c>
      <c r="M123" s="93">
        <v>1.1107009530067442</v>
      </c>
      <c r="N123" s="93">
        <v>0.8309238314628602</v>
      </c>
      <c r="O123" s="93">
        <v>0.58179456591606149</v>
      </c>
      <c r="P123" s="93">
        <v>0.36240981221199031</v>
      </c>
      <c r="Q123" s="93">
        <v>0.16371660828590398</v>
      </c>
      <c r="R123" s="93">
        <v>-1.5935507416725152E-2</v>
      </c>
      <c r="S123" s="93">
        <v>-0.17799266017973428</v>
      </c>
      <c r="T123" s="93">
        <v>-0.32371230833232412</v>
      </c>
      <c r="U123" s="93">
        <v>-0.45417370423674597</v>
      </c>
    </row>
    <row r="124" spans="2:21" x14ac:dyDescent="0.2">
      <c r="B124" s="6" t="s">
        <v>163</v>
      </c>
      <c r="D124" s="89">
        <v>0.8</v>
      </c>
      <c r="J124" s="93">
        <v>5</v>
      </c>
      <c r="K124" s="93">
        <v>1.4792108654975893</v>
      </c>
      <c r="L124" s="93">
        <v>1.1949175477027894</v>
      </c>
      <c r="M124" s="93">
        <v>0.93753172159194942</v>
      </c>
      <c r="N124" s="93">
        <v>0.70455809831619276</v>
      </c>
      <c r="O124" s="93">
        <v>0.49402896761894222</v>
      </c>
      <c r="P124" s="93">
        <v>0.30560083985328668</v>
      </c>
      <c r="Q124" s="93">
        <v>0.13257709145545957</v>
      </c>
      <c r="R124" s="93">
        <v>-2.6218125224113469E-2</v>
      </c>
      <c r="S124" s="93">
        <v>-0.17181065455079075</v>
      </c>
      <c r="T124" s="93">
        <v>-0.30508648231625562</v>
      </c>
      <c r="U124" s="93">
        <v>-0.42679722830653194</v>
      </c>
    </row>
    <row r="125" spans="2:21" x14ac:dyDescent="0.2">
      <c r="B125" s="6" t="s">
        <v>165</v>
      </c>
      <c r="D125" s="89">
        <v>1</v>
      </c>
      <c r="J125" s="93">
        <v>6</v>
      </c>
      <c r="K125" s="93">
        <v>1.2743023753166207</v>
      </c>
      <c r="L125" s="93">
        <v>1.034601962566376</v>
      </c>
      <c r="M125" s="93">
        <v>0.81526073217391981</v>
      </c>
      <c r="N125" s="93">
        <v>0.61446834206581114</v>
      </c>
      <c r="O125" s="93">
        <v>0.43067299723625185</v>
      </c>
      <c r="P125" s="93">
        <v>0.26376107335090637</v>
      </c>
      <c r="Q125" s="93">
        <v>0.10888635516166686</v>
      </c>
      <c r="R125" s="93">
        <v>-3.4861144423484799E-2</v>
      </c>
      <c r="S125" s="93">
        <v>-0.168276559188962</v>
      </c>
      <c r="T125" s="93">
        <v>-0.29204794242978099</v>
      </c>
      <c r="U125" s="93">
        <v>-0.40676001720130439</v>
      </c>
    </row>
    <row r="126" spans="2:21" x14ac:dyDescent="0.2">
      <c r="B126" s="6" t="s">
        <v>166</v>
      </c>
      <c r="D126" s="89">
        <v>1.2</v>
      </c>
      <c r="J126" s="93">
        <v>7</v>
      </c>
      <c r="K126" s="93">
        <v>1.1072079777717592</v>
      </c>
      <c r="L126" s="93">
        <v>0.90161002874374407</v>
      </c>
      <c r="M126" s="93">
        <v>0.71200488805770901</v>
      </c>
      <c r="N126" s="93">
        <v>0.53700444102287304</v>
      </c>
      <c r="O126" s="93">
        <v>0.37537626624107356</v>
      </c>
      <c r="P126" s="93">
        <v>0.22724556326866149</v>
      </c>
      <c r="Q126" s="93">
        <v>8.843639791011812E-2</v>
      </c>
      <c r="R126" s="93">
        <v>-4.1772034764289867E-2</v>
      </c>
      <c r="S126" s="93">
        <v>-0.16401511915028097</v>
      </c>
      <c r="T126" s="93">
        <v>-0.27884961497038602</v>
      </c>
      <c r="U126" s="93">
        <v>-0.3867575641721489</v>
      </c>
    </row>
    <row r="127" spans="2:21" x14ac:dyDescent="0.2">
      <c r="J127" s="93">
        <v>8</v>
      </c>
      <c r="K127" s="93">
        <v>0.9755031704902648</v>
      </c>
      <c r="L127" s="93">
        <v>0.79661074876785287</v>
      </c>
      <c r="M127" s="93">
        <v>0.63034043908119208</v>
      </c>
      <c r="N127" s="93">
        <v>0.47561085820198057</v>
      </c>
      <c r="O127" s="93">
        <v>0.33137202858924875</v>
      </c>
      <c r="P127" s="93">
        <v>0.19783843159675601</v>
      </c>
      <c r="Q127" s="93">
        <v>7.1678748726844793E-2</v>
      </c>
      <c r="R127" s="93">
        <v>-4.7707751393318162E-2</v>
      </c>
      <c r="S127" s="93">
        <v>-0.16085852794349195</v>
      </c>
      <c r="T127" s="93">
        <v>-0.26825457923114304</v>
      </c>
      <c r="U127" s="93">
        <v>-0.37032561413943788</v>
      </c>
    </row>
    <row r="128" spans="2:21" x14ac:dyDescent="0.2">
      <c r="J128" s="93">
        <v>9</v>
      </c>
      <c r="K128" s="93">
        <v>0.8673930525779725</v>
      </c>
      <c r="L128" s="93">
        <v>0.70960630178451534</v>
      </c>
      <c r="M128" s="93">
        <v>0.56200787425041199</v>
      </c>
      <c r="N128" s="93">
        <v>0.42372655272483828</v>
      </c>
      <c r="O128" s="93">
        <v>0.29384934306144728</v>
      </c>
      <c r="P128" s="93">
        <v>0.17266802191734312</v>
      </c>
      <c r="Q128" s="93">
        <v>5.7333740592002871E-2</v>
      </c>
      <c r="R128" s="93">
        <v>-5.2670529484748846E-2</v>
      </c>
      <c r="S128" s="93">
        <v>-0.15781680904328824</v>
      </c>
      <c r="T128" s="93">
        <v>-0.25853961147367965</v>
      </c>
      <c r="U128" s="93">
        <v>2.9802322387695314E-9</v>
      </c>
    </row>
    <row r="129" spans="10:21" x14ac:dyDescent="0.2">
      <c r="J129" s="93">
        <v>10</v>
      </c>
      <c r="K129" s="93">
        <v>0.77990356683731044</v>
      </c>
      <c r="L129" s="93">
        <v>0.63894734978675871</v>
      </c>
      <c r="M129" s="93">
        <v>0.50629975199699406</v>
      </c>
      <c r="N129" s="93">
        <v>0.38124126791954038</v>
      </c>
      <c r="O129" s="93">
        <v>0.26293899416923538</v>
      </c>
      <c r="P129" s="93">
        <v>0.15171201825141911</v>
      </c>
      <c r="Q129" s="93">
        <v>4.5187887549400341E-2</v>
      </c>
      <c r="R129" s="93">
        <v>-5.7094374299049386E-2</v>
      </c>
      <c r="S129" s="93">
        <v>-0.15556513480842113</v>
      </c>
      <c r="T129" s="93">
        <v>-0.25063267722725879</v>
      </c>
      <c r="U129" s="93">
        <v>2.9802322387695314E-9</v>
      </c>
    </row>
    <row r="130" spans="10:21" x14ac:dyDescent="0.2">
      <c r="J130" s="93">
        <v>11</v>
      </c>
      <c r="K130" s="93">
        <v>0.70554820299148568</v>
      </c>
      <c r="L130" s="93">
        <v>0.57843235135078419</v>
      </c>
      <c r="M130" s="93">
        <v>0.45821126103401189</v>
      </c>
      <c r="N130" s="93">
        <v>0.34427663683891296</v>
      </c>
      <c r="O130" s="93">
        <v>0.23586433529853823</v>
      </c>
      <c r="P130" s="93">
        <v>0.13332721590995789</v>
      </c>
      <c r="Q130" s="93">
        <v>3.4562274813652039E-2</v>
      </c>
      <c r="R130" s="93">
        <v>-6.0850396752357483E-2</v>
      </c>
      <c r="S130" s="93">
        <v>-0.15331244636327029</v>
      </c>
      <c r="T130" s="93">
        <v>-0.24321702308952811</v>
      </c>
      <c r="U130" s="93">
        <v>2.9802322387695314E-9</v>
      </c>
    </row>
    <row r="131" spans="10:21" x14ac:dyDescent="0.2">
      <c r="J131" s="93">
        <v>12</v>
      </c>
      <c r="K131" s="93">
        <v>0.64223667979240429</v>
      </c>
      <c r="L131" s="93">
        <v>0.52674618363380443</v>
      </c>
      <c r="M131" s="93">
        <v>0.41700770258903508</v>
      </c>
      <c r="N131" s="93">
        <v>0.31249787211418156</v>
      </c>
      <c r="O131" s="93">
        <v>0.21249780058860779</v>
      </c>
      <c r="P131" s="93">
        <v>0.11737460494041443</v>
      </c>
      <c r="Q131" s="93">
        <v>2.5282356142997741E-2</v>
      </c>
      <c r="R131" s="93">
        <v>-6.4169272780418382E-2</v>
      </c>
      <c r="S131" s="93">
        <v>-0.15136272348463539</v>
      </c>
      <c r="T131" s="93">
        <v>-0.23668355755507947</v>
      </c>
      <c r="U131" s="93">
        <v>2.9802322387695314E-9</v>
      </c>
    </row>
  </sheetData>
  <conditionalFormatting sqref="K122:U131">
    <cfRule type="colorScale" priority="1">
      <colorScale>
        <cfvo type="num" val="0"/>
        <cfvo type="num" val="1"/>
        <color rgb="FFFF7128"/>
        <color theme="9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4B0E-B4D9-EA4E-8953-CB6C332BD540}">
  <sheetPr codeName="Sheet3"/>
  <dimension ref="A1:BY75"/>
  <sheetViews>
    <sheetView tabSelected="1" topLeftCell="A10" workbookViewId="0">
      <selection activeCell="U47" sqref="U47"/>
    </sheetView>
    <sheetView workbookViewId="1"/>
  </sheetViews>
  <sheetFormatPr baseColWidth="10" defaultRowHeight="14" x14ac:dyDescent="0.2"/>
  <cols>
    <col min="1" max="1" width="26" style="6" bestFit="1" customWidth="1"/>
    <col min="2" max="2" width="18.1640625" style="7" bestFit="1" customWidth="1"/>
    <col min="3" max="3" width="2.6640625" style="6" customWidth="1"/>
    <col min="4" max="4" width="9.6640625" style="32" customWidth="1"/>
    <col min="5" max="5" width="12.83203125" style="32" customWidth="1"/>
    <col min="6" max="29" width="12.83203125" style="6" customWidth="1"/>
    <col min="30" max="16384" width="10.83203125" style="6"/>
  </cols>
  <sheetData>
    <row r="1" spans="1:77" x14ac:dyDescent="0.2">
      <c r="A1" s="29" t="s">
        <v>52</v>
      </c>
      <c r="B1" s="200" t="s">
        <v>54</v>
      </c>
      <c r="D1" s="30" t="s">
        <v>53</v>
      </c>
      <c r="E1" s="30">
        <v>0</v>
      </c>
      <c r="F1" s="29">
        <v>1</v>
      </c>
      <c r="G1" s="29">
        <v>2</v>
      </c>
      <c r="H1" s="29">
        <v>3</v>
      </c>
      <c r="I1" s="29">
        <v>4</v>
      </c>
      <c r="J1" s="29">
        <v>5</v>
      </c>
      <c r="K1" s="29">
        <v>6</v>
      </c>
      <c r="L1" s="29">
        <v>7</v>
      </c>
      <c r="M1" s="29">
        <v>8</v>
      </c>
      <c r="N1" s="29">
        <v>9</v>
      </c>
      <c r="O1" s="29">
        <v>10</v>
      </c>
      <c r="P1" s="29">
        <v>11</v>
      </c>
      <c r="Q1" s="29">
        <v>12</v>
      </c>
      <c r="R1" s="29">
        <v>13</v>
      </c>
      <c r="S1" s="29">
        <v>14</v>
      </c>
      <c r="T1" s="29">
        <v>15</v>
      </c>
      <c r="U1" s="29">
        <v>16</v>
      </c>
      <c r="V1" s="29">
        <v>17</v>
      </c>
      <c r="W1" s="29">
        <v>18</v>
      </c>
      <c r="X1" s="29">
        <v>19</v>
      </c>
      <c r="Y1" s="29">
        <v>20</v>
      </c>
      <c r="Z1" s="29">
        <v>21</v>
      </c>
      <c r="AA1" s="29">
        <v>22</v>
      </c>
      <c r="AB1" s="29">
        <v>23</v>
      </c>
      <c r="AC1" s="29">
        <v>24</v>
      </c>
      <c r="AD1" s="29">
        <v>25</v>
      </c>
      <c r="AE1" s="29">
        <v>26</v>
      </c>
      <c r="AF1" s="29">
        <v>27</v>
      </c>
      <c r="AG1" s="29">
        <v>28</v>
      </c>
      <c r="AH1" s="29">
        <v>29</v>
      </c>
      <c r="AI1" s="29">
        <v>30</v>
      </c>
      <c r="AJ1" s="29">
        <v>31</v>
      </c>
      <c r="AK1" s="29">
        <v>32</v>
      </c>
      <c r="AL1" s="29">
        <v>33</v>
      </c>
      <c r="AM1" s="29">
        <v>34</v>
      </c>
      <c r="AN1" s="29">
        <v>35</v>
      </c>
      <c r="AO1" s="29">
        <v>36</v>
      </c>
      <c r="AP1" s="29">
        <v>37</v>
      </c>
      <c r="AQ1" s="29">
        <v>38</v>
      </c>
      <c r="AR1" s="29">
        <v>39</v>
      </c>
      <c r="AS1" s="29">
        <v>40</v>
      </c>
      <c r="AT1" s="29">
        <v>41</v>
      </c>
      <c r="AU1" s="29">
        <v>42</v>
      </c>
      <c r="AV1" s="29">
        <v>43</v>
      </c>
      <c r="AW1" s="29">
        <v>44</v>
      </c>
      <c r="AX1" s="29">
        <v>45</v>
      </c>
      <c r="AY1" s="29">
        <v>46</v>
      </c>
      <c r="AZ1" s="29">
        <v>47</v>
      </c>
      <c r="BA1" s="29">
        <v>48</v>
      </c>
      <c r="BB1" s="29">
        <v>49</v>
      </c>
      <c r="BC1" s="29">
        <v>50</v>
      </c>
      <c r="BD1" s="29">
        <v>51</v>
      </c>
      <c r="BE1" s="29">
        <v>52</v>
      </c>
      <c r="BF1" s="29">
        <v>53</v>
      </c>
      <c r="BG1" s="29">
        <v>54</v>
      </c>
      <c r="BH1" s="29">
        <v>55</v>
      </c>
      <c r="BI1" s="29">
        <v>56</v>
      </c>
      <c r="BJ1" s="29">
        <v>57</v>
      </c>
      <c r="BK1" s="29">
        <v>58</v>
      </c>
      <c r="BL1" s="29">
        <v>59</v>
      </c>
      <c r="BM1" s="29">
        <v>60</v>
      </c>
      <c r="BN1" s="29">
        <v>61</v>
      </c>
      <c r="BO1" s="29">
        <v>62</v>
      </c>
      <c r="BP1" s="29">
        <v>63</v>
      </c>
      <c r="BQ1" s="29">
        <v>64</v>
      </c>
      <c r="BR1" s="29">
        <v>65</v>
      </c>
      <c r="BS1" s="29">
        <v>66</v>
      </c>
      <c r="BT1" s="29">
        <v>67</v>
      </c>
      <c r="BU1" s="29">
        <v>68</v>
      </c>
      <c r="BV1" s="29">
        <v>69</v>
      </c>
      <c r="BW1" s="29">
        <v>70</v>
      </c>
      <c r="BX1" s="29">
        <v>71</v>
      </c>
      <c r="BY1" s="29">
        <v>72</v>
      </c>
    </row>
    <row r="2" spans="1:77" x14ac:dyDescent="0.2">
      <c r="D2" s="32" t="s">
        <v>80</v>
      </c>
      <c r="E2" s="33">
        <f>UnitEconomics!D96</f>
        <v>45292</v>
      </c>
      <c r="F2" s="34">
        <f>EDATE($E$2, F1)</f>
        <v>45323</v>
      </c>
      <c r="G2" s="34">
        <f t="shared" ref="G2:AC2" si="0">EDATE($E$2, G1)</f>
        <v>45352</v>
      </c>
      <c r="H2" s="34">
        <f t="shared" si="0"/>
        <v>45383</v>
      </c>
      <c r="I2" s="34">
        <f t="shared" si="0"/>
        <v>45413</v>
      </c>
      <c r="J2" s="34">
        <f t="shared" si="0"/>
        <v>45444</v>
      </c>
      <c r="K2" s="34">
        <f t="shared" si="0"/>
        <v>45474</v>
      </c>
      <c r="L2" s="34">
        <f t="shared" si="0"/>
        <v>45505</v>
      </c>
      <c r="M2" s="34">
        <f t="shared" si="0"/>
        <v>45536</v>
      </c>
      <c r="N2" s="34">
        <f t="shared" si="0"/>
        <v>45566</v>
      </c>
      <c r="O2" s="34">
        <f t="shared" si="0"/>
        <v>45597</v>
      </c>
      <c r="P2" s="34">
        <f t="shared" si="0"/>
        <v>45627</v>
      </c>
      <c r="Q2" s="34">
        <f t="shared" si="0"/>
        <v>45658</v>
      </c>
      <c r="R2" s="34">
        <f t="shared" si="0"/>
        <v>45689</v>
      </c>
      <c r="S2" s="34">
        <f t="shared" si="0"/>
        <v>45717</v>
      </c>
      <c r="T2" s="34">
        <f t="shared" si="0"/>
        <v>45748</v>
      </c>
      <c r="U2" s="34">
        <f t="shared" si="0"/>
        <v>45778</v>
      </c>
      <c r="V2" s="34">
        <f t="shared" si="0"/>
        <v>45809</v>
      </c>
      <c r="W2" s="34">
        <f t="shared" si="0"/>
        <v>45839</v>
      </c>
      <c r="X2" s="34">
        <f t="shared" si="0"/>
        <v>45870</v>
      </c>
      <c r="Y2" s="34">
        <f t="shared" si="0"/>
        <v>45901</v>
      </c>
      <c r="Z2" s="34">
        <f t="shared" si="0"/>
        <v>45931</v>
      </c>
      <c r="AA2" s="34">
        <f t="shared" si="0"/>
        <v>45962</v>
      </c>
      <c r="AB2" s="34">
        <f t="shared" si="0"/>
        <v>45992</v>
      </c>
      <c r="AC2" s="34">
        <f t="shared" si="0"/>
        <v>46023</v>
      </c>
      <c r="AD2" s="34">
        <f t="shared" ref="AD2:AO2" si="1">EDATE($E$2, AD1)</f>
        <v>46054</v>
      </c>
      <c r="AE2" s="34">
        <f t="shared" si="1"/>
        <v>46082</v>
      </c>
      <c r="AF2" s="34">
        <f t="shared" si="1"/>
        <v>46113</v>
      </c>
      <c r="AG2" s="34">
        <f t="shared" si="1"/>
        <v>46143</v>
      </c>
      <c r="AH2" s="34">
        <f t="shared" si="1"/>
        <v>46174</v>
      </c>
      <c r="AI2" s="34">
        <f t="shared" si="1"/>
        <v>46204</v>
      </c>
      <c r="AJ2" s="34">
        <f t="shared" si="1"/>
        <v>46235</v>
      </c>
      <c r="AK2" s="34">
        <f t="shared" si="1"/>
        <v>46266</v>
      </c>
      <c r="AL2" s="34">
        <f t="shared" si="1"/>
        <v>46296</v>
      </c>
      <c r="AM2" s="34">
        <f t="shared" si="1"/>
        <v>46327</v>
      </c>
      <c r="AN2" s="34">
        <f t="shared" si="1"/>
        <v>46357</v>
      </c>
      <c r="AO2" s="34">
        <f t="shared" si="1"/>
        <v>46388</v>
      </c>
      <c r="AP2" s="34">
        <f t="shared" ref="AP2:BA2" si="2">EDATE($E$2, AP1)</f>
        <v>46419</v>
      </c>
      <c r="AQ2" s="34">
        <f t="shared" si="2"/>
        <v>46447</v>
      </c>
      <c r="AR2" s="34">
        <f t="shared" si="2"/>
        <v>46478</v>
      </c>
      <c r="AS2" s="34">
        <f t="shared" si="2"/>
        <v>46508</v>
      </c>
      <c r="AT2" s="34">
        <f t="shared" si="2"/>
        <v>46539</v>
      </c>
      <c r="AU2" s="34">
        <f t="shared" si="2"/>
        <v>46569</v>
      </c>
      <c r="AV2" s="34">
        <f t="shared" si="2"/>
        <v>46600</v>
      </c>
      <c r="AW2" s="34">
        <f t="shared" si="2"/>
        <v>46631</v>
      </c>
      <c r="AX2" s="34">
        <f t="shared" si="2"/>
        <v>46661</v>
      </c>
      <c r="AY2" s="34">
        <f t="shared" si="2"/>
        <v>46692</v>
      </c>
      <c r="AZ2" s="34">
        <f t="shared" si="2"/>
        <v>46722</v>
      </c>
      <c r="BA2" s="34">
        <f t="shared" si="2"/>
        <v>46753</v>
      </c>
      <c r="BB2" s="34">
        <f t="shared" ref="BB2:BY2" si="3">EDATE($E$2, BB1)</f>
        <v>46784</v>
      </c>
      <c r="BC2" s="34">
        <f t="shared" si="3"/>
        <v>46813</v>
      </c>
      <c r="BD2" s="34">
        <f t="shared" si="3"/>
        <v>46844</v>
      </c>
      <c r="BE2" s="34">
        <f t="shared" si="3"/>
        <v>46874</v>
      </c>
      <c r="BF2" s="34">
        <f t="shared" si="3"/>
        <v>46905</v>
      </c>
      <c r="BG2" s="34">
        <f t="shared" si="3"/>
        <v>46935</v>
      </c>
      <c r="BH2" s="34">
        <f t="shared" si="3"/>
        <v>46966</v>
      </c>
      <c r="BI2" s="34">
        <f t="shared" si="3"/>
        <v>46997</v>
      </c>
      <c r="BJ2" s="34">
        <f t="shared" si="3"/>
        <v>47027</v>
      </c>
      <c r="BK2" s="34">
        <f t="shared" si="3"/>
        <v>47058</v>
      </c>
      <c r="BL2" s="34">
        <f t="shared" si="3"/>
        <v>47088</v>
      </c>
      <c r="BM2" s="34">
        <f t="shared" si="3"/>
        <v>47119</v>
      </c>
      <c r="BN2" s="34">
        <f t="shared" si="3"/>
        <v>47150</v>
      </c>
      <c r="BO2" s="34">
        <f t="shared" si="3"/>
        <v>47178</v>
      </c>
      <c r="BP2" s="34">
        <f t="shared" si="3"/>
        <v>47209</v>
      </c>
      <c r="BQ2" s="34">
        <f t="shared" si="3"/>
        <v>47239</v>
      </c>
      <c r="BR2" s="34">
        <f t="shared" si="3"/>
        <v>47270</v>
      </c>
      <c r="BS2" s="34">
        <f t="shared" si="3"/>
        <v>47300</v>
      </c>
      <c r="BT2" s="34">
        <f t="shared" si="3"/>
        <v>47331</v>
      </c>
      <c r="BU2" s="34">
        <f t="shared" si="3"/>
        <v>47362</v>
      </c>
      <c r="BV2" s="34">
        <f t="shared" si="3"/>
        <v>47392</v>
      </c>
      <c r="BW2" s="34">
        <f t="shared" si="3"/>
        <v>47423</v>
      </c>
      <c r="BX2" s="34">
        <f t="shared" si="3"/>
        <v>47453</v>
      </c>
      <c r="BY2" s="34">
        <f t="shared" si="3"/>
        <v>47484</v>
      </c>
    </row>
    <row r="3" spans="1:77" x14ac:dyDescent="0.2">
      <c r="E3" s="33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</row>
    <row r="4" spans="1:77" x14ac:dyDescent="0.2">
      <c r="A4" s="31" t="s">
        <v>55</v>
      </c>
      <c r="B4" s="20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</row>
    <row r="5" spans="1:77" x14ac:dyDescent="0.2">
      <c r="D5" s="6"/>
      <c r="E5" s="6"/>
    </row>
    <row r="6" spans="1:77" x14ac:dyDescent="0.2">
      <c r="A6" s="29" t="s">
        <v>5</v>
      </c>
    </row>
    <row r="7" spans="1:77" x14ac:dyDescent="0.2">
      <c r="A7" s="31" t="s">
        <v>27</v>
      </c>
      <c r="B7" s="63"/>
    </row>
    <row r="8" spans="1:77" x14ac:dyDescent="0.2">
      <c r="A8" s="7" t="s">
        <v>27</v>
      </c>
      <c r="B8" s="63">
        <f>SUM(E8:BY8)</f>
        <v>4606000</v>
      </c>
      <c r="C8" s="35"/>
      <c r="D8" s="36"/>
      <c r="E8" s="37">
        <f>IF(AND(E$1&gt;UnitEconomics!$D$92, E$1&lt;=UnitEconomics!$D$93), UnitEconomics!$D$82/UnitEconomics!$D$73, 0)</f>
        <v>0</v>
      </c>
      <c r="F8" s="37">
        <f>IF(AND(F$1&gt;UnitEconomics!$D$92, F$1&lt;=UnitEconomics!$D$93), UnitEconomics!$D$82/UnitEconomics!$D$73, 0)</f>
        <v>0</v>
      </c>
      <c r="G8" s="37">
        <f>IF(AND(G$1&gt;UnitEconomics!$D$92, G$1&lt;=UnitEconomics!$D$93), UnitEconomics!$D$82/UnitEconomics!$D$73, 0)</f>
        <v>0</v>
      </c>
      <c r="H8" s="37">
        <f>IF(AND(H$1&gt;UnitEconomics!$D$92, H$1&lt;=UnitEconomics!$D$93), UnitEconomics!$D$82/UnitEconomics!$D$73, 0)</f>
        <v>0</v>
      </c>
      <c r="I8" s="37">
        <f>IF(AND(I$1&gt;UnitEconomics!$D$92, I$1&lt;=UnitEconomics!$D$93), UnitEconomics!$D$82/UnitEconomics!$D$73, 0)</f>
        <v>0</v>
      </c>
      <c r="J8" s="37">
        <f>IF(AND(J$1&gt;UnitEconomics!$D$92, J$1&lt;=UnitEconomics!$D$93), UnitEconomics!$D$82/UnitEconomics!$D$73, 0)</f>
        <v>0</v>
      </c>
      <c r="K8" s="37">
        <f>IF(AND(K$1&gt;UnitEconomics!$D$92, K$1&lt;=UnitEconomics!$D$93), UnitEconomics!$D$82/UnitEconomics!$D$73, 0)</f>
        <v>0</v>
      </c>
      <c r="L8" s="37">
        <f>IF(AND(L$1&gt;UnitEconomics!$D$92, L$1&lt;=UnitEconomics!$D$93), UnitEconomics!$D$82/UnitEconomics!$D$73, 0)</f>
        <v>0</v>
      </c>
      <c r="M8" s="37">
        <f>IF(AND(M$1&gt;UnitEconomics!$D$92, M$1&lt;=UnitEconomics!$D$93), UnitEconomics!$D$82/UnitEconomics!$D$73, 0)</f>
        <v>0</v>
      </c>
      <c r="N8" s="37">
        <f>IF(AND(N$1&gt;UnitEconomics!$D$92, N$1&lt;=UnitEconomics!$D$93), UnitEconomics!$D$82/UnitEconomics!$D$73, 0)</f>
        <v>0</v>
      </c>
      <c r="O8" s="37">
        <f>IF(AND(O$1&gt;UnitEconomics!$D$92, O$1&lt;=UnitEconomics!$D$93), UnitEconomics!$D$82/UnitEconomics!$D$73, 0)</f>
        <v>0</v>
      </c>
      <c r="P8" s="37">
        <f>IF(AND(P$1&gt;UnitEconomics!$D$92, P$1&lt;=UnitEconomics!$D$93), UnitEconomics!$D$82/UnitEconomics!$D$73, 0)</f>
        <v>0</v>
      </c>
      <c r="Q8" s="37">
        <f>IF(AND(Q$1&gt;UnitEconomics!$D$92, Q$1&lt;=UnitEconomics!$D$93), UnitEconomics!$D$82/UnitEconomics!$D$73, 0)</f>
        <v>0</v>
      </c>
      <c r="R8" s="37">
        <f>IF(AND(R$1&gt;UnitEconomics!$D$92, R$1&lt;=UnitEconomics!$D$93), UnitEconomics!$D$82/UnitEconomics!$D$73, 0)</f>
        <v>0</v>
      </c>
      <c r="S8" s="37">
        <f>IF(AND(S$1&gt;UnitEconomics!$D$92, S$1&lt;=UnitEconomics!$D$93), UnitEconomics!$D$82/UnitEconomics!$D$73, 0)</f>
        <v>0</v>
      </c>
      <c r="T8" s="37">
        <f>IF(AND(T$1&gt;UnitEconomics!$D$92, T$1&lt;=UnitEconomics!$D$93), UnitEconomics!$D$82/UnitEconomics!$D$73, 0)</f>
        <v>1535333.3333333333</v>
      </c>
      <c r="U8" s="37">
        <f>IF(AND(U$1&gt;UnitEconomics!$D$92, U$1&lt;=UnitEconomics!$D$93), UnitEconomics!$D$82/UnitEconomics!$D$73, 0)</f>
        <v>1535333.3333333333</v>
      </c>
      <c r="V8" s="37">
        <f>IF(AND(V$1&gt;UnitEconomics!$D$92, V$1&lt;=UnitEconomics!$D$93), UnitEconomics!$D$82/UnitEconomics!$D$73, 0)</f>
        <v>1535333.3333333333</v>
      </c>
      <c r="W8" s="37">
        <f>IF(AND(W$1&gt;UnitEconomics!$D$92, W$1&lt;=UnitEconomics!$D$93), UnitEconomics!$D$82/UnitEconomics!$D$73, 0)</f>
        <v>0</v>
      </c>
      <c r="X8" s="37">
        <f>IF(AND(X$1&gt;UnitEconomics!$D$92, X$1&lt;=UnitEconomics!$D$93), UnitEconomics!$D$82/UnitEconomics!$D$73, 0)</f>
        <v>0</v>
      </c>
      <c r="Y8" s="37">
        <f>IF(AND(Y$1&gt;UnitEconomics!$D$92, Y$1&lt;=UnitEconomics!$D$93), UnitEconomics!$D$82/UnitEconomics!$D$73, 0)</f>
        <v>0</v>
      </c>
      <c r="Z8" s="37">
        <f>IF(AND(Z$1&gt;UnitEconomics!$D$92, Z$1&lt;=UnitEconomics!$D$93), UnitEconomics!$D$82/UnitEconomics!$D$73, 0)</f>
        <v>0</v>
      </c>
      <c r="AA8" s="37">
        <f>IF(AND(AA$1&gt;UnitEconomics!$D$92, AA$1&lt;=UnitEconomics!$D$93), UnitEconomics!$D$82/UnitEconomics!$D$73, 0)</f>
        <v>0</v>
      </c>
      <c r="AB8" s="37">
        <f>IF(AND(AB$1&gt;UnitEconomics!$D$92, AB$1&lt;=UnitEconomics!$D$93), UnitEconomics!$D$82/UnitEconomics!$D$73, 0)</f>
        <v>0</v>
      </c>
      <c r="AC8" s="37">
        <f>IF(AND(AC$1&gt;UnitEconomics!$D$92, AC$1&lt;=UnitEconomics!$D$93), UnitEconomics!$D$82/UnitEconomics!$D$73, 0)</f>
        <v>0</v>
      </c>
      <c r="AD8" s="37">
        <f>IF(AND(AD$1&gt;UnitEconomics!$D$92, AD$1&lt;=UnitEconomics!$D$93), UnitEconomics!$D$82/UnitEconomics!$D$73, 0)</f>
        <v>0</v>
      </c>
      <c r="AE8" s="37">
        <f>IF(AND(AE$1&gt;UnitEconomics!$D$92, AE$1&lt;=UnitEconomics!$D$93), UnitEconomics!$D$82/UnitEconomics!$D$73, 0)</f>
        <v>0</v>
      </c>
      <c r="AF8" s="37">
        <f>IF(AND(AF$1&gt;UnitEconomics!$D$92, AF$1&lt;=UnitEconomics!$D$93), UnitEconomics!$D$82/UnitEconomics!$D$73, 0)</f>
        <v>0</v>
      </c>
      <c r="AG8" s="37">
        <f>IF(AND(AG$1&gt;UnitEconomics!$D$92, AG$1&lt;=UnitEconomics!$D$93), UnitEconomics!$D$82/UnitEconomics!$D$73, 0)</f>
        <v>0</v>
      </c>
      <c r="AH8" s="37">
        <f>IF(AND(AH$1&gt;UnitEconomics!$D$92, AH$1&lt;=UnitEconomics!$D$93), UnitEconomics!$D$82/UnitEconomics!$D$73, 0)</f>
        <v>0</v>
      </c>
      <c r="AI8" s="37">
        <f>IF(AND(AI$1&gt;UnitEconomics!$D$92, AI$1&lt;=UnitEconomics!$D$93), UnitEconomics!$D$82/UnitEconomics!$D$73, 0)</f>
        <v>0</v>
      </c>
      <c r="AJ8" s="37">
        <f>IF(AND(AJ$1&gt;UnitEconomics!$D$92, AJ$1&lt;=UnitEconomics!$D$93), UnitEconomics!$D$82/UnitEconomics!$D$73, 0)</f>
        <v>0</v>
      </c>
      <c r="AK8" s="37">
        <f>IF(AND(AK$1&gt;UnitEconomics!$D$92, AK$1&lt;=UnitEconomics!$D$93), UnitEconomics!$D$82/UnitEconomics!$D$73, 0)</f>
        <v>0</v>
      </c>
      <c r="AL8" s="37">
        <f>IF(AND(AL$1&gt;UnitEconomics!$D$92, AL$1&lt;=UnitEconomics!$D$93), UnitEconomics!$D$82/UnitEconomics!$D$73, 0)</f>
        <v>0</v>
      </c>
      <c r="AM8" s="37">
        <f>IF(AND(AM$1&gt;UnitEconomics!$D$92, AM$1&lt;=UnitEconomics!$D$93), UnitEconomics!$D$82/UnitEconomics!$D$73, 0)</f>
        <v>0</v>
      </c>
      <c r="AN8" s="37">
        <f>IF(AND(AN$1&gt;UnitEconomics!$D$92, AN$1&lt;=UnitEconomics!$D$93), UnitEconomics!$D$82/UnitEconomics!$D$73, 0)</f>
        <v>0</v>
      </c>
      <c r="AO8" s="37">
        <f>IF(AND(AO$1&gt;UnitEconomics!$D$92, AO$1&lt;=UnitEconomics!$D$93), UnitEconomics!$D$82/UnitEconomics!$D$73, 0)</f>
        <v>0</v>
      </c>
      <c r="AP8" s="37">
        <f>IF(AND(AP$1&gt;UnitEconomics!$D$92, AP$1&lt;=UnitEconomics!$D$93), UnitEconomics!$D$82/UnitEconomics!$D$73, 0)</f>
        <v>0</v>
      </c>
      <c r="AQ8" s="37">
        <f>IF(AND(AQ$1&gt;UnitEconomics!$D$92, AQ$1&lt;=UnitEconomics!$D$93), UnitEconomics!$D$82/UnitEconomics!$D$73, 0)</f>
        <v>0</v>
      </c>
      <c r="AR8" s="37">
        <f>IF(AND(AR$1&gt;UnitEconomics!$D$92, AR$1&lt;=UnitEconomics!$D$93), UnitEconomics!$D$82/UnitEconomics!$D$73, 0)</f>
        <v>0</v>
      </c>
      <c r="AS8" s="37">
        <f>IF(AND(AS$1&gt;UnitEconomics!$D$92, AS$1&lt;=UnitEconomics!$D$93), UnitEconomics!$D$82/UnitEconomics!$D$73, 0)</f>
        <v>0</v>
      </c>
      <c r="AT8" s="37">
        <f>IF(AND(AT$1&gt;UnitEconomics!$D$92, AT$1&lt;=UnitEconomics!$D$93), UnitEconomics!$D$82/UnitEconomics!$D$73, 0)</f>
        <v>0</v>
      </c>
      <c r="AU8" s="37">
        <f>IF(AND(AU$1&gt;UnitEconomics!$D$92, AU$1&lt;=UnitEconomics!$D$93), UnitEconomics!$D$82/UnitEconomics!$D$73, 0)</f>
        <v>0</v>
      </c>
      <c r="AV8" s="37">
        <f>IF(AND(AV$1&gt;UnitEconomics!$D$92, AV$1&lt;=UnitEconomics!$D$93), UnitEconomics!$D$82/UnitEconomics!$D$73, 0)</f>
        <v>0</v>
      </c>
      <c r="AW8" s="37">
        <f>IF(AND(AW$1&gt;UnitEconomics!$D$92, AW$1&lt;=UnitEconomics!$D$93), UnitEconomics!$D$82/UnitEconomics!$D$73, 0)</f>
        <v>0</v>
      </c>
      <c r="AX8" s="37">
        <f>IF(AND(AX$1&gt;UnitEconomics!$D$92, AX$1&lt;=UnitEconomics!$D$93), UnitEconomics!$D$82/UnitEconomics!$D$73, 0)</f>
        <v>0</v>
      </c>
      <c r="AY8" s="37">
        <f>IF(AND(AY$1&gt;UnitEconomics!$D$92, AY$1&lt;=UnitEconomics!$D$93), UnitEconomics!$D$82/UnitEconomics!$D$73, 0)</f>
        <v>0</v>
      </c>
      <c r="AZ8" s="37">
        <f>IF(AND(AZ$1&gt;UnitEconomics!$D$92, AZ$1&lt;=UnitEconomics!$D$93), UnitEconomics!$D$82/UnitEconomics!$D$73, 0)</f>
        <v>0</v>
      </c>
      <c r="BA8" s="37">
        <f>IF(AND(BA$1&gt;UnitEconomics!$D$92, BA$1&lt;=UnitEconomics!$D$93), UnitEconomics!$D$82/UnitEconomics!$D$73, 0)</f>
        <v>0</v>
      </c>
      <c r="BB8" s="37">
        <f>IF(AND(BB$1&gt;UnitEconomics!$D$92, BB$1&lt;=UnitEconomics!$D$93), UnitEconomics!$D$82/UnitEconomics!$D$73, 0)</f>
        <v>0</v>
      </c>
      <c r="BC8" s="37">
        <f>IF(AND(BC$1&gt;UnitEconomics!$D$92, BC$1&lt;=UnitEconomics!$D$93), UnitEconomics!$D$82/UnitEconomics!$D$73, 0)</f>
        <v>0</v>
      </c>
      <c r="BD8" s="37">
        <f>IF(AND(BD$1&gt;UnitEconomics!$D$92, BD$1&lt;=UnitEconomics!$D$93), UnitEconomics!$D$82/UnitEconomics!$D$73, 0)</f>
        <v>0</v>
      </c>
      <c r="BE8" s="37">
        <f>IF(AND(BE$1&gt;UnitEconomics!$D$92, BE$1&lt;=UnitEconomics!$D$93), UnitEconomics!$D$82/UnitEconomics!$D$73, 0)</f>
        <v>0</v>
      </c>
      <c r="BF8" s="37">
        <f>IF(AND(BF$1&gt;UnitEconomics!$D$92, BF$1&lt;=UnitEconomics!$D$93), UnitEconomics!$D$82/UnitEconomics!$D$73, 0)</f>
        <v>0</v>
      </c>
      <c r="BG8" s="37">
        <f>IF(AND(BG$1&gt;UnitEconomics!$D$92, BG$1&lt;=UnitEconomics!$D$93), UnitEconomics!$D$82/UnitEconomics!$D$73, 0)</f>
        <v>0</v>
      </c>
      <c r="BH8" s="37">
        <f>IF(AND(BH$1&gt;UnitEconomics!$D$92, BH$1&lt;=UnitEconomics!$D$93), UnitEconomics!$D$82/UnitEconomics!$D$73, 0)</f>
        <v>0</v>
      </c>
      <c r="BI8" s="37">
        <f>IF(AND(BI$1&gt;UnitEconomics!$D$92, BI$1&lt;=UnitEconomics!$D$93), UnitEconomics!$D$82/UnitEconomics!$D$73, 0)</f>
        <v>0</v>
      </c>
      <c r="BJ8" s="37">
        <f>IF(AND(BJ$1&gt;UnitEconomics!$D$92, BJ$1&lt;=UnitEconomics!$D$93), UnitEconomics!$D$82/UnitEconomics!$D$73, 0)</f>
        <v>0</v>
      </c>
      <c r="BK8" s="37">
        <f>IF(AND(BK$1&gt;UnitEconomics!$D$92, BK$1&lt;=UnitEconomics!$D$93), UnitEconomics!$D$82/UnitEconomics!$D$73, 0)</f>
        <v>0</v>
      </c>
      <c r="BL8" s="37">
        <f>IF(AND(BL$1&gt;UnitEconomics!$D$92, BL$1&lt;=UnitEconomics!$D$93), UnitEconomics!$D$82/UnitEconomics!$D$73, 0)</f>
        <v>0</v>
      </c>
      <c r="BM8" s="37">
        <f>IF(AND(BM$1&gt;UnitEconomics!$D$92, BM$1&lt;=UnitEconomics!$D$93), UnitEconomics!$D$82/UnitEconomics!$D$73, 0)</f>
        <v>0</v>
      </c>
      <c r="BN8" s="37">
        <f>IF(AND(BN$1&gt;UnitEconomics!$D$92, BN$1&lt;=UnitEconomics!$D$93), UnitEconomics!$D$82/UnitEconomics!$D$73, 0)</f>
        <v>0</v>
      </c>
      <c r="BO8" s="37">
        <f>IF(AND(BO$1&gt;UnitEconomics!$D$92, BO$1&lt;=UnitEconomics!$D$93), UnitEconomics!$D$82/UnitEconomics!$D$73, 0)</f>
        <v>0</v>
      </c>
      <c r="BP8" s="37">
        <f>IF(AND(BP$1&gt;UnitEconomics!$D$92, BP$1&lt;=UnitEconomics!$D$93), UnitEconomics!$D$82/UnitEconomics!$D$73, 0)</f>
        <v>0</v>
      </c>
      <c r="BQ8" s="37">
        <f>IF(AND(BQ$1&gt;UnitEconomics!$D$92, BQ$1&lt;=UnitEconomics!$D$93), UnitEconomics!$D$82/UnitEconomics!$D$73, 0)</f>
        <v>0</v>
      </c>
      <c r="BR8" s="37">
        <f>IF(AND(BR$1&gt;UnitEconomics!$D$92, BR$1&lt;=UnitEconomics!$D$93), UnitEconomics!$D$82/UnitEconomics!$D$73, 0)</f>
        <v>0</v>
      </c>
      <c r="BS8" s="37">
        <f>IF(AND(BS$1&gt;UnitEconomics!$D$92, BS$1&lt;=UnitEconomics!$D$93), UnitEconomics!$D$82/UnitEconomics!$D$73, 0)</f>
        <v>0</v>
      </c>
      <c r="BT8" s="37">
        <f>IF(AND(BT$1&gt;UnitEconomics!$D$92, BT$1&lt;=UnitEconomics!$D$93), UnitEconomics!$D$82/UnitEconomics!$D$73, 0)</f>
        <v>0</v>
      </c>
      <c r="BU8" s="37">
        <f>IF(AND(BU$1&gt;UnitEconomics!$D$92, BU$1&lt;=UnitEconomics!$D$93), UnitEconomics!$D$82/UnitEconomics!$D$73, 0)</f>
        <v>0</v>
      </c>
      <c r="BV8" s="37">
        <f>IF(AND(BV$1&gt;UnitEconomics!$D$92, BV$1&lt;=UnitEconomics!$D$93), UnitEconomics!$D$82/UnitEconomics!$D$73, 0)</f>
        <v>0</v>
      </c>
      <c r="BW8" s="37">
        <f>IF(AND(BW$1&gt;UnitEconomics!$D$92, BW$1&lt;=UnitEconomics!$D$93), UnitEconomics!$D$82/UnitEconomics!$D$73, 0)</f>
        <v>0</v>
      </c>
      <c r="BX8" s="37">
        <f>IF(AND(BX$1&gt;UnitEconomics!$D$92, BX$1&lt;=UnitEconomics!$D$93), UnitEconomics!$D$82/UnitEconomics!$D$73, 0)</f>
        <v>0</v>
      </c>
      <c r="BY8" s="37">
        <f>IF(AND(BY$1&gt;UnitEconomics!$D$92, BY$1&lt;=UnitEconomics!$D$93), UnitEconomics!$D$82/UnitEconomics!$D$73, 0)</f>
        <v>0</v>
      </c>
    </row>
    <row r="9" spans="1:77" ht="15" thickBot="1" x14ac:dyDescent="0.25">
      <c r="A9" s="38" t="s">
        <v>76</v>
      </c>
      <c r="B9" s="121">
        <f t="shared" ref="B9:B72" si="4">SUM(E9:BY9)</f>
        <v>4606000</v>
      </c>
      <c r="C9" s="39"/>
      <c r="D9" s="40"/>
      <c r="E9" s="41">
        <f>SUM(E8)</f>
        <v>0</v>
      </c>
      <c r="F9" s="41">
        <f t="shared" ref="F9" si="5">SUM(F8)</f>
        <v>0</v>
      </c>
      <c r="G9" s="41">
        <f t="shared" ref="G9" si="6">SUM(G8)</f>
        <v>0</v>
      </c>
      <c r="H9" s="41">
        <f t="shared" ref="H9" si="7">SUM(H8)</f>
        <v>0</v>
      </c>
      <c r="I9" s="41">
        <f t="shared" ref="I9" si="8">SUM(I8)</f>
        <v>0</v>
      </c>
      <c r="J9" s="41">
        <f t="shared" ref="J9" si="9">SUM(J8)</f>
        <v>0</v>
      </c>
      <c r="K9" s="41">
        <f t="shared" ref="K9" si="10">SUM(K8)</f>
        <v>0</v>
      </c>
      <c r="L9" s="41">
        <f t="shared" ref="L9" si="11">SUM(L8)</f>
        <v>0</v>
      </c>
      <c r="M9" s="41">
        <f t="shared" ref="M9" si="12">SUM(M8)</f>
        <v>0</v>
      </c>
      <c r="N9" s="41">
        <f t="shared" ref="N9" si="13">SUM(N8)</f>
        <v>0</v>
      </c>
      <c r="O9" s="41">
        <f t="shared" ref="O9" si="14">SUM(O8)</f>
        <v>0</v>
      </c>
      <c r="P9" s="41">
        <f t="shared" ref="P9" si="15">SUM(P8)</f>
        <v>0</v>
      </c>
      <c r="Q9" s="41">
        <f t="shared" ref="Q9" si="16">SUM(Q8)</f>
        <v>0</v>
      </c>
      <c r="R9" s="41">
        <f t="shared" ref="R9" si="17">SUM(R8)</f>
        <v>0</v>
      </c>
      <c r="S9" s="41">
        <f t="shared" ref="S9" si="18">SUM(S8)</f>
        <v>0</v>
      </c>
      <c r="T9" s="41">
        <f t="shared" ref="T9" si="19">SUM(T8)</f>
        <v>1535333.3333333333</v>
      </c>
      <c r="U9" s="41">
        <f t="shared" ref="U9" si="20">SUM(U8)</f>
        <v>1535333.3333333333</v>
      </c>
      <c r="V9" s="41">
        <f t="shared" ref="V9" si="21">SUM(V8)</f>
        <v>1535333.3333333333</v>
      </c>
      <c r="W9" s="41">
        <f t="shared" ref="W9" si="22">SUM(W8)</f>
        <v>0</v>
      </c>
      <c r="X9" s="41">
        <f t="shared" ref="X9" si="23">SUM(X8)</f>
        <v>0</v>
      </c>
      <c r="Y9" s="41">
        <f t="shared" ref="Y9" si="24">SUM(Y8)</f>
        <v>0</v>
      </c>
      <c r="Z9" s="41">
        <f t="shared" ref="Z9" si="25">SUM(Z8)</f>
        <v>0</v>
      </c>
      <c r="AA9" s="41">
        <f t="shared" ref="AA9" si="26">SUM(AA8)</f>
        <v>0</v>
      </c>
      <c r="AB9" s="41">
        <f t="shared" ref="AB9" si="27">SUM(AB8)</f>
        <v>0</v>
      </c>
      <c r="AC9" s="41">
        <f t="shared" ref="AC9:AO9" si="28">SUM(AC8)</f>
        <v>0</v>
      </c>
      <c r="AD9" s="41">
        <f t="shared" si="28"/>
        <v>0</v>
      </c>
      <c r="AE9" s="41">
        <f t="shared" si="28"/>
        <v>0</v>
      </c>
      <c r="AF9" s="41">
        <f t="shared" si="28"/>
        <v>0</v>
      </c>
      <c r="AG9" s="41">
        <f t="shared" si="28"/>
        <v>0</v>
      </c>
      <c r="AH9" s="41">
        <f t="shared" si="28"/>
        <v>0</v>
      </c>
      <c r="AI9" s="41">
        <f t="shared" si="28"/>
        <v>0</v>
      </c>
      <c r="AJ9" s="41">
        <f t="shared" si="28"/>
        <v>0</v>
      </c>
      <c r="AK9" s="41">
        <f t="shared" si="28"/>
        <v>0</v>
      </c>
      <c r="AL9" s="41">
        <f t="shared" si="28"/>
        <v>0</v>
      </c>
      <c r="AM9" s="41">
        <f t="shared" si="28"/>
        <v>0</v>
      </c>
      <c r="AN9" s="41">
        <f t="shared" si="28"/>
        <v>0</v>
      </c>
      <c r="AO9" s="41">
        <f t="shared" si="28"/>
        <v>0</v>
      </c>
      <c r="AP9" s="41">
        <f t="shared" ref="AP9:BA9" si="29">SUM(AP8)</f>
        <v>0</v>
      </c>
      <c r="AQ9" s="41">
        <f t="shared" si="29"/>
        <v>0</v>
      </c>
      <c r="AR9" s="41">
        <f t="shared" si="29"/>
        <v>0</v>
      </c>
      <c r="AS9" s="41">
        <f t="shared" si="29"/>
        <v>0</v>
      </c>
      <c r="AT9" s="41">
        <f t="shared" si="29"/>
        <v>0</v>
      </c>
      <c r="AU9" s="41">
        <f t="shared" si="29"/>
        <v>0</v>
      </c>
      <c r="AV9" s="41">
        <f t="shared" si="29"/>
        <v>0</v>
      </c>
      <c r="AW9" s="41">
        <f t="shared" si="29"/>
        <v>0</v>
      </c>
      <c r="AX9" s="41">
        <f t="shared" si="29"/>
        <v>0</v>
      </c>
      <c r="AY9" s="41">
        <f t="shared" si="29"/>
        <v>0</v>
      </c>
      <c r="AZ9" s="41">
        <f t="shared" si="29"/>
        <v>0</v>
      </c>
      <c r="BA9" s="41">
        <f t="shared" si="29"/>
        <v>0</v>
      </c>
      <c r="BB9" s="41">
        <f t="shared" ref="BB9:BY9" si="30">SUM(BB8)</f>
        <v>0</v>
      </c>
      <c r="BC9" s="41">
        <f t="shared" si="30"/>
        <v>0</v>
      </c>
      <c r="BD9" s="41">
        <f t="shared" si="30"/>
        <v>0</v>
      </c>
      <c r="BE9" s="41">
        <f t="shared" si="30"/>
        <v>0</v>
      </c>
      <c r="BF9" s="41">
        <f t="shared" si="30"/>
        <v>0</v>
      </c>
      <c r="BG9" s="41">
        <f t="shared" si="30"/>
        <v>0</v>
      </c>
      <c r="BH9" s="41">
        <f t="shared" si="30"/>
        <v>0</v>
      </c>
      <c r="BI9" s="41">
        <f t="shared" si="30"/>
        <v>0</v>
      </c>
      <c r="BJ9" s="41">
        <f t="shared" si="30"/>
        <v>0</v>
      </c>
      <c r="BK9" s="41">
        <f t="shared" si="30"/>
        <v>0</v>
      </c>
      <c r="BL9" s="41">
        <f t="shared" si="30"/>
        <v>0</v>
      </c>
      <c r="BM9" s="41">
        <f t="shared" si="30"/>
        <v>0</v>
      </c>
      <c r="BN9" s="41">
        <f t="shared" si="30"/>
        <v>0</v>
      </c>
      <c r="BO9" s="41">
        <f t="shared" si="30"/>
        <v>0</v>
      </c>
      <c r="BP9" s="41">
        <f t="shared" si="30"/>
        <v>0</v>
      </c>
      <c r="BQ9" s="41">
        <f t="shared" si="30"/>
        <v>0</v>
      </c>
      <c r="BR9" s="41">
        <f t="shared" si="30"/>
        <v>0</v>
      </c>
      <c r="BS9" s="41">
        <f t="shared" si="30"/>
        <v>0</v>
      </c>
      <c r="BT9" s="41">
        <f t="shared" si="30"/>
        <v>0</v>
      </c>
      <c r="BU9" s="41">
        <f t="shared" si="30"/>
        <v>0</v>
      </c>
      <c r="BV9" s="41">
        <f t="shared" si="30"/>
        <v>0</v>
      </c>
      <c r="BW9" s="41">
        <f t="shared" si="30"/>
        <v>0</v>
      </c>
      <c r="BX9" s="41">
        <f t="shared" si="30"/>
        <v>0</v>
      </c>
      <c r="BY9" s="41">
        <f t="shared" si="30"/>
        <v>0</v>
      </c>
    </row>
    <row r="10" spans="1:77" x14ac:dyDescent="0.2">
      <c r="A10" s="42"/>
      <c r="B10" s="122"/>
      <c r="C10" s="43"/>
      <c r="D10" s="44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</row>
    <row r="11" spans="1:77" ht="15" thickBot="1" x14ac:dyDescent="0.25">
      <c r="A11" s="46" t="s">
        <v>78</v>
      </c>
      <c r="B11" s="123">
        <f t="shared" si="4"/>
        <v>4606000</v>
      </c>
      <c r="C11" s="47"/>
      <c r="D11" s="48"/>
      <c r="E11" s="49">
        <f t="shared" ref="E11:AC11" si="31">SUM(E9)</f>
        <v>0</v>
      </c>
      <c r="F11" s="49">
        <f t="shared" si="31"/>
        <v>0</v>
      </c>
      <c r="G11" s="49">
        <f t="shared" si="31"/>
        <v>0</v>
      </c>
      <c r="H11" s="49">
        <f t="shared" si="31"/>
        <v>0</v>
      </c>
      <c r="I11" s="49">
        <f t="shared" si="31"/>
        <v>0</v>
      </c>
      <c r="J11" s="49">
        <f t="shared" si="31"/>
        <v>0</v>
      </c>
      <c r="K11" s="49">
        <f t="shared" si="31"/>
        <v>0</v>
      </c>
      <c r="L11" s="49">
        <f t="shared" si="31"/>
        <v>0</v>
      </c>
      <c r="M11" s="49">
        <f t="shared" si="31"/>
        <v>0</v>
      </c>
      <c r="N11" s="49">
        <f t="shared" si="31"/>
        <v>0</v>
      </c>
      <c r="O11" s="49">
        <f t="shared" si="31"/>
        <v>0</v>
      </c>
      <c r="P11" s="49">
        <f t="shared" si="31"/>
        <v>0</v>
      </c>
      <c r="Q11" s="49">
        <f t="shared" si="31"/>
        <v>0</v>
      </c>
      <c r="R11" s="49">
        <f t="shared" si="31"/>
        <v>0</v>
      </c>
      <c r="S11" s="49">
        <f t="shared" si="31"/>
        <v>0</v>
      </c>
      <c r="T11" s="49">
        <f t="shared" si="31"/>
        <v>1535333.3333333333</v>
      </c>
      <c r="U11" s="49">
        <f t="shared" si="31"/>
        <v>1535333.3333333333</v>
      </c>
      <c r="V11" s="49">
        <f t="shared" si="31"/>
        <v>1535333.3333333333</v>
      </c>
      <c r="W11" s="49">
        <f t="shared" si="31"/>
        <v>0</v>
      </c>
      <c r="X11" s="49">
        <f t="shared" si="31"/>
        <v>0</v>
      </c>
      <c r="Y11" s="49">
        <f t="shared" si="31"/>
        <v>0</v>
      </c>
      <c r="Z11" s="49">
        <f t="shared" si="31"/>
        <v>0</v>
      </c>
      <c r="AA11" s="49">
        <f t="shared" si="31"/>
        <v>0</v>
      </c>
      <c r="AB11" s="49">
        <f t="shared" si="31"/>
        <v>0</v>
      </c>
      <c r="AC11" s="49">
        <f t="shared" si="31"/>
        <v>0</v>
      </c>
      <c r="AD11" s="49">
        <f t="shared" ref="AD11:AO11" si="32">SUM(AD9)</f>
        <v>0</v>
      </c>
      <c r="AE11" s="49">
        <f t="shared" si="32"/>
        <v>0</v>
      </c>
      <c r="AF11" s="49">
        <f t="shared" si="32"/>
        <v>0</v>
      </c>
      <c r="AG11" s="49">
        <f t="shared" si="32"/>
        <v>0</v>
      </c>
      <c r="AH11" s="49">
        <f t="shared" si="32"/>
        <v>0</v>
      </c>
      <c r="AI11" s="49">
        <f t="shared" si="32"/>
        <v>0</v>
      </c>
      <c r="AJ11" s="49">
        <f t="shared" si="32"/>
        <v>0</v>
      </c>
      <c r="AK11" s="49">
        <f t="shared" si="32"/>
        <v>0</v>
      </c>
      <c r="AL11" s="49">
        <f t="shared" si="32"/>
        <v>0</v>
      </c>
      <c r="AM11" s="49">
        <f t="shared" si="32"/>
        <v>0</v>
      </c>
      <c r="AN11" s="49">
        <f t="shared" si="32"/>
        <v>0</v>
      </c>
      <c r="AO11" s="49">
        <f t="shared" si="32"/>
        <v>0</v>
      </c>
      <c r="AP11" s="49">
        <f t="shared" ref="AP11:BA11" si="33">SUM(AP9)</f>
        <v>0</v>
      </c>
      <c r="AQ11" s="49">
        <f t="shared" si="33"/>
        <v>0</v>
      </c>
      <c r="AR11" s="49">
        <f t="shared" si="33"/>
        <v>0</v>
      </c>
      <c r="AS11" s="49">
        <f t="shared" si="33"/>
        <v>0</v>
      </c>
      <c r="AT11" s="49">
        <f t="shared" si="33"/>
        <v>0</v>
      </c>
      <c r="AU11" s="49">
        <f t="shared" si="33"/>
        <v>0</v>
      </c>
      <c r="AV11" s="49">
        <f t="shared" si="33"/>
        <v>0</v>
      </c>
      <c r="AW11" s="49">
        <f t="shared" si="33"/>
        <v>0</v>
      </c>
      <c r="AX11" s="49">
        <f t="shared" si="33"/>
        <v>0</v>
      </c>
      <c r="AY11" s="49">
        <f t="shared" si="33"/>
        <v>0</v>
      </c>
      <c r="AZ11" s="49">
        <f t="shared" si="33"/>
        <v>0</v>
      </c>
      <c r="BA11" s="49">
        <f t="shared" si="33"/>
        <v>0</v>
      </c>
      <c r="BB11" s="49">
        <f t="shared" ref="BB11:BY11" si="34">SUM(BB9)</f>
        <v>0</v>
      </c>
      <c r="BC11" s="49">
        <f t="shared" si="34"/>
        <v>0</v>
      </c>
      <c r="BD11" s="49">
        <f t="shared" si="34"/>
        <v>0</v>
      </c>
      <c r="BE11" s="49">
        <f t="shared" si="34"/>
        <v>0</v>
      </c>
      <c r="BF11" s="49">
        <f t="shared" si="34"/>
        <v>0</v>
      </c>
      <c r="BG11" s="49">
        <f t="shared" si="34"/>
        <v>0</v>
      </c>
      <c r="BH11" s="49">
        <f t="shared" si="34"/>
        <v>0</v>
      </c>
      <c r="BI11" s="49">
        <f t="shared" si="34"/>
        <v>0</v>
      </c>
      <c r="BJ11" s="49">
        <f t="shared" si="34"/>
        <v>0</v>
      </c>
      <c r="BK11" s="49">
        <f t="shared" si="34"/>
        <v>0</v>
      </c>
      <c r="BL11" s="49">
        <f t="shared" si="34"/>
        <v>0</v>
      </c>
      <c r="BM11" s="49">
        <f t="shared" si="34"/>
        <v>0</v>
      </c>
      <c r="BN11" s="49">
        <f t="shared" si="34"/>
        <v>0</v>
      </c>
      <c r="BO11" s="49">
        <f t="shared" si="34"/>
        <v>0</v>
      </c>
      <c r="BP11" s="49">
        <f t="shared" si="34"/>
        <v>0</v>
      </c>
      <c r="BQ11" s="49">
        <f t="shared" si="34"/>
        <v>0</v>
      </c>
      <c r="BR11" s="49">
        <f t="shared" si="34"/>
        <v>0</v>
      </c>
      <c r="BS11" s="49">
        <f t="shared" si="34"/>
        <v>0</v>
      </c>
      <c r="BT11" s="49">
        <f t="shared" si="34"/>
        <v>0</v>
      </c>
      <c r="BU11" s="49">
        <f t="shared" si="34"/>
        <v>0</v>
      </c>
      <c r="BV11" s="49">
        <f t="shared" si="34"/>
        <v>0</v>
      </c>
      <c r="BW11" s="49">
        <f t="shared" si="34"/>
        <v>0</v>
      </c>
      <c r="BX11" s="49">
        <f t="shared" si="34"/>
        <v>0</v>
      </c>
      <c r="BY11" s="49">
        <f t="shared" si="34"/>
        <v>0</v>
      </c>
    </row>
    <row r="12" spans="1:77" ht="15" thickTop="1" x14ac:dyDescent="0.2">
      <c r="B12" s="63"/>
      <c r="C12" s="17"/>
      <c r="D12" s="50"/>
      <c r="E12" s="51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</row>
    <row r="13" spans="1:77" x14ac:dyDescent="0.2">
      <c r="A13" s="29" t="s">
        <v>4</v>
      </c>
      <c r="B13" s="63"/>
      <c r="C13" s="17"/>
      <c r="D13" s="50"/>
      <c r="E13" s="51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spans="1:77" x14ac:dyDescent="0.2">
      <c r="A14" s="31" t="s">
        <v>60</v>
      </c>
      <c r="B14" s="63"/>
      <c r="C14" s="17"/>
      <c r="D14" s="50"/>
      <c r="E14" s="51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</row>
    <row r="15" spans="1:77" x14ac:dyDescent="0.2">
      <c r="A15" s="7" t="s">
        <v>56</v>
      </c>
      <c r="B15" s="63">
        <f t="shared" si="4"/>
        <v>-250000</v>
      </c>
      <c r="C15" s="35"/>
      <c r="D15" s="36"/>
      <c r="E15" s="52">
        <f>-UnitEconomics!D9</f>
        <v>-250000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</row>
    <row r="16" spans="1:77" x14ac:dyDescent="0.2">
      <c r="A16" s="7" t="s">
        <v>69</v>
      </c>
      <c r="B16" s="63">
        <f t="shared" si="4"/>
        <v>-10000</v>
      </c>
      <c r="C16" s="35"/>
      <c r="D16" s="36"/>
      <c r="E16" s="37">
        <f>IF(AND(E$1&gt;UnitEconomics!$D$86, E$1&lt;=UnitEconomics!$D$87), -UnitEconomics!$D$11/UnitEconomics!$D$13, 0)</f>
        <v>-5000</v>
      </c>
      <c r="F16" s="37">
        <f>IF(AND(F$1&gt;UnitEconomics!$D$86, F$1&lt;=UnitEconomics!$D$87), -UnitEconomics!$D$11/UnitEconomics!$D$13, 0)</f>
        <v>-5000</v>
      </c>
      <c r="G16" s="37">
        <f>IF(AND(G$1&gt;UnitEconomics!$D$86, G$1&lt;=UnitEconomics!$D$87), -UnitEconomics!$D$11/UnitEconomics!$D$13, 0)</f>
        <v>0</v>
      </c>
      <c r="H16" s="37">
        <f>IF(AND(H$1&gt;UnitEconomics!$D$86, H$1&lt;=UnitEconomics!$D$87), -UnitEconomics!$D$11/UnitEconomics!$D$13, 0)</f>
        <v>0</v>
      </c>
      <c r="I16" s="37">
        <f>IF(AND(I$1&gt;UnitEconomics!$D$86, I$1&lt;=UnitEconomics!$D$87), -UnitEconomics!$D$11/UnitEconomics!$D$13, 0)</f>
        <v>0</v>
      </c>
      <c r="J16" s="37">
        <f>IF(AND(J$1&gt;UnitEconomics!$D$86, J$1&lt;=UnitEconomics!$D$87), -UnitEconomics!$D$11/UnitEconomics!$D$13, 0)</f>
        <v>0</v>
      </c>
      <c r="K16" s="37">
        <f>IF(AND(K$1&gt;UnitEconomics!$D$86, K$1&lt;=UnitEconomics!$D$87), -UnitEconomics!$D$11/UnitEconomics!$D$13, 0)</f>
        <v>0</v>
      </c>
      <c r="L16" s="37">
        <f>IF(AND(L$1&gt;UnitEconomics!$D$86, L$1&lt;=UnitEconomics!$D$87), -UnitEconomics!$D$11/UnitEconomics!$D$13, 0)</f>
        <v>0</v>
      </c>
      <c r="M16" s="37">
        <f>IF(AND(M$1&gt;UnitEconomics!$D$86, M$1&lt;=UnitEconomics!$D$87), -UnitEconomics!$D$11/UnitEconomics!$D$13, 0)</f>
        <v>0</v>
      </c>
      <c r="N16" s="37">
        <f>IF(AND(N$1&gt;UnitEconomics!$D$86, N$1&lt;=UnitEconomics!$D$87), -UnitEconomics!$D$11/UnitEconomics!$D$13, 0)</f>
        <v>0</v>
      </c>
      <c r="O16" s="37">
        <f>IF(AND(O$1&gt;UnitEconomics!$D$86, O$1&lt;=UnitEconomics!$D$87), -UnitEconomics!$D$11/UnitEconomics!$D$13, 0)</f>
        <v>0</v>
      </c>
      <c r="P16" s="37">
        <f>IF(AND(P$1&gt;UnitEconomics!$D$86, P$1&lt;=UnitEconomics!$D$87), -UnitEconomics!$D$11/UnitEconomics!$D$13, 0)</f>
        <v>0</v>
      </c>
      <c r="Q16" s="37">
        <f>IF(AND(Q$1&gt;UnitEconomics!$D$86, Q$1&lt;=UnitEconomics!$D$87), -UnitEconomics!$D$11/UnitEconomics!$D$13, 0)</f>
        <v>0</v>
      </c>
      <c r="R16" s="37">
        <f>IF(AND(R$1&gt;UnitEconomics!$D$86, R$1&lt;=UnitEconomics!$D$87), -UnitEconomics!$D$11/UnitEconomics!$D$13, 0)</f>
        <v>0</v>
      </c>
      <c r="S16" s="37">
        <f>IF(AND(S$1&gt;UnitEconomics!$D$86, S$1&lt;=UnitEconomics!$D$87), -UnitEconomics!$D$11/UnitEconomics!$D$13, 0)</f>
        <v>0</v>
      </c>
      <c r="T16" s="37">
        <f>IF(AND(T$1&gt;UnitEconomics!$D$86, T$1&lt;=UnitEconomics!$D$87), -UnitEconomics!$D$11/UnitEconomics!$D$13, 0)</f>
        <v>0</v>
      </c>
      <c r="U16" s="37">
        <f>IF(AND(U$1&gt;UnitEconomics!$D$86, U$1&lt;=UnitEconomics!$D$87), -UnitEconomics!$D$11/UnitEconomics!$D$13, 0)</f>
        <v>0</v>
      </c>
      <c r="V16" s="37">
        <f>IF(AND(V$1&gt;UnitEconomics!$D$86, V$1&lt;=UnitEconomics!$D$87), -UnitEconomics!$D$11/UnitEconomics!$D$13, 0)</f>
        <v>0</v>
      </c>
      <c r="W16" s="37">
        <f>IF(AND(W$1&gt;UnitEconomics!$D$86, W$1&lt;=UnitEconomics!$D$87), -UnitEconomics!$D$11/UnitEconomics!$D$13, 0)</f>
        <v>0</v>
      </c>
      <c r="X16" s="37">
        <f>IF(AND(X$1&gt;UnitEconomics!$D$86, X$1&lt;=UnitEconomics!$D$87), -UnitEconomics!$D$11/UnitEconomics!$D$13, 0)</f>
        <v>0</v>
      </c>
      <c r="Y16" s="37">
        <f>IF(AND(Y$1&gt;UnitEconomics!$D$86, Y$1&lt;=UnitEconomics!$D$87), -UnitEconomics!$D$11/UnitEconomics!$D$13, 0)</f>
        <v>0</v>
      </c>
      <c r="Z16" s="37">
        <f>IF(AND(Z$1&gt;UnitEconomics!$D$86, Z$1&lt;=UnitEconomics!$D$87), -UnitEconomics!$D$11/UnitEconomics!$D$13, 0)</f>
        <v>0</v>
      </c>
      <c r="AA16" s="37">
        <f>IF(AND(AA$1&gt;UnitEconomics!$D$86, AA$1&lt;=UnitEconomics!$D$87), -UnitEconomics!$D$11/UnitEconomics!$D$13, 0)</f>
        <v>0</v>
      </c>
      <c r="AB16" s="37">
        <f>IF(AND(AB$1&gt;UnitEconomics!$D$86, AB$1&lt;=UnitEconomics!$D$87), -UnitEconomics!$D$11/UnitEconomics!$D$13, 0)</f>
        <v>0</v>
      </c>
      <c r="AC16" s="37">
        <f>IF(AND(AC$1&gt;UnitEconomics!$D$86, AC$1&lt;=UnitEconomics!$D$87), -UnitEconomics!$D$11/UnitEconomics!$D$13, 0)</f>
        <v>0</v>
      </c>
      <c r="AD16" s="37">
        <f>IF(AND(AD$1&gt;UnitEconomics!$D$86, AD$1&lt;=UnitEconomics!$D$87), -UnitEconomics!$D$11/UnitEconomics!$D$13, 0)</f>
        <v>0</v>
      </c>
      <c r="AE16" s="37">
        <f>IF(AND(AE$1&gt;UnitEconomics!$D$86, AE$1&lt;=UnitEconomics!$D$87), -UnitEconomics!$D$11/UnitEconomics!$D$13, 0)</f>
        <v>0</v>
      </c>
      <c r="AF16" s="37">
        <f>IF(AND(AF$1&gt;UnitEconomics!$D$86, AF$1&lt;=UnitEconomics!$D$87), -UnitEconomics!$D$11/UnitEconomics!$D$13, 0)</f>
        <v>0</v>
      </c>
      <c r="AG16" s="37">
        <f>IF(AND(AG$1&gt;UnitEconomics!$D$86, AG$1&lt;=UnitEconomics!$D$87), -UnitEconomics!$D$11/UnitEconomics!$D$13, 0)</f>
        <v>0</v>
      </c>
      <c r="AH16" s="37">
        <f>IF(AND(AH$1&gt;UnitEconomics!$D$86, AH$1&lt;=UnitEconomics!$D$87), -UnitEconomics!$D$11/UnitEconomics!$D$13, 0)</f>
        <v>0</v>
      </c>
      <c r="AI16" s="37">
        <f>IF(AND(AI$1&gt;UnitEconomics!$D$86, AI$1&lt;=UnitEconomics!$D$87), -UnitEconomics!$D$11/UnitEconomics!$D$13, 0)</f>
        <v>0</v>
      </c>
      <c r="AJ16" s="37">
        <f>IF(AND(AJ$1&gt;UnitEconomics!$D$86, AJ$1&lt;=UnitEconomics!$D$87), -UnitEconomics!$D$11/UnitEconomics!$D$13, 0)</f>
        <v>0</v>
      </c>
      <c r="AK16" s="37">
        <f>IF(AND(AK$1&gt;UnitEconomics!$D$86, AK$1&lt;=UnitEconomics!$D$87), -UnitEconomics!$D$11/UnitEconomics!$D$13, 0)</f>
        <v>0</v>
      </c>
      <c r="AL16" s="37">
        <f>IF(AND(AL$1&gt;UnitEconomics!$D$86, AL$1&lt;=UnitEconomics!$D$87), -UnitEconomics!$D$11/UnitEconomics!$D$13, 0)</f>
        <v>0</v>
      </c>
      <c r="AM16" s="37">
        <f>IF(AND(AM$1&gt;UnitEconomics!$D$86, AM$1&lt;=UnitEconomics!$D$87), -UnitEconomics!$D$11/UnitEconomics!$D$13, 0)</f>
        <v>0</v>
      </c>
      <c r="AN16" s="37">
        <f>IF(AND(AN$1&gt;UnitEconomics!$D$86, AN$1&lt;=UnitEconomics!$D$87), -UnitEconomics!$D$11/UnitEconomics!$D$13, 0)</f>
        <v>0</v>
      </c>
      <c r="AO16" s="37">
        <f>IF(AND(AO$1&gt;UnitEconomics!$D$86, AO$1&lt;=UnitEconomics!$D$87), -UnitEconomics!$D$11/UnitEconomics!$D$13, 0)</f>
        <v>0</v>
      </c>
      <c r="AP16" s="37">
        <f>IF(AND(AP$1&gt;UnitEconomics!$D$86, AP$1&lt;=UnitEconomics!$D$87), -UnitEconomics!$D$11/UnitEconomics!$D$13, 0)</f>
        <v>0</v>
      </c>
      <c r="AQ16" s="37">
        <f>IF(AND(AQ$1&gt;UnitEconomics!$D$86, AQ$1&lt;=UnitEconomics!$D$87), -UnitEconomics!$D$11/UnitEconomics!$D$13, 0)</f>
        <v>0</v>
      </c>
      <c r="AR16" s="37">
        <f>IF(AND(AR$1&gt;UnitEconomics!$D$86, AR$1&lt;=UnitEconomics!$D$87), -UnitEconomics!$D$11/UnitEconomics!$D$13, 0)</f>
        <v>0</v>
      </c>
      <c r="AS16" s="37">
        <f>IF(AND(AS$1&gt;UnitEconomics!$D$86, AS$1&lt;=UnitEconomics!$D$87), -UnitEconomics!$D$11/UnitEconomics!$D$13, 0)</f>
        <v>0</v>
      </c>
      <c r="AT16" s="37">
        <f>IF(AND(AT$1&gt;UnitEconomics!$D$86, AT$1&lt;=UnitEconomics!$D$87), -UnitEconomics!$D$11/UnitEconomics!$D$13, 0)</f>
        <v>0</v>
      </c>
      <c r="AU16" s="37">
        <f>IF(AND(AU$1&gt;UnitEconomics!$D$86, AU$1&lt;=UnitEconomics!$D$87), -UnitEconomics!$D$11/UnitEconomics!$D$13, 0)</f>
        <v>0</v>
      </c>
      <c r="AV16" s="37">
        <f>IF(AND(AV$1&gt;UnitEconomics!$D$86, AV$1&lt;=UnitEconomics!$D$87), -UnitEconomics!$D$11/UnitEconomics!$D$13, 0)</f>
        <v>0</v>
      </c>
      <c r="AW16" s="37">
        <f>IF(AND(AW$1&gt;UnitEconomics!$D$86, AW$1&lt;=UnitEconomics!$D$87), -UnitEconomics!$D$11/UnitEconomics!$D$13, 0)</f>
        <v>0</v>
      </c>
      <c r="AX16" s="37">
        <f>IF(AND(AX$1&gt;UnitEconomics!$D$86, AX$1&lt;=UnitEconomics!$D$87), -UnitEconomics!$D$11/UnitEconomics!$D$13, 0)</f>
        <v>0</v>
      </c>
      <c r="AY16" s="37">
        <f>IF(AND(AY$1&gt;UnitEconomics!$D$86, AY$1&lt;=UnitEconomics!$D$87), -UnitEconomics!$D$11/UnitEconomics!$D$13, 0)</f>
        <v>0</v>
      </c>
      <c r="AZ16" s="37">
        <f>IF(AND(AZ$1&gt;UnitEconomics!$D$86, AZ$1&lt;=UnitEconomics!$D$87), -UnitEconomics!$D$11/UnitEconomics!$D$13, 0)</f>
        <v>0</v>
      </c>
      <c r="BA16" s="37">
        <f>IF(AND(BA$1&gt;UnitEconomics!$D$86, BA$1&lt;=UnitEconomics!$D$87), -UnitEconomics!$D$11/UnitEconomics!$D$13, 0)</f>
        <v>0</v>
      </c>
      <c r="BB16" s="37">
        <f>IF(AND(BB$1&gt;UnitEconomics!$D$86, BB$1&lt;=UnitEconomics!$D$87), -UnitEconomics!$D$11/UnitEconomics!$D$13, 0)</f>
        <v>0</v>
      </c>
      <c r="BC16" s="37">
        <f>IF(AND(BC$1&gt;UnitEconomics!$D$86, BC$1&lt;=UnitEconomics!$D$87), -UnitEconomics!$D$11/UnitEconomics!$D$13, 0)</f>
        <v>0</v>
      </c>
      <c r="BD16" s="37">
        <f>IF(AND(BD$1&gt;UnitEconomics!$D$86, BD$1&lt;=UnitEconomics!$D$87), -UnitEconomics!$D$11/UnitEconomics!$D$13, 0)</f>
        <v>0</v>
      </c>
      <c r="BE16" s="37">
        <f>IF(AND(BE$1&gt;UnitEconomics!$D$86, BE$1&lt;=UnitEconomics!$D$87), -UnitEconomics!$D$11/UnitEconomics!$D$13, 0)</f>
        <v>0</v>
      </c>
      <c r="BF16" s="37">
        <f>IF(AND(BF$1&gt;UnitEconomics!$D$86, BF$1&lt;=UnitEconomics!$D$87), -UnitEconomics!$D$11/UnitEconomics!$D$13, 0)</f>
        <v>0</v>
      </c>
      <c r="BG16" s="37">
        <f>IF(AND(BG$1&gt;UnitEconomics!$D$86, BG$1&lt;=UnitEconomics!$D$87), -UnitEconomics!$D$11/UnitEconomics!$D$13, 0)</f>
        <v>0</v>
      </c>
      <c r="BH16" s="37">
        <f>IF(AND(BH$1&gt;UnitEconomics!$D$86, BH$1&lt;=UnitEconomics!$D$87), -UnitEconomics!$D$11/UnitEconomics!$D$13, 0)</f>
        <v>0</v>
      </c>
      <c r="BI16" s="37">
        <f>IF(AND(BI$1&gt;UnitEconomics!$D$86, BI$1&lt;=UnitEconomics!$D$87), -UnitEconomics!$D$11/UnitEconomics!$D$13, 0)</f>
        <v>0</v>
      </c>
      <c r="BJ16" s="37">
        <f>IF(AND(BJ$1&gt;UnitEconomics!$D$86, BJ$1&lt;=UnitEconomics!$D$87), -UnitEconomics!$D$11/UnitEconomics!$D$13, 0)</f>
        <v>0</v>
      </c>
      <c r="BK16" s="37">
        <f>IF(AND(BK$1&gt;UnitEconomics!$D$86, BK$1&lt;=UnitEconomics!$D$87), -UnitEconomics!$D$11/UnitEconomics!$D$13, 0)</f>
        <v>0</v>
      </c>
      <c r="BL16" s="37">
        <f>IF(AND(BL$1&gt;UnitEconomics!$D$86, BL$1&lt;=UnitEconomics!$D$87), -UnitEconomics!$D$11/UnitEconomics!$D$13, 0)</f>
        <v>0</v>
      </c>
      <c r="BM16" s="37">
        <f>IF(AND(BM$1&gt;UnitEconomics!$D$86, BM$1&lt;=UnitEconomics!$D$87), -UnitEconomics!$D$11/UnitEconomics!$D$13, 0)</f>
        <v>0</v>
      </c>
      <c r="BN16" s="37">
        <f>IF(AND(BN$1&gt;UnitEconomics!$D$86, BN$1&lt;=UnitEconomics!$D$87), -UnitEconomics!$D$11/UnitEconomics!$D$13, 0)</f>
        <v>0</v>
      </c>
      <c r="BO16" s="37">
        <f>IF(AND(BO$1&gt;UnitEconomics!$D$86, BO$1&lt;=UnitEconomics!$D$87), -UnitEconomics!$D$11/UnitEconomics!$D$13, 0)</f>
        <v>0</v>
      </c>
      <c r="BP16" s="37">
        <f>IF(AND(BP$1&gt;UnitEconomics!$D$86, BP$1&lt;=UnitEconomics!$D$87), -UnitEconomics!$D$11/UnitEconomics!$D$13, 0)</f>
        <v>0</v>
      </c>
      <c r="BQ16" s="37">
        <f>IF(AND(BQ$1&gt;UnitEconomics!$D$86, BQ$1&lt;=UnitEconomics!$D$87), -UnitEconomics!$D$11/UnitEconomics!$D$13, 0)</f>
        <v>0</v>
      </c>
      <c r="BR16" s="37">
        <f>IF(AND(BR$1&gt;UnitEconomics!$D$86, BR$1&lt;=UnitEconomics!$D$87), -UnitEconomics!$D$11/UnitEconomics!$D$13, 0)</f>
        <v>0</v>
      </c>
      <c r="BS16" s="37">
        <f>IF(AND(BS$1&gt;UnitEconomics!$D$86, BS$1&lt;=UnitEconomics!$D$87), -UnitEconomics!$D$11/UnitEconomics!$D$13, 0)</f>
        <v>0</v>
      </c>
      <c r="BT16" s="37">
        <f>IF(AND(BT$1&gt;UnitEconomics!$D$86, BT$1&lt;=UnitEconomics!$D$87), -UnitEconomics!$D$11/UnitEconomics!$D$13, 0)</f>
        <v>0</v>
      </c>
      <c r="BU16" s="37">
        <f>IF(AND(BU$1&gt;UnitEconomics!$D$86, BU$1&lt;=UnitEconomics!$D$87), -UnitEconomics!$D$11/UnitEconomics!$D$13, 0)</f>
        <v>0</v>
      </c>
      <c r="BV16" s="37">
        <f>IF(AND(BV$1&gt;UnitEconomics!$D$86, BV$1&lt;=UnitEconomics!$D$87), -UnitEconomics!$D$11/UnitEconomics!$D$13, 0)</f>
        <v>0</v>
      </c>
      <c r="BW16" s="37">
        <f>IF(AND(BW$1&gt;UnitEconomics!$D$86, BW$1&lt;=UnitEconomics!$D$87), -UnitEconomics!$D$11/UnitEconomics!$D$13, 0)</f>
        <v>0</v>
      </c>
      <c r="BX16" s="37">
        <f>IF(AND(BX$1&gt;UnitEconomics!$D$86, BX$1&lt;=UnitEconomics!$D$87), -UnitEconomics!$D$11/UnitEconomics!$D$13, 0)</f>
        <v>0</v>
      </c>
      <c r="BY16" s="37">
        <f>IF(AND(BY$1&gt;UnitEconomics!$D$86, BY$1&lt;=UnitEconomics!$D$87), -UnitEconomics!$D$11/UnitEconomics!$D$13, 0)</f>
        <v>0</v>
      </c>
    </row>
    <row r="17" spans="1:77" x14ac:dyDescent="0.2">
      <c r="A17" s="7" t="s">
        <v>70</v>
      </c>
      <c r="B17" s="63">
        <f t="shared" si="4"/>
        <v>-150000</v>
      </c>
      <c r="C17" s="35"/>
      <c r="D17" s="36"/>
      <c r="E17" s="37">
        <f>IF(E$1=UnitEconomics!$D$89, -UnitEconomics!$D$16, 0)</f>
        <v>0</v>
      </c>
      <c r="F17" s="37">
        <f>IF(F$1=UnitEconomics!$D$89, -UnitEconomics!$D$16, 0)</f>
        <v>0</v>
      </c>
      <c r="G17" s="37">
        <f>IF(G$1=UnitEconomics!$D$89, -UnitEconomics!$D$16, 0)</f>
        <v>0</v>
      </c>
      <c r="H17" s="37">
        <f>IF(H$1=UnitEconomics!$D$89, -UnitEconomics!$D$16, 0)</f>
        <v>0</v>
      </c>
      <c r="I17" s="37">
        <f>IF(I$1=UnitEconomics!$D$89, -UnitEconomics!$D$16, 0)</f>
        <v>0</v>
      </c>
      <c r="J17" s="37">
        <f>IF(J$1=UnitEconomics!$D$89, -UnitEconomics!$D$16, 0)</f>
        <v>-150000</v>
      </c>
      <c r="K17" s="37">
        <f>IF(K$1=UnitEconomics!$D$89, -UnitEconomics!$D$16, 0)</f>
        <v>0</v>
      </c>
      <c r="L17" s="37">
        <f>IF(L$1=UnitEconomics!$D$89, -UnitEconomics!$D$16, 0)</f>
        <v>0</v>
      </c>
      <c r="M17" s="37">
        <f>IF(M$1=UnitEconomics!$D$89, -UnitEconomics!$D$16, 0)</f>
        <v>0</v>
      </c>
      <c r="N17" s="37">
        <f>IF(N$1=UnitEconomics!$D$89, -UnitEconomics!$D$16, 0)</f>
        <v>0</v>
      </c>
      <c r="O17" s="37">
        <f>IF(O$1=UnitEconomics!$D$89, -UnitEconomics!$D$16, 0)</f>
        <v>0</v>
      </c>
      <c r="P17" s="37">
        <f>IF(P$1=UnitEconomics!$D$89, -UnitEconomics!$D$16, 0)</f>
        <v>0</v>
      </c>
      <c r="Q17" s="37">
        <f>IF(Q$1=UnitEconomics!$D$89, -UnitEconomics!$D$16, 0)</f>
        <v>0</v>
      </c>
      <c r="R17" s="37">
        <f>IF(R$1=UnitEconomics!$D$89, -UnitEconomics!$D$16, 0)</f>
        <v>0</v>
      </c>
      <c r="S17" s="37">
        <f>IF(S$1=UnitEconomics!$D$89, -UnitEconomics!$D$16, 0)</f>
        <v>0</v>
      </c>
      <c r="T17" s="37">
        <f>IF(T$1=UnitEconomics!$D$89, -UnitEconomics!$D$16, 0)</f>
        <v>0</v>
      </c>
      <c r="U17" s="37">
        <f>IF(U$1=UnitEconomics!$D$89, -UnitEconomics!$D$16, 0)</f>
        <v>0</v>
      </c>
      <c r="V17" s="37">
        <f>IF(V$1=UnitEconomics!$D$89, -UnitEconomics!$D$16, 0)</f>
        <v>0</v>
      </c>
      <c r="W17" s="37">
        <f>IF(W$1=UnitEconomics!$D$89, -UnitEconomics!$D$16, 0)</f>
        <v>0</v>
      </c>
      <c r="X17" s="37">
        <f>IF(X$1=UnitEconomics!$D$89, -UnitEconomics!$D$16, 0)</f>
        <v>0</v>
      </c>
      <c r="Y17" s="37">
        <f>IF(Y$1=UnitEconomics!$D$89, -UnitEconomics!$D$16, 0)</f>
        <v>0</v>
      </c>
      <c r="Z17" s="37">
        <f>IF(Z$1=UnitEconomics!$D$89, -UnitEconomics!$D$16, 0)</f>
        <v>0</v>
      </c>
      <c r="AA17" s="37">
        <f>IF(AA$1=UnitEconomics!$D$89, -UnitEconomics!$D$16, 0)</f>
        <v>0</v>
      </c>
      <c r="AB17" s="37">
        <f>IF(AB$1=UnitEconomics!$D$89, -UnitEconomics!$D$16, 0)</f>
        <v>0</v>
      </c>
      <c r="AC17" s="37">
        <f>IF(AC$1=UnitEconomics!$D$89, -UnitEconomics!$D$16, 0)</f>
        <v>0</v>
      </c>
      <c r="AD17" s="37">
        <f>IF(AD$1=UnitEconomics!$D$89, -UnitEconomics!$D$16, 0)</f>
        <v>0</v>
      </c>
      <c r="AE17" s="37">
        <f>IF(AE$1=UnitEconomics!$D$89, -UnitEconomics!$D$16, 0)</f>
        <v>0</v>
      </c>
      <c r="AF17" s="37">
        <f>IF(AF$1=UnitEconomics!$D$89, -UnitEconomics!$D$16, 0)</f>
        <v>0</v>
      </c>
      <c r="AG17" s="37">
        <f>IF(AG$1=UnitEconomics!$D$89, -UnitEconomics!$D$16, 0)</f>
        <v>0</v>
      </c>
      <c r="AH17" s="37">
        <f>IF(AH$1=UnitEconomics!$D$89, -UnitEconomics!$D$16, 0)</f>
        <v>0</v>
      </c>
      <c r="AI17" s="37">
        <f>IF(AI$1=UnitEconomics!$D$89, -UnitEconomics!$D$16, 0)</f>
        <v>0</v>
      </c>
      <c r="AJ17" s="37">
        <f>IF(AJ$1=UnitEconomics!$D$89, -UnitEconomics!$D$16, 0)</f>
        <v>0</v>
      </c>
      <c r="AK17" s="37">
        <f>IF(AK$1=UnitEconomics!$D$89, -UnitEconomics!$D$16, 0)</f>
        <v>0</v>
      </c>
      <c r="AL17" s="37">
        <f>IF(AL$1=UnitEconomics!$D$89, -UnitEconomics!$D$16, 0)</f>
        <v>0</v>
      </c>
      <c r="AM17" s="37">
        <f>IF(AM$1=UnitEconomics!$D$89, -UnitEconomics!$D$16, 0)</f>
        <v>0</v>
      </c>
      <c r="AN17" s="37">
        <f>IF(AN$1=UnitEconomics!$D$89, -UnitEconomics!$D$16, 0)</f>
        <v>0</v>
      </c>
      <c r="AO17" s="37">
        <f>IF(AO$1=UnitEconomics!$D$89, -UnitEconomics!$D$16, 0)</f>
        <v>0</v>
      </c>
      <c r="AP17" s="37">
        <f>IF(AP$1=UnitEconomics!$D$89, -UnitEconomics!$D$16, 0)</f>
        <v>0</v>
      </c>
      <c r="AQ17" s="37">
        <f>IF(AQ$1=UnitEconomics!$D$89, -UnitEconomics!$D$16, 0)</f>
        <v>0</v>
      </c>
      <c r="AR17" s="37">
        <f>IF(AR$1=UnitEconomics!$D$89, -UnitEconomics!$D$16, 0)</f>
        <v>0</v>
      </c>
      <c r="AS17" s="37">
        <f>IF(AS$1=UnitEconomics!$D$89, -UnitEconomics!$D$16, 0)</f>
        <v>0</v>
      </c>
      <c r="AT17" s="37">
        <f>IF(AT$1=UnitEconomics!$D$89, -UnitEconomics!$D$16, 0)</f>
        <v>0</v>
      </c>
      <c r="AU17" s="37">
        <f>IF(AU$1=UnitEconomics!$D$89, -UnitEconomics!$D$16, 0)</f>
        <v>0</v>
      </c>
      <c r="AV17" s="37">
        <f>IF(AV$1=UnitEconomics!$D$89, -UnitEconomics!$D$16, 0)</f>
        <v>0</v>
      </c>
      <c r="AW17" s="37">
        <f>IF(AW$1=UnitEconomics!$D$89, -UnitEconomics!$D$16, 0)</f>
        <v>0</v>
      </c>
      <c r="AX17" s="37">
        <f>IF(AX$1=UnitEconomics!$D$89, -UnitEconomics!$D$16, 0)</f>
        <v>0</v>
      </c>
      <c r="AY17" s="37">
        <f>IF(AY$1=UnitEconomics!$D$89, -UnitEconomics!$D$16, 0)</f>
        <v>0</v>
      </c>
      <c r="AZ17" s="37">
        <f>IF(AZ$1=UnitEconomics!$D$89, -UnitEconomics!$D$16, 0)</f>
        <v>0</v>
      </c>
      <c r="BA17" s="37">
        <f>IF(BA$1=UnitEconomics!$D$89, -UnitEconomics!$D$16, 0)</f>
        <v>0</v>
      </c>
      <c r="BB17" s="37">
        <f>IF(BB$1=UnitEconomics!$D$89, -UnitEconomics!$D$16, 0)</f>
        <v>0</v>
      </c>
      <c r="BC17" s="37">
        <f>IF(BC$1=UnitEconomics!$D$89, -UnitEconomics!$D$16, 0)</f>
        <v>0</v>
      </c>
      <c r="BD17" s="37">
        <f>IF(BD$1=UnitEconomics!$D$89, -UnitEconomics!$D$16, 0)</f>
        <v>0</v>
      </c>
      <c r="BE17" s="37">
        <f>IF(BE$1=UnitEconomics!$D$89, -UnitEconomics!$D$16, 0)</f>
        <v>0</v>
      </c>
      <c r="BF17" s="37">
        <f>IF(BF$1=UnitEconomics!$D$89, -UnitEconomics!$D$16, 0)</f>
        <v>0</v>
      </c>
      <c r="BG17" s="37">
        <f>IF(BG$1=UnitEconomics!$D$89, -UnitEconomics!$D$16, 0)</f>
        <v>0</v>
      </c>
      <c r="BH17" s="37">
        <f>IF(BH$1=UnitEconomics!$D$89, -UnitEconomics!$D$16, 0)</f>
        <v>0</v>
      </c>
      <c r="BI17" s="37">
        <f>IF(BI$1=UnitEconomics!$D$89, -UnitEconomics!$D$16, 0)</f>
        <v>0</v>
      </c>
      <c r="BJ17" s="37">
        <f>IF(BJ$1=UnitEconomics!$D$89, -UnitEconomics!$D$16, 0)</f>
        <v>0</v>
      </c>
      <c r="BK17" s="37">
        <f>IF(BK$1=UnitEconomics!$D$89, -UnitEconomics!$D$16, 0)</f>
        <v>0</v>
      </c>
      <c r="BL17" s="37">
        <f>IF(BL$1=UnitEconomics!$D$89, -UnitEconomics!$D$16, 0)</f>
        <v>0</v>
      </c>
      <c r="BM17" s="37">
        <f>IF(BM$1=UnitEconomics!$D$89, -UnitEconomics!$D$16, 0)</f>
        <v>0</v>
      </c>
      <c r="BN17" s="37">
        <f>IF(BN$1=UnitEconomics!$D$89, -UnitEconomics!$D$16, 0)</f>
        <v>0</v>
      </c>
      <c r="BO17" s="37">
        <f>IF(BO$1=UnitEconomics!$D$89, -UnitEconomics!$D$16, 0)</f>
        <v>0</v>
      </c>
      <c r="BP17" s="37">
        <f>IF(BP$1=UnitEconomics!$D$89, -UnitEconomics!$D$16, 0)</f>
        <v>0</v>
      </c>
      <c r="BQ17" s="37">
        <f>IF(BQ$1=UnitEconomics!$D$89, -UnitEconomics!$D$16, 0)</f>
        <v>0</v>
      </c>
      <c r="BR17" s="37">
        <f>IF(BR$1=UnitEconomics!$D$89, -UnitEconomics!$D$16, 0)</f>
        <v>0</v>
      </c>
      <c r="BS17" s="37">
        <f>IF(BS$1=UnitEconomics!$D$89, -UnitEconomics!$D$16, 0)</f>
        <v>0</v>
      </c>
      <c r="BT17" s="37">
        <f>IF(BT$1=UnitEconomics!$D$89, -UnitEconomics!$D$16, 0)</f>
        <v>0</v>
      </c>
      <c r="BU17" s="37">
        <f>IF(BU$1=UnitEconomics!$D$89, -UnitEconomics!$D$16, 0)</f>
        <v>0</v>
      </c>
      <c r="BV17" s="37">
        <f>IF(BV$1=UnitEconomics!$D$89, -UnitEconomics!$D$16, 0)</f>
        <v>0</v>
      </c>
      <c r="BW17" s="37">
        <f>IF(BW$1=UnitEconomics!$D$89, -UnitEconomics!$D$16, 0)</f>
        <v>0</v>
      </c>
      <c r="BX17" s="37">
        <f>IF(BX$1=UnitEconomics!$D$89, -UnitEconomics!$D$16, 0)</f>
        <v>0</v>
      </c>
      <c r="BY17" s="37">
        <f>IF(BY$1=UnitEconomics!$D$89, -UnitEconomics!$D$16, 0)</f>
        <v>0</v>
      </c>
    </row>
    <row r="18" spans="1:77" x14ac:dyDescent="0.2">
      <c r="A18" s="7" t="s">
        <v>71</v>
      </c>
      <c r="B18" s="63">
        <f t="shared" si="4"/>
        <v>-2250000</v>
      </c>
      <c r="C18" s="35"/>
      <c r="D18" s="36"/>
      <c r="E18" s="37">
        <f>IF(E$1=UnitEconomics!$D$89, -(UnitEconomics!$D$3-UnitEconomics!$D$9), 0)</f>
        <v>0</v>
      </c>
      <c r="F18" s="37">
        <f>IF(F$1=UnitEconomics!$D$89, -(UnitEconomics!$D$3-UnitEconomics!$D$9), 0)</f>
        <v>0</v>
      </c>
      <c r="G18" s="37">
        <f>IF(G$1=UnitEconomics!$D$89, -(UnitEconomics!$D$3-UnitEconomics!$D$9), 0)</f>
        <v>0</v>
      </c>
      <c r="H18" s="37">
        <f>IF(H$1=UnitEconomics!$D$89, -(UnitEconomics!$D$3-UnitEconomics!$D$9), 0)</f>
        <v>0</v>
      </c>
      <c r="I18" s="37">
        <f>IF(I$1=UnitEconomics!$D$89, -(UnitEconomics!$D$3-UnitEconomics!$D$9), 0)</f>
        <v>0</v>
      </c>
      <c r="J18" s="37">
        <f>IF(J$1=UnitEconomics!$D$89, -(UnitEconomics!$D$3-UnitEconomics!$D$9), 0)</f>
        <v>-2250000</v>
      </c>
      <c r="K18" s="37">
        <f>IF(K$1=UnitEconomics!$D$89, -(UnitEconomics!$D$3-UnitEconomics!$D$9), 0)</f>
        <v>0</v>
      </c>
      <c r="L18" s="37">
        <f>IF(L$1=UnitEconomics!$D$89, -(UnitEconomics!$D$3-UnitEconomics!$D$9), 0)</f>
        <v>0</v>
      </c>
      <c r="M18" s="37">
        <f>IF(M$1=UnitEconomics!$D$89, -(UnitEconomics!$D$3-UnitEconomics!$D$9), 0)</f>
        <v>0</v>
      </c>
      <c r="N18" s="37">
        <f>IF(N$1=UnitEconomics!$D$89, -(UnitEconomics!$D$3-UnitEconomics!$D$9), 0)</f>
        <v>0</v>
      </c>
      <c r="O18" s="37">
        <f>IF(O$1=UnitEconomics!$D$89, -(UnitEconomics!$D$3-UnitEconomics!$D$9), 0)</f>
        <v>0</v>
      </c>
      <c r="P18" s="37">
        <f>IF(P$1=UnitEconomics!$D$89, -(UnitEconomics!$D$3-UnitEconomics!$D$9), 0)</f>
        <v>0</v>
      </c>
      <c r="Q18" s="37">
        <f>IF(Q$1=UnitEconomics!$D$89, -(UnitEconomics!$D$3-UnitEconomics!$D$9), 0)</f>
        <v>0</v>
      </c>
      <c r="R18" s="37">
        <f>IF(R$1=UnitEconomics!$D$89, -(UnitEconomics!$D$3-UnitEconomics!$D$9), 0)</f>
        <v>0</v>
      </c>
      <c r="S18" s="37">
        <f>IF(S$1=UnitEconomics!$D$89, -(UnitEconomics!$D$3-UnitEconomics!$D$9), 0)</f>
        <v>0</v>
      </c>
      <c r="T18" s="37">
        <f>IF(T$1=UnitEconomics!$D$89, -(UnitEconomics!$D$3-UnitEconomics!$D$9), 0)</f>
        <v>0</v>
      </c>
      <c r="U18" s="37">
        <f>IF(U$1=UnitEconomics!$D$89, -(UnitEconomics!$D$3-UnitEconomics!$D$9), 0)</f>
        <v>0</v>
      </c>
      <c r="V18" s="37">
        <f>IF(V$1=UnitEconomics!$D$89, -(UnitEconomics!$D$3-UnitEconomics!$D$9), 0)</f>
        <v>0</v>
      </c>
      <c r="W18" s="37">
        <f>IF(W$1=UnitEconomics!$D$89, -(UnitEconomics!$D$3-UnitEconomics!$D$9), 0)</f>
        <v>0</v>
      </c>
      <c r="X18" s="37">
        <f>IF(X$1=UnitEconomics!$D$89, -(UnitEconomics!$D$3-UnitEconomics!$D$9), 0)</f>
        <v>0</v>
      </c>
      <c r="Y18" s="37">
        <f>IF(Y$1=UnitEconomics!$D$89, -(UnitEconomics!$D$3-UnitEconomics!$D$9), 0)</f>
        <v>0</v>
      </c>
      <c r="Z18" s="37">
        <f>IF(Z$1=UnitEconomics!$D$89, -(UnitEconomics!$D$3-UnitEconomics!$D$9), 0)</f>
        <v>0</v>
      </c>
      <c r="AA18" s="37">
        <f>IF(AA$1=UnitEconomics!$D$89, -(UnitEconomics!$D$3-UnitEconomics!$D$9), 0)</f>
        <v>0</v>
      </c>
      <c r="AB18" s="37">
        <f>IF(AB$1=UnitEconomics!$D$89, -(UnitEconomics!$D$3-UnitEconomics!$D$9), 0)</f>
        <v>0</v>
      </c>
      <c r="AC18" s="37">
        <f>IF(AC$1=UnitEconomics!$D$89, -(UnitEconomics!$D$3-UnitEconomics!$D$9), 0)</f>
        <v>0</v>
      </c>
      <c r="AD18" s="37">
        <f>IF(AD$1=UnitEconomics!$D$89, -(UnitEconomics!$D$3-UnitEconomics!$D$9), 0)</f>
        <v>0</v>
      </c>
      <c r="AE18" s="37">
        <f>IF(AE$1=UnitEconomics!$D$89, -(UnitEconomics!$D$3-UnitEconomics!$D$9), 0)</f>
        <v>0</v>
      </c>
      <c r="AF18" s="37">
        <f>IF(AF$1=UnitEconomics!$D$89, -(UnitEconomics!$D$3-UnitEconomics!$D$9), 0)</f>
        <v>0</v>
      </c>
      <c r="AG18" s="37">
        <f>IF(AG$1=UnitEconomics!$D$89, -(UnitEconomics!$D$3-UnitEconomics!$D$9), 0)</f>
        <v>0</v>
      </c>
      <c r="AH18" s="37">
        <f>IF(AH$1=UnitEconomics!$D$89, -(UnitEconomics!$D$3-UnitEconomics!$D$9), 0)</f>
        <v>0</v>
      </c>
      <c r="AI18" s="37">
        <f>IF(AI$1=UnitEconomics!$D$89, -(UnitEconomics!$D$3-UnitEconomics!$D$9), 0)</f>
        <v>0</v>
      </c>
      <c r="AJ18" s="37">
        <f>IF(AJ$1=UnitEconomics!$D$89, -(UnitEconomics!$D$3-UnitEconomics!$D$9), 0)</f>
        <v>0</v>
      </c>
      <c r="AK18" s="37">
        <f>IF(AK$1=UnitEconomics!$D$89, -(UnitEconomics!$D$3-UnitEconomics!$D$9), 0)</f>
        <v>0</v>
      </c>
      <c r="AL18" s="37">
        <f>IF(AL$1=UnitEconomics!$D$89, -(UnitEconomics!$D$3-UnitEconomics!$D$9), 0)</f>
        <v>0</v>
      </c>
      <c r="AM18" s="37">
        <f>IF(AM$1=UnitEconomics!$D$89, -(UnitEconomics!$D$3-UnitEconomics!$D$9), 0)</f>
        <v>0</v>
      </c>
      <c r="AN18" s="37">
        <f>IF(AN$1=UnitEconomics!$D$89, -(UnitEconomics!$D$3-UnitEconomics!$D$9), 0)</f>
        <v>0</v>
      </c>
      <c r="AO18" s="37">
        <f>IF(AO$1=UnitEconomics!$D$89, -(UnitEconomics!$D$3-UnitEconomics!$D$9), 0)</f>
        <v>0</v>
      </c>
      <c r="AP18" s="37">
        <f>IF(AP$1=UnitEconomics!$D$89, -(UnitEconomics!$D$3-UnitEconomics!$D$9), 0)</f>
        <v>0</v>
      </c>
      <c r="AQ18" s="37">
        <f>IF(AQ$1=UnitEconomics!$D$89, -(UnitEconomics!$D$3-UnitEconomics!$D$9), 0)</f>
        <v>0</v>
      </c>
      <c r="AR18" s="37">
        <f>IF(AR$1=UnitEconomics!$D$89, -(UnitEconomics!$D$3-UnitEconomics!$D$9), 0)</f>
        <v>0</v>
      </c>
      <c r="AS18" s="37">
        <f>IF(AS$1=UnitEconomics!$D$89, -(UnitEconomics!$D$3-UnitEconomics!$D$9), 0)</f>
        <v>0</v>
      </c>
      <c r="AT18" s="37">
        <f>IF(AT$1=UnitEconomics!$D$89, -(UnitEconomics!$D$3-UnitEconomics!$D$9), 0)</f>
        <v>0</v>
      </c>
      <c r="AU18" s="37">
        <f>IF(AU$1=UnitEconomics!$D$89, -(UnitEconomics!$D$3-UnitEconomics!$D$9), 0)</f>
        <v>0</v>
      </c>
      <c r="AV18" s="37">
        <f>IF(AV$1=UnitEconomics!$D$89, -(UnitEconomics!$D$3-UnitEconomics!$D$9), 0)</f>
        <v>0</v>
      </c>
      <c r="AW18" s="37">
        <f>IF(AW$1=UnitEconomics!$D$89, -(UnitEconomics!$D$3-UnitEconomics!$D$9), 0)</f>
        <v>0</v>
      </c>
      <c r="AX18" s="37">
        <f>IF(AX$1=UnitEconomics!$D$89, -(UnitEconomics!$D$3-UnitEconomics!$D$9), 0)</f>
        <v>0</v>
      </c>
      <c r="AY18" s="37">
        <f>IF(AY$1=UnitEconomics!$D$89, -(UnitEconomics!$D$3-UnitEconomics!$D$9), 0)</f>
        <v>0</v>
      </c>
      <c r="AZ18" s="37">
        <f>IF(AZ$1=UnitEconomics!$D$89, -(UnitEconomics!$D$3-UnitEconomics!$D$9), 0)</f>
        <v>0</v>
      </c>
      <c r="BA18" s="37">
        <f>IF(BA$1=UnitEconomics!$D$89, -(UnitEconomics!$D$3-UnitEconomics!$D$9), 0)</f>
        <v>0</v>
      </c>
      <c r="BB18" s="37">
        <f>IF(BB$1=UnitEconomics!$D$89, -(UnitEconomics!$D$3-UnitEconomics!$D$9), 0)</f>
        <v>0</v>
      </c>
      <c r="BC18" s="37">
        <f>IF(BC$1=UnitEconomics!$D$89, -(UnitEconomics!$D$3-UnitEconomics!$D$9), 0)</f>
        <v>0</v>
      </c>
      <c r="BD18" s="37">
        <f>IF(BD$1=UnitEconomics!$D$89, -(UnitEconomics!$D$3-UnitEconomics!$D$9), 0)</f>
        <v>0</v>
      </c>
      <c r="BE18" s="37">
        <f>IF(BE$1=UnitEconomics!$D$89, -(UnitEconomics!$D$3-UnitEconomics!$D$9), 0)</f>
        <v>0</v>
      </c>
      <c r="BF18" s="37">
        <f>IF(BF$1=UnitEconomics!$D$89, -(UnitEconomics!$D$3-UnitEconomics!$D$9), 0)</f>
        <v>0</v>
      </c>
      <c r="BG18" s="37">
        <f>IF(BG$1=UnitEconomics!$D$89, -(UnitEconomics!$D$3-UnitEconomics!$D$9), 0)</f>
        <v>0</v>
      </c>
      <c r="BH18" s="37">
        <f>IF(BH$1=UnitEconomics!$D$89, -(UnitEconomics!$D$3-UnitEconomics!$D$9), 0)</f>
        <v>0</v>
      </c>
      <c r="BI18" s="37">
        <f>IF(BI$1=UnitEconomics!$D$89, -(UnitEconomics!$D$3-UnitEconomics!$D$9), 0)</f>
        <v>0</v>
      </c>
      <c r="BJ18" s="37">
        <f>IF(BJ$1=UnitEconomics!$D$89, -(UnitEconomics!$D$3-UnitEconomics!$D$9), 0)</f>
        <v>0</v>
      </c>
      <c r="BK18" s="37">
        <f>IF(BK$1=UnitEconomics!$D$89, -(UnitEconomics!$D$3-UnitEconomics!$D$9), 0)</f>
        <v>0</v>
      </c>
      <c r="BL18" s="37">
        <f>IF(BL$1=UnitEconomics!$D$89, -(UnitEconomics!$D$3-UnitEconomics!$D$9), 0)</f>
        <v>0</v>
      </c>
      <c r="BM18" s="37">
        <f>IF(BM$1=UnitEconomics!$D$89, -(UnitEconomics!$D$3-UnitEconomics!$D$9), 0)</f>
        <v>0</v>
      </c>
      <c r="BN18" s="37">
        <f>IF(BN$1=UnitEconomics!$D$89, -(UnitEconomics!$D$3-UnitEconomics!$D$9), 0)</f>
        <v>0</v>
      </c>
      <c r="BO18" s="37">
        <f>IF(BO$1=UnitEconomics!$D$89, -(UnitEconomics!$D$3-UnitEconomics!$D$9), 0)</f>
        <v>0</v>
      </c>
      <c r="BP18" s="37">
        <f>IF(BP$1=UnitEconomics!$D$89, -(UnitEconomics!$D$3-UnitEconomics!$D$9), 0)</f>
        <v>0</v>
      </c>
      <c r="BQ18" s="37">
        <f>IF(BQ$1=UnitEconomics!$D$89, -(UnitEconomics!$D$3-UnitEconomics!$D$9), 0)</f>
        <v>0</v>
      </c>
      <c r="BR18" s="37">
        <f>IF(BR$1=UnitEconomics!$D$89, -(UnitEconomics!$D$3-UnitEconomics!$D$9), 0)</f>
        <v>0</v>
      </c>
      <c r="BS18" s="37">
        <f>IF(BS$1=UnitEconomics!$D$89, -(UnitEconomics!$D$3-UnitEconomics!$D$9), 0)</f>
        <v>0</v>
      </c>
      <c r="BT18" s="37">
        <f>IF(BT$1=UnitEconomics!$D$89, -(UnitEconomics!$D$3-UnitEconomics!$D$9), 0)</f>
        <v>0</v>
      </c>
      <c r="BU18" s="37">
        <f>IF(BU$1=UnitEconomics!$D$89, -(UnitEconomics!$D$3-UnitEconomics!$D$9), 0)</f>
        <v>0</v>
      </c>
      <c r="BV18" s="37">
        <f>IF(BV$1=UnitEconomics!$D$89, -(UnitEconomics!$D$3-UnitEconomics!$D$9), 0)</f>
        <v>0</v>
      </c>
      <c r="BW18" s="37">
        <f>IF(BW$1=UnitEconomics!$D$89, -(UnitEconomics!$D$3-UnitEconomics!$D$9), 0)</f>
        <v>0</v>
      </c>
      <c r="BX18" s="37">
        <f>IF(BX$1=UnitEconomics!$D$89, -(UnitEconomics!$D$3-UnitEconomics!$D$9), 0)</f>
        <v>0</v>
      </c>
      <c r="BY18" s="37">
        <f>IF(BY$1=UnitEconomics!$D$89, -(UnitEconomics!$D$3-UnitEconomics!$D$9), 0)</f>
        <v>0</v>
      </c>
    </row>
    <row r="19" spans="1:77" ht="15" thickBot="1" x14ac:dyDescent="0.25">
      <c r="A19" s="38" t="s">
        <v>72</v>
      </c>
      <c r="B19" s="121">
        <f t="shared" si="4"/>
        <v>-2660000</v>
      </c>
      <c r="C19" s="39"/>
      <c r="D19" s="40"/>
      <c r="E19" s="41">
        <f>SUM(E15:E18)</f>
        <v>-255000</v>
      </c>
      <c r="F19" s="41">
        <f t="shared" ref="F19:AC19" si="35">SUM(F15:F18)</f>
        <v>-5000</v>
      </c>
      <c r="G19" s="41">
        <f t="shared" si="35"/>
        <v>0</v>
      </c>
      <c r="H19" s="41">
        <f t="shared" si="35"/>
        <v>0</v>
      </c>
      <c r="I19" s="41">
        <f t="shared" si="35"/>
        <v>0</v>
      </c>
      <c r="J19" s="41">
        <f t="shared" si="35"/>
        <v>-2400000</v>
      </c>
      <c r="K19" s="41">
        <f t="shared" si="35"/>
        <v>0</v>
      </c>
      <c r="L19" s="41">
        <f t="shared" si="35"/>
        <v>0</v>
      </c>
      <c r="M19" s="41">
        <f t="shared" si="35"/>
        <v>0</v>
      </c>
      <c r="N19" s="41">
        <f t="shared" si="35"/>
        <v>0</v>
      </c>
      <c r="O19" s="41">
        <f t="shared" si="35"/>
        <v>0</v>
      </c>
      <c r="P19" s="41">
        <f t="shared" si="35"/>
        <v>0</v>
      </c>
      <c r="Q19" s="41">
        <f t="shared" si="35"/>
        <v>0</v>
      </c>
      <c r="R19" s="41">
        <f t="shared" si="35"/>
        <v>0</v>
      </c>
      <c r="S19" s="41">
        <f t="shared" si="35"/>
        <v>0</v>
      </c>
      <c r="T19" s="41">
        <f t="shared" si="35"/>
        <v>0</v>
      </c>
      <c r="U19" s="41">
        <f t="shared" si="35"/>
        <v>0</v>
      </c>
      <c r="V19" s="41">
        <f t="shared" si="35"/>
        <v>0</v>
      </c>
      <c r="W19" s="41">
        <f t="shared" si="35"/>
        <v>0</v>
      </c>
      <c r="X19" s="41">
        <f t="shared" si="35"/>
        <v>0</v>
      </c>
      <c r="Y19" s="41">
        <f t="shared" si="35"/>
        <v>0</v>
      </c>
      <c r="Z19" s="41">
        <f t="shared" si="35"/>
        <v>0</v>
      </c>
      <c r="AA19" s="41">
        <f t="shared" si="35"/>
        <v>0</v>
      </c>
      <c r="AB19" s="41">
        <f t="shared" si="35"/>
        <v>0</v>
      </c>
      <c r="AC19" s="41">
        <f t="shared" si="35"/>
        <v>0</v>
      </c>
      <c r="AD19" s="41">
        <f t="shared" ref="AD19:AO19" si="36">SUM(AD15:AD18)</f>
        <v>0</v>
      </c>
      <c r="AE19" s="41">
        <f t="shared" si="36"/>
        <v>0</v>
      </c>
      <c r="AF19" s="41">
        <f t="shared" si="36"/>
        <v>0</v>
      </c>
      <c r="AG19" s="41">
        <f t="shared" si="36"/>
        <v>0</v>
      </c>
      <c r="AH19" s="41">
        <f t="shared" si="36"/>
        <v>0</v>
      </c>
      <c r="AI19" s="41">
        <f t="shared" si="36"/>
        <v>0</v>
      </c>
      <c r="AJ19" s="41">
        <f t="shared" si="36"/>
        <v>0</v>
      </c>
      <c r="AK19" s="41">
        <f t="shared" si="36"/>
        <v>0</v>
      </c>
      <c r="AL19" s="41">
        <f t="shared" si="36"/>
        <v>0</v>
      </c>
      <c r="AM19" s="41">
        <f t="shared" si="36"/>
        <v>0</v>
      </c>
      <c r="AN19" s="41">
        <f t="shared" si="36"/>
        <v>0</v>
      </c>
      <c r="AO19" s="41">
        <f t="shared" si="36"/>
        <v>0</v>
      </c>
      <c r="AP19" s="41">
        <f t="shared" ref="AP19:BA19" si="37">SUM(AP15:AP18)</f>
        <v>0</v>
      </c>
      <c r="AQ19" s="41">
        <f t="shared" si="37"/>
        <v>0</v>
      </c>
      <c r="AR19" s="41">
        <f t="shared" si="37"/>
        <v>0</v>
      </c>
      <c r="AS19" s="41">
        <f t="shared" si="37"/>
        <v>0</v>
      </c>
      <c r="AT19" s="41">
        <f t="shared" si="37"/>
        <v>0</v>
      </c>
      <c r="AU19" s="41">
        <f t="shared" si="37"/>
        <v>0</v>
      </c>
      <c r="AV19" s="41">
        <f t="shared" si="37"/>
        <v>0</v>
      </c>
      <c r="AW19" s="41">
        <f t="shared" si="37"/>
        <v>0</v>
      </c>
      <c r="AX19" s="41">
        <f t="shared" si="37"/>
        <v>0</v>
      </c>
      <c r="AY19" s="41">
        <f t="shared" si="37"/>
        <v>0</v>
      </c>
      <c r="AZ19" s="41">
        <f t="shared" si="37"/>
        <v>0</v>
      </c>
      <c r="BA19" s="41">
        <f t="shared" si="37"/>
        <v>0</v>
      </c>
      <c r="BB19" s="41">
        <f t="shared" ref="BB19:BY19" si="38">SUM(BB15:BB18)</f>
        <v>0</v>
      </c>
      <c r="BC19" s="41">
        <f t="shared" si="38"/>
        <v>0</v>
      </c>
      <c r="BD19" s="41">
        <f t="shared" si="38"/>
        <v>0</v>
      </c>
      <c r="BE19" s="41">
        <f t="shared" si="38"/>
        <v>0</v>
      </c>
      <c r="BF19" s="41">
        <f t="shared" si="38"/>
        <v>0</v>
      </c>
      <c r="BG19" s="41">
        <f t="shared" si="38"/>
        <v>0</v>
      </c>
      <c r="BH19" s="41">
        <f t="shared" si="38"/>
        <v>0</v>
      </c>
      <c r="BI19" s="41">
        <f t="shared" si="38"/>
        <v>0</v>
      </c>
      <c r="BJ19" s="41">
        <f t="shared" si="38"/>
        <v>0</v>
      </c>
      <c r="BK19" s="41">
        <f t="shared" si="38"/>
        <v>0</v>
      </c>
      <c r="BL19" s="41">
        <f t="shared" si="38"/>
        <v>0</v>
      </c>
      <c r="BM19" s="41">
        <f t="shared" si="38"/>
        <v>0</v>
      </c>
      <c r="BN19" s="41">
        <f t="shared" si="38"/>
        <v>0</v>
      </c>
      <c r="BO19" s="41">
        <f t="shared" si="38"/>
        <v>0</v>
      </c>
      <c r="BP19" s="41">
        <f t="shared" si="38"/>
        <v>0</v>
      </c>
      <c r="BQ19" s="41">
        <f t="shared" si="38"/>
        <v>0</v>
      </c>
      <c r="BR19" s="41">
        <f t="shared" si="38"/>
        <v>0</v>
      </c>
      <c r="BS19" s="41">
        <f t="shared" si="38"/>
        <v>0</v>
      </c>
      <c r="BT19" s="41">
        <f t="shared" si="38"/>
        <v>0</v>
      </c>
      <c r="BU19" s="41">
        <f t="shared" si="38"/>
        <v>0</v>
      </c>
      <c r="BV19" s="41">
        <f t="shared" si="38"/>
        <v>0</v>
      </c>
      <c r="BW19" s="41">
        <f t="shared" si="38"/>
        <v>0</v>
      </c>
      <c r="BX19" s="41">
        <f t="shared" si="38"/>
        <v>0</v>
      </c>
      <c r="BY19" s="41">
        <f t="shared" si="38"/>
        <v>0</v>
      </c>
    </row>
    <row r="20" spans="1:77" x14ac:dyDescent="0.2">
      <c r="B20" s="63"/>
      <c r="C20" s="17"/>
      <c r="D20" s="50"/>
      <c r="E20" s="5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</row>
    <row r="21" spans="1:77" x14ac:dyDescent="0.2">
      <c r="A21" s="31" t="s">
        <v>16</v>
      </c>
      <c r="B21" s="63"/>
      <c r="C21" s="17"/>
      <c r="D21" s="50"/>
      <c r="E21" s="51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</row>
    <row r="22" spans="1:77" x14ac:dyDescent="0.2">
      <c r="A22" s="53" t="s">
        <v>42</v>
      </c>
      <c r="B22" s="63">
        <f t="shared" si="4"/>
        <v>-376884.9</v>
      </c>
      <c r="C22" s="35"/>
      <c r="D22" s="36"/>
      <c r="E22" s="37">
        <f>IF(AND(E$1&gt;UnitEconomics!$D$88, E$1&lt;=UnitEconomics!$D$89), -UnitEconomics!$D$54/UnitEconomics!$D$52, 0)</f>
        <v>0</v>
      </c>
      <c r="F22" s="37">
        <f>IF(AND(F$1&gt;UnitEconomics!$D$88, F$1&lt;=UnitEconomics!$D$89), -UnitEconomics!$D$54/UnitEconomics!$D$52, 0)</f>
        <v>0</v>
      </c>
      <c r="G22" s="37">
        <f>IF(AND(G$1&gt;UnitEconomics!$D$88, G$1&lt;=UnitEconomics!$D$89), -UnitEconomics!$D$54/UnitEconomics!$D$52, 0)</f>
        <v>-94221.225000000006</v>
      </c>
      <c r="H22" s="37">
        <f>IF(AND(H$1&gt;UnitEconomics!$D$88, H$1&lt;=UnitEconomics!$D$89), -UnitEconomics!$D$54/UnitEconomics!$D$52, 0)</f>
        <v>-94221.225000000006</v>
      </c>
      <c r="I22" s="37">
        <f>IF(AND(I$1&gt;UnitEconomics!$D$88, I$1&lt;=UnitEconomics!$D$89), -UnitEconomics!$D$54/UnitEconomics!$D$52, 0)</f>
        <v>-94221.225000000006</v>
      </c>
      <c r="J22" s="37">
        <f>IF(AND(J$1&gt;UnitEconomics!$D$88, J$1&lt;=UnitEconomics!$D$89), -UnitEconomics!$D$54/UnitEconomics!$D$52, 0)</f>
        <v>-94221.225000000006</v>
      </c>
      <c r="K22" s="37">
        <f>IF(AND(K$1&gt;UnitEconomics!$D$88, K$1&lt;=UnitEconomics!$D$89), -UnitEconomics!$D$54/UnitEconomics!$D$52, 0)</f>
        <v>0</v>
      </c>
      <c r="L22" s="37">
        <f>IF(AND(L$1&gt;UnitEconomics!$D$88, L$1&lt;=UnitEconomics!$D$89), -UnitEconomics!$D$54/UnitEconomics!$D$52, 0)</f>
        <v>0</v>
      </c>
      <c r="M22" s="37">
        <f>IF(AND(M$1&gt;UnitEconomics!$D$88, M$1&lt;=UnitEconomics!$D$89), -UnitEconomics!$D$54/UnitEconomics!$D$52, 0)</f>
        <v>0</v>
      </c>
      <c r="N22" s="37">
        <f>IF(AND(N$1&gt;UnitEconomics!$D$88, N$1&lt;=UnitEconomics!$D$89), -UnitEconomics!$D$54/UnitEconomics!$D$52, 0)</f>
        <v>0</v>
      </c>
      <c r="O22" s="37">
        <f>IF(AND(O$1&gt;UnitEconomics!$D$88, O$1&lt;=UnitEconomics!$D$89), -UnitEconomics!$D$54/UnitEconomics!$D$52, 0)</f>
        <v>0</v>
      </c>
      <c r="P22" s="37">
        <f>IF(AND(P$1&gt;UnitEconomics!$D$88, P$1&lt;=UnitEconomics!$D$89), -UnitEconomics!$D$54/UnitEconomics!$D$52, 0)</f>
        <v>0</v>
      </c>
      <c r="Q22" s="37">
        <f>IF(AND(Q$1&gt;UnitEconomics!$D$88, Q$1&lt;=UnitEconomics!$D$89), -UnitEconomics!$D$54/UnitEconomics!$D$52, 0)</f>
        <v>0</v>
      </c>
      <c r="R22" s="37">
        <f>IF(AND(R$1&gt;UnitEconomics!$D$88, R$1&lt;=UnitEconomics!$D$89), -UnitEconomics!$D$54/UnitEconomics!$D$52, 0)</f>
        <v>0</v>
      </c>
      <c r="S22" s="37">
        <f>IF(AND(S$1&gt;UnitEconomics!$D$88, S$1&lt;=UnitEconomics!$D$89), -UnitEconomics!$D$54/UnitEconomics!$D$52, 0)</f>
        <v>0</v>
      </c>
      <c r="T22" s="37">
        <f>IF(AND(T$1&gt;UnitEconomics!$D$88, T$1&lt;=UnitEconomics!$D$89), -UnitEconomics!$D$54/UnitEconomics!$D$52, 0)</f>
        <v>0</v>
      </c>
      <c r="U22" s="37">
        <f>IF(AND(U$1&gt;UnitEconomics!$D$88, U$1&lt;=UnitEconomics!$D$89), -UnitEconomics!$D$54/UnitEconomics!$D$52, 0)</f>
        <v>0</v>
      </c>
      <c r="V22" s="37">
        <f>IF(AND(V$1&gt;UnitEconomics!$D$88, V$1&lt;=UnitEconomics!$D$89), -UnitEconomics!$D$54/UnitEconomics!$D$52, 0)</f>
        <v>0</v>
      </c>
      <c r="W22" s="37">
        <f>IF(AND(W$1&gt;UnitEconomics!$D$88, W$1&lt;=UnitEconomics!$D$89), -UnitEconomics!$D$54/UnitEconomics!$D$52, 0)</f>
        <v>0</v>
      </c>
      <c r="X22" s="37">
        <f>IF(AND(X$1&gt;UnitEconomics!$D$88, X$1&lt;=UnitEconomics!$D$89), -UnitEconomics!$D$54/UnitEconomics!$D$52, 0)</f>
        <v>0</v>
      </c>
      <c r="Y22" s="37">
        <f>IF(AND(Y$1&gt;UnitEconomics!$D$88, Y$1&lt;=UnitEconomics!$D$89), -UnitEconomics!$D$54/UnitEconomics!$D$52, 0)</f>
        <v>0</v>
      </c>
      <c r="Z22" s="37">
        <f>IF(AND(Z$1&gt;UnitEconomics!$D$88, Z$1&lt;=UnitEconomics!$D$89), -UnitEconomics!$D$54/UnitEconomics!$D$52, 0)</f>
        <v>0</v>
      </c>
      <c r="AA22" s="37">
        <f>IF(AND(AA$1&gt;UnitEconomics!$D$88, AA$1&lt;=UnitEconomics!$D$89), -UnitEconomics!$D$54/UnitEconomics!$D$52, 0)</f>
        <v>0</v>
      </c>
      <c r="AB22" s="37">
        <f>IF(AND(AB$1&gt;UnitEconomics!$D$88, AB$1&lt;=UnitEconomics!$D$89), -UnitEconomics!$D$54/UnitEconomics!$D$52, 0)</f>
        <v>0</v>
      </c>
      <c r="AC22" s="37">
        <f>IF(AND(AC$1&gt;UnitEconomics!$D$88, AC$1&lt;=UnitEconomics!$D$89), -UnitEconomics!$D$54/UnitEconomics!$D$52, 0)</f>
        <v>0</v>
      </c>
      <c r="AD22" s="37">
        <f>IF(AND(AD$1&gt;UnitEconomics!$D$88, AD$1&lt;=UnitEconomics!$D$89), -UnitEconomics!$D$54/UnitEconomics!$D$52, 0)</f>
        <v>0</v>
      </c>
      <c r="AE22" s="37">
        <f>IF(AND(AE$1&gt;UnitEconomics!$D$88, AE$1&lt;=UnitEconomics!$D$89), -UnitEconomics!$D$54/UnitEconomics!$D$52, 0)</f>
        <v>0</v>
      </c>
      <c r="AF22" s="37">
        <f>IF(AND(AF$1&gt;UnitEconomics!$D$88, AF$1&lt;=UnitEconomics!$D$89), -UnitEconomics!$D$54/UnitEconomics!$D$52, 0)</f>
        <v>0</v>
      </c>
      <c r="AG22" s="37">
        <f>IF(AND(AG$1&gt;UnitEconomics!$D$88, AG$1&lt;=UnitEconomics!$D$89), -UnitEconomics!$D$54/UnitEconomics!$D$52, 0)</f>
        <v>0</v>
      </c>
      <c r="AH22" s="37">
        <f>IF(AND(AH$1&gt;UnitEconomics!$D$88, AH$1&lt;=UnitEconomics!$D$89), -UnitEconomics!$D$54/UnitEconomics!$D$52, 0)</f>
        <v>0</v>
      </c>
      <c r="AI22" s="37">
        <f>IF(AND(AI$1&gt;UnitEconomics!$D$88, AI$1&lt;=UnitEconomics!$D$89), -UnitEconomics!$D$54/UnitEconomics!$D$52, 0)</f>
        <v>0</v>
      </c>
      <c r="AJ22" s="37">
        <f>IF(AND(AJ$1&gt;UnitEconomics!$D$88, AJ$1&lt;=UnitEconomics!$D$89), -UnitEconomics!$D$54/UnitEconomics!$D$52, 0)</f>
        <v>0</v>
      </c>
      <c r="AK22" s="37">
        <f>IF(AND(AK$1&gt;UnitEconomics!$D$88, AK$1&lt;=UnitEconomics!$D$89), -UnitEconomics!$D$54/UnitEconomics!$D$52, 0)</f>
        <v>0</v>
      </c>
      <c r="AL22" s="37">
        <f>IF(AND(AL$1&gt;UnitEconomics!$D$88, AL$1&lt;=UnitEconomics!$D$89), -UnitEconomics!$D$54/UnitEconomics!$D$52, 0)</f>
        <v>0</v>
      </c>
      <c r="AM22" s="37">
        <f>IF(AND(AM$1&gt;UnitEconomics!$D$88, AM$1&lt;=UnitEconomics!$D$89), -UnitEconomics!$D$54/UnitEconomics!$D$52, 0)</f>
        <v>0</v>
      </c>
      <c r="AN22" s="37">
        <f>IF(AND(AN$1&gt;UnitEconomics!$D$88, AN$1&lt;=UnitEconomics!$D$89), -UnitEconomics!$D$54/UnitEconomics!$D$52, 0)</f>
        <v>0</v>
      </c>
      <c r="AO22" s="37">
        <f>IF(AND(AO$1&gt;UnitEconomics!$D$88, AO$1&lt;=UnitEconomics!$D$89), -UnitEconomics!$D$54/UnitEconomics!$D$52, 0)</f>
        <v>0</v>
      </c>
      <c r="AP22" s="37">
        <f>IF(AND(AP$1&gt;UnitEconomics!$D$88, AP$1&lt;=UnitEconomics!$D$89), -UnitEconomics!$D$54/UnitEconomics!$D$52, 0)</f>
        <v>0</v>
      </c>
      <c r="AQ22" s="37">
        <f>IF(AND(AQ$1&gt;UnitEconomics!$D$88, AQ$1&lt;=UnitEconomics!$D$89), -UnitEconomics!$D$54/UnitEconomics!$D$52, 0)</f>
        <v>0</v>
      </c>
      <c r="AR22" s="37">
        <f>IF(AND(AR$1&gt;UnitEconomics!$D$88, AR$1&lt;=UnitEconomics!$D$89), -UnitEconomics!$D$54/UnitEconomics!$D$52, 0)</f>
        <v>0</v>
      </c>
      <c r="AS22" s="37">
        <f>IF(AND(AS$1&gt;UnitEconomics!$D$88, AS$1&lt;=UnitEconomics!$D$89), -UnitEconomics!$D$54/UnitEconomics!$D$52, 0)</f>
        <v>0</v>
      </c>
      <c r="AT22" s="37">
        <f>IF(AND(AT$1&gt;UnitEconomics!$D$88, AT$1&lt;=UnitEconomics!$D$89), -UnitEconomics!$D$54/UnitEconomics!$D$52, 0)</f>
        <v>0</v>
      </c>
      <c r="AU22" s="37">
        <f>IF(AND(AU$1&gt;UnitEconomics!$D$88, AU$1&lt;=UnitEconomics!$D$89), -UnitEconomics!$D$54/UnitEconomics!$D$52, 0)</f>
        <v>0</v>
      </c>
      <c r="AV22" s="37">
        <f>IF(AND(AV$1&gt;UnitEconomics!$D$88, AV$1&lt;=UnitEconomics!$D$89), -UnitEconomics!$D$54/UnitEconomics!$D$52, 0)</f>
        <v>0</v>
      </c>
      <c r="AW22" s="37">
        <f>IF(AND(AW$1&gt;UnitEconomics!$D$88, AW$1&lt;=UnitEconomics!$D$89), -UnitEconomics!$D$54/UnitEconomics!$D$52, 0)</f>
        <v>0</v>
      </c>
      <c r="AX22" s="37">
        <f>IF(AND(AX$1&gt;UnitEconomics!$D$88, AX$1&lt;=UnitEconomics!$D$89), -UnitEconomics!$D$54/UnitEconomics!$D$52, 0)</f>
        <v>0</v>
      </c>
      <c r="AY22" s="37">
        <f>IF(AND(AY$1&gt;UnitEconomics!$D$88, AY$1&lt;=UnitEconomics!$D$89), -UnitEconomics!$D$54/UnitEconomics!$D$52, 0)</f>
        <v>0</v>
      </c>
      <c r="AZ22" s="37">
        <f>IF(AND(AZ$1&gt;UnitEconomics!$D$88, AZ$1&lt;=UnitEconomics!$D$89), -UnitEconomics!$D$54/UnitEconomics!$D$52, 0)</f>
        <v>0</v>
      </c>
      <c r="BA22" s="37">
        <f>IF(AND(BA$1&gt;UnitEconomics!$D$88, BA$1&lt;=UnitEconomics!$D$89), -UnitEconomics!$D$54/UnitEconomics!$D$52, 0)</f>
        <v>0</v>
      </c>
      <c r="BB22" s="37">
        <f>IF(AND(BB$1&gt;UnitEconomics!$D$88, BB$1&lt;=UnitEconomics!$D$89), -UnitEconomics!$D$54/UnitEconomics!$D$52, 0)</f>
        <v>0</v>
      </c>
      <c r="BC22" s="37">
        <f>IF(AND(BC$1&gt;UnitEconomics!$D$88, BC$1&lt;=UnitEconomics!$D$89), -UnitEconomics!$D$54/UnitEconomics!$D$52, 0)</f>
        <v>0</v>
      </c>
      <c r="BD22" s="37">
        <f>IF(AND(BD$1&gt;UnitEconomics!$D$88, BD$1&lt;=UnitEconomics!$D$89), -UnitEconomics!$D$54/UnitEconomics!$D$52, 0)</f>
        <v>0</v>
      </c>
      <c r="BE22" s="37">
        <f>IF(AND(BE$1&gt;UnitEconomics!$D$88, BE$1&lt;=UnitEconomics!$D$89), -UnitEconomics!$D$54/UnitEconomics!$D$52, 0)</f>
        <v>0</v>
      </c>
      <c r="BF22" s="37">
        <f>IF(AND(BF$1&gt;UnitEconomics!$D$88, BF$1&lt;=UnitEconomics!$D$89), -UnitEconomics!$D$54/UnitEconomics!$D$52, 0)</f>
        <v>0</v>
      </c>
      <c r="BG22" s="37">
        <f>IF(AND(BG$1&gt;UnitEconomics!$D$88, BG$1&lt;=UnitEconomics!$D$89), -UnitEconomics!$D$54/UnitEconomics!$D$52, 0)</f>
        <v>0</v>
      </c>
      <c r="BH22" s="37">
        <f>IF(AND(BH$1&gt;UnitEconomics!$D$88, BH$1&lt;=UnitEconomics!$D$89), -UnitEconomics!$D$54/UnitEconomics!$D$52, 0)</f>
        <v>0</v>
      </c>
      <c r="BI22" s="37">
        <f>IF(AND(BI$1&gt;UnitEconomics!$D$88, BI$1&lt;=UnitEconomics!$D$89), -UnitEconomics!$D$54/UnitEconomics!$D$52, 0)</f>
        <v>0</v>
      </c>
      <c r="BJ22" s="37">
        <f>IF(AND(BJ$1&gt;UnitEconomics!$D$88, BJ$1&lt;=UnitEconomics!$D$89), -UnitEconomics!$D$54/UnitEconomics!$D$52, 0)</f>
        <v>0</v>
      </c>
      <c r="BK22" s="37">
        <f>IF(AND(BK$1&gt;UnitEconomics!$D$88, BK$1&lt;=UnitEconomics!$D$89), -UnitEconomics!$D$54/UnitEconomics!$D$52, 0)</f>
        <v>0</v>
      </c>
      <c r="BL22" s="37">
        <f>IF(AND(BL$1&gt;UnitEconomics!$D$88, BL$1&lt;=UnitEconomics!$D$89), -UnitEconomics!$D$54/UnitEconomics!$D$52, 0)</f>
        <v>0</v>
      </c>
      <c r="BM22" s="37">
        <f>IF(AND(BM$1&gt;UnitEconomics!$D$88, BM$1&lt;=UnitEconomics!$D$89), -UnitEconomics!$D$54/UnitEconomics!$D$52, 0)</f>
        <v>0</v>
      </c>
      <c r="BN22" s="37">
        <f>IF(AND(BN$1&gt;UnitEconomics!$D$88, BN$1&lt;=UnitEconomics!$D$89), -UnitEconomics!$D$54/UnitEconomics!$D$52, 0)</f>
        <v>0</v>
      </c>
      <c r="BO22" s="37">
        <f>IF(AND(BO$1&gt;UnitEconomics!$D$88, BO$1&lt;=UnitEconomics!$D$89), -UnitEconomics!$D$54/UnitEconomics!$D$52, 0)</f>
        <v>0</v>
      </c>
      <c r="BP22" s="37">
        <f>IF(AND(BP$1&gt;UnitEconomics!$D$88, BP$1&lt;=UnitEconomics!$D$89), -UnitEconomics!$D$54/UnitEconomics!$D$52, 0)</f>
        <v>0</v>
      </c>
      <c r="BQ22" s="37">
        <f>IF(AND(BQ$1&gt;UnitEconomics!$D$88, BQ$1&lt;=UnitEconomics!$D$89), -UnitEconomics!$D$54/UnitEconomics!$D$52, 0)</f>
        <v>0</v>
      </c>
      <c r="BR22" s="37">
        <f>IF(AND(BR$1&gt;UnitEconomics!$D$88, BR$1&lt;=UnitEconomics!$D$89), -UnitEconomics!$D$54/UnitEconomics!$D$52, 0)</f>
        <v>0</v>
      </c>
      <c r="BS22" s="37">
        <f>IF(AND(BS$1&gt;UnitEconomics!$D$88, BS$1&lt;=UnitEconomics!$D$89), -UnitEconomics!$D$54/UnitEconomics!$D$52, 0)</f>
        <v>0</v>
      </c>
      <c r="BT22" s="37">
        <f>IF(AND(BT$1&gt;UnitEconomics!$D$88, BT$1&lt;=UnitEconomics!$D$89), -UnitEconomics!$D$54/UnitEconomics!$D$52, 0)</f>
        <v>0</v>
      </c>
      <c r="BU22" s="37">
        <f>IF(AND(BU$1&gt;UnitEconomics!$D$88, BU$1&lt;=UnitEconomics!$D$89), -UnitEconomics!$D$54/UnitEconomics!$D$52, 0)</f>
        <v>0</v>
      </c>
      <c r="BV22" s="37">
        <f>IF(AND(BV$1&gt;UnitEconomics!$D$88, BV$1&lt;=UnitEconomics!$D$89), -UnitEconomics!$D$54/UnitEconomics!$D$52, 0)</f>
        <v>0</v>
      </c>
      <c r="BW22" s="37">
        <f>IF(AND(BW$1&gt;UnitEconomics!$D$88, BW$1&lt;=UnitEconomics!$D$89), -UnitEconomics!$D$54/UnitEconomics!$D$52, 0)</f>
        <v>0</v>
      </c>
      <c r="BX22" s="37">
        <f>IF(AND(BX$1&gt;UnitEconomics!$D$88, BX$1&lt;=UnitEconomics!$D$89), -UnitEconomics!$D$54/UnitEconomics!$D$52, 0)</f>
        <v>0</v>
      </c>
      <c r="BY22" s="37">
        <f>IF(AND(BY$1&gt;UnitEconomics!$D$88, BY$1&lt;=UnitEconomics!$D$89), -UnitEconomics!$D$54/UnitEconomics!$D$52, 0)</f>
        <v>0</v>
      </c>
    </row>
    <row r="23" spans="1:77" ht="15" thickBot="1" x14ac:dyDescent="0.25">
      <c r="A23" s="38" t="s">
        <v>73</v>
      </c>
      <c r="B23" s="121">
        <f t="shared" si="4"/>
        <v>-376884.9</v>
      </c>
      <c r="C23" s="39"/>
      <c r="D23" s="40"/>
      <c r="E23" s="41">
        <f>SUM(E22)</f>
        <v>0</v>
      </c>
      <c r="F23" s="41">
        <f t="shared" ref="F23:AC23" si="39">SUM(F22)</f>
        <v>0</v>
      </c>
      <c r="G23" s="41">
        <f t="shared" si="39"/>
        <v>-94221.225000000006</v>
      </c>
      <c r="H23" s="41">
        <f t="shared" si="39"/>
        <v>-94221.225000000006</v>
      </c>
      <c r="I23" s="41">
        <f t="shared" si="39"/>
        <v>-94221.225000000006</v>
      </c>
      <c r="J23" s="41">
        <f t="shared" si="39"/>
        <v>-94221.225000000006</v>
      </c>
      <c r="K23" s="41">
        <f t="shared" si="39"/>
        <v>0</v>
      </c>
      <c r="L23" s="41">
        <f t="shared" si="39"/>
        <v>0</v>
      </c>
      <c r="M23" s="41">
        <f t="shared" si="39"/>
        <v>0</v>
      </c>
      <c r="N23" s="41">
        <f t="shared" si="39"/>
        <v>0</v>
      </c>
      <c r="O23" s="41">
        <f t="shared" si="39"/>
        <v>0</v>
      </c>
      <c r="P23" s="41">
        <f t="shared" si="39"/>
        <v>0</v>
      </c>
      <c r="Q23" s="41">
        <f t="shared" si="39"/>
        <v>0</v>
      </c>
      <c r="R23" s="41">
        <f t="shared" si="39"/>
        <v>0</v>
      </c>
      <c r="S23" s="41">
        <f t="shared" si="39"/>
        <v>0</v>
      </c>
      <c r="T23" s="41">
        <f t="shared" si="39"/>
        <v>0</v>
      </c>
      <c r="U23" s="41">
        <f t="shared" si="39"/>
        <v>0</v>
      </c>
      <c r="V23" s="41">
        <f t="shared" si="39"/>
        <v>0</v>
      </c>
      <c r="W23" s="41">
        <f t="shared" si="39"/>
        <v>0</v>
      </c>
      <c r="X23" s="41">
        <f t="shared" si="39"/>
        <v>0</v>
      </c>
      <c r="Y23" s="41">
        <f t="shared" si="39"/>
        <v>0</v>
      </c>
      <c r="Z23" s="41">
        <f t="shared" si="39"/>
        <v>0</v>
      </c>
      <c r="AA23" s="41">
        <f t="shared" si="39"/>
        <v>0</v>
      </c>
      <c r="AB23" s="41">
        <f t="shared" si="39"/>
        <v>0</v>
      </c>
      <c r="AC23" s="41">
        <f t="shared" si="39"/>
        <v>0</v>
      </c>
      <c r="AD23" s="41">
        <f t="shared" ref="AD23:AO23" si="40">SUM(AD22)</f>
        <v>0</v>
      </c>
      <c r="AE23" s="41">
        <f t="shared" si="40"/>
        <v>0</v>
      </c>
      <c r="AF23" s="41">
        <f t="shared" si="40"/>
        <v>0</v>
      </c>
      <c r="AG23" s="41">
        <f t="shared" si="40"/>
        <v>0</v>
      </c>
      <c r="AH23" s="41">
        <f t="shared" si="40"/>
        <v>0</v>
      </c>
      <c r="AI23" s="41">
        <f t="shared" si="40"/>
        <v>0</v>
      </c>
      <c r="AJ23" s="41">
        <f t="shared" si="40"/>
        <v>0</v>
      </c>
      <c r="AK23" s="41">
        <f t="shared" si="40"/>
        <v>0</v>
      </c>
      <c r="AL23" s="41">
        <f t="shared" si="40"/>
        <v>0</v>
      </c>
      <c r="AM23" s="41">
        <f t="shared" si="40"/>
        <v>0</v>
      </c>
      <c r="AN23" s="41">
        <f t="shared" si="40"/>
        <v>0</v>
      </c>
      <c r="AO23" s="41">
        <f t="shared" si="40"/>
        <v>0</v>
      </c>
      <c r="AP23" s="41">
        <f t="shared" ref="AP23:BA23" si="41">SUM(AP22)</f>
        <v>0</v>
      </c>
      <c r="AQ23" s="41">
        <f t="shared" si="41"/>
        <v>0</v>
      </c>
      <c r="AR23" s="41">
        <f t="shared" si="41"/>
        <v>0</v>
      </c>
      <c r="AS23" s="41">
        <f t="shared" si="41"/>
        <v>0</v>
      </c>
      <c r="AT23" s="41">
        <f t="shared" si="41"/>
        <v>0</v>
      </c>
      <c r="AU23" s="41">
        <f t="shared" si="41"/>
        <v>0</v>
      </c>
      <c r="AV23" s="41">
        <f t="shared" si="41"/>
        <v>0</v>
      </c>
      <c r="AW23" s="41">
        <f t="shared" si="41"/>
        <v>0</v>
      </c>
      <c r="AX23" s="41">
        <f t="shared" si="41"/>
        <v>0</v>
      </c>
      <c r="AY23" s="41">
        <f t="shared" si="41"/>
        <v>0</v>
      </c>
      <c r="AZ23" s="41">
        <f t="shared" si="41"/>
        <v>0</v>
      </c>
      <c r="BA23" s="41">
        <f t="shared" si="41"/>
        <v>0</v>
      </c>
      <c r="BB23" s="41">
        <f t="shared" ref="BB23:BY23" si="42">SUM(BB22)</f>
        <v>0</v>
      </c>
      <c r="BC23" s="41">
        <f t="shared" si="42"/>
        <v>0</v>
      </c>
      <c r="BD23" s="41">
        <f t="shared" si="42"/>
        <v>0</v>
      </c>
      <c r="BE23" s="41">
        <f t="shared" si="42"/>
        <v>0</v>
      </c>
      <c r="BF23" s="41">
        <f t="shared" si="42"/>
        <v>0</v>
      </c>
      <c r="BG23" s="41">
        <f t="shared" si="42"/>
        <v>0</v>
      </c>
      <c r="BH23" s="41">
        <f t="shared" si="42"/>
        <v>0</v>
      </c>
      <c r="BI23" s="41">
        <f t="shared" si="42"/>
        <v>0</v>
      </c>
      <c r="BJ23" s="41">
        <f t="shared" si="42"/>
        <v>0</v>
      </c>
      <c r="BK23" s="41">
        <f t="shared" si="42"/>
        <v>0</v>
      </c>
      <c r="BL23" s="41">
        <f t="shared" si="42"/>
        <v>0</v>
      </c>
      <c r="BM23" s="41">
        <f t="shared" si="42"/>
        <v>0</v>
      </c>
      <c r="BN23" s="41">
        <f t="shared" si="42"/>
        <v>0</v>
      </c>
      <c r="BO23" s="41">
        <f t="shared" si="42"/>
        <v>0</v>
      </c>
      <c r="BP23" s="41">
        <f t="shared" si="42"/>
        <v>0</v>
      </c>
      <c r="BQ23" s="41">
        <f t="shared" si="42"/>
        <v>0</v>
      </c>
      <c r="BR23" s="41">
        <f t="shared" si="42"/>
        <v>0</v>
      </c>
      <c r="BS23" s="41">
        <f t="shared" si="42"/>
        <v>0</v>
      </c>
      <c r="BT23" s="41">
        <f t="shared" si="42"/>
        <v>0</v>
      </c>
      <c r="BU23" s="41">
        <f t="shared" si="42"/>
        <v>0</v>
      </c>
      <c r="BV23" s="41">
        <f t="shared" si="42"/>
        <v>0</v>
      </c>
      <c r="BW23" s="41">
        <f t="shared" si="42"/>
        <v>0</v>
      </c>
      <c r="BX23" s="41">
        <f t="shared" si="42"/>
        <v>0</v>
      </c>
      <c r="BY23" s="41">
        <f t="shared" si="42"/>
        <v>0</v>
      </c>
    </row>
    <row r="24" spans="1:77" x14ac:dyDescent="0.2">
      <c r="B24" s="63"/>
      <c r="C24" s="17"/>
      <c r="D24" s="50"/>
      <c r="E24" s="5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</row>
    <row r="25" spans="1:77" x14ac:dyDescent="0.2">
      <c r="A25" s="31" t="s">
        <v>19</v>
      </c>
      <c r="B25" s="63"/>
      <c r="C25" s="17"/>
      <c r="D25" s="50"/>
      <c r="E25" s="51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spans="1:77" x14ac:dyDescent="0.2">
      <c r="A26" s="7" t="s">
        <v>43</v>
      </c>
      <c r="B26" s="63">
        <f t="shared" si="4"/>
        <v>-1108485</v>
      </c>
      <c r="C26" s="35"/>
      <c r="D26" s="36"/>
      <c r="E26" s="37">
        <f>IF(AND(E$1&gt;UnitEconomics!$D$90, E$1&lt;=UnitEconomics!$D$91), -UnitEconomics!$D$68/UnitEconomics!$D$59, 0)</f>
        <v>0</v>
      </c>
      <c r="F26" s="37">
        <f>IF(AND(F$1&gt;UnitEconomics!$D$90, F$1&lt;=UnitEconomics!$D$91), -UnitEconomics!$D$68/UnitEconomics!$D$59, 0)</f>
        <v>0</v>
      </c>
      <c r="G26" s="37">
        <f>IF(AND(G$1&gt;UnitEconomics!$D$90, G$1&lt;=UnitEconomics!$D$91), -UnitEconomics!$D$68/UnitEconomics!$D$59, 0)</f>
        <v>0</v>
      </c>
      <c r="H26" s="37">
        <f>IF(AND(H$1&gt;UnitEconomics!$D$90, H$1&lt;=UnitEconomics!$D$91), -UnitEconomics!$D$68/UnitEconomics!$D$59, 0)</f>
        <v>0</v>
      </c>
      <c r="I26" s="37">
        <f>IF(AND(I$1&gt;UnitEconomics!$D$90, I$1&lt;=UnitEconomics!$D$91), -UnitEconomics!$D$68/UnitEconomics!$D$59, 0)</f>
        <v>0</v>
      </c>
      <c r="J26" s="37">
        <f>IF(AND(J$1&gt;UnitEconomics!$D$90, J$1&lt;=UnitEconomics!$D$91), -UnitEconomics!$D$68/UnitEconomics!$D$59, 0)</f>
        <v>0</v>
      </c>
      <c r="K26" s="37">
        <f>IF(AND(K$1&gt;UnitEconomics!$D$90, K$1&lt;=UnitEconomics!$D$91), -UnitEconomics!$D$68/UnitEconomics!$D$59, 0)</f>
        <v>-123165</v>
      </c>
      <c r="L26" s="37">
        <f>IF(AND(L$1&gt;UnitEconomics!$D$90, L$1&lt;=UnitEconomics!$D$91), -UnitEconomics!$D$68/UnitEconomics!$D$59, 0)</f>
        <v>-123165</v>
      </c>
      <c r="M26" s="37">
        <f>IF(AND(M$1&gt;UnitEconomics!$D$90, M$1&lt;=UnitEconomics!$D$91), -UnitEconomics!$D$68/UnitEconomics!$D$59, 0)</f>
        <v>-123165</v>
      </c>
      <c r="N26" s="37">
        <f>IF(AND(N$1&gt;UnitEconomics!$D$90, N$1&lt;=UnitEconomics!$D$91), -UnitEconomics!$D$68/UnitEconomics!$D$59, 0)</f>
        <v>-123165</v>
      </c>
      <c r="O26" s="37">
        <f>IF(AND(O$1&gt;UnitEconomics!$D$90, O$1&lt;=UnitEconomics!$D$91), -UnitEconomics!$D$68/UnitEconomics!$D$59, 0)</f>
        <v>-123165</v>
      </c>
      <c r="P26" s="37">
        <f>IF(AND(P$1&gt;UnitEconomics!$D$90, P$1&lt;=UnitEconomics!$D$91), -UnitEconomics!$D$68/UnitEconomics!$D$59, 0)</f>
        <v>-123165</v>
      </c>
      <c r="Q26" s="37">
        <f>IF(AND(Q$1&gt;UnitEconomics!$D$90, Q$1&lt;=UnitEconomics!$D$91), -UnitEconomics!$D$68/UnitEconomics!$D$59, 0)</f>
        <v>-123165</v>
      </c>
      <c r="R26" s="37">
        <f>IF(AND(R$1&gt;UnitEconomics!$D$90, R$1&lt;=UnitEconomics!$D$91), -UnitEconomics!$D$68/UnitEconomics!$D$59, 0)</f>
        <v>-123165</v>
      </c>
      <c r="S26" s="37">
        <f>IF(AND(S$1&gt;UnitEconomics!$D$90, S$1&lt;=UnitEconomics!$D$91), -UnitEconomics!$D$68/UnitEconomics!$D$59, 0)</f>
        <v>-123165</v>
      </c>
      <c r="T26" s="37">
        <f>IF(AND(T$1&gt;UnitEconomics!$D$90, T$1&lt;=UnitEconomics!$D$91), -UnitEconomics!$D$68/UnitEconomics!$D$59, 0)</f>
        <v>0</v>
      </c>
      <c r="U26" s="37">
        <f>IF(AND(U$1&gt;UnitEconomics!$D$90, U$1&lt;=UnitEconomics!$D$91), -UnitEconomics!$D$68/UnitEconomics!$D$59, 0)</f>
        <v>0</v>
      </c>
      <c r="V26" s="37">
        <f>IF(AND(V$1&gt;UnitEconomics!$D$90, V$1&lt;=UnitEconomics!$D$91), -UnitEconomics!$D$68/UnitEconomics!$D$59, 0)</f>
        <v>0</v>
      </c>
      <c r="W26" s="37">
        <f>IF(AND(W$1&gt;UnitEconomics!$D$90, W$1&lt;=UnitEconomics!$D$91), -UnitEconomics!$D$68/UnitEconomics!$D$59, 0)</f>
        <v>0</v>
      </c>
      <c r="X26" s="37">
        <f>IF(AND(X$1&gt;UnitEconomics!$D$90, X$1&lt;=UnitEconomics!$D$91), -UnitEconomics!$D$68/UnitEconomics!$D$59, 0)</f>
        <v>0</v>
      </c>
      <c r="Y26" s="37">
        <f>IF(AND(Y$1&gt;UnitEconomics!$D$90, Y$1&lt;=UnitEconomics!$D$91), -UnitEconomics!$D$68/UnitEconomics!$D$59, 0)</f>
        <v>0</v>
      </c>
      <c r="Z26" s="37">
        <f>IF(AND(Z$1&gt;UnitEconomics!$D$90, Z$1&lt;=UnitEconomics!$D$91), -UnitEconomics!$D$68/UnitEconomics!$D$59, 0)</f>
        <v>0</v>
      </c>
      <c r="AA26" s="37">
        <f>IF(AND(AA$1&gt;UnitEconomics!$D$90, AA$1&lt;=UnitEconomics!$D$91), -UnitEconomics!$D$68/UnitEconomics!$D$59, 0)</f>
        <v>0</v>
      </c>
      <c r="AB26" s="37">
        <f>IF(AND(AB$1&gt;UnitEconomics!$D$90, AB$1&lt;=UnitEconomics!$D$91), -UnitEconomics!$D$68/UnitEconomics!$D$59, 0)</f>
        <v>0</v>
      </c>
      <c r="AC26" s="37">
        <f>IF(AND(AC$1&gt;UnitEconomics!$D$90, AC$1&lt;=UnitEconomics!$D$91), -UnitEconomics!$D$68/UnitEconomics!$D$59, 0)</f>
        <v>0</v>
      </c>
      <c r="AD26" s="37">
        <f>IF(AND(AD$1&gt;UnitEconomics!$D$90, AD$1&lt;=UnitEconomics!$D$91), -UnitEconomics!$D$68/UnitEconomics!$D$59, 0)</f>
        <v>0</v>
      </c>
      <c r="AE26" s="37">
        <f>IF(AND(AE$1&gt;UnitEconomics!$D$90, AE$1&lt;=UnitEconomics!$D$91), -UnitEconomics!$D$68/UnitEconomics!$D$59, 0)</f>
        <v>0</v>
      </c>
      <c r="AF26" s="37">
        <f>IF(AND(AF$1&gt;UnitEconomics!$D$90, AF$1&lt;=UnitEconomics!$D$91), -UnitEconomics!$D$68/UnitEconomics!$D$59, 0)</f>
        <v>0</v>
      </c>
      <c r="AG26" s="37">
        <f>IF(AND(AG$1&gt;UnitEconomics!$D$90, AG$1&lt;=UnitEconomics!$D$91), -UnitEconomics!$D$68/UnitEconomics!$D$59, 0)</f>
        <v>0</v>
      </c>
      <c r="AH26" s="37">
        <f>IF(AND(AH$1&gt;UnitEconomics!$D$90, AH$1&lt;=UnitEconomics!$D$91), -UnitEconomics!$D$68/UnitEconomics!$D$59, 0)</f>
        <v>0</v>
      </c>
      <c r="AI26" s="37">
        <f>IF(AND(AI$1&gt;UnitEconomics!$D$90, AI$1&lt;=UnitEconomics!$D$91), -UnitEconomics!$D$68/UnitEconomics!$D$59, 0)</f>
        <v>0</v>
      </c>
      <c r="AJ26" s="37">
        <f>IF(AND(AJ$1&gt;UnitEconomics!$D$90, AJ$1&lt;=UnitEconomics!$D$91), -UnitEconomics!$D$68/UnitEconomics!$D$59, 0)</f>
        <v>0</v>
      </c>
      <c r="AK26" s="37">
        <f>IF(AND(AK$1&gt;UnitEconomics!$D$90, AK$1&lt;=UnitEconomics!$D$91), -UnitEconomics!$D$68/UnitEconomics!$D$59, 0)</f>
        <v>0</v>
      </c>
      <c r="AL26" s="37">
        <f>IF(AND(AL$1&gt;UnitEconomics!$D$90, AL$1&lt;=UnitEconomics!$D$91), -UnitEconomics!$D$68/UnitEconomics!$D$59, 0)</f>
        <v>0</v>
      </c>
      <c r="AM26" s="37">
        <f>IF(AND(AM$1&gt;UnitEconomics!$D$90, AM$1&lt;=UnitEconomics!$D$91), -UnitEconomics!$D$68/UnitEconomics!$D$59, 0)</f>
        <v>0</v>
      </c>
      <c r="AN26" s="37">
        <f>IF(AND(AN$1&gt;UnitEconomics!$D$90, AN$1&lt;=UnitEconomics!$D$91), -UnitEconomics!$D$68/UnitEconomics!$D$59, 0)</f>
        <v>0</v>
      </c>
      <c r="AO26" s="37">
        <f>IF(AND(AO$1&gt;UnitEconomics!$D$90, AO$1&lt;=UnitEconomics!$D$91), -UnitEconomics!$D$68/UnitEconomics!$D$59, 0)</f>
        <v>0</v>
      </c>
      <c r="AP26" s="37">
        <f>IF(AND(AP$1&gt;UnitEconomics!$D$90, AP$1&lt;=UnitEconomics!$D$91), -UnitEconomics!$D$68/UnitEconomics!$D$59, 0)</f>
        <v>0</v>
      </c>
      <c r="AQ26" s="37">
        <f>IF(AND(AQ$1&gt;UnitEconomics!$D$90, AQ$1&lt;=UnitEconomics!$D$91), -UnitEconomics!$D$68/UnitEconomics!$D$59, 0)</f>
        <v>0</v>
      </c>
      <c r="AR26" s="37">
        <f>IF(AND(AR$1&gt;UnitEconomics!$D$90, AR$1&lt;=UnitEconomics!$D$91), -UnitEconomics!$D$68/UnitEconomics!$D$59, 0)</f>
        <v>0</v>
      </c>
      <c r="AS26" s="37">
        <f>IF(AND(AS$1&gt;UnitEconomics!$D$90, AS$1&lt;=UnitEconomics!$D$91), -UnitEconomics!$D$68/UnitEconomics!$D$59, 0)</f>
        <v>0</v>
      </c>
      <c r="AT26" s="37">
        <f>IF(AND(AT$1&gt;UnitEconomics!$D$90, AT$1&lt;=UnitEconomics!$D$91), -UnitEconomics!$D$68/UnitEconomics!$D$59, 0)</f>
        <v>0</v>
      </c>
      <c r="AU26" s="37">
        <f>IF(AND(AU$1&gt;UnitEconomics!$D$90, AU$1&lt;=UnitEconomics!$D$91), -UnitEconomics!$D$68/UnitEconomics!$D$59, 0)</f>
        <v>0</v>
      </c>
      <c r="AV26" s="37">
        <f>IF(AND(AV$1&gt;UnitEconomics!$D$90, AV$1&lt;=UnitEconomics!$D$91), -UnitEconomics!$D$68/UnitEconomics!$D$59, 0)</f>
        <v>0</v>
      </c>
      <c r="AW26" s="37">
        <f>IF(AND(AW$1&gt;UnitEconomics!$D$90, AW$1&lt;=UnitEconomics!$D$91), -UnitEconomics!$D$68/UnitEconomics!$D$59, 0)</f>
        <v>0</v>
      </c>
      <c r="AX26" s="37">
        <f>IF(AND(AX$1&gt;UnitEconomics!$D$90, AX$1&lt;=UnitEconomics!$D$91), -UnitEconomics!$D$68/UnitEconomics!$D$59, 0)</f>
        <v>0</v>
      </c>
      <c r="AY26" s="37">
        <f>IF(AND(AY$1&gt;UnitEconomics!$D$90, AY$1&lt;=UnitEconomics!$D$91), -UnitEconomics!$D$68/UnitEconomics!$D$59, 0)</f>
        <v>0</v>
      </c>
      <c r="AZ26" s="37">
        <f>IF(AND(AZ$1&gt;UnitEconomics!$D$90, AZ$1&lt;=UnitEconomics!$D$91), -UnitEconomics!$D$68/UnitEconomics!$D$59, 0)</f>
        <v>0</v>
      </c>
      <c r="BA26" s="37">
        <f>IF(AND(BA$1&gt;UnitEconomics!$D$90, BA$1&lt;=UnitEconomics!$D$91), -UnitEconomics!$D$68/UnitEconomics!$D$59, 0)</f>
        <v>0</v>
      </c>
      <c r="BB26" s="37">
        <f>IF(AND(BB$1&gt;UnitEconomics!$D$90, BB$1&lt;=UnitEconomics!$D$91), -UnitEconomics!$D$68/UnitEconomics!$D$59, 0)</f>
        <v>0</v>
      </c>
      <c r="BC26" s="37">
        <f>IF(AND(BC$1&gt;UnitEconomics!$D$90, BC$1&lt;=UnitEconomics!$D$91), -UnitEconomics!$D$68/UnitEconomics!$D$59, 0)</f>
        <v>0</v>
      </c>
      <c r="BD26" s="37">
        <f>IF(AND(BD$1&gt;UnitEconomics!$D$90, BD$1&lt;=UnitEconomics!$D$91), -UnitEconomics!$D$68/UnitEconomics!$D$59, 0)</f>
        <v>0</v>
      </c>
      <c r="BE26" s="37">
        <f>IF(AND(BE$1&gt;UnitEconomics!$D$90, BE$1&lt;=UnitEconomics!$D$91), -UnitEconomics!$D$68/UnitEconomics!$D$59, 0)</f>
        <v>0</v>
      </c>
      <c r="BF26" s="37">
        <f>IF(AND(BF$1&gt;UnitEconomics!$D$90, BF$1&lt;=UnitEconomics!$D$91), -UnitEconomics!$D$68/UnitEconomics!$D$59, 0)</f>
        <v>0</v>
      </c>
      <c r="BG26" s="37">
        <f>IF(AND(BG$1&gt;UnitEconomics!$D$90, BG$1&lt;=UnitEconomics!$D$91), -UnitEconomics!$D$68/UnitEconomics!$D$59, 0)</f>
        <v>0</v>
      </c>
      <c r="BH26" s="37">
        <f>IF(AND(BH$1&gt;UnitEconomics!$D$90, BH$1&lt;=UnitEconomics!$D$91), -UnitEconomics!$D$68/UnitEconomics!$D$59, 0)</f>
        <v>0</v>
      </c>
      <c r="BI26" s="37">
        <f>IF(AND(BI$1&gt;UnitEconomics!$D$90, BI$1&lt;=UnitEconomics!$D$91), -UnitEconomics!$D$68/UnitEconomics!$D$59, 0)</f>
        <v>0</v>
      </c>
      <c r="BJ26" s="37">
        <f>IF(AND(BJ$1&gt;UnitEconomics!$D$90, BJ$1&lt;=UnitEconomics!$D$91), -UnitEconomics!$D$68/UnitEconomics!$D$59, 0)</f>
        <v>0</v>
      </c>
      <c r="BK26" s="37">
        <f>IF(AND(BK$1&gt;UnitEconomics!$D$90, BK$1&lt;=UnitEconomics!$D$91), -UnitEconomics!$D$68/UnitEconomics!$D$59, 0)</f>
        <v>0</v>
      </c>
      <c r="BL26" s="37">
        <f>IF(AND(BL$1&gt;UnitEconomics!$D$90, BL$1&lt;=UnitEconomics!$D$91), -UnitEconomics!$D$68/UnitEconomics!$D$59, 0)</f>
        <v>0</v>
      </c>
      <c r="BM26" s="37">
        <f>IF(AND(BM$1&gt;UnitEconomics!$D$90, BM$1&lt;=UnitEconomics!$D$91), -UnitEconomics!$D$68/UnitEconomics!$D$59, 0)</f>
        <v>0</v>
      </c>
      <c r="BN26" s="37">
        <f>IF(AND(BN$1&gt;UnitEconomics!$D$90, BN$1&lt;=UnitEconomics!$D$91), -UnitEconomics!$D$68/UnitEconomics!$D$59, 0)</f>
        <v>0</v>
      </c>
      <c r="BO26" s="37">
        <f>IF(AND(BO$1&gt;UnitEconomics!$D$90, BO$1&lt;=UnitEconomics!$D$91), -UnitEconomics!$D$68/UnitEconomics!$D$59, 0)</f>
        <v>0</v>
      </c>
      <c r="BP26" s="37">
        <f>IF(AND(BP$1&gt;UnitEconomics!$D$90, BP$1&lt;=UnitEconomics!$D$91), -UnitEconomics!$D$68/UnitEconomics!$D$59, 0)</f>
        <v>0</v>
      </c>
      <c r="BQ26" s="37">
        <f>IF(AND(BQ$1&gt;UnitEconomics!$D$90, BQ$1&lt;=UnitEconomics!$D$91), -UnitEconomics!$D$68/UnitEconomics!$D$59, 0)</f>
        <v>0</v>
      </c>
      <c r="BR26" s="37">
        <f>IF(AND(BR$1&gt;UnitEconomics!$D$90, BR$1&lt;=UnitEconomics!$D$91), -UnitEconomics!$D$68/UnitEconomics!$D$59, 0)</f>
        <v>0</v>
      </c>
      <c r="BS26" s="37">
        <f>IF(AND(BS$1&gt;UnitEconomics!$D$90, BS$1&lt;=UnitEconomics!$D$91), -UnitEconomics!$D$68/UnitEconomics!$D$59, 0)</f>
        <v>0</v>
      </c>
      <c r="BT26" s="37">
        <f>IF(AND(BT$1&gt;UnitEconomics!$D$90, BT$1&lt;=UnitEconomics!$D$91), -UnitEconomics!$D$68/UnitEconomics!$D$59, 0)</f>
        <v>0</v>
      </c>
      <c r="BU26" s="37">
        <f>IF(AND(BU$1&gt;UnitEconomics!$D$90, BU$1&lt;=UnitEconomics!$D$91), -UnitEconomics!$D$68/UnitEconomics!$D$59, 0)</f>
        <v>0</v>
      </c>
      <c r="BV26" s="37">
        <f>IF(AND(BV$1&gt;UnitEconomics!$D$90, BV$1&lt;=UnitEconomics!$D$91), -UnitEconomics!$D$68/UnitEconomics!$D$59, 0)</f>
        <v>0</v>
      </c>
      <c r="BW26" s="37">
        <f>IF(AND(BW$1&gt;UnitEconomics!$D$90, BW$1&lt;=UnitEconomics!$D$91), -UnitEconomics!$D$68/UnitEconomics!$D$59, 0)</f>
        <v>0</v>
      </c>
      <c r="BX26" s="37">
        <f>IF(AND(BX$1&gt;UnitEconomics!$D$90, BX$1&lt;=UnitEconomics!$D$91), -UnitEconomics!$D$68/UnitEconomics!$D$59, 0)</f>
        <v>0</v>
      </c>
      <c r="BY26" s="37">
        <f>IF(AND(BY$1&gt;UnitEconomics!$D$90, BY$1&lt;=UnitEconomics!$D$91), -UnitEconomics!$D$68/UnitEconomics!$D$59, 0)</f>
        <v>0</v>
      </c>
    </row>
    <row r="27" spans="1:77" ht="15" thickBot="1" x14ac:dyDescent="0.25">
      <c r="A27" s="38" t="s">
        <v>74</v>
      </c>
      <c r="B27" s="121">
        <f t="shared" si="4"/>
        <v>-1108485</v>
      </c>
      <c r="C27" s="39"/>
      <c r="D27" s="40"/>
      <c r="E27" s="41">
        <f>SUM(E26)</f>
        <v>0</v>
      </c>
      <c r="F27" s="41">
        <f t="shared" ref="F27" si="43">SUM(F26)</f>
        <v>0</v>
      </c>
      <c r="G27" s="41">
        <f t="shared" ref="G27" si="44">SUM(G26)</f>
        <v>0</v>
      </c>
      <c r="H27" s="41">
        <f t="shared" ref="H27" si="45">SUM(H26)</f>
        <v>0</v>
      </c>
      <c r="I27" s="41">
        <f t="shared" ref="I27" si="46">SUM(I26)</f>
        <v>0</v>
      </c>
      <c r="J27" s="41">
        <f t="shared" ref="J27" si="47">SUM(J26)</f>
        <v>0</v>
      </c>
      <c r="K27" s="41">
        <f t="shared" ref="K27" si="48">SUM(K26)</f>
        <v>-123165</v>
      </c>
      <c r="L27" s="41">
        <f t="shared" ref="L27" si="49">SUM(L26)</f>
        <v>-123165</v>
      </c>
      <c r="M27" s="41">
        <f t="shared" ref="M27" si="50">SUM(M26)</f>
        <v>-123165</v>
      </c>
      <c r="N27" s="41">
        <f t="shared" ref="N27" si="51">SUM(N26)</f>
        <v>-123165</v>
      </c>
      <c r="O27" s="41">
        <f t="shared" ref="O27" si="52">SUM(O26)</f>
        <v>-123165</v>
      </c>
      <c r="P27" s="41">
        <f t="shared" ref="P27" si="53">SUM(P26)</f>
        <v>-123165</v>
      </c>
      <c r="Q27" s="41">
        <f t="shared" ref="Q27" si="54">SUM(Q26)</f>
        <v>-123165</v>
      </c>
      <c r="R27" s="41">
        <f t="shared" ref="R27" si="55">SUM(R26)</f>
        <v>-123165</v>
      </c>
      <c r="S27" s="41">
        <f t="shared" ref="S27" si="56">SUM(S26)</f>
        <v>-123165</v>
      </c>
      <c r="T27" s="41">
        <f t="shared" ref="T27" si="57">SUM(T26)</f>
        <v>0</v>
      </c>
      <c r="U27" s="41">
        <f t="shared" ref="U27" si="58">SUM(U26)</f>
        <v>0</v>
      </c>
      <c r="V27" s="41">
        <f t="shared" ref="V27" si="59">SUM(V26)</f>
        <v>0</v>
      </c>
      <c r="W27" s="41">
        <f t="shared" ref="W27" si="60">SUM(W26)</f>
        <v>0</v>
      </c>
      <c r="X27" s="41">
        <f t="shared" ref="X27" si="61">SUM(X26)</f>
        <v>0</v>
      </c>
      <c r="Y27" s="41">
        <f t="shared" ref="Y27" si="62">SUM(Y26)</f>
        <v>0</v>
      </c>
      <c r="Z27" s="41">
        <f t="shared" ref="Z27" si="63">SUM(Z26)</f>
        <v>0</v>
      </c>
      <c r="AA27" s="41">
        <f t="shared" ref="AA27" si="64">SUM(AA26)</f>
        <v>0</v>
      </c>
      <c r="AB27" s="41">
        <f t="shared" ref="AB27" si="65">SUM(AB26)</f>
        <v>0</v>
      </c>
      <c r="AC27" s="41">
        <f t="shared" ref="AC27:AO27" si="66">SUM(AC26)</f>
        <v>0</v>
      </c>
      <c r="AD27" s="41">
        <f t="shared" si="66"/>
        <v>0</v>
      </c>
      <c r="AE27" s="41">
        <f t="shared" si="66"/>
        <v>0</v>
      </c>
      <c r="AF27" s="41">
        <f t="shared" si="66"/>
        <v>0</v>
      </c>
      <c r="AG27" s="41">
        <f t="shared" si="66"/>
        <v>0</v>
      </c>
      <c r="AH27" s="41">
        <f t="shared" si="66"/>
        <v>0</v>
      </c>
      <c r="AI27" s="41">
        <f t="shared" si="66"/>
        <v>0</v>
      </c>
      <c r="AJ27" s="41">
        <f t="shared" si="66"/>
        <v>0</v>
      </c>
      <c r="AK27" s="41">
        <f t="shared" si="66"/>
        <v>0</v>
      </c>
      <c r="AL27" s="41">
        <f t="shared" si="66"/>
        <v>0</v>
      </c>
      <c r="AM27" s="41">
        <f t="shared" si="66"/>
        <v>0</v>
      </c>
      <c r="AN27" s="41">
        <f t="shared" si="66"/>
        <v>0</v>
      </c>
      <c r="AO27" s="41">
        <f t="shared" si="66"/>
        <v>0</v>
      </c>
      <c r="AP27" s="41">
        <f t="shared" ref="AP27:BA27" si="67">SUM(AP26)</f>
        <v>0</v>
      </c>
      <c r="AQ27" s="41">
        <f t="shared" si="67"/>
        <v>0</v>
      </c>
      <c r="AR27" s="41">
        <f t="shared" si="67"/>
        <v>0</v>
      </c>
      <c r="AS27" s="41">
        <f t="shared" si="67"/>
        <v>0</v>
      </c>
      <c r="AT27" s="41">
        <f t="shared" si="67"/>
        <v>0</v>
      </c>
      <c r="AU27" s="41">
        <f t="shared" si="67"/>
        <v>0</v>
      </c>
      <c r="AV27" s="41">
        <f t="shared" si="67"/>
        <v>0</v>
      </c>
      <c r="AW27" s="41">
        <f t="shared" si="67"/>
        <v>0</v>
      </c>
      <c r="AX27" s="41">
        <f t="shared" si="67"/>
        <v>0</v>
      </c>
      <c r="AY27" s="41">
        <f t="shared" si="67"/>
        <v>0</v>
      </c>
      <c r="AZ27" s="41">
        <f t="shared" si="67"/>
        <v>0</v>
      </c>
      <c r="BA27" s="41">
        <f t="shared" si="67"/>
        <v>0</v>
      </c>
      <c r="BB27" s="41">
        <f t="shared" ref="BB27:BY27" si="68">SUM(BB26)</f>
        <v>0</v>
      </c>
      <c r="BC27" s="41">
        <f t="shared" si="68"/>
        <v>0</v>
      </c>
      <c r="BD27" s="41">
        <f t="shared" si="68"/>
        <v>0</v>
      </c>
      <c r="BE27" s="41">
        <f t="shared" si="68"/>
        <v>0</v>
      </c>
      <c r="BF27" s="41">
        <f t="shared" si="68"/>
        <v>0</v>
      </c>
      <c r="BG27" s="41">
        <f t="shared" si="68"/>
        <v>0</v>
      </c>
      <c r="BH27" s="41">
        <f t="shared" si="68"/>
        <v>0</v>
      </c>
      <c r="BI27" s="41">
        <f t="shared" si="68"/>
        <v>0</v>
      </c>
      <c r="BJ27" s="41">
        <f t="shared" si="68"/>
        <v>0</v>
      </c>
      <c r="BK27" s="41">
        <f t="shared" si="68"/>
        <v>0</v>
      </c>
      <c r="BL27" s="41">
        <f t="shared" si="68"/>
        <v>0</v>
      </c>
      <c r="BM27" s="41">
        <f t="shared" si="68"/>
        <v>0</v>
      </c>
      <c r="BN27" s="41">
        <f t="shared" si="68"/>
        <v>0</v>
      </c>
      <c r="BO27" s="41">
        <f t="shared" si="68"/>
        <v>0</v>
      </c>
      <c r="BP27" s="41">
        <f t="shared" si="68"/>
        <v>0</v>
      </c>
      <c r="BQ27" s="41">
        <f t="shared" si="68"/>
        <v>0</v>
      </c>
      <c r="BR27" s="41">
        <f t="shared" si="68"/>
        <v>0</v>
      </c>
      <c r="BS27" s="41">
        <f t="shared" si="68"/>
        <v>0</v>
      </c>
      <c r="BT27" s="41">
        <f t="shared" si="68"/>
        <v>0</v>
      </c>
      <c r="BU27" s="41">
        <f t="shared" si="68"/>
        <v>0</v>
      </c>
      <c r="BV27" s="41">
        <f t="shared" si="68"/>
        <v>0</v>
      </c>
      <c r="BW27" s="41">
        <f t="shared" si="68"/>
        <v>0</v>
      </c>
      <c r="BX27" s="41">
        <f t="shared" si="68"/>
        <v>0</v>
      </c>
      <c r="BY27" s="41">
        <f t="shared" si="68"/>
        <v>0</v>
      </c>
    </row>
    <row r="28" spans="1:77" x14ac:dyDescent="0.2">
      <c r="A28" s="42"/>
      <c r="B28" s="122"/>
      <c r="C28" s="43"/>
      <c r="D28" s="44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</row>
    <row r="29" spans="1:77" x14ac:dyDescent="0.2">
      <c r="A29" s="42" t="s">
        <v>40</v>
      </c>
      <c r="B29" s="122">
        <f t="shared" si="4"/>
        <v>-1485369.9</v>
      </c>
      <c r="C29" s="43"/>
      <c r="D29" s="44"/>
      <c r="E29" s="45">
        <f>E23+E27</f>
        <v>0</v>
      </c>
      <c r="F29" s="45">
        <f t="shared" ref="F29:AZ29" si="69">F23+F27</f>
        <v>0</v>
      </c>
      <c r="G29" s="45">
        <f t="shared" si="69"/>
        <v>-94221.225000000006</v>
      </c>
      <c r="H29" s="45">
        <f t="shared" si="69"/>
        <v>-94221.225000000006</v>
      </c>
      <c r="I29" s="45">
        <f t="shared" si="69"/>
        <v>-94221.225000000006</v>
      </c>
      <c r="J29" s="45">
        <f t="shared" si="69"/>
        <v>-94221.225000000006</v>
      </c>
      <c r="K29" s="45">
        <f t="shared" si="69"/>
        <v>-123165</v>
      </c>
      <c r="L29" s="45">
        <f t="shared" si="69"/>
        <v>-123165</v>
      </c>
      <c r="M29" s="45">
        <f t="shared" si="69"/>
        <v>-123165</v>
      </c>
      <c r="N29" s="45">
        <f t="shared" si="69"/>
        <v>-123165</v>
      </c>
      <c r="O29" s="45">
        <f t="shared" si="69"/>
        <v>-123165</v>
      </c>
      <c r="P29" s="45">
        <f t="shared" si="69"/>
        <v>-123165</v>
      </c>
      <c r="Q29" s="45">
        <f t="shared" si="69"/>
        <v>-123165</v>
      </c>
      <c r="R29" s="45">
        <f t="shared" si="69"/>
        <v>-123165</v>
      </c>
      <c r="S29" s="45">
        <f t="shared" si="69"/>
        <v>-123165</v>
      </c>
      <c r="T29" s="45">
        <f t="shared" si="69"/>
        <v>0</v>
      </c>
      <c r="U29" s="45">
        <f t="shared" si="69"/>
        <v>0</v>
      </c>
      <c r="V29" s="45">
        <f t="shared" si="69"/>
        <v>0</v>
      </c>
      <c r="W29" s="45">
        <f t="shared" si="69"/>
        <v>0</v>
      </c>
      <c r="X29" s="45">
        <f t="shared" si="69"/>
        <v>0</v>
      </c>
      <c r="Y29" s="45">
        <f t="shared" si="69"/>
        <v>0</v>
      </c>
      <c r="Z29" s="45">
        <f t="shared" si="69"/>
        <v>0</v>
      </c>
      <c r="AA29" s="45">
        <f t="shared" si="69"/>
        <v>0</v>
      </c>
      <c r="AB29" s="45">
        <f t="shared" si="69"/>
        <v>0</v>
      </c>
      <c r="AC29" s="45">
        <f>AC23+AC27</f>
        <v>0</v>
      </c>
      <c r="AD29" s="45">
        <f t="shared" si="69"/>
        <v>0</v>
      </c>
      <c r="AE29" s="45">
        <f t="shared" si="69"/>
        <v>0</v>
      </c>
      <c r="AF29" s="45">
        <f t="shared" si="69"/>
        <v>0</v>
      </c>
      <c r="AG29" s="45">
        <f t="shared" si="69"/>
        <v>0</v>
      </c>
      <c r="AH29" s="45">
        <f t="shared" si="69"/>
        <v>0</v>
      </c>
      <c r="AI29" s="45">
        <f t="shared" si="69"/>
        <v>0</v>
      </c>
      <c r="AJ29" s="45">
        <f t="shared" si="69"/>
        <v>0</v>
      </c>
      <c r="AK29" s="45">
        <f t="shared" si="69"/>
        <v>0</v>
      </c>
      <c r="AL29" s="45">
        <f t="shared" si="69"/>
        <v>0</v>
      </c>
      <c r="AM29" s="45">
        <f t="shared" si="69"/>
        <v>0</v>
      </c>
      <c r="AN29" s="45">
        <f t="shared" si="69"/>
        <v>0</v>
      </c>
      <c r="AO29" s="45">
        <f t="shared" si="69"/>
        <v>0</v>
      </c>
      <c r="AP29" s="45">
        <f t="shared" si="69"/>
        <v>0</v>
      </c>
      <c r="AQ29" s="45">
        <f t="shared" si="69"/>
        <v>0</v>
      </c>
      <c r="AR29" s="45">
        <f t="shared" si="69"/>
        <v>0</v>
      </c>
      <c r="AS29" s="45">
        <f>AS23+AS27</f>
        <v>0</v>
      </c>
      <c r="AT29" s="45">
        <f t="shared" si="69"/>
        <v>0</v>
      </c>
      <c r="AU29" s="45">
        <f t="shared" si="69"/>
        <v>0</v>
      </c>
      <c r="AV29" s="45">
        <f t="shared" si="69"/>
        <v>0</v>
      </c>
      <c r="AW29" s="45">
        <f t="shared" si="69"/>
        <v>0</v>
      </c>
      <c r="AX29" s="45">
        <f t="shared" si="69"/>
        <v>0</v>
      </c>
      <c r="AY29" s="45">
        <f t="shared" si="69"/>
        <v>0</v>
      </c>
      <c r="AZ29" s="45">
        <f t="shared" si="69"/>
        <v>0</v>
      </c>
      <c r="BA29" s="45">
        <f>BA23+BA27</f>
        <v>0</v>
      </c>
      <c r="BB29" s="45">
        <f t="shared" ref="BB29:BY29" si="70">BB23+BB27</f>
        <v>0</v>
      </c>
      <c r="BC29" s="45">
        <f t="shared" si="70"/>
        <v>0</v>
      </c>
      <c r="BD29" s="45">
        <f t="shared" si="70"/>
        <v>0</v>
      </c>
      <c r="BE29" s="45">
        <f t="shared" si="70"/>
        <v>0</v>
      </c>
      <c r="BF29" s="45">
        <f t="shared" si="70"/>
        <v>0</v>
      </c>
      <c r="BG29" s="45">
        <f t="shared" si="70"/>
        <v>0</v>
      </c>
      <c r="BH29" s="45">
        <f t="shared" si="70"/>
        <v>0</v>
      </c>
      <c r="BI29" s="45">
        <f t="shared" si="70"/>
        <v>0</v>
      </c>
      <c r="BJ29" s="45">
        <f t="shared" si="70"/>
        <v>0</v>
      </c>
      <c r="BK29" s="45">
        <f t="shared" si="70"/>
        <v>0</v>
      </c>
      <c r="BL29" s="45">
        <f t="shared" si="70"/>
        <v>0</v>
      </c>
      <c r="BM29" s="45">
        <f t="shared" si="70"/>
        <v>0</v>
      </c>
      <c r="BN29" s="45">
        <f t="shared" si="70"/>
        <v>0</v>
      </c>
      <c r="BO29" s="45">
        <f t="shared" si="70"/>
        <v>0</v>
      </c>
      <c r="BP29" s="45">
        <f t="shared" si="70"/>
        <v>0</v>
      </c>
      <c r="BQ29" s="45">
        <f t="shared" si="70"/>
        <v>0</v>
      </c>
      <c r="BR29" s="45">
        <f t="shared" si="70"/>
        <v>0</v>
      </c>
      <c r="BS29" s="45">
        <f t="shared" si="70"/>
        <v>0</v>
      </c>
      <c r="BT29" s="45">
        <f t="shared" si="70"/>
        <v>0</v>
      </c>
      <c r="BU29" s="45">
        <f t="shared" si="70"/>
        <v>0</v>
      </c>
      <c r="BV29" s="45">
        <f t="shared" si="70"/>
        <v>0</v>
      </c>
      <c r="BW29" s="45">
        <f t="shared" si="70"/>
        <v>0</v>
      </c>
      <c r="BX29" s="45">
        <f t="shared" si="70"/>
        <v>0</v>
      </c>
      <c r="BY29" s="45">
        <f t="shared" si="70"/>
        <v>0</v>
      </c>
    </row>
    <row r="30" spans="1:77" ht="15" thickBot="1" x14ac:dyDescent="0.25">
      <c r="A30" s="46" t="s">
        <v>140</v>
      </c>
      <c r="B30" s="123">
        <f t="shared" si="4"/>
        <v>-4145369.9</v>
      </c>
      <c r="C30" s="47"/>
      <c r="D30" s="48"/>
      <c r="E30" s="49">
        <f>E19+E23+E27</f>
        <v>-255000</v>
      </c>
      <c r="F30" s="49">
        <f t="shared" ref="F30:AC30" si="71">F19+F23+F27</f>
        <v>-5000</v>
      </c>
      <c r="G30" s="49">
        <f t="shared" si="71"/>
        <v>-94221.225000000006</v>
      </c>
      <c r="H30" s="49">
        <f t="shared" si="71"/>
        <v>-94221.225000000006</v>
      </c>
      <c r="I30" s="49">
        <f t="shared" si="71"/>
        <v>-94221.225000000006</v>
      </c>
      <c r="J30" s="49">
        <f t="shared" si="71"/>
        <v>-2494221.2250000001</v>
      </c>
      <c r="K30" s="49">
        <f t="shared" si="71"/>
        <v>-123165</v>
      </c>
      <c r="L30" s="49">
        <f t="shared" si="71"/>
        <v>-123165</v>
      </c>
      <c r="M30" s="49">
        <f t="shared" si="71"/>
        <v>-123165</v>
      </c>
      <c r="N30" s="49">
        <f t="shared" si="71"/>
        <v>-123165</v>
      </c>
      <c r="O30" s="49">
        <f t="shared" si="71"/>
        <v>-123165</v>
      </c>
      <c r="P30" s="49">
        <f t="shared" si="71"/>
        <v>-123165</v>
      </c>
      <c r="Q30" s="49">
        <f t="shared" si="71"/>
        <v>-123165</v>
      </c>
      <c r="R30" s="49">
        <f t="shared" si="71"/>
        <v>-123165</v>
      </c>
      <c r="S30" s="49">
        <f t="shared" si="71"/>
        <v>-123165</v>
      </c>
      <c r="T30" s="49">
        <f t="shared" si="71"/>
        <v>0</v>
      </c>
      <c r="U30" s="49">
        <f t="shared" si="71"/>
        <v>0</v>
      </c>
      <c r="V30" s="49">
        <f t="shared" si="71"/>
        <v>0</v>
      </c>
      <c r="W30" s="49">
        <f t="shared" si="71"/>
        <v>0</v>
      </c>
      <c r="X30" s="49">
        <f t="shared" si="71"/>
        <v>0</v>
      </c>
      <c r="Y30" s="49">
        <f t="shared" si="71"/>
        <v>0</v>
      </c>
      <c r="Z30" s="49">
        <f t="shared" si="71"/>
        <v>0</v>
      </c>
      <c r="AA30" s="49">
        <f t="shared" si="71"/>
        <v>0</v>
      </c>
      <c r="AB30" s="49">
        <f t="shared" si="71"/>
        <v>0</v>
      </c>
      <c r="AC30" s="49">
        <f t="shared" si="71"/>
        <v>0</v>
      </c>
      <c r="AD30" s="49">
        <f t="shared" ref="AD30:AO30" si="72">AD19+AD23+AD27</f>
        <v>0</v>
      </c>
      <c r="AE30" s="49">
        <f t="shared" si="72"/>
        <v>0</v>
      </c>
      <c r="AF30" s="49">
        <f t="shared" si="72"/>
        <v>0</v>
      </c>
      <c r="AG30" s="49">
        <f t="shared" si="72"/>
        <v>0</v>
      </c>
      <c r="AH30" s="49">
        <f t="shared" si="72"/>
        <v>0</v>
      </c>
      <c r="AI30" s="49">
        <f t="shared" si="72"/>
        <v>0</v>
      </c>
      <c r="AJ30" s="49">
        <f t="shared" si="72"/>
        <v>0</v>
      </c>
      <c r="AK30" s="49">
        <f t="shared" si="72"/>
        <v>0</v>
      </c>
      <c r="AL30" s="49">
        <f t="shared" si="72"/>
        <v>0</v>
      </c>
      <c r="AM30" s="49">
        <f t="shared" si="72"/>
        <v>0</v>
      </c>
      <c r="AN30" s="49">
        <f t="shared" si="72"/>
        <v>0</v>
      </c>
      <c r="AO30" s="49">
        <f t="shared" si="72"/>
        <v>0</v>
      </c>
      <c r="AP30" s="49">
        <f t="shared" ref="AP30:BA30" si="73">AP19+AP23+AP27</f>
        <v>0</v>
      </c>
      <c r="AQ30" s="49">
        <f t="shared" si="73"/>
        <v>0</v>
      </c>
      <c r="AR30" s="49">
        <f t="shared" si="73"/>
        <v>0</v>
      </c>
      <c r="AS30" s="49">
        <f t="shared" si="73"/>
        <v>0</v>
      </c>
      <c r="AT30" s="49">
        <f t="shared" si="73"/>
        <v>0</v>
      </c>
      <c r="AU30" s="49">
        <f t="shared" si="73"/>
        <v>0</v>
      </c>
      <c r="AV30" s="49">
        <f t="shared" si="73"/>
        <v>0</v>
      </c>
      <c r="AW30" s="49">
        <f t="shared" si="73"/>
        <v>0</v>
      </c>
      <c r="AX30" s="49">
        <f t="shared" si="73"/>
        <v>0</v>
      </c>
      <c r="AY30" s="49">
        <f t="shared" si="73"/>
        <v>0</v>
      </c>
      <c r="AZ30" s="49">
        <f t="shared" si="73"/>
        <v>0</v>
      </c>
      <c r="BA30" s="49">
        <f t="shared" si="73"/>
        <v>0</v>
      </c>
      <c r="BB30" s="49">
        <f t="shared" ref="BB30:BY30" si="74">BB19+BB23+BB27</f>
        <v>0</v>
      </c>
      <c r="BC30" s="49">
        <f t="shared" si="74"/>
        <v>0</v>
      </c>
      <c r="BD30" s="49">
        <f t="shared" si="74"/>
        <v>0</v>
      </c>
      <c r="BE30" s="49">
        <f t="shared" si="74"/>
        <v>0</v>
      </c>
      <c r="BF30" s="49">
        <f t="shared" si="74"/>
        <v>0</v>
      </c>
      <c r="BG30" s="49">
        <f t="shared" si="74"/>
        <v>0</v>
      </c>
      <c r="BH30" s="49">
        <f t="shared" si="74"/>
        <v>0</v>
      </c>
      <c r="BI30" s="49">
        <f t="shared" si="74"/>
        <v>0</v>
      </c>
      <c r="BJ30" s="49">
        <f t="shared" si="74"/>
        <v>0</v>
      </c>
      <c r="BK30" s="49">
        <f t="shared" si="74"/>
        <v>0</v>
      </c>
      <c r="BL30" s="49">
        <f t="shared" si="74"/>
        <v>0</v>
      </c>
      <c r="BM30" s="49">
        <f t="shared" si="74"/>
        <v>0</v>
      </c>
      <c r="BN30" s="49">
        <f t="shared" si="74"/>
        <v>0</v>
      </c>
      <c r="BO30" s="49">
        <f t="shared" si="74"/>
        <v>0</v>
      </c>
      <c r="BP30" s="49">
        <f t="shared" si="74"/>
        <v>0</v>
      </c>
      <c r="BQ30" s="49">
        <f t="shared" si="74"/>
        <v>0</v>
      </c>
      <c r="BR30" s="49">
        <f t="shared" si="74"/>
        <v>0</v>
      </c>
      <c r="BS30" s="49">
        <f t="shared" si="74"/>
        <v>0</v>
      </c>
      <c r="BT30" s="49">
        <f t="shared" si="74"/>
        <v>0</v>
      </c>
      <c r="BU30" s="49">
        <f t="shared" si="74"/>
        <v>0</v>
      </c>
      <c r="BV30" s="49">
        <f t="shared" si="74"/>
        <v>0</v>
      </c>
      <c r="BW30" s="49">
        <f t="shared" si="74"/>
        <v>0</v>
      </c>
      <c r="BX30" s="49">
        <f t="shared" si="74"/>
        <v>0</v>
      </c>
      <c r="BY30" s="49">
        <f t="shared" si="74"/>
        <v>0</v>
      </c>
    </row>
    <row r="31" spans="1:77" ht="15" thickTop="1" x14ac:dyDescent="0.2">
      <c r="A31" s="54"/>
      <c r="B31" s="63"/>
      <c r="C31" s="17"/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</row>
    <row r="32" spans="1:77" x14ac:dyDescent="0.2">
      <c r="B32" s="63"/>
      <c r="C32" s="17"/>
      <c r="D32" s="50"/>
      <c r="E32" s="5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</row>
    <row r="33" spans="1:77" s="14" customFormat="1" ht="15" thickBot="1" x14ac:dyDescent="0.25">
      <c r="A33" s="55" t="s">
        <v>77</v>
      </c>
      <c r="B33" s="124">
        <f t="shared" si="4"/>
        <v>460630.10000000009</v>
      </c>
      <c r="C33" s="56"/>
      <c r="D33" s="57"/>
      <c r="E33" s="58">
        <f>E11+E30</f>
        <v>-255000</v>
      </c>
      <c r="F33" s="58">
        <f t="shared" ref="F33:AC33" si="75">F11+F30</f>
        <v>-5000</v>
      </c>
      <c r="G33" s="58">
        <f t="shared" si="75"/>
        <v>-94221.225000000006</v>
      </c>
      <c r="H33" s="58">
        <f t="shared" si="75"/>
        <v>-94221.225000000006</v>
      </c>
      <c r="I33" s="58">
        <f t="shared" si="75"/>
        <v>-94221.225000000006</v>
      </c>
      <c r="J33" s="58">
        <f t="shared" si="75"/>
        <v>-2494221.2250000001</v>
      </c>
      <c r="K33" s="58">
        <f t="shared" si="75"/>
        <v>-123165</v>
      </c>
      <c r="L33" s="58">
        <f t="shared" si="75"/>
        <v>-123165</v>
      </c>
      <c r="M33" s="58">
        <f t="shared" si="75"/>
        <v>-123165</v>
      </c>
      <c r="N33" s="58">
        <f t="shared" si="75"/>
        <v>-123165</v>
      </c>
      <c r="O33" s="58">
        <f t="shared" si="75"/>
        <v>-123165</v>
      </c>
      <c r="P33" s="58">
        <f t="shared" si="75"/>
        <v>-123165</v>
      </c>
      <c r="Q33" s="58">
        <f t="shared" si="75"/>
        <v>-123165</v>
      </c>
      <c r="R33" s="58">
        <f t="shared" si="75"/>
        <v>-123165</v>
      </c>
      <c r="S33" s="58">
        <f t="shared" si="75"/>
        <v>-123165</v>
      </c>
      <c r="T33" s="58">
        <f t="shared" si="75"/>
        <v>1535333.3333333333</v>
      </c>
      <c r="U33" s="58">
        <f t="shared" si="75"/>
        <v>1535333.3333333333</v>
      </c>
      <c r="V33" s="58">
        <f t="shared" si="75"/>
        <v>1535333.3333333333</v>
      </c>
      <c r="W33" s="58">
        <f t="shared" si="75"/>
        <v>0</v>
      </c>
      <c r="X33" s="58">
        <f t="shared" si="75"/>
        <v>0</v>
      </c>
      <c r="Y33" s="58">
        <f t="shared" si="75"/>
        <v>0</v>
      </c>
      <c r="Z33" s="58">
        <f t="shared" si="75"/>
        <v>0</v>
      </c>
      <c r="AA33" s="58">
        <f t="shared" si="75"/>
        <v>0</v>
      </c>
      <c r="AB33" s="58">
        <f t="shared" si="75"/>
        <v>0</v>
      </c>
      <c r="AC33" s="58">
        <f t="shared" si="75"/>
        <v>0</v>
      </c>
      <c r="AD33" s="58">
        <f t="shared" ref="AD33:AO33" si="76">AD11+AD30</f>
        <v>0</v>
      </c>
      <c r="AE33" s="58">
        <f t="shared" si="76"/>
        <v>0</v>
      </c>
      <c r="AF33" s="58">
        <f t="shared" si="76"/>
        <v>0</v>
      </c>
      <c r="AG33" s="58">
        <f t="shared" si="76"/>
        <v>0</v>
      </c>
      <c r="AH33" s="58">
        <f t="shared" si="76"/>
        <v>0</v>
      </c>
      <c r="AI33" s="58">
        <f t="shared" si="76"/>
        <v>0</v>
      </c>
      <c r="AJ33" s="58">
        <f t="shared" si="76"/>
        <v>0</v>
      </c>
      <c r="AK33" s="58">
        <f t="shared" si="76"/>
        <v>0</v>
      </c>
      <c r="AL33" s="58">
        <f t="shared" si="76"/>
        <v>0</v>
      </c>
      <c r="AM33" s="58">
        <f t="shared" si="76"/>
        <v>0</v>
      </c>
      <c r="AN33" s="58">
        <f t="shared" si="76"/>
        <v>0</v>
      </c>
      <c r="AO33" s="58">
        <f t="shared" si="76"/>
        <v>0</v>
      </c>
      <c r="AP33" s="58">
        <f t="shared" ref="AP33:BA33" si="77">AP11+AP30</f>
        <v>0</v>
      </c>
      <c r="AQ33" s="58">
        <f t="shared" si="77"/>
        <v>0</v>
      </c>
      <c r="AR33" s="58">
        <f t="shared" si="77"/>
        <v>0</v>
      </c>
      <c r="AS33" s="58">
        <f t="shared" si="77"/>
        <v>0</v>
      </c>
      <c r="AT33" s="58">
        <f t="shared" si="77"/>
        <v>0</v>
      </c>
      <c r="AU33" s="58">
        <f t="shared" si="77"/>
        <v>0</v>
      </c>
      <c r="AV33" s="58">
        <f t="shared" si="77"/>
        <v>0</v>
      </c>
      <c r="AW33" s="58">
        <f t="shared" si="77"/>
        <v>0</v>
      </c>
      <c r="AX33" s="58">
        <f t="shared" si="77"/>
        <v>0</v>
      </c>
      <c r="AY33" s="58">
        <f t="shared" si="77"/>
        <v>0</v>
      </c>
      <c r="AZ33" s="58">
        <f t="shared" si="77"/>
        <v>0</v>
      </c>
      <c r="BA33" s="58">
        <f t="shared" si="77"/>
        <v>0</v>
      </c>
      <c r="BB33" s="58">
        <f t="shared" ref="BB33:BY33" si="78">BB11+BB30</f>
        <v>0</v>
      </c>
      <c r="BC33" s="58">
        <f t="shared" si="78"/>
        <v>0</v>
      </c>
      <c r="BD33" s="58">
        <f t="shared" si="78"/>
        <v>0</v>
      </c>
      <c r="BE33" s="58">
        <f t="shared" si="78"/>
        <v>0</v>
      </c>
      <c r="BF33" s="58">
        <f t="shared" si="78"/>
        <v>0</v>
      </c>
      <c r="BG33" s="58">
        <f t="shared" si="78"/>
        <v>0</v>
      </c>
      <c r="BH33" s="58">
        <f t="shared" si="78"/>
        <v>0</v>
      </c>
      <c r="BI33" s="58">
        <f t="shared" si="78"/>
        <v>0</v>
      </c>
      <c r="BJ33" s="58">
        <f t="shared" si="78"/>
        <v>0</v>
      </c>
      <c r="BK33" s="58">
        <f t="shared" si="78"/>
        <v>0</v>
      </c>
      <c r="BL33" s="58">
        <f t="shared" si="78"/>
        <v>0</v>
      </c>
      <c r="BM33" s="58">
        <f t="shared" si="78"/>
        <v>0</v>
      </c>
      <c r="BN33" s="58">
        <f t="shared" si="78"/>
        <v>0</v>
      </c>
      <c r="BO33" s="58">
        <f t="shared" si="78"/>
        <v>0</v>
      </c>
      <c r="BP33" s="58">
        <f t="shared" si="78"/>
        <v>0</v>
      </c>
      <c r="BQ33" s="58">
        <f t="shared" si="78"/>
        <v>0</v>
      </c>
      <c r="BR33" s="58">
        <f t="shared" si="78"/>
        <v>0</v>
      </c>
      <c r="BS33" s="58">
        <f t="shared" si="78"/>
        <v>0</v>
      </c>
      <c r="BT33" s="58">
        <f t="shared" si="78"/>
        <v>0</v>
      </c>
      <c r="BU33" s="58">
        <f t="shared" si="78"/>
        <v>0</v>
      </c>
      <c r="BV33" s="58">
        <f t="shared" si="78"/>
        <v>0</v>
      </c>
      <c r="BW33" s="58">
        <f t="shared" si="78"/>
        <v>0</v>
      </c>
      <c r="BX33" s="58">
        <f t="shared" si="78"/>
        <v>0</v>
      </c>
      <c r="BY33" s="58">
        <f t="shared" si="78"/>
        <v>0</v>
      </c>
    </row>
    <row r="34" spans="1:77" s="14" customFormat="1" ht="15" thickTop="1" x14ac:dyDescent="0.2">
      <c r="A34" s="59"/>
      <c r="B34" s="102"/>
      <c r="C34" s="60"/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</row>
    <row r="35" spans="1:77" s="14" customFormat="1" x14ac:dyDescent="0.2">
      <c r="A35" s="59"/>
      <c r="B35" s="102"/>
      <c r="C35" s="6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</row>
    <row r="36" spans="1:77" x14ac:dyDescent="0.2">
      <c r="B36" s="63"/>
    </row>
    <row r="37" spans="1:77" x14ac:dyDescent="0.2">
      <c r="B37" s="63"/>
    </row>
    <row r="38" spans="1:77" x14ac:dyDescent="0.2">
      <c r="A38" s="31" t="s">
        <v>82</v>
      </c>
      <c r="B38" s="20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</row>
    <row r="39" spans="1:77" x14ac:dyDescent="0.2">
      <c r="B39" s="63"/>
    </row>
    <row r="40" spans="1:77" x14ac:dyDescent="0.2">
      <c r="A40" s="29" t="s">
        <v>104</v>
      </c>
      <c r="B40" s="63"/>
    </row>
    <row r="41" spans="1:77" x14ac:dyDescent="0.2">
      <c r="A41" s="31" t="s">
        <v>83</v>
      </c>
      <c r="B41" s="63"/>
    </row>
    <row r="42" spans="1:77" x14ac:dyDescent="0.2">
      <c r="A42" s="6" t="s">
        <v>84</v>
      </c>
      <c r="B42" s="63">
        <f t="shared" si="4"/>
        <v>4357727.5</v>
      </c>
      <c r="E42" s="63">
        <f>UnitEconomics!D22</f>
        <v>1036342.4750000001</v>
      </c>
      <c r="F42" s="12">
        <f>E44</f>
        <v>781342.47500000009</v>
      </c>
      <c r="G42" s="12">
        <f t="shared" ref="G42:AC42" si="79">F44</f>
        <v>776342.47500000009</v>
      </c>
      <c r="H42" s="12">
        <f t="shared" si="79"/>
        <v>682121.25000000012</v>
      </c>
      <c r="I42" s="12">
        <f t="shared" si="79"/>
        <v>587900.02500000014</v>
      </c>
      <c r="J42" s="12">
        <f t="shared" si="79"/>
        <v>493678.80000000016</v>
      </c>
      <c r="K42" s="12">
        <f t="shared" si="79"/>
        <v>0</v>
      </c>
      <c r="L42" s="12">
        <f t="shared" si="79"/>
        <v>0</v>
      </c>
      <c r="M42" s="12">
        <f t="shared" si="79"/>
        <v>0</v>
      </c>
      <c r="N42" s="12">
        <f t="shared" si="79"/>
        <v>0</v>
      </c>
      <c r="O42" s="12">
        <f t="shared" si="79"/>
        <v>0</v>
      </c>
      <c r="P42" s="12">
        <f t="shared" si="79"/>
        <v>0</v>
      </c>
      <c r="Q42" s="12">
        <f t="shared" si="79"/>
        <v>0</v>
      </c>
      <c r="R42" s="12">
        <f t="shared" si="79"/>
        <v>0</v>
      </c>
      <c r="S42" s="12">
        <f t="shared" si="79"/>
        <v>0</v>
      </c>
      <c r="T42" s="12">
        <f t="shared" si="79"/>
        <v>0</v>
      </c>
      <c r="U42" s="12">
        <f t="shared" si="79"/>
        <v>0</v>
      </c>
      <c r="V42" s="12">
        <f t="shared" si="79"/>
        <v>0</v>
      </c>
      <c r="W42" s="12">
        <f t="shared" si="79"/>
        <v>0</v>
      </c>
      <c r="X42" s="12">
        <f t="shared" si="79"/>
        <v>0</v>
      </c>
      <c r="Y42" s="12">
        <f t="shared" si="79"/>
        <v>0</v>
      </c>
      <c r="Z42" s="12">
        <f t="shared" si="79"/>
        <v>0</v>
      </c>
      <c r="AA42" s="12">
        <f t="shared" si="79"/>
        <v>0</v>
      </c>
      <c r="AB42" s="12">
        <f t="shared" si="79"/>
        <v>0</v>
      </c>
      <c r="AC42" s="12">
        <f t="shared" si="79"/>
        <v>0</v>
      </c>
      <c r="AD42" s="12">
        <f t="shared" ref="AD42" si="80">AC44</f>
        <v>0</v>
      </c>
      <c r="AE42" s="12">
        <f t="shared" ref="AE42" si="81">AD44</f>
        <v>0</v>
      </c>
      <c r="AF42" s="12">
        <f t="shared" ref="AF42" si="82">AE44</f>
        <v>0</v>
      </c>
      <c r="AG42" s="12">
        <f t="shared" ref="AG42" si="83">AF44</f>
        <v>0</v>
      </c>
      <c r="AH42" s="12">
        <f t="shared" ref="AH42" si="84">AG44</f>
        <v>0</v>
      </c>
      <c r="AI42" s="12">
        <f t="shared" ref="AI42" si="85">AH44</f>
        <v>0</v>
      </c>
      <c r="AJ42" s="12">
        <f t="shared" ref="AJ42" si="86">AI44</f>
        <v>0</v>
      </c>
      <c r="AK42" s="12">
        <f t="shared" ref="AK42" si="87">AJ44</f>
        <v>0</v>
      </c>
      <c r="AL42" s="12">
        <f t="shared" ref="AL42" si="88">AK44</f>
        <v>0</v>
      </c>
      <c r="AM42" s="12">
        <f t="shared" ref="AM42" si="89">AL44</f>
        <v>0</v>
      </c>
      <c r="AN42" s="12">
        <f t="shared" ref="AN42" si="90">AM44</f>
        <v>0</v>
      </c>
      <c r="AO42" s="12">
        <f t="shared" ref="AO42" si="91">AN44</f>
        <v>0</v>
      </c>
      <c r="AP42" s="12">
        <f t="shared" ref="AP42" si="92">AO44</f>
        <v>0</v>
      </c>
      <c r="AQ42" s="12">
        <f t="shared" ref="AQ42" si="93">AP44</f>
        <v>0</v>
      </c>
      <c r="AR42" s="12">
        <f t="shared" ref="AR42" si="94">AQ44</f>
        <v>0</v>
      </c>
      <c r="AS42" s="12">
        <f t="shared" ref="AS42" si="95">AR44</f>
        <v>0</v>
      </c>
      <c r="AT42" s="12">
        <f t="shared" ref="AT42" si="96">AS44</f>
        <v>0</v>
      </c>
      <c r="AU42" s="12">
        <f t="shared" ref="AU42" si="97">AT44</f>
        <v>0</v>
      </c>
      <c r="AV42" s="12">
        <f t="shared" ref="AV42" si="98">AU44</f>
        <v>0</v>
      </c>
      <c r="AW42" s="12">
        <f t="shared" ref="AW42" si="99">AV44</f>
        <v>0</v>
      </c>
      <c r="AX42" s="12">
        <f t="shared" ref="AX42" si="100">AW44</f>
        <v>0</v>
      </c>
      <c r="AY42" s="12">
        <f t="shared" ref="AY42" si="101">AX44</f>
        <v>0</v>
      </c>
      <c r="AZ42" s="12">
        <f t="shared" ref="AZ42" si="102">AY44</f>
        <v>0</v>
      </c>
      <c r="BA42" s="12">
        <f t="shared" ref="BA42" si="103">AZ44</f>
        <v>0</v>
      </c>
      <c r="BB42" s="12">
        <f t="shared" ref="BB42" si="104">BA44</f>
        <v>0</v>
      </c>
      <c r="BC42" s="12">
        <f t="shared" ref="BC42" si="105">BB44</f>
        <v>0</v>
      </c>
      <c r="BD42" s="12">
        <f t="shared" ref="BD42" si="106">BC44</f>
        <v>0</v>
      </c>
      <c r="BE42" s="12">
        <f t="shared" ref="BE42" si="107">BD44</f>
        <v>0</v>
      </c>
      <c r="BF42" s="12">
        <f t="shared" ref="BF42" si="108">BE44</f>
        <v>0</v>
      </c>
      <c r="BG42" s="12">
        <f t="shared" ref="BG42" si="109">BF44</f>
        <v>0</v>
      </c>
      <c r="BH42" s="12">
        <f t="shared" ref="BH42" si="110">BG44</f>
        <v>0</v>
      </c>
      <c r="BI42" s="12">
        <f t="shared" ref="BI42" si="111">BH44</f>
        <v>0</v>
      </c>
      <c r="BJ42" s="12">
        <f t="shared" ref="BJ42" si="112">BI44</f>
        <v>0</v>
      </c>
      <c r="BK42" s="12">
        <f t="shared" ref="BK42" si="113">BJ44</f>
        <v>0</v>
      </c>
      <c r="BL42" s="12">
        <f t="shared" ref="BL42" si="114">BK44</f>
        <v>0</v>
      </c>
      <c r="BM42" s="12">
        <f t="shared" ref="BM42" si="115">BL44</f>
        <v>0</v>
      </c>
      <c r="BN42" s="12">
        <f t="shared" ref="BN42" si="116">BM44</f>
        <v>0</v>
      </c>
      <c r="BO42" s="12">
        <f t="shared" ref="BO42" si="117">BN44</f>
        <v>0</v>
      </c>
      <c r="BP42" s="12">
        <f t="shared" ref="BP42" si="118">BO44</f>
        <v>0</v>
      </c>
      <c r="BQ42" s="12">
        <f t="shared" ref="BQ42" si="119">BP44</f>
        <v>0</v>
      </c>
      <c r="BR42" s="12">
        <f t="shared" ref="BR42" si="120">BQ44</f>
        <v>0</v>
      </c>
      <c r="BS42" s="12">
        <f t="shared" ref="BS42" si="121">BR44</f>
        <v>0</v>
      </c>
      <c r="BT42" s="12">
        <f t="shared" ref="BT42" si="122">BS44</f>
        <v>0</v>
      </c>
      <c r="BU42" s="12">
        <f t="shared" ref="BU42" si="123">BT44</f>
        <v>0</v>
      </c>
      <c r="BV42" s="12">
        <f t="shared" ref="BV42" si="124">BU44</f>
        <v>0</v>
      </c>
      <c r="BW42" s="12">
        <f t="shared" ref="BW42" si="125">BV44</f>
        <v>0</v>
      </c>
      <c r="BX42" s="12">
        <f t="shared" ref="BX42" si="126">BW44</f>
        <v>0</v>
      </c>
      <c r="BY42" s="12">
        <f t="shared" ref="BY42" si="127">BX44</f>
        <v>0</v>
      </c>
    </row>
    <row r="43" spans="1:77" x14ac:dyDescent="0.2">
      <c r="A43" s="6" t="s">
        <v>85</v>
      </c>
      <c r="B43" s="63">
        <f t="shared" si="4"/>
        <v>-1036342.4750000001</v>
      </c>
      <c r="E43" s="51">
        <f>-MAX(MIN(E42,-E30))</f>
        <v>-255000</v>
      </c>
      <c r="F43" s="51">
        <f t="shared" ref="F43:AC43" si="128">-MAX(MIN(F42,-F30))</f>
        <v>-5000</v>
      </c>
      <c r="G43" s="51">
        <f t="shared" si="128"/>
        <v>-94221.225000000006</v>
      </c>
      <c r="H43" s="51">
        <f t="shared" si="128"/>
        <v>-94221.225000000006</v>
      </c>
      <c r="I43" s="51">
        <f t="shared" si="128"/>
        <v>-94221.225000000006</v>
      </c>
      <c r="J43" s="51">
        <f t="shared" si="128"/>
        <v>-493678.80000000016</v>
      </c>
      <c r="K43" s="51">
        <f t="shared" si="128"/>
        <v>0</v>
      </c>
      <c r="L43" s="51">
        <f t="shared" si="128"/>
        <v>0</v>
      </c>
      <c r="M43" s="51">
        <f t="shared" si="128"/>
        <v>0</v>
      </c>
      <c r="N43" s="51">
        <f t="shared" si="128"/>
        <v>0</v>
      </c>
      <c r="O43" s="51">
        <f t="shared" si="128"/>
        <v>0</v>
      </c>
      <c r="P43" s="51">
        <f t="shared" si="128"/>
        <v>0</v>
      </c>
      <c r="Q43" s="51">
        <f t="shared" si="128"/>
        <v>0</v>
      </c>
      <c r="R43" s="51">
        <f t="shared" si="128"/>
        <v>0</v>
      </c>
      <c r="S43" s="51">
        <f t="shared" si="128"/>
        <v>0</v>
      </c>
      <c r="T43" s="51">
        <f t="shared" si="128"/>
        <v>0</v>
      </c>
      <c r="U43" s="51">
        <f t="shared" si="128"/>
        <v>0</v>
      </c>
      <c r="V43" s="51">
        <f t="shared" si="128"/>
        <v>0</v>
      </c>
      <c r="W43" s="51">
        <f t="shared" si="128"/>
        <v>0</v>
      </c>
      <c r="X43" s="51">
        <f t="shared" si="128"/>
        <v>0</v>
      </c>
      <c r="Y43" s="51">
        <f t="shared" si="128"/>
        <v>0</v>
      </c>
      <c r="Z43" s="51">
        <f t="shared" si="128"/>
        <v>0</v>
      </c>
      <c r="AA43" s="51">
        <f t="shared" si="128"/>
        <v>0</v>
      </c>
      <c r="AB43" s="51">
        <f t="shared" si="128"/>
        <v>0</v>
      </c>
      <c r="AC43" s="51">
        <f t="shared" si="128"/>
        <v>0</v>
      </c>
      <c r="AD43" s="51">
        <f t="shared" ref="AD43:AO43" si="129">-MAX(MIN(AD42,-AD30))</f>
        <v>0</v>
      </c>
      <c r="AE43" s="51">
        <f t="shared" si="129"/>
        <v>0</v>
      </c>
      <c r="AF43" s="51">
        <f t="shared" si="129"/>
        <v>0</v>
      </c>
      <c r="AG43" s="51">
        <f t="shared" si="129"/>
        <v>0</v>
      </c>
      <c r="AH43" s="51">
        <f t="shared" si="129"/>
        <v>0</v>
      </c>
      <c r="AI43" s="51">
        <f t="shared" si="129"/>
        <v>0</v>
      </c>
      <c r="AJ43" s="51">
        <f t="shared" si="129"/>
        <v>0</v>
      </c>
      <c r="AK43" s="51">
        <f t="shared" si="129"/>
        <v>0</v>
      </c>
      <c r="AL43" s="51">
        <f t="shared" si="129"/>
        <v>0</v>
      </c>
      <c r="AM43" s="51">
        <f t="shared" si="129"/>
        <v>0</v>
      </c>
      <c r="AN43" s="51">
        <f t="shared" si="129"/>
        <v>0</v>
      </c>
      <c r="AO43" s="51">
        <f t="shared" si="129"/>
        <v>0</v>
      </c>
      <c r="AP43" s="51">
        <f t="shared" ref="AP43:BA43" si="130">-MAX(MIN(AP42,-AP30))</f>
        <v>0</v>
      </c>
      <c r="AQ43" s="51">
        <f t="shared" si="130"/>
        <v>0</v>
      </c>
      <c r="AR43" s="51">
        <f t="shared" si="130"/>
        <v>0</v>
      </c>
      <c r="AS43" s="51">
        <f t="shared" si="130"/>
        <v>0</v>
      </c>
      <c r="AT43" s="51">
        <f t="shared" si="130"/>
        <v>0</v>
      </c>
      <c r="AU43" s="51">
        <f t="shared" si="130"/>
        <v>0</v>
      </c>
      <c r="AV43" s="51">
        <f t="shared" si="130"/>
        <v>0</v>
      </c>
      <c r="AW43" s="51">
        <f t="shared" si="130"/>
        <v>0</v>
      </c>
      <c r="AX43" s="51">
        <f t="shared" si="130"/>
        <v>0</v>
      </c>
      <c r="AY43" s="51">
        <f t="shared" si="130"/>
        <v>0</v>
      </c>
      <c r="AZ43" s="51">
        <f t="shared" si="130"/>
        <v>0</v>
      </c>
      <c r="BA43" s="51">
        <f t="shared" si="130"/>
        <v>0</v>
      </c>
      <c r="BB43" s="51">
        <f t="shared" ref="BB43:BY43" si="131">-MAX(MIN(BB42,-BB30))</f>
        <v>0</v>
      </c>
      <c r="BC43" s="51">
        <f t="shared" si="131"/>
        <v>0</v>
      </c>
      <c r="BD43" s="51">
        <f t="shared" si="131"/>
        <v>0</v>
      </c>
      <c r="BE43" s="51">
        <f t="shared" si="131"/>
        <v>0</v>
      </c>
      <c r="BF43" s="51">
        <f t="shared" si="131"/>
        <v>0</v>
      </c>
      <c r="BG43" s="51">
        <f t="shared" si="131"/>
        <v>0</v>
      </c>
      <c r="BH43" s="51">
        <f t="shared" si="131"/>
        <v>0</v>
      </c>
      <c r="BI43" s="51">
        <f t="shared" si="131"/>
        <v>0</v>
      </c>
      <c r="BJ43" s="51">
        <f t="shared" si="131"/>
        <v>0</v>
      </c>
      <c r="BK43" s="51">
        <f t="shared" si="131"/>
        <v>0</v>
      </c>
      <c r="BL43" s="51">
        <f t="shared" si="131"/>
        <v>0</v>
      </c>
      <c r="BM43" s="51">
        <f t="shared" si="131"/>
        <v>0</v>
      </c>
      <c r="BN43" s="51">
        <f t="shared" si="131"/>
        <v>0</v>
      </c>
      <c r="BO43" s="51">
        <f t="shared" si="131"/>
        <v>0</v>
      </c>
      <c r="BP43" s="51">
        <f t="shared" si="131"/>
        <v>0</v>
      </c>
      <c r="BQ43" s="51">
        <f t="shared" si="131"/>
        <v>0</v>
      </c>
      <c r="BR43" s="51">
        <f t="shared" si="131"/>
        <v>0</v>
      </c>
      <c r="BS43" s="51">
        <f t="shared" si="131"/>
        <v>0</v>
      </c>
      <c r="BT43" s="51">
        <f t="shared" si="131"/>
        <v>0</v>
      </c>
      <c r="BU43" s="51">
        <f t="shared" si="131"/>
        <v>0</v>
      </c>
      <c r="BV43" s="51">
        <f t="shared" si="131"/>
        <v>0</v>
      </c>
      <c r="BW43" s="51">
        <f t="shared" si="131"/>
        <v>0</v>
      </c>
      <c r="BX43" s="51">
        <f t="shared" si="131"/>
        <v>0</v>
      </c>
      <c r="BY43" s="51">
        <f t="shared" si="131"/>
        <v>0</v>
      </c>
    </row>
    <row r="44" spans="1:77" x14ac:dyDescent="0.2">
      <c r="A44" s="6" t="s">
        <v>86</v>
      </c>
      <c r="B44" s="63">
        <f t="shared" si="4"/>
        <v>3321385.0250000008</v>
      </c>
      <c r="E44" s="64">
        <f>E42+E43</f>
        <v>781342.47500000009</v>
      </c>
      <c r="F44" s="64">
        <f>F42+F43</f>
        <v>776342.47500000009</v>
      </c>
      <c r="G44" s="64">
        <f t="shared" ref="G44:AC44" si="132">G42+G43</f>
        <v>682121.25000000012</v>
      </c>
      <c r="H44" s="64">
        <f t="shared" si="132"/>
        <v>587900.02500000014</v>
      </c>
      <c r="I44" s="64">
        <f t="shared" si="132"/>
        <v>493678.80000000016</v>
      </c>
      <c r="J44" s="64">
        <f t="shared" si="132"/>
        <v>0</v>
      </c>
      <c r="K44" s="64">
        <f t="shared" si="132"/>
        <v>0</v>
      </c>
      <c r="L44" s="64">
        <f t="shared" si="132"/>
        <v>0</v>
      </c>
      <c r="M44" s="64">
        <f t="shared" si="132"/>
        <v>0</v>
      </c>
      <c r="N44" s="64">
        <f t="shared" si="132"/>
        <v>0</v>
      </c>
      <c r="O44" s="64">
        <f t="shared" si="132"/>
        <v>0</v>
      </c>
      <c r="P44" s="64">
        <f t="shared" si="132"/>
        <v>0</v>
      </c>
      <c r="Q44" s="64">
        <f t="shared" si="132"/>
        <v>0</v>
      </c>
      <c r="R44" s="64">
        <f t="shared" si="132"/>
        <v>0</v>
      </c>
      <c r="S44" s="64">
        <f t="shared" si="132"/>
        <v>0</v>
      </c>
      <c r="T44" s="64">
        <f t="shared" si="132"/>
        <v>0</v>
      </c>
      <c r="U44" s="64">
        <f t="shared" si="132"/>
        <v>0</v>
      </c>
      <c r="V44" s="64">
        <f t="shared" si="132"/>
        <v>0</v>
      </c>
      <c r="W44" s="64">
        <f t="shared" si="132"/>
        <v>0</v>
      </c>
      <c r="X44" s="64">
        <f t="shared" si="132"/>
        <v>0</v>
      </c>
      <c r="Y44" s="64">
        <f t="shared" si="132"/>
        <v>0</v>
      </c>
      <c r="Z44" s="64">
        <f t="shared" si="132"/>
        <v>0</v>
      </c>
      <c r="AA44" s="64">
        <f t="shared" si="132"/>
        <v>0</v>
      </c>
      <c r="AB44" s="64">
        <f t="shared" si="132"/>
        <v>0</v>
      </c>
      <c r="AC44" s="64">
        <f t="shared" si="132"/>
        <v>0</v>
      </c>
      <c r="AD44" s="64">
        <f t="shared" ref="AD44:AO44" si="133">AD42+AD43</f>
        <v>0</v>
      </c>
      <c r="AE44" s="64">
        <f t="shared" si="133"/>
        <v>0</v>
      </c>
      <c r="AF44" s="64">
        <f t="shared" si="133"/>
        <v>0</v>
      </c>
      <c r="AG44" s="64">
        <f t="shared" si="133"/>
        <v>0</v>
      </c>
      <c r="AH44" s="64">
        <f t="shared" si="133"/>
        <v>0</v>
      </c>
      <c r="AI44" s="64">
        <f t="shared" si="133"/>
        <v>0</v>
      </c>
      <c r="AJ44" s="64">
        <f t="shared" si="133"/>
        <v>0</v>
      </c>
      <c r="AK44" s="64">
        <f t="shared" si="133"/>
        <v>0</v>
      </c>
      <c r="AL44" s="64">
        <f t="shared" si="133"/>
        <v>0</v>
      </c>
      <c r="AM44" s="64">
        <f t="shared" si="133"/>
        <v>0</v>
      </c>
      <c r="AN44" s="64">
        <f t="shared" si="133"/>
        <v>0</v>
      </c>
      <c r="AO44" s="64">
        <f t="shared" si="133"/>
        <v>0</v>
      </c>
      <c r="AP44" s="64">
        <f t="shared" ref="AP44:BA44" si="134">AP42+AP43</f>
        <v>0</v>
      </c>
      <c r="AQ44" s="64">
        <f t="shared" si="134"/>
        <v>0</v>
      </c>
      <c r="AR44" s="64">
        <f t="shared" si="134"/>
        <v>0</v>
      </c>
      <c r="AS44" s="64">
        <f t="shared" si="134"/>
        <v>0</v>
      </c>
      <c r="AT44" s="64">
        <f t="shared" si="134"/>
        <v>0</v>
      </c>
      <c r="AU44" s="64">
        <f t="shared" si="134"/>
        <v>0</v>
      </c>
      <c r="AV44" s="64">
        <f t="shared" si="134"/>
        <v>0</v>
      </c>
      <c r="AW44" s="64">
        <f t="shared" si="134"/>
        <v>0</v>
      </c>
      <c r="AX44" s="64">
        <f t="shared" si="134"/>
        <v>0</v>
      </c>
      <c r="AY44" s="64">
        <f t="shared" si="134"/>
        <v>0</v>
      </c>
      <c r="AZ44" s="64">
        <f t="shared" si="134"/>
        <v>0</v>
      </c>
      <c r="BA44" s="64">
        <f t="shared" si="134"/>
        <v>0</v>
      </c>
      <c r="BB44" s="64">
        <f t="shared" ref="BB44:BY44" si="135">BB42+BB43</f>
        <v>0</v>
      </c>
      <c r="BC44" s="64">
        <f t="shared" si="135"/>
        <v>0</v>
      </c>
      <c r="BD44" s="64">
        <f t="shared" si="135"/>
        <v>0</v>
      </c>
      <c r="BE44" s="64">
        <f t="shared" si="135"/>
        <v>0</v>
      </c>
      <c r="BF44" s="64">
        <f t="shared" si="135"/>
        <v>0</v>
      </c>
      <c r="BG44" s="64">
        <f t="shared" si="135"/>
        <v>0</v>
      </c>
      <c r="BH44" s="64">
        <f t="shared" si="135"/>
        <v>0</v>
      </c>
      <c r="BI44" s="64">
        <f t="shared" si="135"/>
        <v>0</v>
      </c>
      <c r="BJ44" s="64">
        <f t="shared" si="135"/>
        <v>0</v>
      </c>
      <c r="BK44" s="64">
        <f t="shared" si="135"/>
        <v>0</v>
      </c>
      <c r="BL44" s="64">
        <f t="shared" si="135"/>
        <v>0</v>
      </c>
      <c r="BM44" s="64">
        <f t="shared" si="135"/>
        <v>0</v>
      </c>
      <c r="BN44" s="64">
        <f t="shared" si="135"/>
        <v>0</v>
      </c>
      <c r="BO44" s="64">
        <f t="shared" si="135"/>
        <v>0</v>
      </c>
      <c r="BP44" s="64">
        <f t="shared" si="135"/>
        <v>0</v>
      </c>
      <c r="BQ44" s="64">
        <f t="shared" si="135"/>
        <v>0</v>
      </c>
      <c r="BR44" s="64">
        <f t="shared" si="135"/>
        <v>0</v>
      </c>
      <c r="BS44" s="64">
        <f t="shared" si="135"/>
        <v>0</v>
      </c>
      <c r="BT44" s="64">
        <f t="shared" si="135"/>
        <v>0</v>
      </c>
      <c r="BU44" s="64">
        <f t="shared" si="135"/>
        <v>0</v>
      </c>
      <c r="BV44" s="64">
        <f t="shared" si="135"/>
        <v>0</v>
      </c>
      <c r="BW44" s="64">
        <f t="shared" si="135"/>
        <v>0</v>
      </c>
      <c r="BX44" s="64">
        <f t="shared" si="135"/>
        <v>0</v>
      </c>
      <c r="BY44" s="64">
        <f t="shared" si="135"/>
        <v>0</v>
      </c>
    </row>
    <row r="45" spans="1:77" x14ac:dyDescent="0.2">
      <c r="B45" s="63"/>
    </row>
    <row r="46" spans="1:77" x14ac:dyDescent="0.2">
      <c r="A46" s="65" t="s">
        <v>96</v>
      </c>
      <c r="B46" s="63"/>
    </row>
    <row r="47" spans="1:77" x14ac:dyDescent="0.2">
      <c r="A47" s="6" t="s">
        <v>84</v>
      </c>
      <c r="B47" s="63"/>
      <c r="E47" s="51">
        <f>UnitEconomics!D21</f>
        <v>3109027.4249999998</v>
      </c>
      <c r="F47" s="18">
        <f>E50</f>
        <v>3109027.4249999998</v>
      </c>
      <c r="G47" s="18">
        <f t="shared" ref="G47:AC47" si="136">F50</f>
        <v>3109027.4249999998</v>
      </c>
      <c r="H47" s="18">
        <f t="shared" si="136"/>
        <v>3109027.4249999998</v>
      </c>
      <c r="I47" s="18">
        <f t="shared" si="136"/>
        <v>3109027.4249999998</v>
      </c>
      <c r="J47" s="18">
        <f t="shared" si="136"/>
        <v>3109027.4249999998</v>
      </c>
      <c r="K47" s="18">
        <f t="shared" si="136"/>
        <v>1108485</v>
      </c>
      <c r="L47" s="18">
        <f t="shared" si="136"/>
        <v>985320</v>
      </c>
      <c r="M47" s="18">
        <f t="shared" si="136"/>
        <v>862155</v>
      </c>
      <c r="N47" s="18">
        <f t="shared" si="136"/>
        <v>738990</v>
      </c>
      <c r="O47" s="18">
        <f t="shared" si="136"/>
        <v>615825</v>
      </c>
      <c r="P47" s="18">
        <f t="shared" si="136"/>
        <v>492660</v>
      </c>
      <c r="Q47" s="18">
        <f t="shared" si="136"/>
        <v>369495</v>
      </c>
      <c r="R47" s="18">
        <f t="shared" si="136"/>
        <v>246330</v>
      </c>
      <c r="S47" s="18">
        <f t="shared" si="136"/>
        <v>123165</v>
      </c>
      <c r="T47" s="18">
        <f t="shared" si="136"/>
        <v>0</v>
      </c>
      <c r="U47" s="18">
        <f t="shared" si="136"/>
        <v>1535333.3333333333</v>
      </c>
      <c r="V47" s="18">
        <f t="shared" si="136"/>
        <v>3070666.6666666665</v>
      </c>
      <c r="W47" s="18">
        <f t="shared" si="136"/>
        <v>3109027.4249999998</v>
      </c>
      <c r="X47" s="18">
        <f t="shared" si="136"/>
        <v>3109027.4249999998</v>
      </c>
      <c r="Y47" s="18">
        <f t="shared" si="136"/>
        <v>3109027.4249999998</v>
      </c>
      <c r="Z47" s="18">
        <f t="shared" si="136"/>
        <v>3109027.4249999998</v>
      </c>
      <c r="AA47" s="18">
        <f t="shared" si="136"/>
        <v>3109027.4249999998</v>
      </c>
      <c r="AB47" s="18">
        <f t="shared" si="136"/>
        <v>3109027.4249999998</v>
      </c>
      <c r="AC47" s="18">
        <f t="shared" si="136"/>
        <v>3109027.4249999998</v>
      </c>
      <c r="AD47" s="18">
        <f t="shared" ref="AD47" si="137">AC50</f>
        <v>3109027.4249999998</v>
      </c>
      <c r="AE47" s="18">
        <f t="shared" ref="AE47" si="138">AD50</f>
        <v>3109027.4249999998</v>
      </c>
      <c r="AF47" s="18">
        <f t="shared" ref="AF47" si="139">AE50</f>
        <v>3109027.4249999998</v>
      </c>
      <c r="AG47" s="18">
        <f t="shared" ref="AG47" si="140">AF50</f>
        <v>3109027.4249999998</v>
      </c>
      <c r="AH47" s="18">
        <f t="shared" ref="AH47" si="141">AG50</f>
        <v>3109027.4249999998</v>
      </c>
      <c r="AI47" s="18">
        <f t="shared" ref="AI47" si="142">AH50</f>
        <v>3109027.4249999998</v>
      </c>
      <c r="AJ47" s="18">
        <f t="shared" ref="AJ47" si="143">AI50</f>
        <v>3109027.4249999998</v>
      </c>
      <c r="AK47" s="18">
        <f t="shared" ref="AK47" si="144">AJ50</f>
        <v>3109027.4249999998</v>
      </c>
      <c r="AL47" s="18">
        <f t="shared" ref="AL47" si="145">AK50</f>
        <v>3109027.4249999998</v>
      </c>
      <c r="AM47" s="18">
        <f t="shared" ref="AM47" si="146">AL50</f>
        <v>3109027.4249999998</v>
      </c>
      <c r="AN47" s="18">
        <f t="shared" ref="AN47" si="147">AM50</f>
        <v>3109027.4249999998</v>
      </c>
      <c r="AO47" s="18">
        <f t="shared" ref="AO47" si="148">AN50</f>
        <v>3109027.4249999998</v>
      </c>
      <c r="AP47" s="18">
        <f t="shared" ref="AP47" si="149">AO50</f>
        <v>3109027.4249999998</v>
      </c>
      <c r="AQ47" s="18">
        <f t="shared" ref="AQ47" si="150">AP50</f>
        <v>3109027.4249999998</v>
      </c>
      <c r="AR47" s="18">
        <f t="shared" ref="AR47" si="151">AQ50</f>
        <v>3109027.4249999998</v>
      </c>
      <c r="AS47" s="18">
        <f t="shared" ref="AS47" si="152">AR50</f>
        <v>3109027.4249999998</v>
      </c>
      <c r="AT47" s="18">
        <f t="shared" ref="AT47" si="153">AS50</f>
        <v>3109027.4249999998</v>
      </c>
      <c r="AU47" s="18">
        <f t="shared" ref="AU47" si="154">AT50</f>
        <v>3109027.4249999998</v>
      </c>
      <c r="AV47" s="18">
        <f t="shared" ref="AV47" si="155">AU50</f>
        <v>3109027.4249999998</v>
      </c>
      <c r="AW47" s="18">
        <f t="shared" ref="AW47" si="156">AV50</f>
        <v>3109027.4249999998</v>
      </c>
      <c r="AX47" s="18">
        <f t="shared" ref="AX47" si="157">AW50</f>
        <v>3109027.4249999998</v>
      </c>
      <c r="AY47" s="18">
        <f t="shared" ref="AY47" si="158">AX50</f>
        <v>3109027.4249999998</v>
      </c>
      <c r="AZ47" s="18">
        <f t="shared" ref="AZ47" si="159">AY50</f>
        <v>3109027.4249999998</v>
      </c>
      <c r="BA47" s="18">
        <f t="shared" ref="BA47" si="160">AZ50</f>
        <v>3109027.4249999998</v>
      </c>
      <c r="BB47" s="18">
        <f t="shared" ref="BB47" si="161">BA50</f>
        <v>3109027.4249999998</v>
      </c>
      <c r="BC47" s="18">
        <f t="shared" ref="BC47" si="162">BB50</f>
        <v>3109027.4249999998</v>
      </c>
      <c r="BD47" s="18">
        <f t="shared" ref="BD47" si="163">BC50</f>
        <v>3109027.4249999998</v>
      </c>
      <c r="BE47" s="18">
        <f t="shared" ref="BE47" si="164">BD50</f>
        <v>3109027.4249999998</v>
      </c>
      <c r="BF47" s="18">
        <f t="shared" ref="BF47" si="165">BE50</f>
        <v>3109027.4249999998</v>
      </c>
      <c r="BG47" s="18">
        <f t="shared" ref="BG47" si="166">BF50</f>
        <v>3109027.4249999998</v>
      </c>
      <c r="BH47" s="18">
        <f t="shared" ref="BH47" si="167">BG50</f>
        <v>3109027.4249999998</v>
      </c>
      <c r="BI47" s="18">
        <f t="shared" ref="BI47" si="168">BH50</f>
        <v>3109027.4249999998</v>
      </c>
      <c r="BJ47" s="18">
        <f t="shared" ref="BJ47" si="169">BI50</f>
        <v>3109027.4249999998</v>
      </c>
      <c r="BK47" s="18">
        <f t="shared" ref="BK47" si="170">BJ50</f>
        <v>3109027.4249999998</v>
      </c>
      <c r="BL47" s="18">
        <f t="shared" ref="BL47" si="171">BK50</f>
        <v>3109027.4249999998</v>
      </c>
      <c r="BM47" s="18">
        <f t="shared" ref="BM47" si="172">BL50</f>
        <v>3109027.4249999998</v>
      </c>
      <c r="BN47" s="18">
        <f t="shared" ref="BN47" si="173">BM50</f>
        <v>3109027.4249999998</v>
      </c>
      <c r="BO47" s="18">
        <f t="shared" ref="BO47" si="174">BN50</f>
        <v>3109027.4249999998</v>
      </c>
      <c r="BP47" s="18">
        <f t="shared" ref="BP47" si="175">BO50</f>
        <v>3109027.4249999998</v>
      </c>
      <c r="BQ47" s="18">
        <f t="shared" ref="BQ47" si="176">BP50</f>
        <v>3109027.4249999998</v>
      </c>
      <c r="BR47" s="18">
        <f t="shared" ref="BR47" si="177">BQ50</f>
        <v>3109027.4249999998</v>
      </c>
      <c r="BS47" s="18">
        <f t="shared" ref="BS47" si="178">BR50</f>
        <v>3109027.4249999998</v>
      </c>
      <c r="BT47" s="18">
        <f t="shared" ref="BT47" si="179">BS50</f>
        <v>3109027.4249999998</v>
      </c>
      <c r="BU47" s="18">
        <f t="shared" ref="BU47" si="180">BT50</f>
        <v>3109027.4249999998</v>
      </c>
      <c r="BV47" s="18">
        <f t="shared" ref="BV47" si="181">BU50</f>
        <v>3109027.4249999998</v>
      </c>
      <c r="BW47" s="18">
        <f t="shared" ref="BW47" si="182">BV50</f>
        <v>3109027.4249999998</v>
      </c>
      <c r="BX47" s="18">
        <f t="shared" ref="BX47" si="183">BW50</f>
        <v>3109027.4249999998</v>
      </c>
      <c r="BY47" s="18">
        <f t="shared" ref="BY47" si="184">BX50</f>
        <v>3109027.4249999998</v>
      </c>
    </row>
    <row r="48" spans="1:77" x14ac:dyDescent="0.2">
      <c r="A48" s="6" t="s">
        <v>97</v>
      </c>
      <c r="B48" s="63">
        <f t="shared" si="4"/>
        <v>-3109027.4249999998</v>
      </c>
      <c r="E48" s="51">
        <f t="shared" ref="E48:I48" si="185">-MAX(MIN(-(E30-E43), E47), 0)</f>
        <v>0</v>
      </c>
      <c r="F48" s="51">
        <f t="shared" si="185"/>
        <v>0</v>
      </c>
      <c r="G48" s="51">
        <f t="shared" si="185"/>
        <v>0</v>
      </c>
      <c r="H48" s="51">
        <f t="shared" si="185"/>
        <v>0</v>
      </c>
      <c r="I48" s="51">
        <f t="shared" si="185"/>
        <v>0</v>
      </c>
      <c r="J48" s="51">
        <f>-MAX(MIN(-(J30-J43), J47), 0)</f>
        <v>-2000542.4249999998</v>
      </c>
      <c r="K48" s="51">
        <f t="shared" ref="K48" si="186">-MAX(MIN(-(K30-K43), K47), 0)</f>
        <v>-123165</v>
      </c>
      <c r="L48" s="51">
        <f t="shared" ref="L48" si="187">-MAX(MIN(-(L30-L43), L47), 0)</f>
        <v>-123165</v>
      </c>
      <c r="M48" s="51">
        <f t="shared" ref="M48" si="188">-MAX(MIN(-(M30-M43), M47), 0)</f>
        <v>-123165</v>
      </c>
      <c r="N48" s="51">
        <f t="shared" ref="N48" si="189">-MAX(MIN(-(N30-N43), N47), 0)</f>
        <v>-123165</v>
      </c>
      <c r="O48" s="51">
        <f t="shared" ref="O48:P48" si="190">-MAX(MIN(-(O30-O43), O47), 0)</f>
        <v>-123165</v>
      </c>
      <c r="P48" s="51">
        <f t="shared" si="190"/>
        <v>-123165</v>
      </c>
      <c r="Q48" s="51">
        <f t="shared" ref="Q48" si="191">-MAX(MIN(-(Q30-Q43), Q47), 0)</f>
        <v>-123165</v>
      </c>
      <c r="R48" s="51">
        <f t="shared" ref="R48" si="192">-MAX(MIN(-(R30-R43), R47), 0)</f>
        <v>-123165</v>
      </c>
      <c r="S48" s="51">
        <f t="shared" ref="S48" si="193">-MAX(MIN(-(S30-S43), S47), 0)</f>
        <v>-123165</v>
      </c>
      <c r="T48" s="51">
        <f t="shared" ref="T48" si="194">-MAX(MIN(-(T30-T43), T47), 0)</f>
        <v>0</v>
      </c>
      <c r="U48" s="51">
        <f t="shared" ref="U48:V48" si="195">-MAX(MIN(-(U30-U43), U47), 0)</f>
        <v>0</v>
      </c>
      <c r="V48" s="51">
        <f t="shared" si="195"/>
        <v>0</v>
      </c>
      <c r="W48" s="51">
        <f t="shared" ref="W48" si="196">-MAX(MIN(-(W30-W43), W47), 0)</f>
        <v>0</v>
      </c>
      <c r="X48" s="51">
        <f t="shared" ref="X48" si="197">-MAX(MIN(-(X30-X43), X47), 0)</f>
        <v>0</v>
      </c>
      <c r="Y48" s="51">
        <f t="shared" ref="Y48" si="198">-MAX(MIN(-(Y30-Y43), Y47), 0)</f>
        <v>0</v>
      </c>
      <c r="Z48" s="51">
        <f t="shared" ref="Z48" si="199">-MAX(MIN(-(Z30-Z43), Z47), 0)</f>
        <v>0</v>
      </c>
      <c r="AA48" s="51">
        <f t="shared" ref="AA48:AB48" si="200">-MAX(MIN(-(AA30-AA43), AA47), 0)</f>
        <v>0</v>
      </c>
      <c r="AB48" s="51">
        <f t="shared" si="200"/>
        <v>0</v>
      </c>
      <c r="AC48" s="51">
        <f t="shared" ref="AC48:AO48" si="201">-MAX(MIN(-(AC30-AC43), AC47), 0)</f>
        <v>0</v>
      </c>
      <c r="AD48" s="51">
        <f t="shared" si="201"/>
        <v>0</v>
      </c>
      <c r="AE48" s="51">
        <f t="shared" si="201"/>
        <v>0</v>
      </c>
      <c r="AF48" s="51">
        <f t="shared" si="201"/>
        <v>0</v>
      </c>
      <c r="AG48" s="51">
        <f t="shared" si="201"/>
        <v>0</v>
      </c>
      <c r="AH48" s="51">
        <f t="shared" si="201"/>
        <v>0</v>
      </c>
      <c r="AI48" s="51">
        <f t="shared" si="201"/>
        <v>0</v>
      </c>
      <c r="AJ48" s="51">
        <f t="shared" si="201"/>
        <v>0</v>
      </c>
      <c r="AK48" s="51">
        <f t="shared" si="201"/>
        <v>0</v>
      </c>
      <c r="AL48" s="51">
        <f t="shared" si="201"/>
        <v>0</v>
      </c>
      <c r="AM48" s="51">
        <f t="shared" si="201"/>
        <v>0</v>
      </c>
      <c r="AN48" s="51">
        <f t="shared" si="201"/>
        <v>0</v>
      </c>
      <c r="AO48" s="51">
        <f t="shared" si="201"/>
        <v>0</v>
      </c>
      <c r="AP48" s="51">
        <f t="shared" ref="AP48:BA48" si="202">-MAX(MIN(-(AP30-AP43), AP47), 0)</f>
        <v>0</v>
      </c>
      <c r="AQ48" s="51">
        <f t="shared" si="202"/>
        <v>0</v>
      </c>
      <c r="AR48" s="51">
        <f t="shared" si="202"/>
        <v>0</v>
      </c>
      <c r="AS48" s="51">
        <f t="shared" si="202"/>
        <v>0</v>
      </c>
      <c r="AT48" s="51">
        <f t="shared" si="202"/>
        <v>0</v>
      </c>
      <c r="AU48" s="51">
        <f t="shared" si="202"/>
        <v>0</v>
      </c>
      <c r="AV48" s="51">
        <f t="shared" si="202"/>
        <v>0</v>
      </c>
      <c r="AW48" s="51">
        <f t="shared" si="202"/>
        <v>0</v>
      </c>
      <c r="AX48" s="51">
        <f t="shared" si="202"/>
        <v>0</v>
      </c>
      <c r="AY48" s="51">
        <f t="shared" si="202"/>
        <v>0</v>
      </c>
      <c r="AZ48" s="51">
        <f t="shared" si="202"/>
        <v>0</v>
      </c>
      <c r="BA48" s="51">
        <f t="shared" si="202"/>
        <v>0</v>
      </c>
      <c r="BB48" s="51">
        <f t="shared" ref="BB48:BY48" si="203">-MAX(MIN(-(BB30-BB43), BB47), 0)</f>
        <v>0</v>
      </c>
      <c r="BC48" s="51">
        <f t="shared" si="203"/>
        <v>0</v>
      </c>
      <c r="BD48" s="51">
        <f t="shared" si="203"/>
        <v>0</v>
      </c>
      <c r="BE48" s="51">
        <f t="shared" si="203"/>
        <v>0</v>
      </c>
      <c r="BF48" s="51">
        <f t="shared" si="203"/>
        <v>0</v>
      </c>
      <c r="BG48" s="51">
        <f t="shared" si="203"/>
        <v>0</v>
      </c>
      <c r="BH48" s="51">
        <f t="shared" si="203"/>
        <v>0</v>
      </c>
      <c r="BI48" s="51">
        <f t="shared" si="203"/>
        <v>0</v>
      </c>
      <c r="BJ48" s="51">
        <f t="shared" si="203"/>
        <v>0</v>
      </c>
      <c r="BK48" s="51">
        <f t="shared" si="203"/>
        <v>0</v>
      </c>
      <c r="BL48" s="51">
        <f t="shared" si="203"/>
        <v>0</v>
      </c>
      <c r="BM48" s="51">
        <f t="shared" si="203"/>
        <v>0</v>
      </c>
      <c r="BN48" s="51">
        <f t="shared" si="203"/>
        <v>0</v>
      </c>
      <c r="BO48" s="51">
        <f t="shared" si="203"/>
        <v>0</v>
      </c>
      <c r="BP48" s="51">
        <f t="shared" si="203"/>
        <v>0</v>
      </c>
      <c r="BQ48" s="51">
        <f t="shared" si="203"/>
        <v>0</v>
      </c>
      <c r="BR48" s="51">
        <f t="shared" si="203"/>
        <v>0</v>
      </c>
      <c r="BS48" s="51">
        <f t="shared" si="203"/>
        <v>0</v>
      </c>
      <c r="BT48" s="51">
        <f t="shared" si="203"/>
        <v>0</v>
      </c>
      <c r="BU48" s="51">
        <f t="shared" si="203"/>
        <v>0</v>
      </c>
      <c r="BV48" s="51">
        <f t="shared" si="203"/>
        <v>0</v>
      </c>
      <c r="BW48" s="51">
        <f t="shared" si="203"/>
        <v>0</v>
      </c>
      <c r="BX48" s="51">
        <f t="shared" si="203"/>
        <v>0</v>
      </c>
      <c r="BY48" s="51">
        <f t="shared" si="203"/>
        <v>0</v>
      </c>
    </row>
    <row r="49" spans="1:77" x14ac:dyDescent="0.2">
      <c r="A49" s="6" t="s">
        <v>98</v>
      </c>
      <c r="B49" s="63">
        <f t="shared" si="4"/>
        <v>3109027.4249999998</v>
      </c>
      <c r="E49" s="51">
        <f>IF(E11&gt;0,MIN(UnitEconomics!$D$21-E47, E11), 0)</f>
        <v>0</v>
      </c>
      <c r="F49" s="51">
        <f>IF(F11&gt;0,MIN(UnitEconomics!$D$21-F47, F11), 0)</f>
        <v>0</v>
      </c>
      <c r="G49" s="51">
        <f>IF(G11&gt;0,MIN(UnitEconomics!$D$21-G47, G11), 0)</f>
        <v>0</v>
      </c>
      <c r="H49" s="51">
        <f>IF(H11&gt;0,MIN(UnitEconomics!$D$21-H47, H11), 0)</f>
        <v>0</v>
      </c>
      <c r="I49" s="51">
        <f>IF(I11&gt;0,MIN(UnitEconomics!$D$21-I47, I11), 0)</f>
        <v>0</v>
      </c>
      <c r="J49" s="51">
        <f>IF(J11&gt;0,MIN(UnitEconomics!$D$21-J47, J11), 0)</f>
        <v>0</v>
      </c>
      <c r="K49" s="51">
        <f>IF(K11&gt;0,MIN(UnitEconomics!$D$21-K47, K11), 0)</f>
        <v>0</v>
      </c>
      <c r="L49" s="51">
        <f>IF(L11&gt;0,MIN(UnitEconomics!$D$21-L47, L11), 0)</f>
        <v>0</v>
      </c>
      <c r="M49" s="51">
        <f>IF(M11&gt;0,MIN(UnitEconomics!$D$21-M47, M11), 0)</f>
        <v>0</v>
      </c>
      <c r="N49" s="51">
        <f>IF(N11&gt;0,MIN(UnitEconomics!$D$21-N47, N11), 0)</f>
        <v>0</v>
      </c>
      <c r="O49" s="51">
        <f>IF(O11&gt;0,MIN(UnitEconomics!$D$21-O47, O11), 0)</f>
        <v>0</v>
      </c>
      <c r="P49" s="51">
        <f>IF(P11&gt;0,MIN(UnitEconomics!$D$21-P47, P11), 0)</f>
        <v>0</v>
      </c>
      <c r="Q49" s="51">
        <f>IF(Q11&gt;0,MIN(UnitEconomics!$D$21-Q47, Q11), 0)</f>
        <v>0</v>
      </c>
      <c r="R49" s="51">
        <f>IF(R11&gt;0,MIN(UnitEconomics!$D$21-R47, R11), 0)</f>
        <v>0</v>
      </c>
      <c r="S49" s="51">
        <f>IF(S11&gt;0,MIN(UnitEconomics!$D$21-S47, S11), 0)</f>
        <v>0</v>
      </c>
      <c r="T49" s="51">
        <f>IF(T11&gt;0,MIN(UnitEconomics!$D$21-T47, T11), 0)</f>
        <v>1535333.3333333333</v>
      </c>
      <c r="U49" s="51">
        <f>IF(U11&gt;0,MIN(UnitEconomics!$D$21-U47, U11), 0)</f>
        <v>1535333.3333333333</v>
      </c>
      <c r="V49" s="51">
        <f>IF(V11&gt;0,MIN(UnitEconomics!$D$21-V47, V11), 0)</f>
        <v>38360.758333333302</v>
      </c>
      <c r="W49" s="51">
        <f>IF(W11&gt;0,MIN(UnitEconomics!$D$21-W47, W11), 0)</f>
        <v>0</v>
      </c>
      <c r="X49" s="51">
        <f>IF(X11&gt;0,MIN(UnitEconomics!$D$21-X47, X11), 0)</f>
        <v>0</v>
      </c>
      <c r="Y49" s="51">
        <f>IF(Y11&gt;0,MIN(UnitEconomics!$D$21-Y47, Y11), 0)</f>
        <v>0</v>
      </c>
      <c r="Z49" s="51">
        <f>IF(Z11&gt;0,MIN(UnitEconomics!$D$21-Z47, Z11), 0)</f>
        <v>0</v>
      </c>
      <c r="AA49" s="51">
        <f>IF(AA11&gt;0,MIN(UnitEconomics!$D$21-AA47, AA11), 0)</f>
        <v>0</v>
      </c>
      <c r="AB49" s="51">
        <f>IF(AB11&gt;0,MIN(UnitEconomics!$D$21-AB47, AB11), 0)</f>
        <v>0</v>
      </c>
      <c r="AC49" s="51">
        <f>IF(AC11&gt;0,MIN(UnitEconomics!$D$21-AC47, AC11), 0)</f>
        <v>0</v>
      </c>
      <c r="AD49" s="51">
        <f>IF(AD11&gt;0,MIN(UnitEconomics!$D$21-AD47, AD11), 0)</f>
        <v>0</v>
      </c>
      <c r="AE49" s="51">
        <f>IF(AE11&gt;0,MIN(UnitEconomics!$D$21-AE47, AE11), 0)</f>
        <v>0</v>
      </c>
      <c r="AF49" s="51">
        <f>IF(AF11&gt;0,MIN(UnitEconomics!$D$21-AF47, AF11), 0)</f>
        <v>0</v>
      </c>
      <c r="AG49" s="51">
        <f>IF(AG11&gt;0,MIN(UnitEconomics!$D$21-AG47, AG11), 0)</f>
        <v>0</v>
      </c>
      <c r="AH49" s="51">
        <f>IF(AH11&gt;0,MIN(UnitEconomics!$D$21-AH47, AH11), 0)</f>
        <v>0</v>
      </c>
      <c r="AI49" s="51">
        <f>IF(AI11&gt;0,MIN(UnitEconomics!$D$21-AI47, AI11), 0)</f>
        <v>0</v>
      </c>
      <c r="AJ49" s="51">
        <f>IF(AJ11&gt;0,MIN(UnitEconomics!$D$21-AJ47, AJ11), 0)</f>
        <v>0</v>
      </c>
      <c r="AK49" s="51">
        <f>IF(AK11&gt;0,MIN(UnitEconomics!$D$21-AK47, AK11), 0)</f>
        <v>0</v>
      </c>
      <c r="AL49" s="51">
        <f>IF(AL11&gt;0,MIN(UnitEconomics!$D$21-AL47, AL11), 0)</f>
        <v>0</v>
      </c>
      <c r="AM49" s="51">
        <f>IF(AM11&gt;0,MIN(UnitEconomics!$D$21-AM47, AM11), 0)</f>
        <v>0</v>
      </c>
      <c r="AN49" s="51">
        <f>IF(AN11&gt;0,MIN(UnitEconomics!$D$21-AN47, AN11), 0)</f>
        <v>0</v>
      </c>
      <c r="AO49" s="51">
        <f>IF(AO11&gt;0,MIN(UnitEconomics!$D$21-AO47, AO11), 0)</f>
        <v>0</v>
      </c>
      <c r="AP49" s="51">
        <f>IF(AP11&gt;0,MIN(UnitEconomics!$D$21-AP47, AP11), 0)</f>
        <v>0</v>
      </c>
      <c r="AQ49" s="51">
        <f>IF(AQ11&gt;0,MIN(UnitEconomics!$D$21-AQ47, AQ11), 0)</f>
        <v>0</v>
      </c>
      <c r="AR49" s="51">
        <f>IF(AR11&gt;0,MIN(UnitEconomics!$D$21-AR47, AR11), 0)</f>
        <v>0</v>
      </c>
      <c r="AS49" s="51">
        <f>IF(AS11&gt;0,MIN(UnitEconomics!$D$21-AS47, AS11), 0)</f>
        <v>0</v>
      </c>
      <c r="AT49" s="51">
        <f>IF(AT11&gt;0,MIN(UnitEconomics!$D$21-AT47, AT11), 0)</f>
        <v>0</v>
      </c>
      <c r="AU49" s="51">
        <f>IF(AU11&gt;0,MIN(UnitEconomics!$D$21-AU47, AU11), 0)</f>
        <v>0</v>
      </c>
      <c r="AV49" s="51">
        <f>IF(AV11&gt;0,MIN(UnitEconomics!$D$21-AV47, AV11), 0)</f>
        <v>0</v>
      </c>
      <c r="AW49" s="51">
        <f>IF(AW11&gt;0,MIN(UnitEconomics!$D$21-AW47, AW11), 0)</f>
        <v>0</v>
      </c>
      <c r="AX49" s="51">
        <f>IF(AX11&gt;0,MIN(UnitEconomics!$D$21-AX47, AX11), 0)</f>
        <v>0</v>
      </c>
      <c r="AY49" s="51">
        <f>IF(AY11&gt;0,MIN(UnitEconomics!$D$21-AY47, AY11), 0)</f>
        <v>0</v>
      </c>
      <c r="AZ49" s="51">
        <f>IF(AZ11&gt;0,MIN(UnitEconomics!$D$21-AZ47, AZ11), 0)</f>
        <v>0</v>
      </c>
      <c r="BA49" s="51">
        <f>IF(BA11&gt;0,MIN(UnitEconomics!$D$21-BA47, BA11), 0)</f>
        <v>0</v>
      </c>
      <c r="BB49" s="51">
        <f>IF(BB11&gt;0,MIN(UnitEconomics!$D$21-BB47, BB11), 0)</f>
        <v>0</v>
      </c>
      <c r="BC49" s="51">
        <f>IF(BC11&gt;0,MIN(UnitEconomics!$D$21-BC47, BC11), 0)</f>
        <v>0</v>
      </c>
      <c r="BD49" s="51">
        <f>IF(BD11&gt;0,MIN(UnitEconomics!$D$21-BD47, BD11), 0)</f>
        <v>0</v>
      </c>
      <c r="BE49" s="51">
        <f>IF(BE11&gt;0,MIN(UnitEconomics!$D$21-BE47, BE11), 0)</f>
        <v>0</v>
      </c>
      <c r="BF49" s="51">
        <f>IF(BF11&gt;0,MIN(UnitEconomics!$D$21-BF47, BF11), 0)</f>
        <v>0</v>
      </c>
      <c r="BG49" s="51">
        <f>IF(BG11&gt;0,MIN(UnitEconomics!$D$21-BG47, BG11), 0)</f>
        <v>0</v>
      </c>
      <c r="BH49" s="51">
        <f>IF(BH11&gt;0,MIN(UnitEconomics!$D$21-BH47, BH11), 0)</f>
        <v>0</v>
      </c>
      <c r="BI49" s="51">
        <f>IF(BI11&gt;0,MIN(UnitEconomics!$D$21-BI47, BI11), 0)</f>
        <v>0</v>
      </c>
      <c r="BJ49" s="51">
        <f>IF(BJ11&gt;0,MIN(UnitEconomics!$D$21-BJ47, BJ11), 0)</f>
        <v>0</v>
      </c>
      <c r="BK49" s="51">
        <f>IF(BK11&gt;0,MIN(UnitEconomics!$D$21-BK47, BK11), 0)</f>
        <v>0</v>
      </c>
      <c r="BL49" s="51">
        <f>IF(BL11&gt;0,MIN(UnitEconomics!$D$21-BL47, BL11), 0)</f>
        <v>0</v>
      </c>
      <c r="BM49" s="51">
        <f>IF(BM11&gt;0,MIN(UnitEconomics!$D$21-BM47, BM11), 0)</f>
        <v>0</v>
      </c>
      <c r="BN49" s="51">
        <f>IF(BN11&gt;0,MIN(UnitEconomics!$D$21-BN47, BN11), 0)</f>
        <v>0</v>
      </c>
      <c r="BO49" s="51">
        <f>IF(BO11&gt;0,MIN(UnitEconomics!$D$21-BO47, BO11), 0)</f>
        <v>0</v>
      </c>
      <c r="BP49" s="51">
        <f>IF(BP11&gt;0,MIN(UnitEconomics!$D$21-BP47, BP11), 0)</f>
        <v>0</v>
      </c>
      <c r="BQ49" s="51">
        <f>IF(BQ11&gt;0,MIN(UnitEconomics!$D$21-BQ47, BQ11), 0)</f>
        <v>0</v>
      </c>
      <c r="BR49" s="51">
        <f>IF(BR11&gt;0,MIN(UnitEconomics!$D$21-BR47, BR11), 0)</f>
        <v>0</v>
      </c>
      <c r="BS49" s="51">
        <f>IF(BS11&gt;0,MIN(UnitEconomics!$D$21-BS47, BS11), 0)</f>
        <v>0</v>
      </c>
      <c r="BT49" s="51">
        <f>IF(BT11&gt;0,MIN(UnitEconomics!$D$21-BT47, BT11), 0)</f>
        <v>0</v>
      </c>
      <c r="BU49" s="51">
        <f>IF(BU11&gt;0,MIN(UnitEconomics!$D$21-BU47, BU11), 0)</f>
        <v>0</v>
      </c>
      <c r="BV49" s="51">
        <f>IF(BV11&gt;0,MIN(UnitEconomics!$D$21-BV47, BV11), 0)</f>
        <v>0</v>
      </c>
      <c r="BW49" s="51">
        <f>IF(BW11&gt;0,MIN(UnitEconomics!$D$21-BW47, BW11), 0)</f>
        <v>0</v>
      </c>
      <c r="BX49" s="51">
        <f>IF(BX11&gt;0,MIN(UnitEconomics!$D$21-BX47, BX11), 0)</f>
        <v>0</v>
      </c>
      <c r="BY49" s="51">
        <f>IF(BY11&gt;0,MIN(UnitEconomics!$D$21-BY47, BY11), 0)</f>
        <v>0</v>
      </c>
    </row>
    <row r="50" spans="1:77" x14ac:dyDescent="0.2">
      <c r="A50" s="6" t="s">
        <v>86</v>
      </c>
      <c r="B50" s="63"/>
      <c r="E50" s="51">
        <f t="shared" ref="E50" si="204">SUM(E47:E49)</f>
        <v>3109027.4249999998</v>
      </c>
      <c r="F50" s="51">
        <f t="shared" ref="F50" si="205">SUM(F47:F49)</f>
        <v>3109027.4249999998</v>
      </c>
      <c r="G50" s="51">
        <f t="shared" ref="G50" si="206">SUM(G47:G49)</f>
        <v>3109027.4249999998</v>
      </c>
      <c r="H50" s="51">
        <f t="shared" ref="H50" si="207">SUM(H47:H49)</f>
        <v>3109027.4249999998</v>
      </c>
      <c r="I50" s="51">
        <f t="shared" ref="I50" si="208">SUM(I47:I49)</f>
        <v>3109027.4249999998</v>
      </c>
      <c r="J50" s="51">
        <f t="shared" ref="J50" si="209">SUM(J47:J49)</f>
        <v>1108485</v>
      </c>
      <c r="K50" s="51">
        <f t="shared" ref="K50" si="210">SUM(K47:K49)</f>
        <v>985320</v>
      </c>
      <c r="L50" s="51">
        <f t="shared" ref="L50" si="211">SUM(L47:L49)</f>
        <v>862155</v>
      </c>
      <c r="M50" s="51">
        <f t="shared" ref="M50" si="212">SUM(M47:M49)</f>
        <v>738990</v>
      </c>
      <c r="N50" s="51">
        <f t="shared" ref="N50" si="213">SUM(N47:N49)</f>
        <v>615825</v>
      </c>
      <c r="O50" s="51">
        <f t="shared" ref="O50:AC50" si="214">SUM(O47:O49)</f>
        <v>492660</v>
      </c>
      <c r="P50" s="51">
        <f t="shared" si="214"/>
        <v>369495</v>
      </c>
      <c r="Q50" s="51">
        <f t="shared" si="214"/>
        <v>246330</v>
      </c>
      <c r="R50" s="51">
        <f t="shared" si="214"/>
        <v>123165</v>
      </c>
      <c r="S50" s="51">
        <f t="shared" si="214"/>
        <v>0</v>
      </c>
      <c r="T50" s="51">
        <f t="shared" si="214"/>
        <v>1535333.3333333333</v>
      </c>
      <c r="U50" s="51">
        <f t="shared" si="214"/>
        <v>3070666.6666666665</v>
      </c>
      <c r="V50" s="51">
        <f t="shared" si="214"/>
        <v>3109027.4249999998</v>
      </c>
      <c r="W50" s="51">
        <f t="shared" si="214"/>
        <v>3109027.4249999998</v>
      </c>
      <c r="X50" s="51">
        <f t="shared" si="214"/>
        <v>3109027.4249999998</v>
      </c>
      <c r="Y50" s="51">
        <f t="shared" si="214"/>
        <v>3109027.4249999998</v>
      </c>
      <c r="Z50" s="51">
        <f t="shared" si="214"/>
        <v>3109027.4249999998</v>
      </c>
      <c r="AA50" s="51">
        <f t="shared" si="214"/>
        <v>3109027.4249999998</v>
      </c>
      <c r="AB50" s="51">
        <f t="shared" si="214"/>
        <v>3109027.4249999998</v>
      </c>
      <c r="AC50" s="51">
        <f t="shared" si="214"/>
        <v>3109027.4249999998</v>
      </c>
      <c r="AD50" s="51">
        <f t="shared" ref="AD50:AO50" si="215">SUM(AD47:AD49)</f>
        <v>3109027.4249999998</v>
      </c>
      <c r="AE50" s="51">
        <f t="shared" si="215"/>
        <v>3109027.4249999998</v>
      </c>
      <c r="AF50" s="51">
        <f t="shared" si="215"/>
        <v>3109027.4249999998</v>
      </c>
      <c r="AG50" s="51">
        <f t="shared" si="215"/>
        <v>3109027.4249999998</v>
      </c>
      <c r="AH50" s="51">
        <f t="shared" si="215"/>
        <v>3109027.4249999998</v>
      </c>
      <c r="AI50" s="51">
        <f t="shared" si="215"/>
        <v>3109027.4249999998</v>
      </c>
      <c r="AJ50" s="51">
        <f t="shared" si="215"/>
        <v>3109027.4249999998</v>
      </c>
      <c r="AK50" s="51">
        <f t="shared" si="215"/>
        <v>3109027.4249999998</v>
      </c>
      <c r="AL50" s="51">
        <f t="shared" si="215"/>
        <v>3109027.4249999998</v>
      </c>
      <c r="AM50" s="51">
        <f t="shared" si="215"/>
        <v>3109027.4249999998</v>
      </c>
      <c r="AN50" s="51">
        <f t="shared" si="215"/>
        <v>3109027.4249999998</v>
      </c>
      <c r="AO50" s="51">
        <f t="shared" si="215"/>
        <v>3109027.4249999998</v>
      </c>
      <c r="AP50" s="51">
        <f t="shared" ref="AP50:BA50" si="216">SUM(AP47:AP49)</f>
        <v>3109027.4249999998</v>
      </c>
      <c r="AQ50" s="51">
        <f t="shared" si="216"/>
        <v>3109027.4249999998</v>
      </c>
      <c r="AR50" s="51">
        <f t="shared" si="216"/>
        <v>3109027.4249999998</v>
      </c>
      <c r="AS50" s="51">
        <f t="shared" si="216"/>
        <v>3109027.4249999998</v>
      </c>
      <c r="AT50" s="51">
        <f t="shared" si="216"/>
        <v>3109027.4249999998</v>
      </c>
      <c r="AU50" s="51">
        <f t="shared" si="216"/>
        <v>3109027.4249999998</v>
      </c>
      <c r="AV50" s="51">
        <f t="shared" si="216"/>
        <v>3109027.4249999998</v>
      </c>
      <c r="AW50" s="51">
        <f t="shared" si="216"/>
        <v>3109027.4249999998</v>
      </c>
      <c r="AX50" s="51">
        <f t="shared" si="216"/>
        <v>3109027.4249999998</v>
      </c>
      <c r="AY50" s="51">
        <f t="shared" si="216"/>
        <v>3109027.4249999998</v>
      </c>
      <c r="AZ50" s="51">
        <f t="shared" si="216"/>
        <v>3109027.4249999998</v>
      </c>
      <c r="BA50" s="51">
        <f t="shared" si="216"/>
        <v>3109027.4249999998</v>
      </c>
      <c r="BB50" s="51">
        <f t="shared" ref="BB50:BY50" si="217">SUM(BB47:BB49)</f>
        <v>3109027.4249999998</v>
      </c>
      <c r="BC50" s="51">
        <f t="shared" si="217"/>
        <v>3109027.4249999998</v>
      </c>
      <c r="BD50" s="51">
        <f t="shared" si="217"/>
        <v>3109027.4249999998</v>
      </c>
      <c r="BE50" s="51">
        <f t="shared" si="217"/>
        <v>3109027.4249999998</v>
      </c>
      <c r="BF50" s="51">
        <f t="shared" si="217"/>
        <v>3109027.4249999998</v>
      </c>
      <c r="BG50" s="51">
        <f t="shared" si="217"/>
        <v>3109027.4249999998</v>
      </c>
      <c r="BH50" s="51">
        <f t="shared" si="217"/>
        <v>3109027.4249999998</v>
      </c>
      <c r="BI50" s="51">
        <f t="shared" si="217"/>
        <v>3109027.4249999998</v>
      </c>
      <c r="BJ50" s="51">
        <f t="shared" si="217"/>
        <v>3109027.4249999998</v>
      </c>
      <c r="BK50" s="51">
        <f t="shared" si="217"/>
        <v>3109027.4249999998</v>
      </c>
      <c r="BL50" s="51">
        <f t="shared" si="217"/>
        <v>3109027.4249999998</v>
      </c>
      <c r="BM50" s="51">
        <f t="shared" si="217"/>
        <v>3109027.4249999998</v>
      </c>
      <c r="BN50" s="51">
        <f t="shared" si="217"/>
        <v>3109027.4249999998</v>
      </c>
      <c r="BO50" s="51">
        <f t="shared" si="217"/>
        <v>3109027.4249999998</v>
      </c>
      <c r="BP50" s="51">
        <f t="shared" si="217"/>
        <v>3109027.4249999998</v>
      </c>
      <c r="BQ50" s="51">
        <f t="shared" si="217"/>
        <v>3109027.4249999998</v>
      </c>
      <c r="BR50" s="51">
        <f t="shared" si="217"/>
        <v>3109027.4249999998</v>
      </c>
      <c r="BS50" s="51">
        <f t="shared" si="217"/>
        <v>3109027.4249999998</v>
      </c>
      <c r="BT50" s="51">
        <f t="shared" si="217"/>
        <v>3109027.4249999998</v>
      </c>
      <c r="BU50" s="51">
        <f t="shared" si="217"/>
        <v>3109027.4249999998</v>
      </c>
      <c r="BV50" s="51">
        <f t="shared" si="217"/>
        <v>3109027.4249999998</v>
      </c>
      <c r="BW50" s="51">
        <f t="shared" si="217"/>
        <v>3109027.4249999998</v>
      </c>
      <c r="BX50" s="51">
        <f t="shared" si="217"/>
        <v>3109027.4249999998</v>
      </c>
      <c r="BY50" s="51">
        <f t="shared" si="217"/>
        <v>3109027.4249999998</v>
      </c>
    </row>
    <row r="51" spans="1:77" x14ac:dyDescent="0.2">
      <c r="B51" s="63"/>
    </row>
    <row r="52" spans="1:77" x14ac:dyDescent="0.2">
      <c r="A52" s="6" t="s">
        <v>99</v>
      </c>
      <c r="B52" s="63"/>
      <c r="E52" s="52">
        <f>UnitEconomics!$D$21-E50</f>
        <v>0</v>
      </c>
      <c r="F52" s="52">
        <f>UnitEconomics!$D$21-F50</f>
        <v>0</v>
      </c>
      <c r="G52" s="52">
        <f>UnitEconomics!$D$21-G50</f>
        <v>0</v>
      </c>
      <c r="H52" s="52">
        <f>UnitEconomics!$D$21-H50</f>
        <v>0</v>
      </c>
      <c r="I52" s="52">
        <f>UnitEconomics!$D$21-I50</f>
        <v>0</v>
      </c>
      <c r="J52" s="52">
        <f>UnitEconomics!$D$21-J50</f>
        <v>2000542.4249999998</v>
      </c>
      <c r="K52" s="52">
        <f>UnitEconomics!$D$21-K50</f>
        <v>2123707.4249999998</v>
      </c>
      <c r="L52" s="52">
        <f>UnitEconomics!$D$21-L50</f>
        <v>2246872.4249999998</v>
      </c>
      <c r="M52" s="52">
        <f>UnitEconomics!$D$21-M50</f>
        <v>2370037.4249999998</v>
      </c>
      <c r="N52" s="52">
        <f>UnitEconomics!$D$21-N50</f>
        <v>2493202.4249999998</v>
      </c>
      <c r="O52" s="52">
        <f>UnitEconomics!$D$21-O50</f>
        <v>2616367.4249999998</v>
      </c>
      <c r="P52" s="52">
        <f>UnitEconomics!$D$21-P50</f>
        <v>2739532.4249999998</v>
      </c>
      <c r="Q52" s="52">
        <f>UnitEconomics!$D$21-Q50</f>
        <v>2862697.4249999998</v>
      </c>
      <c r="R52" s="52">
        <f>UnitEconomics!$D$21-R50</f>
        <v>2985862.4249999998</v>
      </c>
      <c r="S52" s="52">
        <f>UnitEconomics!$D$21-S50</f>
        <v>3109027.4249999998</v>
      </c>
      <c r="T52" s="52">
        <f>UnitEconomics!$D$21-T50</f>
        <v>1573694.0916666666</v>
      </c>
      <c r="U52" s="52">
        <f>UnitEconomics!$D$21-U50</f>
        <v>38360.758333333302</v>
      </c>
      <c r="V52" s="52">
        <f>UnitEconomics!$D$21-V50</f>
        <v>0</v>
      </c>
      <c r="W52" s="52">
        <f>UnitEconomics!$D$21-W50</f>
        <v>0</v>
      </c>
      <c r="X52" s="52">
        <f>UnitEconomics!$D$21-X50</f>
        <v>0</v>
      </c>
      <c r="Y52" s="52">
        <f>UnitEconomics!$D$21-Y50</f>
        <v>0</v>
      </c>
      <c r="Z52" s="52">
        <f>UnitEconomics!$D$21-Z50</f>
        <v>0</v>
      </c>
      <c r="AA52" s="52">
        <f>UnitEconomics!$D$21-AA50</f>
        <v>0</v>
      </c>
      <c r="AB52" s="52">
        <f>UnitEconomics!$D$21-AB50</f>
        <v>0</v>
      </c>
      <c r="AC52" s="52">
        <f>UnitEconomics!$D$21-AC50</f>
        <v>0</v>
      </c>
      <c r="AD52" s="52">
        <f>UnitEconomics!$D$21-AD50</f>
        <v>0</v>
      </c>
      <c r="AE52" s="52">
        <f>UnitEconomics!$D$21-AE50</f>
        <v>0</v>
      </c>
      <c r="AF52" s="52">
        <f>UnitEconomics!$D$21-AF50</f>
        <v>0</v>
      </c>
      <c r="AG52" s="52">
        <f>UnitEconomics!$D$21-AG50</f>
        <v>0</v>
      </c>
      <c r="AH52" s="52">
        <f>UnitEconomics!$D$21-AH50</f>
        <v>0</v>
      </c>
      <c r="AI52" s="52">
        <f>UnitEconomics!$D$21-AI50</f>
        <v>0</v>
      </c>
      <c r="AJ52" s="52">
        <f>UnitEconomics!$D$21-AJ50</f>
        <v>0</v>
      </c>
      <c r="AK52" s="52">
        <f>UnitEconomics!$D$21-AK50</f>
        <v>0</v>
      </c>
      <c r="AL52" s="52">
        <f>UnitEconomics!$D$21-AL50</f>
        <v>0</v>
      </c>
      <c r="AM52" s="52">
        <f>UnitEconomics!$D$21-AM50</f>
        <v>0</v>
      </c>
      <c r="AN52" s="52">
        <f>UnitEconomics!$D$21-AN50</f>
        <v>0</v>
      </c>
      <c r="AO52" s="52">
        <f>UnitEconomics!$D$21-AO50</f>
        <v>0</v>
      </c>
      <c r="AP52" s="52">
        <f>UnitEconomics!$D$21-AP50</f>
        <v>0</v>
      </c>
      <c r="AQ52" s="52">
        <f>UnitEconomics!$D$21-AQ50</f>
        <v>0</v>
      </c>
      <c r="AR52" s="52">
        <f>UnitEconomics!$D$21-AR50</f>
        <v>0</v>
      </c>
      <c r="AS52" s="52">
        <f>UnitEconomics!$D$21-AS50</f>
        <v>0</v>
      </c>
      <c r="AT52" s="52">
        <f>UnitEconomics!$D$21-AT50</f>
        <v>0</v>
      </c>
      <c r="AU52" s="52">
        <f>UnitEconomics!$D$21-AU50</f>
        <v>0</v>
      </c>
      <c r="AV52" s="52">
        <f>UnitEconomics!$D$21-AV50</f>
        <v>0</v>
      </c>
      <c r="AW52" s="52">
        <f>UnitEconomics!$D$21-AW50</f>
        <v>0</v>
      </c>
      <c r="AX52" s="52">
        <f>UnitEconomics!$D$21-AX50</f>
        <v>0</v>
      </c>
      <c r="AY52" s="52">
        <f>UnitEconomics!$D$21-AY50</f>
        <v>0</v>
      </c>
      <c r="AZ52" s="52">
        <f>UnitEconomics!$D$21-AZ50</f>
        <v>0</v>
      </c>
      <c r="BA52" s="52">
        <f>UnitEconomics!$D$21-BA50</f>
        <v>0</v>
      </c>
      <c r="BB52" s="52">
        <f>UnitEconomics!$D$21-BB50</f>
        <v>0</v>
      </c>
      <c r="BC52" s="52">
        <f>UnitEconomics!$D$21-BC50</f>
        <v>0</v>
      </c>
      <c r="BD52" s="52">
        <f>UnitEconomics!$D$21-BD50</f>
        <v>0</v>
      </c>
      <c r="BE52" s="52">
        <f>UnitEconomics!$D$21-BE50</f>
        <v>0</v>
      </c>
      <c r="BF52" s="52">
        <f>UnitEconomics!$D$21-BF50</f>
        <v>0</v>
      </c>
      <c r="BG52" s="52">
        <f>UnitEconomics!$D$21-BG50</f>
        <v>0</v>
      </c>
      <c r="BH52" s="52">
        <f>UnitEconomics!$D$21-BH50</f>
        <v>0</v>
      </c>
      <c r="BI52" s="52">
        <f>UnitEconomics!$D$21-BI50</f>
        <v>0</v>
      </c>
      <c r="BJ52" s="52">
        <f>UnitEconomics!$D$21-BJ50</f>
        <v>0</v>
      </c>
      <c r="BK52" s="52">
        <f>UnitEconomics!$D$21-BK50</f>
        <v>0</v>
      </c>
      <c r="BL52" s="52">
        <f>UnitEconomics!$D$21-BL50</f>
        <v>0</v>
      </c>
      <c r="BM52" s="52">
        <f>UnitEconomics!$D$21-BM50</f>
        <v>0</v>
      </c>
      <c r="BN52" s="52">
        <f>UnitEconomics!$D$21-BN50</f>
        <v>0</v>
      </c>
      <c r="BO52" s="52">
        <f>UnitEconomics!$D$21-BO50</f>
        <v>0</v>
      </c>
      <c r="BP52" s="52">
        <f>UnitEconomics!$D$21-BP50</f>
        <v>0</v>
      </c>
      <c r="BQ52" s="52">
        <f>UnitEconomics!$D$21-BQ50</f>
        <v>0</v>
      </c>
      <c r="BR52" s="52">
        <f>UnitEconomics!$D$21-BR50</f>
        <v>0</v>
      </c>
      <c r="BS52" s="52">
        <f>UnitEconomics!$D$21-BS50</f>
        <v>0</v>
      </c>
      <c r="BT52" s="52">
        <f>UnitEconomics!$D$21-BT50</f>
        <v>0</v>
      </c>
      <c r="BU52" s="52">
        <f>UnitEconomics!$D$21-BU50</f>
        <v>0</v>
      </c>
      <c r="BV52" s="52">
        <f>UnitEconomics!$D$21-BV50</f>
        <v>0</v>
      </c>
      <c r="BW52" s="52">
        <f>UnitEconomics!$D$21-BW50</f>
        <v>0</v>
      </c>
      <c r="BX52" s="52">
        <f>UnitEconomics!$D$21-BX50</f>
        <v>0</v>
      </c>
      <c r="BY52" s="52">
        <f>UnitEconomics!$D$21-BY50</f>
        <v>0</v>
      </c>
    </row>
    <row r="53" spans="1:77" x14ac:dyDescent="0.2">
      <c r="A53" s="6" t="s">
        <v>100</v>
      </c>
      <c r="B53" s="63">
        <f t="shared" si="4"/>
        <v>115936.76134029601</v>
      </c>
      <c r="E53" s="52">
        <f>(E52+E54)*UnitEconomics!$D$18/12</f>
        <v>0</v>
      </c>
      <c r="F53" s="52">
        <f>(F52+F54)*UnitEconomics!$D$18/12</f>
        <v>0</v>
      </c>
      <c r="G53" s="52">
        <f>(G52+G54)*UnitEconomics!$D$18/12</f>
        <v>0</v>
      </c>
      <c r="H53" s="52">
        <f>(H52+H54)*UnitEconomics!$D$18/12</f>
        <v>0</v>
      </c>
      <c r="I53" s="52">
        <f>(I52+I54)*UnitEconomics!$D$18/12</f>
        <v>0</v>
      </c>
      <c r="J53" s="52">
        <f>(J52+J54)*UnitEconomics!$D$18/12</f>
        <v>8335.5934374999997</v>
      </c>
      <c r="K53" s="52">
        <f>(K52+K54)*UnitEconomics!$D$18/12</f>
        <v>8883.5125768229154</v>
      </c>
      <c r="L53" s="52">
        <f>(L52+L54)*UnitEconomics!$D$18/12</f>
        <v>9433.7147125596784</v>
      </c>
      <c r="M53" s="52">
        <f>(M52+M54)*UnitEconomics!$D$18/12</f>
        <v>9986.2093571953446</v>
      </c>
      <c r="N53" s="52">
        <f>(N52+N54)*UnitEconomics!$D$18/12</f>
        <v>10541.006062850323</v>
      </c>
      <c r="O53" s="52">
        <f>(O52+O54)*UnitEconomics!$D$18/12</f>
        <v>11098.114421445534</v>
      </c>
      <c r="P53" s="52">
        <f>(P52+P54)*UnitEconomics!$D$18/12</f>
        <v>11657.544064868225</v>
      </c>
      <c r="Q53" s="52">
        <f>(Q52+Q54)*UnitEconomics!$D$18/12</f>
        <v>12219.304665138508</v>
      </c>
      <c r="R53" s="52">
        <f>(R52+R54)*UnitEconomics!$D$18/12</f>
        <v>12783.405934576585</v>
      </c>
      <c r="S53" s="52">
        <f>(S52+S54)*UnitEconomics!$D$18/12</f>
        <v>13349.857625970655</v>
      </c>
      <c r="T53" s="52">
        <f>(T52+T54)*UnitEconomics!$D$18/12</f>
        <v>7008.2598105233092</v>
      </c>
      <c r="U53" s="52">
        <f>(U52+U54)*UnitEconomics!$D$18/12</f>
        <v>640.23867084493497</v>
      </c>
      <c r="V53" s="52">
        <f>(V52+V54)*UnitEconomics!$D$18/12</f>
        <v>0</v>
      </c>
      <c r="W53" s="52">
        <f>(W52+W54)*UnitEconomics!$D$18/12</f>
        <v>0</v>
      </c>
      <c r="X53" s="52">
        <f>(X52+X54)*UnitEconomics!$D$18/12</f>
        <v>0</v>
      </c>
      <c r="Y53" s="52">
        <f>(Y52+Y54)*UnitEconomics!$D$18/12</f>
        <v>0</v>
      </c>
      <c r="Z53" s="52">
        <f>(Z52+Z54)*UnitEconomics!$D$18/12</f>
        <v>0</v>
      </c>
      <c r="AA53" s="52">
        <f>(AA52+AA54)*UnitEconomics!$D$18/12</f>
        <v>0</v>
      </c>
      <c r="AB53" s="52">
        <f>(AB52+AB54)*UnitEconomics!$D$18/12</f>
        <v>0</v>
      </c>
      <c r="AC53" s="52">
        <f>(AC52+AC54)*UnitEconomics!$D$18/12</f>
        <v>0</v>
      </c>
      <c r="AD53" s="52">
        <f>(AD52+AD54)*UnitEconomics!$D$18/12</f>
        <v>0</v>
      </c>
      <c r="AE53" s="52">
        <f>(AE52+AE54)*UnitEconomics!$D$18/12</f>
        <v>0</v>
      </c>
      <c r="AF53" s="52">
        <f>(AF52+AF54)*UnitEconomics!$D$18/12</f>
        <v>0</v>
      </c>
      <c r="AG53" s="52">
        <f>(AG52+AG54)*UnitEconomics!$D$18/12</f>
        <v>0</v>
      </c>
      <c r="AH53" s="52">
        <f>(AH52+AH54)*UnitEconomics!$D$18/12</f>
        <v>0</v>
      </c>
      <c r="AI53" s="52">
        <f>(AI52+AI54)*UnitEconomics!$D$18/12</f>
        <v>0</v>
      </c>
      <c r="AJ53" s="52">
        <f>(AJ52+AJ54)*UnitEconomics!$D$18/12</f>
        <v>0</v>
      </c>
      <c r="AK53" s="52">
        <f>(AK52+AK54)*UnitEconomics!$D$18/12</f>
        <v>0</v>
      </c>
      <c r="AL53" s="52">
        <f>(AL52+AL54)*UnitEconomics!$D$18/12</f>
        <v>0</v>
      </c>
      <c r="AM53" s="52">
        <f>(AM52+AM54)*UnitEconomics!$D$18/12</f>
        <v>0</v>
      </c>
      <c r="AN53" s="52">
        <f>(AN52+AN54)*UnitEconomics!$D$18/12</f>
        <v>0</v>
      </c>
      <c r="AO53" s="52">
        <f>(AO52+AO54)*UnitEconomics!$D$18/12</f>
        <v>0</v>
      </c>
      <c r="AP53" s="52">
        <f>(AP52+AP54)*UnitEconomics!$D$18/12</f>
        <v>0</v>
      </c>
      <c r="AQ53" s="52">
        <f>(AQ52+AQ54)*UnitEconomics!$D$18/12</f>
        <v>0</v>
      </c>
      <c r="AR53" s="52">
        <f>(AR52+AR54)*UnitEconomics!$D$18/12</f>
        <v>0</v>
      </c>
      <c r="AS53" s="52">
        <f>(AS52+AS54)*UnitEconomics!$D$18/12</f>
        <v>0</v>
      </c>
      <c r="AT53" s="52">
        <f>(AT52+AT54)*UnitEconomics!$D$18/12</f>
        <v>0</v>
      </c>
      <c r="AU53" s="52">
        <f>(AU52+AU54)*UnitEconomics!$D$18/12</f>
        <v>0</v>
      </c>
      <c r="AV53" s="52">
        <f>(AV52+AV54)*UnitEconomics!$D$18/12</f>
        <v>0</v>
      </c>
      <c r="AW53" s="52">
        <f>(AW52+AW54)*UnitEconomics!$D$18/12</f>
        <v>0</v>
      </c>
      <c r="AX53" s="52">
        <f>(AX52+AX54)*UnitEconomics!$D$18/12</f>
        <v>0</v>
      </c>
      <c r="AY53" s="52">
        <f>(AY52+AY54)*UnitEconomics!$D$18/12</f>
        <v>0</v>
      </c>
      <c r="AZ53" s="52">
        <f>(AZ52+AZ54)*UnitEconomics!$D$18/12</f>
        <v>0</v>
      </c>
      <c r="BA53" s="52">
        <f>(BA52+BA54)*UnitEconomics!$D$18/12</f>
        <v>0</v>
      </c>
      <c r="BB53" s="52">
        <f>(BB52+BB54)*UnitEconomics!$D$18/12</f>
        <v>0</v>
      </c>
      <c r="BC53" s="52">
        <f>(BC52+BC54)*UnitEconomics!$D$18/12</f>
        <v>0</v>
      </c>
      <c r="BD53" s="52">
        <f>(BD52+BD54)*UnitEconomics!$D$18/12</f>
        <v>0</v>
      </c>
      <c r="BE53" s="52">
        <f>(BE52+BE54)*UnitEconomics!$D$18/12</f>
        <v>0</v>
      </c>
      <c r="BF53" s="52">
        <f>(BF52+BF54)*UnitEconomics!$D$18/12</f>
        <v>0</v>
      </c>
      <c r="BG53" s="52">
        <f>(BG52+BG54)*UnitEconomics!$D$18/12</f>
        <v>0</v>
      </c>
      <c r="BH53" s="52">
        <f>(BH52+BH54)*UnitEconomics!$D$18/12</f>
        <v>0</v>
      </c>
      <c r="BI53" s="52">
        <f>(BI52+BI54)*UnitEconomics!$D$18/12</f>
        <v>0</v>
      </c>
      <c r="BJ53" s="52">
        <f>(BJ52+BJ54)*UnitEconomics!$D$18/12</f>
        <v>0</v>
      </c>
      <c r="BK53" s="52">
        <f>(BK52+BK54)*UnitEconomics!$D$18/12</f>
        <v>0</v>
      </c>
      <c r="BL53" s="52">
        <f>(BL52+BL54)*UnitEconomics!$D$18/12</f>
        <v>0</v>
      </c>
      <c r="BM53" s="52">
        <f>(BM52+BM54)*UnitEconomics!$D$18/12</f>
        <v>0</v>
      </c>
      <c r="BN53" s="52">
        <f>(BN52+BN54)*UnitEconomics!$D$18/12</f>
        <v>0</v>
      </c>
      <c r="BO53" s="52">
        <f>(BO52+BO54)*UnitEconomics!$D$18/12</f>
        <v>0</v>
      </c>
      <c r="BP53" s="52">
        <f>(BP52+BP54)*UnitEconomics!$D$18/12</f>
        <v>0</v>
      </c>
      <c r="BQ53" s="52">
        <f>(BQ52+BQ54)*UnitEconomics!$D$18/12</f>
        <v>0</v>
      </c>
      <c r="BR53" s="52">
        <f>(BR52+BR54)*UnitEconomics!$D$18/12</f>
        <v>0</v>
      </c>
      <c r="BS53" s="52">
        <f>(BS52+BS54)*UnitEconomics!$D$18/12</f>
        <v>0</v>
      </c>
      <c r="BT53" s="52">
        <f>(BT52+BT54)*UnitEconomics!$D$18/12</f>
        <v>0</v>
      </c>
      <c r="BU53" s="52">
        <f>(BU52+BU54)*UnitEconomics!$D$18/12</f>
        <v>0</v>
      </c>
      <c r="BV53" s="52">
        <f>(BV52+BV54)*UnitEconomics!$D$18/12</f>
        <v>0</v>
      </c>
      <c r="BW53" s="52">
        <f>(BW52+BW54)*UnitEconomics!$D$18/12</f>
        <v>0</v>
      </c>
      <c r="BX53" s="52">
        <f>(BX52+BX54)*UnitEconomics!$D$18/12</f>
        <v>0</v>
      </c>
      <c r="BY53" s="52">
        <f>(BY52+BY54)*UnitEconomics!$D$18/12</f>
        <v>0</v>
      </c>
    </row>
    <row r="54" spans="1:77" x14ac:dyDescent="0.2">
      <c r="A54" s="6" t="s">
        <v>101</v>
      </c>
      <c r="B54" s="63">
        <f t="shared" si="4"/>
        <v>664918.62167104403</v>
      </c>
      <c r="E54" s="52">
        <f>IF(E52=0,0,SUM($D$53:D53))</f>
        <v>0</v>
      </c>
      <c r="F54" s="52">
        <f>IF(F52=0,0,SUM($D$53:E53))</f>
        <v>0</v>
      </c>
      <c r="G54" s="52">
        <f>IF(G52=0,0,SUM($D$53:F53))</f>
        <v>0</v>
      </c>
      <c r="H54" s="52">
        <f>IF(H52=0,0,SUM($D$53:G53))</f>
        <v>0</v>
      </c>
      <c r="I54" s="52">
        <f>IF(I52=0,0,SUM($D$53:H53))</f>
        <v>0</v>
      </c>
      <c r="J54" s="52">
        <f>IF(J52=0,0,SUM($D$53:I53))</f>
        <v>0</v>
      </c>
      <c r="K54" s="52">
        <f>IF(K52=0,0,SUM($D$53:J53))</f>
        <v>8335.5934374999997</v>
      </c>
      <c r="L54" s="52">
        <f>IF(L52=0,0,SUM($D$53:K53))</f>
        <v>17219.106014322915</v>
      </c>
      <c r="M54" s="52">
        <f>IF(M52=0,0,SUM($D$53:L53))</f>
        <v>26652.820726882594</v>
      </c>
      <c r="N54" s="52">
        <f>IF(N52=0,0,SUM($D$53:M53))</f>
        <v>36639.030084077938</v>
      </c>
      <c r="O54" s="52">
        <f>IF(O52=0,0,SUM($D$53:N53))</f>
        <v>47180.036146928265</v>
      </c>
      <c r="P54" s="52">
        <f>IF(P52=0,0,SUM($D$53:O53))</f>
        <v>58278.1505683738</v>
      </c>
      <c r="Q54" s="52">
        <f>IF(Q52=0,0,SUM($D$53:P53))</f>
        <v>69935.694633242019</v>
      </c>
      <c r="R54" s="52">
        <f>IF(R52=0,0,SUM($D$53:Q53))</f>
        <v>82154.999298380528</v>
      </c>
      <c r="S54" s="52">
        <f>IF(S52=0,0,SUM($D$53:R53))</f>
        <v>94938.405232957113</v>
      </c>
      <c r="T54" s="52">
        <f>IF(T52=0,0,SUM($D$53:S53))</f>
        <v>108288.26285892777</v>
      </c>
      <c r="U54" s="52">
        <f>IF(U52=0,0,SUM($D$53:T53))</f>
        <v>115296.52266945108</v>
      </c>
      <c r="V54" s="52">
        <f>IF(V52=0,0,SUM($D$53:U53))</f>
        <v>0</v>
      </c>
      <c r="W54" s="52">
        <f>IF(W52=0,0,SUM($D$53:V53))</f>
        <v>0</v>
      </c>
      <c r="X54" s="52">
        <f>IF(X52=0,0,SUM($D$53:W53))</f>
        <v>0</v>
      </c>
      <c r="Y54" s="52">
        <f>IF(Y52=0,0,SUM($D$53:X53))</f>
        <v>0</v>
      </c>
      <c r="Z54" s="52">
        <f>IF(Z52=0,0,SUM($D$53:Y53))</f>
        <v>0</v>
      </c>
      <c r="AA54" s="52">
        <f>IF(AA52=0,0,SUM($D$53:Z53))</f>
        <v>0</v>
      </c>
      <c r="AB54" s="52">
        <f>IF(AB52=0,0,SUM($D$53:AA53))</f>
        <v>0</v>
      </c>
      <c r="AC54" s="52">
        <f>IF(AC52=0,0,SUM($D$53:AB53))</f>
        <v>0</v>
      </c>
      <c r="AD54" s="52">
        <f>IF(AD52=0,0,SUM($D$53:AC53))</f>
        <v>0</v>
      </c>
      <c r="AE54" s="52">
        <f>IF(AE52=0,0,SUM($D$53:AD53))</f>
        <v>0</v>
      </c>
      <c r="AF54" s="52">
        <f>IF(AF52=0,0,SUM($D$53:AE53))</f>
        <v>0</v>
      </c>
      <c r="AG54" s="52">
        <f>IF(AG52=0,0,SUM($D$53:AF53))</f>
        <v>0</v>
      </c>
      <c r="AH54" s="52">
        <f>IF(AH52=0,0,SUM($D$53:AG53))</f>
        <v>0</v>
      </c>
      <c r="AI54" s="52">
        <f>IF(AI52=0,0,SUM($D$53:AH53))</f>
        <v>0</v>
      </c>
      <c r="AJ54" s="52">
        <f>IF(AJ52=0,0,SUM($D$53:AI53))</f>
        <v>0</v>
      </c>
      <c r="AK54" s="52">
        <f>IF(AK52=0,0,SUM($D$53:AJ53))</f>
        <v>0</v>
      </c>
      <c r="AL54" s="52">
        <f>IF(AL52=0,0,SUM($D$53:AK53))</f>
        <v>0</v>
      </c>
      <c r="AM54" s="52">
        <f>IF(AM52=0,0,SUM($D$53:AL53))</f>
        <v>0</v>
      </c>
      <c r="AN54" s="52">
        <f>IF(AN52=0,0,SUM($D$53:AM53))</f>
        <v>0</v>
      </c>
      <c r="AO54" s="52">
        <f>IF(AO52=0,0,SUM($D$53:AN53))</f>
        <v>0</v>
      </c>
      <c r="AP54" s="52">
        <f>IF(AP52=0,0,SUM($D$53:AO53))</f>
        <v>0</v>
      </c>
      <c r="AQ54" s="52">
        <f>IF(AQ52=0,0,SUM($D$53:AP53))</f>
        <v>0</v>
      </c>
      <c r="AR54" s="52">
        <f>IF(AR52=0,0,SUM($D$53:AQ53))</f>
        <v>0</v>
      </c>
      <c r="AS54" s="52">
        <f>IF(AS52=0,0,SUM($D$53:AR53))</f>
        <v>0</v>
      </c>
      <c r="AT54" s="52">
        <f>IF(AT52=0,0,SUM($D$53:AS53))</f>
        <v>0</v>
      </c>
      <c r="AU54" s="52">
        <f>IF(AU52=0,0,SUM($D$53:AT53))</f>
        <v>0</v>
      </c>
      <c r="AV54" s="52">
        <f>IF(AV52=0,0,SUM($D$53:AU53))</f>
        <v>0</v>
      </c>
      <c r="AW54" s="52">
        <f>IF(AW52=0,0,SUM($D$53:AV53))</f>
        <v>0</v>
      </c>
      <c r="AX54" s="52">
        <f>IF(AX52=0,0,SUM($D$53:AW53))</f>
        <v>0</v>
      </c>
      <c r="AY54" s="52">
        <f>IF(AY52=0,0,SUM($D$53:AX53))</f>
        <v>0</v>
      </c>
      <c r="AZ54" s="52">
        <f>IF(AZ52=0,0,SUM($D$53:AY53))</f>
        <v>0</v>
      </c>
      <c r="BA54" s="52">
        <f>IF(BA52=0,0,SUM($D$53:AZ53))</f>
        <v>0</v>
      </c>
      <c r="BB54" s="52">
        <f>IF(BB52=0,0,SUM($D$53:BA53))</f>
        <v>0</v>
      </c>
      <c r="BC54" s="52">
        <f>IF(BC52=0,0,SUM($D$53:BB53))</f>
        <v>0</v>
      </c>
      <c r="BD54" s="52">
        <f>IF(BD52=0,0,SUM($D$53:BC53))</f>
        <v>0</v>
      </c>
      <c r="BE54" s="52">
        <f>IF(BE52=0,0,SUM($D$53:BD53))</f>
        <v>0</v>
      </c>
      <c r="BF54" s="52">
        <f>IF(BF52=0,0,SUM($D$53:BE53))</f>
        <v>0</v>
      </c>
      <c r="BG54" s="52">
        <f>IF(BG52=0,0,SUM($D$53:BF53))</f>
        <v>0</v>
      </c>
      <c r="BH54" s="52">
        <f>IF(BH52=0,0,SUM($D$53:BG53))</f>
        <v>0</v>
      </c>
      <c r="BI54" s="52">
        <f>IF(BI52=0,0,SUM($D$53:BH53))</f>
        <v>0</v>
      </c>
      <c r="BJ54" s="52">
        <f>IF(BJ52=0,0,SUM($D$53:BI53))</f>
        <v>0</v>
      </c>
      <c r="BK54" s="52">
        <f>IF(BK52=0,0,SUM($D$53:BJ53))</f>
        <v>0</v>
      </c>
      <c r="BL54" s="52">
        <f>IF(BL52=0,0,SUM($D$53:BK53))</f>
        <v>0</v>
      </c>
      <c r="BM54" s="52">
        <f>IF(BM52=0,0,SUM($D$53:BL53))</f>
        <v>0</v>
      </c>
      <c r="BN54" s="52">
        <f>IF(BN52=0,0,SUM($D$53:BM53))</f>
        <v>0</v>
      </c>
      <c r="BO54" s="52">
        <f>IF(BO52=0,0,SUM($D$53:BN53))</f>
        <v>0</v>
      </c>
      <c r="BP54" s="52">
        <f>IF(BP52=0,0,SUM($D$53:BO53))</f>
        <v>0</v>
      </c>
      <c r="BQ54" s="52">
        <f>IF(BQ52=0,0,SUM($D$53:BP53))</f>
        <v>0</v>
      </c>
      <c r="BR54" s="52">
        <f>IF(BR52=0,0,SUM($D$53:BQ53))</f>
        <v>0</v>
      </c>
      <c r="BS54" s="52">
        <f>IF(BS52=0,0,SUM($D$53:BR53))</f>
        <v>0</v>
      </c>
      <c r="BT54" s="52">
        <f>IF(BT52=0,0,SUM($D$53:BS53))</f>
        <v>0</v>
      </c>
      <c r="BU54" s="52">
        <f>IF(BU52=0,0,SUM($D$53:BT53))</f>
        <v>0</v>
      </c>
      <c r="BV54" s="52">
        <f>IF(BV52=0,0,SUM($D$53:BU53))</f>
        <v>0</v>
      </c>
      <c r="BW54" s="52">
        <f>IF(BW52=0,0,SUM($D$53:BV53))</f>
        <v>0</v>
      </c>
      <c r="BX54" s="52">
        <f>IF(BX52=0,0,SUM($D$53:BW53))</f>
        <v>0</v>
      </c>
      <c r="BY54" s="52">
        <f>IF(BY52=0,0,SUM($D$53:BX53))</f>
        <v>0</v>
      </c>
    </row>
    <row r="55" spans="1:77" x14ac:dyDescent="0.2">
      <c r="B55" s="63"/>
    </row>
    <row r="56" spans="1:77" x14ac:dyDescent="0.2">
      <c r="A56" s="29" t="s">
        <v>105</v>
      </c>
      <c r="B56" s="63"/>
    </row>
    <row r="57" spans="1:77" x14ac:dyDescent="0.2">
      <c r="A57" s="31" t="s">
        <v>106</v>
      </c>
      <c r="B57" s="63"/>
    </row>
    <row r="58" spans="1:77" x14ac:dyDescent="0.2">
      <c r="A58" s="6" t="s">
        <v>107</v>
      </c>
      <c r="B58" s="63">
        <f t="shared" si="4"/>
        <v>3109027.4249999998</v>
      </c>
      <c r="E58" s="51">
        <f>-E48</f>
        <v>0</v>
      </c>
      <c r="F58" s="51">
        <f t="shared" ref="F58:AC58" si="218">-F48</f>
        <v>0</v>
      </c>
      <c r="G58" s="51">
        <f t="shared" si="218"/>
        <v>0</v>
      </c>
      <c r="H58" s="51">
        <f t="shared" si="218"/>
        <v>0</v>
      </c>
      <c r="I58" s="51">
        <f t="shared" si="218"/>
        <v>0</v>
      </c>
      <c r="J58" s="51">
        <f t="shared" si="218"/>
        <v>2000542.4249999998</v>
      </c>
      <c r="K58" s="51">
        <f t="shared" si="218"/>
        <v>123165</v>
      </c>
      <c r="L58" s="51">
        <f t="shared" si="218"/>
        <v>123165</v>
      </c>
      <c r="M58" s="51">
        <f t="shared" si="218"/>
        <v>123165</v>
      </c>
      <c r="N58" s="51">
        <f t="shared" si="218"/>
        <v>123165</v>
      </c>
      <c r="O58" s="51">
        <f t="shared" si="218"/>
        <v>123165</v>
      </c>
      <c r="P58" s="51">
        <f t="shared" si="218"/>
        <v>123165</v>
      </c>
      <c r="Q58" s="51">
        <f t="shared" si="218"/>
        <v>123165</v>
      </c>
      <c r="R58" s="51">
        <f t="shared" si="218"/>
        <v>123165</v>
      </c>
      <c r="S58" s="51">
        <f t="shared" si="218"/>
        <v>123165</v>
      </c>
      <c r="T58" s="51">
        <f t="shared" si="218"/>
        <v>0</v>
      </c>
      <c r="U58" s="51">
        <f t="shared" si="218"/>
        <v>0</v>
      </c>
      <c r="V58" s="51">
        <f t="shared" si="218"/>
        <v>0</v>
      </c>
      <c r="W58" s="51">
        <f t="shared" si="218"/>
        <v>0</v>
      </c>
      <c r="X58" s="51">
        <f t="shared" si="218"/>
        <v>0</v>
      </c>
      <c r="Y58" s="51">
        <f t="shared" si="218"/>
        <v>0</v>
      </c>
      <c r="Z58" s="51">
        <f t="shared" si="218"/>
        <v>0</v>
      </c>
      <c r="AA58" s="51">
        <f t="shared" si="218"/>
        <v>0</v>
      </c>
      <c r="AB58" s="51">
        <f t="shared" si="218"/>
        <v>0</v>
      </c>
      <c r="AC58" s="51">
        <f t="shared" si="218"/>
        <v>0</v>
      </c>
      <c r="AD58" s="51">
        <f t="shared" ref="AD58:AO58" si="219">-AD48</f>
        <v>0</v>
      </c>
      <c r="AE58" s="51">
        <f t="shared" si="219"/>
        <v>0</v>
      </c>
      <c r="AF58" s="51">
        <f t="shared" si="219"/>
        <v>0</v>
      </c>
      <c r="AG58" s="51">
        <f t="shared" si="219"/>
        <v>0</v>
      </c>
      <c r="AH58" s="51">
        <f t="shared" si="219"/>
        <v>0</v>
      </c>
      <c r="AI58" s="51">
        <f t="shared" si="219"/>
        <v>0</v>
      </c>
      <c r="AJ58" s="51">
        <f t="shared" si="219"/>
        <v>0</v>
      </c>
      <c r="AK58" s="51">
        <f t="shared" si="219"/>
        <v>0</v>
      </c>
      <c r="AL58" s="51">
        <f t="shared" si="219"/>
        <v>0</v>
      </c>
      <c r="AM58" s="51">
        <f t="shared" si="219"/>
        <v>0</v>
      </c>
      <c r="AN58" s="51">
        <f t="shared" si="219"/>
        <v>0</v>
      </c>
      <c r="AO58" s="51">
        <f t="shared" si="219"/>
        <v>0</v>
      </c>
      <c r="AP58" s="51">
        <f t="shared" ref="AP58:BA58" si="220">-AP48</f>
        <v>0</v>
      </c>
      <c r="AQ58" s="51">
        <f t="shared" si="220"/>
        <v>0</v>
      </c>
      <c r="AR58" s="51">
        <f t="shared" si="220"/>
        <v>0</v>
      </c>
      <c r="AS58" s="51">
        <f t="shared" si="220"/>
        <v>0</v>
      </c>
      <c r="AT58" s="51">
        <f t="shared" si="220"/>
        <v>0</v>
      </c>
      <c r="AU58" s="51">
        <f t="shared" si="220"/>
        <v>0</v>
      </c>
      <c r="AV58" s="51">
        <f t="shared" si="220"/>
        <v>0</v>
      </c>
      <c r="AW58" s="51">
        <f t="shared" si="220"/>
        <v>0</v>
      </c>
      <c r="AX58" s="51">
        <f t="shared" si="220"/>
        <v>0</v>
      </c>
      <c r="AY58" s="51">
        <f t="shared" si="220"/>
        <v>0</v>
      </c>
      <c r="AZ58" s="51">
        <f t="shared" si="220"/>
        <v>0</v>
      </c>
      <c r="BA58" s="51">
        <f t="shared" si="220"/>
        <v>0</v>
      </c>
      <c r="BB58" s="51">
        <f t="shared" ref="BB58:BY58" si="221">-BB48</f>
        <v>0</v>
      </c>
      <c r="BC58" s="51">
        <f t="shared" si="221"/>
        <v>0</v>
      </c>
      <c r="BD58" s="51">
        <f t="shared" si="221"/>
        <v>0</v>
      </c>
      <c r="BE58" s="51">
        <f t="shared" si="221"/>
        <v>0</v>
      </c>
      <c r="BF58" s="51">
        <f t="shared" si="221"/>
        <v>0</v>
      </c>
      <c r="BG58" s="51">
        <f t="shared" si="221"/>
        <v>0</v>
      </c>
      <c r="BH58" s="51">
        <f t="shared" si="221"/>
        <v>0</v>
      </c>
      <c r="BI58" s="51">
        <f t="shared" si="221"/>
        <v>0</v>
      </c>
      <c r="BJ58" s="51">
        <f t="shared" si="221"/>
        <v>0</v>
      </c>
      <c r="BK58" s="51">
        <f t="shared" si="221"/>
        <v>0</v>
      </c>
      <c r="BL58" s="51">
        <f t="shared" si="221"/>
        <v>0</v>
      </c>
      <c r="BM58" s="51">
        <f t="shared" si="221"/>
        <v>0</v>
      </c>
      <c r="BN58" s="51">
        <f t="shared" si="221"/>
        <v>0</v>
      </c>
      <c r="BO58" s="51">
        <f t="shared" si="221"/>
        <v>0</v>
      </c>
      <c r="BP58" s="51">
        <f t="shared" si="221"/>
        <v>0</v>
      </c>
      <c r="BQ58" s="51">
        <f t="shared" si="221"/>
        <v>0</v>
      </c>
      <c r="BR58" s="51">
        <f t="shared" si="221"/>
        <v>0</v>
      </c>
      <c r="BS58" s="51">
        <f t="shared" si="221"/>
        <v>0</v>
      </c>
      <c r="BT58" s="51">
        <f t="shared" si="221"/>
        <v>0</v>
      </c>
      <c r="BU58" s="51">
        <f t="shared" si="221"/>
        <v>0</v>
      </c>
      <c r="BV58" s="51">
        <f t="shared" si="221"/>
        <v>0</v>
      </c>
      <c r="BW58" s="51">
        <f t="shared" si="221"/>
        <v>0</v>
      </c>
      <c r="BX58" s="51">
        <f t="shared" si="221"/>
        <v>0</v>
      </c>
      <c r="BY58" s="51">
        <f t="shared" si="221"/>
        <v>0</v>
      </c>
    </row>
    <row r="59" spans="1:77" x14ac:dyDescent="0.2">
      <c r="A59" s="6" t="s">
        <v>6</v>
      </c>
      <c r="B59" s="63">
        <f t="shared" si="4"/>
        <v>4606000</v>
      </c>
      <c r="E59" s="51">
        <f>E11</f>
        <v>0</v>
      </c>
      <c r="F59" s="51">
        <f t="shared" ref="F59:AC59" si="222">F11</f>
        <v>0</v>
      </c>
      <c r="G59" s="51">
        <f t="shared" si="222"/>
        <v>0</v>
      </c>
      <c r="H59" s="51">
        <f t="shared" si="222"/>
        <v>0</v>
      </c>
      <c r="I59" s="51">
        <f t="shared" si="222"/>
        <v>0</v>
      </c>
      <c r="J59" s="51">
        <f t="shared" si="222"/>
        <v>0</v>
      </c>
      <c r="K59" s="51">
        <f t="shared" si="222"/>
        <v>0</v>
      </c>
      <c r="L59" s="51">
        <f t="shared" si="222"/>
        <v>0</v>
      </c>
      <c r="M59" s="51">
        <f t="shared" si="222"/>
        <v>0</v>
      </c>
      <c r="N59" s="51">
        <f t="shared" si="222"/>
        <v>0</v>
      </c>
      <c r="O59" s="51">
        <f t="shared" si="222"/>
        <v>0</v>
      </c>
      <c r="P59" s="51">
        <f t="shared" si="222"/>
        <v>0</v>
      </c>
      <c r="Q59" s="51">
        <f t="shared" si="222"/>
        <v>0</v>
      </c>
      <c r="R59" s="51">
        <f t="shared" si="222"/>
        <v>0</v>
      </c>
      <c r="S59" s="51">
        <f t="shared" si="222"/>
        <v>0</v>
      </c>
      <c r="T59" s="51">
        <f t="shared" si="222"/>
        <v>1535333.3333333333</v>
      </c>
      <c r="U59" s="51">
        <f t="shared" si="222"/>
        <v>1535333.3333333333</v>
      </c>
      <c r="V59" s="51">
        <f t="shared" si="222"/>
        <v>1535333.3333333333</v>
      </c>
      <c r="W59" s="51">
        <f t="shared" si="222"/>
        <v>0</v>
      </c>
      <c r="X59" s="51">
        <f t="shared" si="222"/>
        <v>0</v>
      </c>
      <c r="Y59" s="51">
        <f t="shared" si="222"/>
        <v>0</v>
      </c>
      <c r="Z59" s="51">
        <f t="shared" si="222"/>
        <v>0</v>
      </c>
      <c r="AA59" s="51">
        <f t="shared" si="222"/>
        <v>0</v>
      </c>
      <c r="AB59" s="51">
        <f t="shared" si="222"/>
        <v>0</v>
      </c>
      <c r="AC59" s="51">
        <f t="shared" si="222"/>
        <v>0</v>
      </c>
      <c r="AD59" s="51">
        <f t="shared" ref="AD59:AO59" si="223">AD11</f>
        <v>0</v>
      </c>
      <c r="AE59" s="51">
        <f t="shared" si="223"/>
        <v>0</v>
      </c>
      <c r="AF59" s="51">
        <f t="shared" si="223"/>
        <v>0</v>
      </c>
      <c r="AG59" s="51">
        <f t="shared" si="223"/>
        <v>0</v>
      </c>
      <c r="AH59" s="51">
        <f t="shared" si="223"/>
        <v>0</v>
      </c>
      <c r="AI59" s="51">
        <f t="shared" si="223"/>
        <v>0</v>
      </c>
      <c r="AJ59" s="51">
        <f t="shared" si="223"/>
        <v>0</v>
      </c>
      <c r="AK59" s="51">
        <f t="shared" si="223"/>
        <v>0</v>
      </c>
      <c r="AL59" s="51">
        <f t="shared" si="223"/>
        <v>0</v>
      </c>
      <c r="AM59" s="51">
        <f t="shared" si="223"/>
        <v>0</v>
      </c>
      <c r="AN59" s="51">
        <f t="shared" si="223"/>
        <v>0</v>
      </c>
      <c r="AO59" s="51">
        <f t="shared" si="223"/>
        <v>0</v>
      </c>
      <c r="AP59" s="51">
        <f t="shared" ref="AP59:BA59" si="224">AP11</f>
        <v>0</v>
      </c>
      <c r="AQ59" s="51">
        <f t="shared" si="224"/>
        <v>0</v>
      </c>
      <c r="AR59" s="51">
        <f t="shared" si="224"/>
        <v>0</v>
      </c>
      <c r="AS59" s="51">
        <f t="shared" si="224"/>
        <v>0</v>
      </c>
      <c r="AT59" s="51">
        <f t="shared" si="224"/>
        <v>0</v>
      </c>
      <c r="AU59" s="51">
        <f t="shared" si="224"/>
        <v>0</v>
      </c>
      <c r="AV59" s="51">
        <f t="shared" si="224"/>
        <v>0</v>
      </c>
      <c r="AW59" s="51">
        <f t="shared" si="224"/>
        <v>0</v>
      </c>
      <c r="AX59" s="51">
        <f t="shared" si="224"/>
        <v>0</v>
      </c>
      <c r="AY59" s="51">
        <f t="shared" si="224"/>
        <v>0</v>
      </c>
      <c r="AZ59" s="51">
        <f t="shared" si="224"/>
        <v>0</v>
      </c>
      <c r="BA59" s="51">
        <f t="shared" si="224"/>
        <v>0</v>
      </c>
      <c r="BB59" s="51">
        <f t="shared" ref="BB59:BY59" si="225">BB11</f>
        <v>0</v>
      </c>
      <c r="BC59" s="51">
        <f t="shared" si="225"/>
        <v>0</v>
      </c>
      <c r="BD59" s="51">
        <f t="shared" si="225"/>
        <v>0</v>
      </c>
      <c r="BE59" s="51">
        <f t="shared" si="225"/>
        <v>0</v>
      </c>
      <c r="BF59" s="51">
        <f t="shared" si="225"/>
        <v>0</v>
      </c>
      <c r="BG59" s="51">
        <f t="shared" si="225"/>
        <v>0</v>
      </c>
      <c r="BH59" s="51">
        <f t="shared" si="225"/>
        <v>0</v>
      </c>
      <c r="BI59" s="51">
        <f t="shared" si="225"/>
        <v>0</v>
      </c>
      <c r="BJ59" s="51">
        <f t="shared" si="225"/>
        <v>0</v>
      </c>
      <c r="BK59" s="51">
        <f t="shared" si="225"/>
        <v>0</v>
      </c>
      <c r="BL59" s="51">
        <f t="shared" si="225"/>
        <v>0</v>
      </c>
      <c r="BM59" s="51">
        <f t="shared" si="225"/>
        <v>0</v>
      </c>
      <c r="BN59" s="51">
        <f t="shared" si="225"/>
        <v>0</v>
      </c>
      <c r="BO59" s="51">
        <f t="shared" si="225"/>
        <v>0</v>
      </c>
      <c r="BP59" s="51">
        <f t="shared" si="225"/>
        <v>0</v>
      </c>
      <c r="BQ59" s="51">
        <f t="shared" si="225"/>
        <v>0</v>
      </c>
      <c r="BR59" s="51">
        <f t="shared" si="225"/>
        <v>0</v>
      </c>
      <c r="BS59" s="51">
        <f t="shared" si="225"/>
        <v>0</v>
      </c>
      <c r="BT59" s="51">
        <f t="shared" si="225"/>
        <v>0</v>
      </c>
      <c r="BU59" s="51">
        <f t="shared" si="225"/>
        <v>0</v>
      </c>
      <c r="BV59" s="51">
        <f t="shared" si="225"/>
        <v>0</v>
      </c>
      <c r="BW59" s="51">
        <f t="shared" si="225"/>
        <v>0</v>
      </c>
      <c r="BX59" s="51">
        <f t="shared" si="225"/>
        <v>0</v>
      </c>
      <c r="BY59" s="51">
        <f t="shared" si="225"/>
        <v>0</v>
      </c>
    </row>
    <row r="60" spans="1:77" x14ac:dyDescent="0.2">
      <c r="B60" s="63"/>
    </row>
    <row r="61" spans="1:77" ht="15" thickBot="1" x14ac:dyDescent="0.25">
      <c r="A61" s="66" t="s">
        <v>108</v>
      </c>
      <c r="B61" s="123">
        <f t="shared" si="4"/>
        <v>7715027.4249999989</v>
      </c>
      <c r="C61" s="47"/>
      <c r="D61" s="48"/>
      <c r="E61" s="49">
        <f>SUM(E58:E59)</f>
        <v>0</v>
      </c>
      <c r="F61" s="49">
        <f t="shared" ref="F61:AC61" si="226">SUM(F58:F59)</f>
        <v>0</v>
      </c>
      <c r="G61" s="49">
        <f t="shared" si="226"/>
        <v>0</v>
      </c>
      <c r="H61" s="49">
        <f t="shared" si="226"/>
        <v>0</v>
      </c>
      <c r="I61" s="49">
        <f t="shared" si="226"/>
        <v>0</v>
      </c>
      <c r="J61" s="49">
        <f t="shared" si="226"/>
        <v>2000542.4249999998</v>
      </c>
      <c r="K61" s="49">
        <f t="shared" si="226"/>
        <v>123165</v>
      </c>
      <c r="L61" s="49">
        <f t="shared" si="226"/>
        <v>123165</v>
      </c>
      <c r="M61" s="49">
        <f t="shared" si="226"/>
        <v>123165</v>
      </c>
      <c r="N61" s="49">
        <f t="shared" si="226"/>
        <v>123165</v>
      </c>
      <c r="O61" s="49">
        <f t="shared" si="226"/>
        <v>123165</v>
      </c>
      <c r="P61" s="49">
        <f t="shared" si="226"/>
        <v>123165</v>
      </c>
      <c r="Q61" s="49">
        <f t="shared" si="226"/>
        <v>123165</v>
      </c>
      <c r="R61" s="49">
        <f t="shared" si="226"/>
        <v>123165</v>
      </c>
      <c r="S61" s="49">
        <f t="shared" si="226"/>
        <v>123165</v>
      </c>
      <c r="T61" s="49">
        <f t="shared" si="226"/>
        <v>1535333.3333333333</v>
      </c>
      <c r="U61" s="49">
        <f t="shared" si="226"/>
        <v>1535333.3333333333</v>
      </c>
      <c r="V61" s="49">
        <f t="shared" si="226"/>
        <v>1535333.3333333333</v>
      </c>
      <c r="W61" s="49">
        <f t="shared" si="226"/>
        <v>0</v>
      </c>
      <c r="X61" s="49">
        <f t="shared" si="226"/>
        <v>0</v>
      </c>
      <c r="Y61" s="49">
        <f t="shared" si="226"/>
        <v>0</v>
      </c>
      <c r="Z61" s="49">
        <f t="shared" si="226"/>
        <v>0</v>
      </c>
      <c r="AA61" s="49">
        <f t="shared" si="226"/>
        <v>0</v>
      </c>
      <c r="AB61" s="49">
        <f t="shared" si="226"/>
        <v>0</v>
      </c>
      <c r="AC61" s="49">
        <f t="shared" si="226"/>
        <v>0</v>
      </c>
      <c r="AD61" s="49">
        <f t="shared" ref="AD61:AO61" si="227">SUM(AD58:AD59)</f>
        <v>0</v>
      </c>
      <c r="AE61" s="49">
        <f t="shared" si="227"/>
        <v>0</v>
      </c>
      <c r="AF61" s="49">
        <f t="shared" si="227"/>
        <v>0</v>
      </c>
      <c r="AG61" s="49">
        <f t="shared" si="227"/>
        <v>0</v>
      </c>
      <c r="AH61" s="49">
        <f t="shared" si="227"/>
        <v>0</v>
      </c>
      <c r="AI61" s="49">
        <f t="shared" si="227"/>
        <v>0</v>
      </c>
      <c r="AJ61" s="49">
        <f t="shared" si="227"/>
        <v>0</v>
      </c>
      <c r="AK61" s="49">
        <f t="shared" si="227"/>
        <v>0</v>
      </c>
      <c r="AL61" s="49">
        <f t="shared" si="227"/>
        <v>0</v>
      </c>
      <c r="AM61" s="49">
        <f t="shared" si="227"/>
        <v>0</v>
      </c>
      <c r="AN61" s="49">
        <f t="shared" si="227"/>
        <v>0</v>
      </c>
      <c r="AO61" s="49">
        <f t="shared" si="227"/>
        <v>0</v>
      </c>
      <c r="AP61" s="49">
        <f t="shared" ref="AP61:BA61" si="228">SUM(AP58:AP59)</f>
        <v>0</v>
      </c>
      <c r="AQ61" s="49">
        <f t="shared" si="228"/>
        <v>0</v>
      </c>
      <c r="AR61" s="49">
        <f t="shared" si="228"/>
        <v>0</v>
      </c>
      <c r="AS61" s="49">
        <f t="shared" si="228"/>
        <v>0</v>
      </c>
      <c r="AT61" s="49">
        <f t="shared" si="228"/>
        <v>0</v>
      </c>
      <c r="AU61" s="49">
        <f t="shared" si="228"/>
        <v>0</v>
      </c>
      <c r="AV61" s="49">
        <f t="shared" si="228"/>
        <v>0</v>
      </c>
      <c r="AW61" s="49">
        <f t="shared" si="228"/>
        <v>0</v>
      </c>
      <c r="AX61" s="49">
        <f t="shared" si="228"/>
        <v>0</v>
      </c>
      <c r="AY61" s="49">
        <f t="shared" si="228"/>
        <v>0</v>
      </c>
      <c r="AZ61" s="49">
        <f t="shared" si="228"/>
        <v>0</v>
      </c>
      <c r="BA61" s="49">
        <f t="shared" si="228"/>
        <v>0</v>
      </c>
      <c r="BB61" s="49">
        <f t="shared" ref="BB61:BY61" si="229">SUM(BB58:BB59)</f>
        <v>0</v>
      </c>
      <c r="BC61" s="49">
        <f t="shared" si="229"/>
        <v>0</v>
      </c>
      <c r="BD61" s="49">
        <f t="shared" si="229"/>
        <v>0</v>
      </c>
      <c r="BE61" s="49">
        <f t="shared" si="229"/>
        <v>0</v>
      </c>
      <c r="BF61" s="49">
        <f t="shared" si="229"/>
        <v>0</v>
      </c>
      <c r="BG61" s="49">
        <f t="shared" si="229"/>
        <v>0</v>
      </c>
      <c r="BH61" s="49">
        <f t="shared" si="229"/>
        <v>0</v>
      </c>
      <c r="BI61" s="49">
        <f t="shared" si="229"/>
        <v>0</v>
      </c>
      <c r="BJ61" s="49">
        <f t="shared" si="229"/>
        <v>0</v>
      </c>
      <c r="BK61" s="49">
        <f t="shared" si="229"/>
        <v>0</v>
      </c>
      <c r="BL61" s="49">
        <f t="shared" si="229"/>
        <v>0</v>
      </c>
      <c r="BM61" s="49">
        <f t="shared" si="229"/>
        <v>0</v>
      </c>
      <c r="BN61" s="49">
        <f t="shared" si="229"/>
        <v>0</v>
      </c>
      <c r="BO61" s="49">
        <f t="shared" si="229"/>
        <v>0</v>
      </c>
      <c r="BP61" s="49">
        <f t="shared" si="229"/>
        <v>0</v>
      </c>
      <c r="BQ61" s="49">
        <f t="shared" si="229"/>
        <v>0</v>
      </c>
      <c r="BR61" s="49">
        <f t="shared" si="229"/>
        <v>0</v>
      </c>
      <c r="BS61" s="49">
        <f t="shared" si="229"/>
        <v>0</v>
      </c>
      <c r="BT61" s="49">
        <f t="shared" si="229"/>
        <v>0</v>
      </c>
      <c r="BU61" s="49">
        <f t="shared" si="229"/>
        <v>0</v>
      </c>
      <c r="BV61" s="49">
        <f t="shared" si="229"/>
        <v>0</v>
      </c>
      <c r="BW61" s="49">
        <f t="shared" si="229"/>
        <v>0</v>
      </c>
      <c r="BX61" s="49">
        <f t="shared" si="229"/>
        <v>0</v>
      </c>
      <c r="BY61" s="49">
        <f t="shared" si="229"/>
        <v>0</v>
      </c>
    </row>
    <row r="62" spans="1:77" ht="15" thickTop="1" x14ac:dyDescent="0.2">
      <c r="B62" s="63"/>
    </row>
    <row r="63" spans="1:77" x14ac:dyDescent="0.2">
      <c r="A63" s="31" t="s">
        <v>109</v>
      </c>
      <c r="B63" s="63"/>
    </row>
    <row r="64" spans="1:77" x14ac:dyDescent="0.2">
      <c r="A64" s="6" t="s">
        <v>87</v>
      </c>
      <c r="B64" s="63">
        <f t="shared" si="4"/>
        <v>-2660000</v>
      </c>
      <c r="E64" s="51">
        <f>E19</f>
        <v>-255000</v>
      </c>
      <c r="F64" s="51">
        <f t="shared" ref="F64:AC64" si="230">F19</f>
        <v>-5000</v>
      </c>
      <c r="G64" s="51">
        <f t="shared" si="230"/>
        <v>0</v>
      </c>
      <c r="H64" s="51">
        <f t="shared" si="230"/>
        <v>0</v>
      </c>
      <c r="I64" s="51">
        <f t="shared" si="230"/>
        <v>0</v>
      </c>
      <c r="J64" s="51">
        <f t="shared" si="230"/>
        <v>-2400000</v>
      </c>
      <c r="K64" s="51">
        <f t="shared" si="230"/>
        <v>0</v>
      </c>
      <c r="L64" s="51">
        <f t="shared" si="230"/>
        <v>0</v>
      </c>
      <c r="M64" s="51">
        <f t="shared" si="230"/>
        <v>0</v>
      </c>
      <c r="N64" s="51">
        <f t="shared" si="230"/>
        <v>0</v>
      </c>
      <c r="O64" s="51">
        <f t="shared" si="230"/>
        <v>0</v>
      </c>
      <c r="P64" s="51">
        <f t="shared" si="230"/>
        <v>0</v>
      </c>
      <c r="Q64" s="51">
        <f t="shared" si="230"/>
        <v>0</v>
      </c>
      <c r="R64" s="51">
        <f t="shared" si="230"/>
        <v>0</v>
      </c>
      <c r="S64" s="51">
        <f t="shared" si="230"/>
        <v>0</v>
      </c>
      <c r="T64" s="51">
        <f t="shared" si="230"/>
        <v>0</v>
      </c>
      <c r="U64" s="51">
        <f t="shared" si="230"/>
        <v>0</v>
      </c>
      <c r="V64" s="51">
        <f t="shared" si="230"/>
        <v>0</v>
      </c>
      <c r="W64" s="51">
        <f t="shared" si="230"/>
        <v>0</v>
      </c>
      <c r="X64" s="51">
        <f t="shared" si="230"/>
        <v>0</v>
      </c>
      <c r="Y64" s="51">
        <f t="shared" si="230"/>
        <v>0</v>
      </c>
      <c r="Z64" s="51">
        <f t="shared" si="230"/>
        <v>0</v>
      </c>
      <c r="AA64" s="51">
        <f t="shared" si="230"/>
        <v>0</v>
      </c>
      <c r="AB64" s="51">
        <f t="shared" si="230"/>
        <v>0</v>
      </c>
      <c r="AC64" s="51">
        <f t="shared" si="230"/>
        <v>0</v>
      </c>
      <c r="AD64" s="51">
        <f t="shared" ref="AD64:AO64" si="231">AD19</f>
        <v>0</v>
      </c>
      <c r="AE64" s="51">
        <f t="shared" si="231"/>
        <v>0</v>
      </c>
      <c r="AF64" s="51">
        <f t="shared" si="231"/>
        <v>0</v>
      </c>
      <c r="AG64" s="51">
        <f t="shared" si="231"/>
        <v>0</v>
      </c>
      <c r="AH64" s="51">
        <f t="shared" si="231"/>
        <v>0</v>
      </c>
      <c r="AI64" s="51">
        <f t="shared" si="231"/>
        <v>0</v>
      </c>
      <c r="AJ64" s="51">
        <f t="shared" si="231"/>
        <v>0</v>
      </c>
      <c r="AK64" s="51">
        <f t="shared" si="231"/>
        <v>0</v>
      </c>
      <c r="AL64" s="51">
        <f t="shared" si="231"/>
        <v>0</v>
      </c>
      <c r="AM64" s="51">
        <f t="shared" si="231"/>
        <v>0</v>
      </c>
      <c r="AN64" s="51">
        <f t="shared" si="231"/>
        <v>0</v>
      </c>
      <c r="AO64" s="51">
        <f t="shared" si="231"/>
        <v>0</v>
      </c>
      <c r="AP64" s="51">
        <f t="shared" ref="AP64:BA64" si="232">AP19</f>
        <v>0</v>
      </c>
      <c r="AQ64" s="51">
        <f t="shared" si="232"/>
        <v>0</v>
      </c>
      <c r="AR64" s="51">
        <f t="shared" si="232"/>
        <v>0</v>
      </c>
      <c r="AS64" s="51">
        <f t="shared" si="232"/>
        <v>0</v>
      </c>
      <c r="AT64" s="51">
        <f t="shared" si="232"/>
        <v>0</v>
      </c>
      <c r="AU64" s="51">
        <f t="shared" si="232"/>
        <v>0</v>
      </c>
      <c r="AV64" s="51">
        <f t="shared" si="232"/>
        <v>0</v>
      </c>
      <c r="AW64" s="51">
        <f t="shared" si="232"/>
        <v>0</v>
      </c>
      <c r="AX64" s="51">
        <f t="shared" si="232"/>
        <v>0</v>
      </c>
      <c r="AY64" s="51">
        <f t="shared" si="232"/>
        <v>0</v>
      </c>
      <c r="AZ64" s="51">
        <f t="shared" si="232"/>
        <v>0</v>
      </c>
      <c r="BA64" s="51">
        <f t="shared" si="232"/>
        <v>0</v>
      </c>
      <c r="BB64" s="51">
        <f t="shared" ref="BB64:BY64" si="233">BB19</f>
        <v>0</v>
      </c>
      <c r="BC64" s="51">
        <f t="shared" si="233"/>
        <v>0</v>
      </c>
      <c r="BD64" s="51">
        <f t="shared" si="233"/>
        <v>0</v>
      </c>
      <c r="BE64" s="51">
        <f t="shared" si="233"/>
        <v>0</v>
      </c>
      <c r="BF64" s="51">
        <f t="shared" si="233"/>
        <v>0</v>
      </c>
      <c r="BG64" s="51">
        <f t="shared" si="233"/>
        <v>0</v>
      </c>
      <c r="BH64" s="51">
        <f t="shared" si="233"/>
        <v>0</v>
      </c>
      <c r="BI64" s="51">
        <f t="shared" si="233"/>
        <v>0</v>
      </c>
      <c r="BJ64" s="51">
        <f t="shared" si="233"/>
        <v>0</v>
      </c>
      <c r="BK64" s="51">
        <f t="shared" si="233"/>
        <v>0</v>
      </c>
      <c r="BL64" s="51">
        <f t="shared" si="233"/>
        <v>0</v>
      </c>
      <c r="BM64" s="51">
        <f t="shared" si="233"/>
        <v>0</v>
      </c>
      <c r="BN64" s="51">
        <f t="shared" si="233"/>
        <v>0</v>
      </c>
      <c r="BO64" s="51">
        <f t="shared" si="233"/>
        <v>0</v>
      </c>
      <c r="BP64" s="51">
        <f t="shared" si="233"/>
        <v>0</v>
      </c>
      <c r="BQ64" s="51">
        <f t="shared" si="233"/>
        <v>0</v>
      </c>
      <c r="BR64" s="51">
        <f t="shared" si="233"/>
        <v>0</v>
      </c>
      <c r="BS64" s="51">
        <f t="shared" si="233"/>
        <v>0</v>
      </c>
      <c r="BT64" s="51">
        <f t="shared" si="233"/>
        <v>0</v>
      </c>
      <c r="BU64" s="51">
        <f t="shared" si="233"/>
        <v>0</v>
      </c>
      <c r="BV64" s="51">
        <f t="shared" si="233"/>
        <v>0</v>
      </c>
      <c r="BW64" s="51">
        <f t="shared" si="233"/>
        <v>0</v>
      </c>
      <c r="BX64" s="51">
        <f t="shared" si="233"/>
        <v>0</v>
      </c>
      <c r="BY64" s="51">
        <f t="shared" si="233"/>
        <v>0</v>
      </c>
    </row>
    <row r="65" spans="1:77" x14ac:dyDescent="0.2">
      <c r="A65" s="6" t="s">
        <v>16</v>
      </c>
      <c r="B65" s="63">
        <f t="shared" si="4"/>
        <v>-376884.9</v>
      </c>
      <c r="E65" s="51">
        <f>E23</f>
        <v>0</v>
      </c>
      <c r="F65" s="51">
        <f t="shared" ref="F65:AC65" si="234">F23</f>
        <v>0</v>
      </c>
      <c r="G65" s="51">
        <f t="shared" si="234"/>
        <v>-94221.225000000006</v>
      </c>
      <c r="H65" s="51">
        <f t="shared" si="234"/>
        <v>-94221.225000000006</v>
      </c>
      <c r="I65" s="51">
        <f t="shared" si="234"/>
        <v>-94221.225000000006</v>
      </c>
      <c r="J65" s="51">
        <f t="shared" si="234"/>
        <v>-94221.225000000006</v>
      </c>
      <c r="K65" s="51">
        <f t="shared" si="234"/>
        <v>0</v>
      </c>
      <c r="L65" s="51">
        <f t="shared" si="234"/>
        <v>0</v>
      </c>
      <c r="M65" s="51">
        <f t="shared" si="234"/>
        <v>0</v>
      </c>
      <c r="N65" s="51">
        <f t="shared" si="234"/>
        <v>0</v>
      </c>
      <c r="O65" s="51">
        <f t="shared" si="234"/>
        <v>0</v>
      </c>
      <c r="P65" s="51">
        <f t="shared" si="234"/>
        <v>0</v>
      </c>
      <c r="Q65" s="51">
        <f t="shared" si="234"/>
        <v>0</v>
      </c>
      <c r="R65" s="51">
        <f t="shared" si="234"/>
        <v>0</v>
      </c>
      <c r="S65" s="51">
        <f t="shared" si="234"/>
        <v>0</v>
      </c>
      <c r="T65" s="51">
        <f t="shared" si="234"/>
        <v>0</v>
      </c>
      <c r="U65" s="51">
        <f t="shared" si="234"/>
        <v>0</v>
      </c>
      <c r="V65" s="51">
        <f t="shared" si="234"/>
        <v>0</v>
      </c>
      <c r="W65" s="51">
        <f t="shared" si="234"/>
        <v>0</v>
      </c>
      <c r="X65" s="51">
        <f t="shared" si="234"/>
        <v>0</v>
      </c>
      <c r="Y65" s="51">
        <f t="shared" si="234"/>
        <v>0</v>
      </c>
      <c r="Z65" s="51">
        <f t="shared" si="234"/>
        <v>0</v>
      </c>
      <c r="AA65" s="51">
        <f t="shared" si="234"/>
        <v>0</v>
      </c>
      <c r="AB65" s="51">
        <f t="shared" si="234"/>
        <v>0</v>
      </c>
      <c r="AC65" s="51">
        <f t="shared" si="234"/>
        <v>0</v>
      </c>
      <c r="AD65" s="51">
        <f t="shared" ref="AD65:AO65" si="235">AD23</f>
        <v>0</v>
      </c>
      <c r="AE65" s="51">
        <f t="shared" si="235"/>
        <v>0</v>
      </c>
      <c r="AF65" s="51">
        <f t="shared" si="235"/>
        <v>0</v>
      </c>
      <c r="AG65" s="51">
        <f t="shared" si="235"/>
        <v>0</v>
      </c>
      <c r="AH65" s="51">
        <f t="shared" si="235"/>
        <v>0</v>
      </c>
      <c r="AI65" s="51">
        <f t="shared" si="235"/>
        <v>0</v>
      </c>
      <c r="AJ65" s="51">
        <f t="shared" si="235"/>
        <v>0</v>
      </c>
      <c r="AK65" s="51">
        <f t="shared" si="235"/>
        <v>0</v>
      </c>
      <c r="AL65" s="51">
        <f t="shared" si="235"/>
        <v>0</v>
      </c>
      <c r="AM65" s="51">
        <f t="shared" si="235"/>
        <v>0</v>
      </c>
      <c r="AN65" s="51">
        <f t="shared" si="235"/>
        <v>0</v>
      </c>
      <c r="AO65" s="51">
        <f t="shared" si="235"/>
        <v>0</v>
      </c>
      <c r="AP65" s="51">
        <f t="shared" ref="AP65:BA65" si="236">AP23</f>
        <v>0</v>
      </c>
      <c r="AQ65" s="51">
        <f t="shared" si="236"/>
        <v>0</v>
      </c>
      <c r="AR65" s="51">
        <f t="shared" si="236"/>
        <v>0</v>
      </c>
      <c r="AS65" s="51">
        <f t="shared" si="236"/>
        <v>0</v>
      </c>
      <c r="AT65" s="51">
        <f t="shared" si="236"/>
        <v>0</v>
      </c>
      <c r="AU65" s="51">
        <f t="shared" si="236"/>
        <v>0</v>
      </c>
      <c r="AV65" s="51">
        <f t="shared" si="236"/>
        <v>0</v>
      </c>
      <c r="AW65" s="51">
        <f t="shared" si="236"/>
        <v>0</v>
      </c>
      <c r="AX65" s="51">
        <f t="shared" si="236"/>
        <v>0</v>
      </c>
      <c r="AY65" s="51">
        <f t="shared" si="236"/>
        <v>0</v>
      </c>
      <c r="AZ65" s="51">
        <f t="shared" si="236"/>
        <v>0</v>
      </c>
      <c r="BA65" s="51">
        <f t="shared" si="236"/>
        <v>0</v>
      </c>
      <c r="BB65" s="51">
        <f t="shared" ref="BB65:BY65" si="237">BB23</f>
        <v>0</v>
      </c>
      <c r="BC65" s="51">
        <f t="shared" si="237"/>
        <v>0</v>
      </c>
      <c r="BD65" s="51">
        <f t="shared" si="237"/>
        <v>0</v>
      </c>
      <c r="BE65" s="51">
        <f t="shared" si="237"/>
        <v>0</v>
      </c>
      <c r="BF65" s="51">
        <f t="shared" si="237"/>
        <v>0</v>
      </c>
      <c r="BG65" s="51">
        <f t="shared" si="237"/>
        <v>0</v>
      </c>
      <c r="BH65" s="51">
        <f t="shared" si="237"/>
        <v>0</v>
      </c>
      <c r="BI65" s="51">
        <f t="shared" si="237"/>
        <v>0</v>
      </c>
      <c r="BJ65" s="51">
        <f t="shared" si="237"/>
        <v>0</v>
      </c>
      <c r="BK65" s="51">
        <f t="shared" si="237"/>
        <v>0</v>
      </c>
      <c r="BL65" s="51">
        <f t="shared" si="237"/>
        <v>0</v>
      </c>
      <c r="BM65" s="51">
        <f t="shared" si="237"/>
        <v>0</v>
      </c>
      <c r="BN65" s="51">
        <f t="shared" si="237"/>
        <v>0</v>
      </c>
      <c r="BO65" s="51">
        <f t="shared" si="237"/>
        <v>0</v>
      </c>
      <c r="BP65" s="51">
        <f t="shared" si="237"/>
        <v>0</v>
      </c>
      <c r="BQ65" s="51">
        <f t="shared" si="237"/>
        <v>0</v>
      </c>
      <c r="BR65" s="51">
        <f t="shared" si="237"/>
        <v>0</v>
      </c>
      <c r="BS65" s="51">
        <f t="shared" si="237"/>
        <v>0</v>
      </c>
      <c r="BT65" s="51">
        <f t="shared" si="237"/>
        <v>0</v>
      </c>
      <c r="BU65" s="51">
        <f t="shared" si="237"/>
        <v>0</v>
      </c>
      <c r="BV65" s="51">
        <f t="shared" si="237"/>
        <v>0</v>
      </c>
      <c r="BW65" s="51">
        <f t="shared" si="237"/>
        <v>0</v>
      </c>
      <c r="BX65" s="51">
        <f t="shared" si="237"/>
        <v>0</v>
      </c>
      <c r="BY65" s="51">
        <f t="shared" si="237"/>
        <v>0</v>
      </c>
    </row>
    <row r="66" spans="1:77" x14ac:dyDescent="0.2">
      <c r="A66" s="6" t="s">
        <v>19</v>
      </c>
      <c r="B66" s="63">
        <f t="shared" si="4"/>
        <v>-1108485</v>
      </c>
      <c r="E66" s="51">
        <f>E27</f>
        <v>0</v>
      </c>
      <c r="F66" s="51">
        <f t="shared" ref="F66:AC66" si="238">F27</f>
        <v>0</v>
      </c>
      <c r="G66" s="51">
        <f t="shared" si="238"/>
        <v>0</v>
      </c>
      <c r="H66" s="51">
        <f t="shared" si="238"/>
        <v>0</v>
      </c>
      <c r="I66" s="51">
        <f t="shared" si="238"/>
        <v>0</v>
      </c>
      <c r="J66" s="51">
        <f t="shared" si="238"/>
        <v>0</v>
      </c>
      <c r="K66" s="51">
        <f t="shared" si="238"/>
        <v>-123165</v>
      </c>
      <c r="L66" s="51">
        <f t="shared" si="238"/>
        <v>-123165</v>
      </c>
      <c r="M66" s="51">
        <f t="shared" si="238"/>
        <v>-123165</v>
      </c>
      <c r="N66" s="51">
        <f t="shared" si="238"/>
        <v>-123165</v>
      </c>
      <c r="O66" s="51">
        <f t="shared" si="238"/>
        <v>-123165</v>
      </c>
      <c r="P66" s="51">
        <f t="shared" si="238"/>
        <v>-123165</v>
      </c>
      <c r="Q66" s="51">
        <f t="shared" si="238"/>
        <v>-123165</v>
      </c>
      <c r="R66" s="51">
        <f t="shared" si="238"/>
        <v>-123165</v>
      </c>
      <c r="S66" s="51">
        <f t="shared" si="238"/>
        <v>-123165</v>
      </c>
      <c r="T66" s="51">
        <f t="shared" si="238"/>
        <v>0</v>
      </c>
      <c r="U66" s="51">
        <f t="shared" si="238"/>
        <v>0</v>
      </c>
      <c r="V66" s="51">
        <f t="shared" si="238"/>
        <v>0</v>
      </c>
      <c r="W66" s="51">
        <f t="shared" si="238"/>
        <v>0</v>
      </c>
      <c r="X66" s="51">
        <f t="shared" si="238"/>
        <v>0</v>
      </c>
      <c r="Y66" s="51">
        <f t="shared" si="238"/>
        <v>0</v>
      </c>
      <c r="Z66" s="51">
        <f t="shared" si="238"/>
        <v>0</v>
      </c>
      <c r="AA66" s="51">
        <f t="shared" si="238"/>
        <v>0</v>
      </c>
      <c r="AB66" s="51">
        <f t="shared" si="238"/>
        <v>0</v>
      </c>
      <c r="AC66" s="51">
        <f t="shared" si="238"/>
        <v>0</v>
      </c>
      <c r="AD66" s="51">
        <f t="shared" ref="AD66:AO66" si="239">AD27</f>
        <v>0</v>
      </c>
      <c r="AE66" s="51">
        <f t="shared" si="239"/>
        <v>0</v>
      </c>
      <c r="AF66" s="51">
        <f t="shared" si="239"/>
        <v>0</v>
      </c>
      <c r="AG66" s="51">
        <f t="shared" si="239"/>
        <v>0</v>
      </c>
      <c r="AH66" s="51">
        <f t="shared" si="239"/>
        <v>0</v>
      </c>
      <c r="AI66" s="51">
        <f t="shared" si="239"/>
        <v>0</v>
      </c>
      <c r="AJ66" s="51">
        <f t="shared" si="239"/>
        <v>0</v>
      </c>
      <c r="AK66" s="51">
        <f t="shared" si="239"/>
        <v>0</v>
      </c>
      <c r="AL66" s="51">
        <f t="shared" si="239"/>
        <v>0</v>
      </c>
      <c r="AM66" s="51">
        <f t="shared" si="239"/>
        <v>0</v>
      </c>
      <c r="AN66" s="51">
        <f t="shared" si="239"/>
        <v>0</v>
      </c>
      <c r="AO66" s="51">
        <f t="shared" si="239"/>
        <v>0</v>
      </c>
      <c r="AP66" s="51">
        <f t="shared" ref="AP66:BA66" si="240">AP27</f>
        <v>0</v>
      </c>
      <c r="AQ66" s="51">
        <f t="shared" si="240"/>
        <v>0</v>
      </c>
      <c r="AR66" s="51">
        <f t="shared" si="240"/>
        <v>0</v>
      </c>
      <c r="AS66" s="51">
        <f t="shared" si="240"/>
        <v>0</v>
      </c>
      <c r="AT66" s="51">
        <f t="shared" si="240"/>
        <v>0</v>
      </c>
      <c r="AU66" s="51">
        <f t="shared" si="240"/>
        <v>0</v>
      </c>
      <c r="AV66" s="51">
        <f t="shared" si="240"/>
        <v>0</v>
      </c>
      <c r="AW66" s="51">
        <f t="shared" si="240"/>
        <v>0</v>
      </c>
      <c r="AX66" s="51">
        <f t="shared" si="240"/>
        <v>0</v>
      </c>
      <c r="AY66" s="51">
        <f t="shared" si="240"/>
        <v>0</v>
      </c>
      <c r="AZ66" s="51">
        <f t="shared" si="240"/>
        <v>0</v>
      </c>
      <c r="BA66" s="51">
        <f t="shared" si="240"/>
        <v>0</v>
      </c>
      <c r="BB66" s="51">
        <f t="shared" ref="BB66:BY66" si="241">BB27</f>
        <v>0</v>
      </c>
      <c r="BC66" s="51">
        <f t="shared" si="241"/>
        <v>0</v>
      </c>
      <c r="BD66" s="51">
        <f t="shared" si="241"/>
        <v>0</v>
      </c>
      <c r="BE66" s="51">
        <f t="shared" si="241"/>
        <v>0</v>
      </c>
      <c r="BF66" s="51">
        <f t="shared" si="241"/>
        <v>0</v>
      </c>
      <c r="BG66" s="51">
        <f t="shared" si="241"/>
        <v>0</v>
      </c>
      <c r="BH66" s="51">
        <f t="shared" si="241"/>
        <v>0</v>
      </c>
      <c r="BI66" s="51">
        <f t="shared" si="241"/>
        <v>0</v>
      </c>
      <c r="BJ66" s="51">
        <f t="shared" si="241"/>
        <v>0</v>
      </c>
      <c r="BK66" s="51">
        <f t="shared" si="241"/>
        <v>0</v>
      </c>
      <c r="BL66" s="51">
        <f t="shared" si="241"/>
        <v>0</v>
      </c>
      <c r="BM66" s="51">
        <f t="shared" si="241"/>
        <v>0</v>
      </c>
      <c r="BN66" s="51">
        <f t="shared" si="241"/>
        <v>0</v>
      </c>
      <c r="BO66" s="51">
        <f t="shared" si="241"/>
        <v>0</v>
      </c>
      <c r="BP66" s="51">
        <f t="shared" si="241"/>
        <v>0</v>
      </c>
      <c r="BQ66" s="51">
        <f t="shared" si="241"/>
        <v>0</v>
      </c>
      <c r="BR66" s="51">
        <f t="shared" si="241"/>
        <v>0</v>
      </c>
      <c r="BS66" s="51">
        <f t="shared" si="241"/>
        <v>0</v>
      </c>
      <c r="BT66" s="51">
        <f t="shared" si="241"/>
        <v>0</v>
      </c>
      <c r="BU66" s="51">
        <f t="shared" si="241"/>
        <v>0</v>
      </c>
      <c r="BV66" s="51">
        <f t="shared" si="241"/>
        <v>0</v>
      </c>
      <c r="BW66" s="51">
        <f t="shared" si="241"/>
        <v>0</v>
      </c>
      <c r="BX66" s="51">
        <f t="shared" si="241"/>
        <v>0</v>
      </c>
      <c r="BY66" s="51">
        <f t="shared" si="241"/>
        <v>0</v>
      </c>
    </row>
    <row r="67" spans="1:77" x14ac:dyDescent="0.2">
      <c r="A67" s="6" t="s">
        <v>110</v>
      </c>
      <c r="B67" s="63">
        <f t="shared" si="4"/>
        <v>-3109027.4249999998</v>
      </c>
      <c r="E67" s="51">
        <f>-E49</f>
        <v>0</v>
      </c>
      <c r="F67" s="51">
        <f t="shared" ref="F67:AC67" si="242">-F49</f>
        <v>0</v>
      </c>
      <c r="G67" s="51">
        <f t="shared" si="242"/>
        <v>0</v>
      </c>
      <c r="H67" s="51">
        <f t="shared" si="242"/>
        <v>0</v>
      </c>
      <c r="I67" s="51">
        <f t="shared" si="242"/>
        <v>0</v>
      </c>
      <c r="J67" s="51">
        <f t="shared" si="242"/>
        <v>0</v>
      </c>
      <c r="K67" s="51">
        <f t="shared" si="242"/>
        <v>0</v>
      </c>
      <c r="L67" s="51">
        <f t="shared" si="242"/>
        <v>0</v>
      </c>
      <c r="M67" s="51">
        <f t="shared" si="242"/>
        <v>0</v>
      </c>
      <c r="N67" s="51">
        <f t="shared" si="242"/>
        <v>0</v>
      </c>
      <c r="O67" s="51">
        <f t="shared" si="242"/>
        <v>0</v>
      </c>
      <c r="P67" s="51">
        <f t="shared" si="242"/>
        <v>0</v>
      </c>
      <c r="Q67" s="51">
        <f t="shared" si="242"/>
        <v>0</v>
      </c>
      <c r="R67" s="51">
        <f t="shared" si="242"/>
        <v>0</v>
      </c>
      <c r="S67" s="51">
        <f t="shared" si="242"/>
        <v>0</v>
      </c>
      <c r="T67" s="51">
        <f t="shared" si="242"/>
        <v>-1535333.3333333333</v>
      </c>
      <c r="U67" s="51">
        <f t="shared" si="242"/>
        <v>-1535333.3333333333</v>
      </c>
      <c r="V67" s="51">
        <f t="shared" si="242"/>
        <v>-38360.758333333302</v>
      </c>
      <c r="W67" s="51">
        <f t="shared" si="242"/>
        <v>0</v>
      </c>
      <c r="X67" s="51">
        <f t="shared" si="242"/>
        <v>0</v>
      </c>
      <c r="Y67" s="51">
        <f t="shared" si="242"/>
        <v>0</v>
      </c>
      <c r="Z67" s="51">
        <f t="shared" si="242"/>
        <v>0</v>
      </c>
      <c r="AA67" s="51">
        <f t="shared" si="242"/>
        <v>0</v>
      </c>
      <c r="AB67" s="51">
        <f t="shared" si="242"/>
        <v>0</v>
      </c>
      <c r="AC67" s="51">
        <f t="shared" si="242"/>
        <v>0</v>
      </c>
      <c r="AD67" s="51">
        <f t="shared" ref="AD67:AO67" si="243">-AD49</f>
        <v>0</v>
      </c>
      <c r="AE67" s="51">
        <f t="shared" si="243"/>
        <v>0</v>
      </c>
      <c r="AF67" s="51">
        <f t="shared" si="243"/>
        <v>0</v>
      </c>
      <c r="AG67" s="51">
        <f t="shared" si="243"/>
        <v>0</v>
      </c>
      <c r="AH67" s="51">
        <f t="shared" si="243"/>
        <v>0</v>
      </c>
      <c r="AI67" s="51">
        <f t="shared" si="243"/>
        <v>0</v>
      </c>
      <c r="AJ67" s="51">
        <f t="shared" si="243"/>
        <v>0</v>
      </c>
      <c r="AK67" s="51">
        <f t="shared" si="243"/>
        <v>0</v>
      </c>
      <c r="AL67" s="51">
        <f t="shared" si="243"/>
        <v>0</v>
      </c>
      <c r="AM67" s="51">
        <f t="shared" si="243"/>
        <v>0</v>
      </c>
      <c r="AN67" s="51">
        <f t="shared" si="243"/>
        <v>0</v>
      </c>
      <c r="AO67" s="51">
        <f t="shared" si="243"/>
        <v>0</v>
      </c>
      <c r="AP67" s="51">
        <f t="shared" ref="AP67:BA67" si="244">-AP49</f>
        <v>0</v>
      </c>
      <c r="AQ67" s="51">
        <f t="shared" si="244"/>
        <v>0</v>
      </c>
      <c r="AR67" s="51">
        <f t="shared" si="244"/>
        <v>0</v>
      </c>
      <c r="AS67" s="51">
        <f t="shared" si="244"/>
        <v>0</v>
      </c>
      <c r="AT67" s="51">
        <f t="shared" si="244"/>
        <v>0</v>
      </c>
      <c r="AU67" s="51">
        <f t="shared" si="244"/>
        <v>0</v>
      </c>
      <c r="AV67" s="51">
        <f t="shared" si="244"/>
        <v>0</v>
      </c>
      <c r="AW67" s="51">
        <f t="shared" si="244"/>
        <v>0</v>
      </c>
      <c r="AX67" s="51">
        <f t="shared" si="244"/>
        <v>0</v>
      </c>
      <c r="AY67" s="51">
        <f t="shared" si="244"/>
        <v>0</v>
      </c>
      <c r="AZ67" s="51">
        <f t="shared" si="244"/>
        <v>0</v>
      </c>
      <c r="BA67" s="51">
        <f t="shared" si="244"/>
        <v>0</v>
      </c>
      <c r="BB67" s="51">
        <f t="shared" ref="BB67:BY67" si="245">-BB49</f>
        <v>0</v>
      </c>
      <c r="BC67" s="51">
        <f t="shared" si="245"/>
        <v>0</v>
      </c>
      <c r="BD67" s="51">
        <f t="shared" si="245"/>
        <v>0</v>
      </c>
      <c r="BE67" s="51">
        <f t="shared" si="245"/>
        <v>0</v>
      </c>
      <c r="BF67" s="51">
        <f t="shared" si="245"/>
        <v>0</v>
      </c>
      <c r="BG67" s="51">
        <f t="shared" si="245"/>
        <v>0</v>
      </c>
      <c r="BH67" s="51">
        <f t="shared" si="245"/>
        <v>0</v>
      </c>
      <c r="BI67" s="51">
        <f t="shared" si="245"/>
        <v>0</v>
      </c>
      <c r="BJ67" s="51">
        <f t="shared" si="245"/>
        <v>0</v>
      </c>
      <c r="BK67" s="51">
        <f t="shared" si="245"/>
        <v>0</v>
      </c>
      <c r="BL67" s="51">
        <f t="shared" si="245"/>
        <v>0</v>
      </c>
      <c r="BM67" s="51">
        <f t="shared" si="245"/>
        <v>0</v>
      </c>
      <c r="BN67" s="51">
        <f t="shared" si="245"/>
        <v>0</v>
      </c>
      <c r="BO67" s="51">
        <f t="shared" si="245"/>
        <v>0</v>
      </c>
      <c r="BP67" s="51">
        <f t="shared" si="245"/>
        <v>0</v>
      </c>
      <c r="BQ67" s="51">
        <f t="shared" si="245"/>
        <v>0</v>
      </c>
      <c r="BR67" s="51">
        <f t="shared" si="245"/>
        <v>0</v>
      </c>
      <c r="BS67" s="51">
        <f t="shared" si="245"/>
        <v>0</v>
      </c>
      <c r="BT67" s="51">
        <f t="shared" si="245"/>
        <v>0</v>
      </c>
      <c r="BU67" s="51">
        <f t="shared" si="245"/>
        <v>0</v>
      </c>
      <c r="BV67" s="51">
        <f t="shared" si="245"/>
        <v>0</v>
      </c>
      <c r="BW67" s="51">
        <f t="shared" si="245"/>
        <v>0</v>
      </c>
      <c r="BX67" s="51">
        <f t="shared" si="245"/>
        <v>0</v>
      </c>
      <c r="BY67" s="51">
        <f t="shared" si="245"/>
        <v>0</v>
      </c>
    </row>
    <row r="68" spans="1:77" x14ac:dyDescent="0.2">
      <c r="A68" s="6" t="s">
        <v>100</v>
      </c>
      <c r="B68" s="63">
        <f t="shared" si="4"/>
        <v>-115936.76134029601</v>
      </c>
      <c r="E68" s="51">
        <f>-E53</f>
        <v>0</v>
      </c>
      <c r="F68" s="51">
        <f t="shared" ref="F68:AC68" si="246">-F53</f>
        <v>0</v>
      </c>
      <c r="G68" s="51">
        <f t="shared" si="246"/>
        <v>0</v>
      </c>
      <c r="H68" s="51">
        <f t="shared" si="246"/>
        <v>0</v>
      </c>
      <c r="I68" s="51">
        <f t="shared" si="246"/>
        <v>0</v>
      </c>
      <c r="J68" s="51">
        <f t="shared" si="246"/>
        <v>-8335.5934374999997</v>
      </c>
      <c r="K68" s="51">
        <f t="shared" si="246"/>
        <v>-8883.5125768229154</v>
      </c>
      <c r="L68" s="51">
        <f t="shared" si="246"/>
        <v>-9433.7147125596784</v>
      </c>
      <c r="M68" s="51">
        <f t="shared" si="246"/>
        <v>-9986.2093571953446</v>
      </c>
      <c r="N68" s="51">
        <f t="shared" si="246"/>
        <v>-10541.006062850323</v>
      </c>
      <c r="O68" s="51">
        <f t="shared" si="246"/>
        <v>-11098.114421445534</v>
      </c>
      <c r="P68" s="51">
        <f t="shared" si="246"/>
        <v>-11657.544064868225</v>
      </c>
      <c r="Q68" s="51">
        <f t="shared" si="246"/>
        <v>-12219.304665138508</v>
      </c>
      <c r="R68" s="51">
        <f t="shared" si="246"/>
        <v>-12783.405934576585</v>
      </c>
      <c r="S68" s="51">
        <f t="shared" si="246"/>
        <v>-13349.857625970655</v>
      </c>
      <c r="T68" s="51">
        <f t="shared" si="246"/>
        <v>-7008.2598105233092</v>
      </c>
      <c r="U68" s="51">
        <f t="shared" si="246"/>
        <v>-640.23867084493497</v>
      </c>
      <c r="V68" s="51">
        <f t="shared" si="246"/>
        <v>0</v>
      </c>
      <c r="W68" s="51">
        <f t="shared" si="246"/>
        <v>0</v>
      </c>
      <c r="X68" s="51">
        <f t="shared" si="246"/>
        <v>0</v>
      </c>
      <c r="Y68" s="51">
        <f t="shared" si="246"/>
        <v>0</v>
      </c>
      <c r="Z68" s="51">
        <f t="shared" si="246"/>
        <v>0</v>
      </c>
      <c r="AA68" s="51">
        <f t="shared" si="246"/>
        <v>0</v>
      </c>
      <c r="AB68" s="51">
        <f t="shared" si="246"/>
        <v>0</v>
      </c>
      <c r="AC68" s="51">
        <f t="shared" si="246"/>
        <v>0</v>
      </c>
      <c r="AD68" s="51">
        <f t="shared" ref="AD68:AO68" si="247">-AD53</f>
        <v>0</v>
      </c>
      <c r="AE68" s="51">
        <f t="shared" si="247"/>
        <v>0</v>
      </c>
      <c r="AF68" s="51">
        <f t="shared" si="247"/>
        <v>0</v>
      </c>
      <c r="AG68" s="51">
        <f t="shared" si="247"/>
        <v>0</v>
      </c>
      <c r="AH68" s="51">
        <f t="shared" si="247"/>
        <v>0</v>
      </c>
      <c r="AI68" s="51">
        <f t="shared" si="247"/>
        <v>0</v>
      </c>
      <c r="AJ68" s="51">
        <f t="shared" si="247"/>
        <v>0</v>
      </c>
      <c r="AK68" s="51">
        <f t="shared" si="247"/>
        <v>0</v>
      </c>
      <c r="AL68" s="51">
        <f t="shared" si="247"/>
        <v>0</v>
      </c>
      <c r="AM68" s="51">
        <f t="shared" si="247"/>
        <v>0</v>
      </c>
      <c r="AN68" s="51">
        <f t="shared" si="247"/>
        <v>0</v>
      </c>
      <c r="AO68" s="51">
        <f t="shared" si="247"/>
        <v>0</v>
      </c>
      <c r="AP68" s="51">
        <f t="shared" ref="AP68:BA68" si="248">-AP53</f>
        <v>0</v>
      </c>
      <c r="AQ68" s="51">
        <f t="shared" si="248"/>
        <v>0</v>
      </c>
      <c r="AR68" s="51">
        <f t="shared" si="248"/>
        <v>0</v>
      </c>
      <c r="AS68" s="51">
        <f t="shared" si="248"/>
        <v>0</v>
      </c>
      <c r="AT68" s="51">
        <f t="shared" si="248"/>
        <v>0</v>
      </c>
      <c r="AU68" s="51">
        <f t="shared" si="248"/>
        <v>0</v>
      </c>
      <c r="AV68" s="51">
        <f t="shared" si="248"/>
        <v>0</v>
      </c>
      <c r="AW68" s="51">
        <f t="shared" si="248"/>
        <v>0</v>
      </c>
      <c r="AX68" s="51">
        <f t="shared" si="248"/>
        <v>0</v>
      </c>
      <c r="AY68" s="51">
        <f t="shared" si="248"/>
        <v>0</v>
      </c>
      <c r="AZ68" s="51">
        <f t="shared" si="248"/>
        <v>0</v>
      </c>
      <c r="BA68" s="51">
        <f t="shared" si="248"/>
        <v>0</v>
      </c>
      <c r="BB68" s="51">
        <f t="shared" ref="BB68:BY68" si="249">-BB53</f>
        <v>0</v>
      </c>
      <c r="BC68" s="51">
        <f t="shared" si="249"/>
        <v>0</v>
      </c>
      <c r="BD68" s="51">
        <f t="shared" si="249"/>
        <v>0</v>
      </c>
      <c r="BE68" s="51">
        <f t="shared" si="249"/>
        <v>0</v>
      </c>
      <c r="BF68" s="51">
        <f t="shared" si="249"/>
        <v>0</v>
      </c>
      <c r="BG68" s="51">
        <f t="shared" si="249"/>
        <v>0</v>
      </c>
      <c r="BH68" s="51">
        <f t="shared" si="249"/>
        <v>0</v>
      </c>
      <c r="BI68" s="51">
        <f t="shared" si="249"/>
        <v>0</v>
      </c>
      <c r="BJ68" s="51">
        <f t="shared" si="249"/>
        <v>0</v>
      </c>
      <c r="BK68" s="51">
        <f t="shared" si="249"/>
        <v>0</v>
      </c>
      <c r="BL68" s="51">
        <f t="shared" si="249"/>
        <v>0</v>
      </c>
      <c r="BM68" s="51">
        <f t="shared" si="249"/>
        <v>0</v>
      </c>
      <c r="BN68" s="51">
        <f t="shared" si="249"/>
        <v>0</v>
      </c>
      <c r="BO68" s="51">
        <f t="shared" si="249"/>
        <v>0</v>
      </c>
      <c r="BP68" s="51">
        <f t="shared" si="249"/>
        <v>0</v>
      </c>
      <c r="BQ68" s="51">
        <f t="shared" si="249"/>
        <v>0</v>
      </c>
      <c r="BR68" s="51">
        <f t="shared" si="249"/>
        <v>0</v>
      </c>
      <c r="BS68" s="51">
        <f t="shared" si="249"/>
        <v>0</v>
      </c>
      <c r="BT68" s="51">
        <f t="shared" si="249"/>
        <v>0</v>
      </c>
      <c r="BU68" s="51">
        <f t="shared" si="249"/>
        <v>0</v>
      </c>
      <c r="BV68" s="51">
        <f t="shared" si="249"/>
        <v>0</v>
      </c>
      <c r="BW68" s="51">
        <f t="shared" si="249"/>
        <v>0</v>
      </c>
      <c r="BX68" s="51">
        <f t="shared" si="249"/>
        <v>0</v>
      </c>
      <c r="BY68" s="51">
        <f t="shared" si="249"/>
        <v>0</v>
      </c>
    </row>
    <row r="69" spans="1:77" x14ac:dyDescent="0.2">
      <c r="B69" s="63"/>
    </row>
    <row r="70" spans="1:77" ht="15" thickBot="1" x14ac:dyDescent="0.25">
      <c r="A70" s="66" t="s">
        <v>111</v>
      </c>
      <c r="B70" s="123">
        <f t="shared" si="4"/>
        <v>-7370334.0863402952</v>
      </c>
      <c r="C70" s="47"/>
      <c r="D70" s="48"/>
      <c r="E70" s="49">
        <f>SUM(E64:E68)</f>
        <v>-255000</v>
      </c>
      <c r="F70" s="49">
        <f t="shared" ref="F70:AC70" si="250">SUM(F64:F68)</f>
        <v>-5000</v>
      </c>
      <c r="G70" s="49">
        <f t="shared" si="250"/>
        <v>-94221.225000000006</v>
      </c>
      <c r="H70" s="49">
        <f t="shared" si="250"/>
        <v>-94221.225000000006</v>
      </c>
      <c r="I70" s="49">
        <f t="shared" si="250"/>
        <v>-94221.225000000006</v>
      </c>
      <c r="J70" s="49">
        <f t="shared" si="250"/>
        <v>-2502556.8184374999</v>
      </c>
      <c r="K70" s="49">
        <f t="shared" si="250"/>
        <v>-132048.51257682292</v>
      </c>
      <c r="L70" s="49">
        <f t="shared" si="250"/>
        <v>-132598.71471255968</v>
      </c>
      <c r="M70" s="49">
        <f t="shared" si="250"/>
        <v>-133151.20935719536</v>
      </c>
      <c r="N70" s="49">
        <f t="shared" si="250"/>
        <v>-133706.00606285033</v>
      </c>
      <c r="O70" s="49">
        <f t="shared" si="250"/>
        <v>-134263.11442144553</v>
      </c>
      <c r="P70" s="49">
        <f t="shared" si="250"/>
        <v>-134822.54406486821</v>
      </c>
      <c r="Q70" s="49">
        <f t="shared" si="250"/>
        <v>-135384.30466513851</v>
      </c>
      <c r="R70" s="49">
        <f t="shared" si="250"/>
        <v>-135948.40593457659</v>
      </c>
      <c r="S70" s="49">
        <f t="shared" si="250"/>
        <v>-136514.85762597065</v>
      </c>
      <c r="T70" s="49">
        <f t="shared" si="250"/>
        <v>-1542341.5931438566</v>
      </c>
      <c r="U70" s="49">
        <f t="shared" si="250"/>
        <v>-1535973.5720041783</v>
      </c>
      <c r="V70" s="49">
        <f t="shared" si="250"/>
        <v>-38360.758333333302</v>
      </c>
      <c r="W70" s="49">
        <f t="shared" si="250"/>
        <v>0</v>
      </c>
      <c r="X70" s="49">
        <f t="shared" si="250"/>
        <v>0</v>
      </c>
      <c r="Y70" s="49">
        <f t="shared" si="250"/>
        <v>0</v>
      </c>
      <c r="Z70" s="49">
        <f t="shared" si="250"/>
        <v>0</v>
      </c>
      <c r="AA70" s="49">
        <f t="shared" si="250"/>
        <v>0</v>
      </c>
      <c r="AB70" s="49">
        <f t="shared" si="250"/>
        <v>0</v>
      </c>
      <c r="AC70" s="49">
        <f t="shared" si="250"/>
        <v>0</v>
      </c>
      <c r="AD70" s="49">
        <f t="shared" ref="AD70:AO70" si="251">SUM(AD64:AD68)</f>
        <v>0</v>
      </c>
      <c r="AE70" s="49">
        <f t="shared" si="251"/>
        <v>0</v>
      </c>
      <c r="AF70" s="49">
        <f t="shared" si="251"/>
        <v>0</v>
      </c>
      <c r="AG70" s="49">
        <f t="shared" si="251"/>
        <v>0</v>
      </c>
      <c r="AH70" s="49">
        <f t="shared" si="251"/>
        <v>0</v>
      </c>
      <c r="AI70" s="49">
        <f t="shared" si="251"/>
        <v>0</v>
      </c>
      <c r="AJ70" s="49">
        <f t="shared" si="251"/>
        <v>0</v>
      </c>
      <c r="AK70" s="49">
        <f t="shared" si="251"/>
        <v>0</v>
      </c>
      <c r="AL70" s="49">
        <f t="shared" si="251"/>
        <v>0</v>
      </c>
      <c r="AM70" s="49">
        <f t="shared" si="251"/>
        <v>0</v>
      </c>
      <c r="AN70" s="49">
        <f t="shared" si="251"/>
        <v>0</v>
      </c>
      <c r="AO70" s="49">
        <f t="shared" si="251"/>
        <v>0</v>
      </c>
      <c r="AP70" s="49">
        <f t="shared" ref="AP70:BA70" si="252">SUM(AP64:AP68)</f>
        <v>0</v>
      </c>
      <c r="AQ70" s="49">
        <f t="shared" si="252"/>
        <v>0</v>
      </c>
      <c r="AR70" s="49">
        <f t="shared" si="252"/>
        <v>0</v>
      </c>
      <c r="AS70" s="49">
        <f t="shared" si="252"/>
        <v>0</v>
      </c>
      <c r="AT70" s="49">
        <f t="shared" si="252"/>
        <v>0</v>
      </c>
      <c r="AU70" s="49">
        <f t="shared" si="252"/>
        <v>0</v>
      </c>
      <c r="AV70" s="49">
        <f t="shared" si="252"/>
        <v>0</v>
      </c>
      <c r="AW70" s="49">
        <f t="shared" si="252"/>
        <v>0</v>
      </c>
      <c r="AX70" s="49">
        <f t="shared" si="252"/>
        <v>0</v>
      </c>
      <c r="AY70" s="49">
        <f t="shared" si="252"/>
        <v>0</v>
      </c>
      <c r="AZ70" s="49">
        <f t="shared" si="252"/>
        <v>0</v>
      </c>
      <c r="BA70" s="49">
        <f t="shared" si="252"/>
        <v>0</v>
      </c>
      <c r="BB70" s="49">
        <f t="shared" ref="BB70:BY70" si="253">SUM(BB64:BB68)</f>
        <v>0</v>
      </c>
      <c r="BC70" s="49">
        <f t="shared" si="253"/>
        <v>0</v>
      </c>
      <c r="BD70" s="49">
        <f t="shared" si="253"/>
        <v>0</v>
      </c>
      <c r="BE70" s="49">
        <f t="shared" si="253"/>
        <v>0</v>
      </c>
      <c r="BF70" s="49">
        <f t="shared" si="253"/>
        <v>0</v>
      </c>
      <c r="BG70" s="49">
        <f t="shared" si="253"/>
        <v>0</v>
      </c>
      <c r="BH70" s="49">
        <f t="shared" si="253"/>
        <v>0</v>
      </c>
      <c r="BI70" s="49">
        <f t="shared" si="253"/>
        <v>0</v>
      </c>
      <c r="BJ70" s="49">
        <f t="shared" si="253"/>
        <v>0</v>
      </c>
      <c r="BK70" s="49">
        <f t="shared" si="253"/>
        <v>0</v>
      </c>
      <c r="BL70" s="49">
        <f t="shared" si="253"/>
        <v>0</v>
      </c>
      <c r="BM70" s="49">
        <f t="shared" si="253"/>
        <v>0</v>
      </c>
      <c r="BN70" s="49">
        <f t="shared" si="253"/>
        <v>0</v>
      </c>
      <c r="BO70" s="49">
        <f t="shared" si="253"/>
        <v>0</v>
      </c>
      <c r="BP70" s="49">
        <f t="shared" si="253"/>
        <v>0</v>
      </c>
      <c r="BQ70" s="49">
        <f t="shared" si="253"/>
        <v>0</v>
      </c>
      <c r="BR70" s="49">
        <f t="shared" si="253"/>
        <v>0</v>
      </c>
      <c r="BS70" s="49">
        <f t="shared" si="253"/>
        <v>0</v>
      </c>
      <c r="BT70" s="49">
        <f t="shared" si="253"/>
        <v>0</v>
      </c>
      <c r="BU70" s="49">
        <f t="shared" si="253"/>
        <v>0</v>
      </c>
      <c r="BV70" s="49">
        <f t="shared" si="253"/>
        <v>0</v>
      </c>
      <c r="BW70" s="49">
        <f t="shared" si="253"/>
        <v>0</v>
      </c>
      <c r="BX70" s="49">
        <f t="shared" si="253"/>
        <v>0</v>
      </c>
      <c r="BY70" s="49">
        <f t="shared" si="253"/>
        <v>0</v>
      </c>
    </row>
    <row r="71" spans="1:77" ht="15" thickTop="1" x14ac:dyDescent="0.2">
      <c r="B71" s="63"/>
    </row>
    <row r="72" spans="1:77" s="14" customFormat="1" ht="15" thickBot="1" x14ac:dyDescent="0.25">
      <c r="A72" s="76" t="s">
        <v>112</v>
      </c>
      <c r="B72" s="124">
        <f t="shared" si="4"/>
        <v>344693.3386597035</v>
      </c>
      <c r="C72" s="56"/>
      <c r="D72" s="57"/>
      <c r="E72" s="58">
        <f>E61+E70</f>
        <v>-255000</v>
      </c>
      <c r="F72" s="58">
        <f t="shared" ref="F72:AC72" si="254">F61+F70</f>
        <v>-5000</v>
      </c>
      <c r="G72" s="58">
        <f t="shared" si="254"/>
        <v>-94221.225000000006</v>
      </c>
      <c r="H72" s="58">
        <f t="shared" si="254"/>
        <v>-94221.225000000006</v>
      </c>
      <c r="I72" s="58">
        <f t="shared" si="254"/>
        <v>-94221.225000000006</v>
      </c>
      <c r="J72" s="58">
        <f t="shared" si="254"/>
        <v>-502014.39343750011</v>
      </c>
      <c r="K72" s="58">
        <f t="shared" si="254"/>
        <v>-8883.5125768229191</v>
      </c>
      <c r="L72" s="58">
        <f t="shared" si="254"/>
        <v>-9433.7147125596821</v>
      </c>
      <c r="M72" s="58">
        <f t="shared" si="254"/>
        <v>-9986.2093571953592</v>
      </c>
      <c r="N72" s="58">
        <f t="shared" si="254"/>
        <v>-10541.006062850327</v>
      </c>
      <c r="O72" s="58">
        <f t="shared" si="254"/>
        <v>-11098.114421445527</v>
      </c>
      <c r="P72" s="58">
        <f t="shared" si="254"/>
        <v>-11657.544064868212</v>
      </c>
      <c r="Q72" s="58">
        <f t="shared" si="254"/>
        <v>-12219.304665138508</v>
      </c>
      <c r="R72" s="58">
        <f t="shared" si="254"/>
        <v>-12783.405934576585</v>
      </c>
      <c r="S72" s="58">
        <f t="shared" si="254"/>
        <v>-13349.857625970646</v>
      </c>
      <c r="T72" s="58">
        <f t="shared" si="254"/>
        <v>-7008.2598105233628</v>
      </c>
      <c r="U72" s="58">
        <f t="shared" si="254"/>
        <v>-640.23867084505036</v>
      </c>
      <c r="V72" s="58">
        <f t="shared" si="254"/>
        <v>1496972.575</v>
      </c>
      <c r="W72" s="58">
        <f t="shared" si="254"/>
        <v>0</v>
      </c>
      <c r="X72" s="58">
        <f t="shared" si="254"/>
        <v>0</v>
      </c>
      <c r="Y72" s="58">
        <f t="shared" si="254"/>
        <v>0</v>
      </c>
      <c r="Z72" s="58">
        <f t="shared" si="254"/>
        <v>0</v>
      </c>
      <c r="AA72" s="58">
        <f t="shared" si="254"/>
        <v>0</v>
      </c>
      <c r="AB72" s="58">
        <f t="shared" si="254"/>
        <v>0</v>
      </c>
      <c r="AC72" s="58">
        <f t="shared" si="254"/>
        <v>0</v>
      </c>
      <c r="AD72" s="58">
        <f t="shared" ref="AD72:AO72" si="255">AD61+AD70</f>
        <v>0</v>
      </c>
      <c r="AE72" s="58">
        <f t="shared" si="255"/>
        <v>0</v>
      </c>
      <c r="AF72" s="58">
        <f t="shared" si="255"/>
        <v>0</v>
      </c>
      <c r="AG72" s="58">
        <f t="shared" si="255"/>
        <v>0</v>
      </c>
      <c r="AH72" s="58">
        <f t="shared" si="255"/>
        <v>0</v>
      </c>
      <c r="AI72" s="58">
        <f t="shared" si="255"/>
        <v>0</v>
      </c>
      <c r="AJ72" s="58">
        <f t="shared" si="255"/>
        <v>0</v>
      </c>
      <c r="AK72" s="58">
        <f t="shared" si="255"/>
        <v>0</v>
      </c>
      <c r="AL72" s="58">
        <f t="shared" si="255"/>
        <v>0</v>
      </c>
      <c r="AM72" s="58">
        <f t="shared" si="255"/>
        <v>0</v>
      </c>
      <c r="AN72" s="58">
        <f t="shared" si="255"/>
        <v>0</v>
      </c>
      <c r="AO72" s="58">
        <f t="shared" si="255"/>
        <v>0</v>
      </c>
      <c r="AP72" s="58">
        <f t="shared" ref="AP72:BA72" si="256">AP61+AP70</f>
        <v>0</v>
      </c>
      <c r="AQ72" s="58">
        <f t="shared" si="256"/>
        <v>0</v>
      </c>
      <c r="AR72" s="58">
        <f t="shared" si="256"/>
        <v>0</v>
      </c>
      <c r="AS72" s="58">
        <f t="shared" si="256"/>
        <v>0</v>
      </c>
      <c r="AT72" s="58">
        <f t="shared" si="256"/>
        <v>0</v>
      </c>
      <c r="AU72" s="58">
        <f t="shared" si="256"/>
        <v>0</v>
      </c>
      <c r="AV72" s="58">
        <f t="shared" si="256"/>
        <v>0</v>
      </c>
      <c r="AW72" s="58">
        <f t="shared" si="256"/>
        <v>0</v>
      </c>
      <c r="AX72" s="58">
        <f t="shared" si="256"/>
        <v>0</v>
      </c>
      <c r="AY72" s="58">
        <f t="shared" si="256"/>
        <v>0</v>
      </c>
      <c r="AZ72" s="58">
        <f t="shared" si="256"/>
        <v>0</v>
      </c>
      <c r="BA72" s="58">
        <f t="shared" si="256"/>
        <v>0</v>
      </c>
      <c r="BB72" s="58">
        <f t="shared" ref="BB72:BY72" si="257">BB61+BB70</f>
        <v>0</v>
      </c>
      <c r="BC72" s="58">
        <f t="shared" si="257"/>
        <v>0</v>
      </c>
      <c r="BD72" s="58">
        <f t="shared" si="257"/>
        <v>0</v>
      </c>
      <c r="BE72" s="58">
        <f t="shared" si="257"/>
        <v>0</v>
      </c>
      <c r="BF72" s="58">
        <f t="shared" si="257"/>
        <v>0</v>
      </c>
      <c r="BG72" s="58">
        <f t="shared" si="257"/>
        <v>0</v>
      </c>
      <c r="BH72" s="58">
        <f t="shared" si="257"/>
        <v>0</v>
      </c>
      <c r="BI72" s="58">
        <f t="shared" si="257"/>
        <v>0</v>
      </c>
      <c r="BJ72" s="58">
        <f t="shared" si="257"/>
        <v>0</v>
      </c>
      <c r="BK72" s="58">
        <f t="shared" si="257"/>
        <v>0</v>
      </c>
      <c r="BL72" s="58">
        <f t="shared" si="257"/>
        <v>0</v>
      </c>
      <c r="BM72" s="58">
        <f t="shared" si="257"/>
        <v>0</v>
      </c>
      <c r="BN72" s="58">
        <f t="shared" si="257"/>
        <v>0</v>
      </c>
      <c r="BO72" s="58">
        <f t="shared" si="257"/>
        <v>0</v>
      </c>
      <c r="BP72" s="58">
        <f t="shared" si="257"/>
        <v>0</v>
      </c>
      <c r="BQ72" s="58">
        <f t="shared" si="257"/>
        <v>0</v>
      </c>
      <c r="BR72" s="58">
        <f t="shared" si="257"/>
        <v>0</v>
      </c>
      <c r="BS72" s="58">
        <f t="shared" si="257"/>
        <v>0</v>
      </c>
      <c r="BT72" s="58">
        <f t="shared" si="257"/>
        <v>0</v>
      </c>
      <c r="BU72" s="58">
        <f t="shared" si="257"/>
        <v>0</v>
      </c>
      <c r="BV72" s="58">
        <f t="shared" si="257"/>
        <v>0</v>
      </c>
      <c r="BW72" s="58">
        <f t="shared" si="257"/>
        <v>0</v>
      </c>
      <c r="BX72" s="58">
        <f t="shared" si="257"/>
        <v>0</v>
      </c>
      <c r="BY72" s="58">
        <f t="shared" si="257"/>
        <v>0</v>
      </c>
    </row>
    <row r="73" spans="1:77" ht="15" thickTop="1" x14ac:dyDescent="0.2">
      <c r="B73" s="63"/>
    </row>
    <row r="74" spans="1:77" x14ac:dyDescent="0.2">
      <c r="B74" s="63"/>
    </row>
    <row r="75" spans="1:77" x14ac:dyDescent="0.2">
      <c r="B75" s="6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5430-4F1B-584C-BB13-074FB03355CE}">
  <sheetPr>
    <tabColor theme="1"/>
  </sheetPr>
  <dimension ref="A1"/>
  <sheetViews>
    <sheetView workbookViewId="0"/>
    <sheetView workbookViewId="1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C141-2064-4C4A-B53D-4ED76EE68EAA}">
  <dimension ref="A1:U229"/>
  <sheetViews>
    <sheetView workbookViewId="0"/>
    <sheetView workbookViewId="1"/>
  </sheetViews>
  <sheetFormatPr baseColWidth="10" defaultRowHeight="14" x14ac:dyDescent="0.2"/>
  <cols>
    <col min="1" max="1" width="3" style="93" customWidth="1"/>
    <col min="2" max="2" width="47.6640625" style="6" bestFit="1" customWidth="1"/>
    <col min="3" max="3" width="5.6640625" style="6" bestFit="1" customWidth="1"/>
    <col min="4" max="4" width="15.6640625" style="6" bestFit="1" customWidth="1"/>
    <col min="5" max="5" width="36.6640625" style="6" bestFit="1" customWidth="1"/>
    <col min="6" max="6" width="2.6640625" style="93" customWidth="1"/>
    <col min="7" max="7" width="47.6640625" style="6" bestFit="1" customWidth="1"/>
    <col min="8" max="8" width="5.6640625" style="6" bestFit="1" customWidth="1"/>
    <col min="9" max="9" width="15.6640625" style="6" bestFit="1" customWidth="1"/>
    <col min="10" max="10" width="28.6640625" style="6" bestFit="1" customWidth="1"/>
    <col min="11" max="11" width="3" style="93" customWidth="1"/>
    <col min="12" max="12" width="53" style="6" customWidth="1"/>
    <col min="13" max="13" width="5.6640625" style="6" bestFit="1" customWidth="1"/>
    <col min="14" max="14" width="15.6640625" style="6" bestFit="1" customWidth="1"/>
    <col min="15" max="15" width="29.6640625" style="6" customWidth="1"/>
    <col min="16" max="16" width="2.83203125" style="93" customWidth="1"/>
    <col min="17" max="17" width="43.6640625" style="155" bestFit="1" customWidth="1"/>
    <col min="18" max="18" width="5.33203125" style="185" bestFit="1" customWidth="1"/>
    <col min="19" max="19" width="13.6640625" style="185" bestFit="1" customWidth="1"/>
    <col min="20" max="20" width="23.1640625" style="93" bestFit="1" customWidth="1"/>
    <col min="21" max="16384" width="10.83203125" style="93"/>
  </cols>
  <sheetData>
    <row r="1" spans="1:21" x14ac:dyDescent="0.2">
      <c r="B1" s="10" t="s">
        <v>174</v>
      </c>
      <c r="C1" s="77" t="s">
        <v>7</v>
      </c>
      <c r="D1" s="10" t="s">
        <v>0</v>
      </c>
      <c r="E1" s="191" t="s">
        <v>2</v>
      </c>
      <c r="G1" s="10" t="s">
        <v>174</v>
      </c>
      <c r="H1" s="77" t="s">
        <v>7</v>
      </c>
      <c r="I1" s="10" t="s">
        <v>0</v>
      </c>
      <c r="J1" s="10" t="s">
        <v>2</v>
      </c>
      <c r="L1" s="10" t="s">
        <v>174</v>
      </c>
      <c r="M1" s="77" t="s">
        <v>7</v>
      </c>
      <c r="N1" s="10" t="s">
        <v>0</v>
      </c>
      <c r="O1" s="10" t="s">
        <v>2</v>
      </c>
      <c r="Q1" s="175" t="s">
        <v>286</v>
      </c>
      <c r="R1" s="77" t="s">
        <v>7</v>
      </c>
      <c r="S1" s="10" t="s">
        <v>0</v>
      </c>
      <c r="T1" s="10" t="s">
        <v>2</v>
      </c>
    </row>
    <row r="2" spans="1:21" x14ac:dyDescent="0.2">
      <c r="B2" s="95" t="s">
        <v>167</v>
      </c>
      <c r="C2" s="96"/>
      <c r="D2" s="95"/>
      <c r="E2" s="192"/>
      <c r="G2" s="95" t="s">
        <v>167</v>
      </c>
      <c r="H2" s="96"/>
      <c r="I2" s="95"/>
      <c r="J2" s="95"/>
      <c r="L2" s="95" t="s">
        <v>167</v>
      </c>
      <c r="M2" s="96"/>
      <c r="N2" s="95"/>
      <c r="O2" s="95"/>
      <c r="Q2" s="181"/>
      <c r="R2" s="93"/>
      <c r="S2" s="93"/>
    </row>
    <row r="3" spans="1:21" x14ac:dyDescent="0.2">
      <c r="B3" s="27" t="s">
        <v>167</v>
      </c>
      <c r="D3" s="86">
        <v>1</v>
      </c>
      <c r="E3" s="193"/>
      <c r="G3" s="27" t="s">
        <v>167</v>
      </c>
      <c r="I3" s="86">
        <v>2</v>
      </c>
      <c r="J3" s="115"/>
      <c r="L3" s="27" t="s">
        <v>167</v>
      </c>
      <c r="N3" s="86">
        <v>3</v>
      </c>
      <c r="O3" s="115"/>
    </row>
    <row r="4" spans="1:21" x14ac:dyDescent="0.2">
      <c r="B4" s="93" t="s">
        <v>172</v>
      </c>
      <c r="C4" s="93" t="s">
        <v>13</v>
      </c>
      <c r="D4" s="93">
        <f>D220</f>
        <v>12</v>
      </c>
      <c r="E4" s="93"/>
      <c r="G4" s="93" t="s">
        <v>172</v>
      </c>
      <c r="H4" s="93" t="s">
        <v>13</v>
      </c>
      <c r="I4" s="93">
        <f>I220</f>
        <v>12</v>
      </c>
      <c r="J4" s="93"/>
      <c r="L4" s="93" t="s">
        <v>172</v>
      </c>
      <c r="M4" s="93" t="s">
        <v>13</v>
      </c>
      <c r="N4" s="93">
        <f>N220</f>
        <v>12</v>
      </c>
      <c r="O4" s="93"/>
    </row>
    <row r="5" spans="1:21" x14ac:dyDescent="0.2">
      <c r="B5" s="93"/>
      <c r="C5" s="6" t="s">
        <v>13</v>
      </c>
      <c r="D5" s="93"/>
      <c r="E5" s="193"/>
      <c r="G5" s="27" t="s">
        <v>272</v>
      </c>
      <c r="H5" s="6" t="s">
        <v>13</v>
      </c>
      <c r="I5" s="86">
        <v>-3</v>
      </c>
      <c r="J5" s="115"/>
      <c r="L5" s="27" t="s">
        <v>272</v>
      </c>
      <c r="M5" s="6" t="s">
        <v>13</v>
      </c>
      <c r="N5" s="86">
        <v>-6</v>
      </c>
      <c r="O5" s="115"/>
    </row>
    <row r="6" spans="1:21" x14ac:dyDescent="0.2">
      <c r="B6" s="27" t="s">
        <v>173</v>
      </c>
      <c r="D6" s="97">
        <v>45292</v>
      </c>
      <c r="E6" s="194"/>
      <c r="G6" s="27" t="s">
        <v>173</v>
      </c>
      <c r="I6" s="97">
        <f>EDATE(D6,SUM(I4:I5))</f>
        <v>45566</v>
      </c>
      <c r="J6" s="171"/>
      <c r="L6" s="27" t="s">
        <v>173</v>
      </c>
      <c r="N6" s="97">
        <f>EDATE(I6,SUM(N4:N5))</f>
        <v>45748</v>
      </c>
      <c r="O6" s="171"/>
    </row>
    <row r="7" spans="1:21" x14ac:dyDescent="0.2">
      <c r="B7" s="27" t="s">
        <v>237</v>
      </c>
      <c r="D7" s="86">
        <v>1</v>
      </c>
      <c r="E7" s="193"/>
      <c r="G7" s="27" t="s">
        <v>237</v>
      </c>
      <c r="I7" s="86">
        <v>3</v>
      </c>
      <c r="J7" s="115"/>
      <c r="L7" s="27" t="s">
        <v>237</v>
      </c>
      <c r="N7" s="86">
        <v>12</v>
      </c>
      <c r="O7" s="115"/>
    </row>
    <row r="8" spans="1:21" x14ac:dyDescent="0.2">
      <c r="B8" s="27"/>
      <c r="D8" s="115"/>
      <c r="E8" s="193"/>
      <c r="G8" s="27"/>
      <c r="I8" s="115"/>
      <c r="J8" s="115"/>
      <c r="L8" s="27"/>
      <c r="N8" s="115"/>
      <c r="O8" s="115"/>
    </row>
    <row r="9" spans="1:21" x14ac:dyDescent="0.2">
      <c r="B9" s="27"/>
      <c r="D9" s="115"/>
      <c r="E9" s="193"/>
      <c r="G9" s="27"/>
      <c r="I9" s="115"/>
      <c r="J9" s="115"/>
      <c r="L9" s="27"/>
      <c r="N9" s="115"/>
      <c r="O9" s="115"/>
    </row>
    <row r="10" spans="1:21" x14ac:dyDescent="0.2">
      <c r="B10" s="10" t="s">
        <v>266</v>
      </c>
      <c r="C10" s="77" t="s">
        <v>7</v>
      </c>
      <c r="D10" s="10" t="s">
        <v>0</v>
      </c>
      <c r="E10" s="191"/>
      <c r="G10" s="10" t="s">
        <v>266</v>
      </c>
      <c r="H10" s="77" t="s">
        <v>7</v>
      </c>
      <c r="I10" s="10" t="s">
        <v>0</v>
      </c>
      <c r="J10" s="10"/>
      <c r="L10" s="10" t="s">
        <v>266</v>
      </c>
      <c r="M10" s="77" t="s">
        <v>7</v>
      </c>
      <c r="N10" s="10" t="s">
        <v>0</v>
      </c>
      <c r="O10" s="10"/>
      <c r="Q10" s="175" t="s">
        <v>266</v>
      </c>
      <c r="R10" s="77" t="s">
        <v>7</v>
      </c>
      <c r="S10" s="10" t="s">
        <v>0</v>
      </c>
      <c r="T10" s="10"/>
    </row>
    <row r="11" spans="1:21" x14ac:dyDescent="0.2">
      <c r="B11" s="31" t="s">
        <v>4</v>
      </c>
      <c r="C11" s="69"/>
      <c r="D11" s="31"/>
      <c r="E11" s="69"/>
      <c r="G11" s="31" t="s">
        <v>4</v>
      </c>
      <c r="H11" s="69"/>
      <c r="I11" s="31"/>
      <c r="J11" s="31"/>
      <c r="L11" s="31" t="s">
        <v>4</v>
      </c>
      <c r="M11" s="69"/>
      <c r="N11" s="31"/>
      <c r="O11" s="31"/>
      <c r="Q11" s="156" t="s">
        <v>4</v>
      </c>
      <c r="R11" s="69"/>
      <c r="S11" s="31"/>
      <c r="T11" s="31"/>
    </row>
    <row r="12" spans="1:21" x14ac:dyDescent="0.2">
      <c r="A12" s="7"/>
      <c r="B12" s="27" t="s">
        <v>254</v>
      </c>
      <c r="D12" s="127">
        <v>0.5</v>
      </c>
      <c r="E12" s="193"/>
      <c r="F12" s="7"/>
      <c r="G12" s="27" t="s">
        <v>254</v>
      </c>
      <c r="I12" s="127">
        <v>0.33333299999999999</v>
      </c>
      <c r="J12" s="172"/>
      <c r="K12" s="7"/>
      <c r="L12" s="27" t="s">
        <v>254</v>
      </c>
      <c r="N12" s="127">
        <v>0.2</v>
      </c>
      <c r="O12" s="172"/>
      <c r="P12" s="7"/>
      <c r="Q12" s="176"/>
      <c r="R12" s="7"/>
      <c r="S12" s="7"/>
      <c r="T12" s="7"/>
      <c r="U12" s="7"/>
    </row>
    <row r="13" spans="1:21" x14ac:dyDescent="0.2">
      <c r="A13" s="7"/>
      <c r="B13" s="68" t="s">
        <v>255</v>
      </c>
      <c r="C13" s="7"/>
      <c r="D13" s="118">
        <f>D12*D$7</f>
        <v>0.5</v>
      </c>
      <c r="E13" s="16"/>
      <c r="F13" s="7"/>
      <c r="G13" s="68" t="s">
        <v>255</v>
      </c>
      <c r="H13" s="7"/>
      <c r="I13" s="118">
        <f>I12*I$7</f>
        <v>0.99999899999999997</v>
      </c>
      <c r="J13" s="118"/>
      <c r="K13" s="7"/>
      <c r="L13" s="68" t="s">
        <v>255</v>
      </c>
      <c r="M13" s="7"/>
      <c r="N13" s="118">
        <f>N12*N$7</f>
        <v>2.4000000000000004</v>
      </c>
      <c r="O13" s="118"/>
      <c r="P13" s="7"/>
      <c r="Q13" s="176"/>
      <c r="R13" s="7"/>
      <c r="S13" s="7"/>
      <c r="T13" s="7"/>
      <c r="U13" s="7"/>
    </row>
    <row r="14" spans="1:21" x14ac:dyDescent="0.2">
      <c r="A14" s="7"/>
      <c r="B14" s="27" t="s">
        <v>256</v>
      </c>
      <c r="D14" s="127">
        <v>0.5</v>
      </c>
      <c r="E14" s="193"/>
      <c r="F14" s="7"/>
      <c r="G14" s="27" t="s">
        <v>256</v>
      </c>
      <c r="I14" s="127">
        <v>0.33333299999999999</v>
      </c>
      <c r="J14" s="172"/>
      <c r="K14" s="7"/>
      <c r="L14" s="27" t="s">
        <v>256</v>
      </c>
      <c r="N14" s="127">
        <v>0.2</v>
      </c>
      <c r="O14" s="172"/>
      <c r="P14" s="7"/>
      <c r="Q14" s="176"/>
      <c r="R14" s="7"/>
      <c r="S14" s="7"/>
      <c r="T14" s="7"/>
      <c r="U14" s="7"/>
    </row>
    <row r="15" spans="1:21" x14ac:dyDescent="0.2">
      <c r="A15" s="7"/>
      <c r="B15" s="68" t="s">
        <v>257</v>
      </c>
      <c r="C15" s="7"/>
      <c r="D15" s="118">
        <f>D14*D$7</f>
        <v>0.5</v>
      </c>
      <c r="E15" s="16"/>
      <c r="F15" s="7"/>
      <c r="G15" s="68" t="s">
        <v>257</v>
      </c>
      <c r="H15" s="7"/>
      <c r="I15" s="118">
        <f>I14*I$7</f>
        <v>0.99999899999999997</v>
      </c>
      <c r="J15" s="118"/>
      <c r="K15" s="7"/>
      <c r="L15" s="68" t="s">
        <v>257</v>
      </c>
      <c r="M15" s="7"/>
      <c r="N15" s="118">
        <f>N14*N$7</f>
        <v>2.4000000000000004</v>
      </c>
      <c r="O15" s="118"/>
      <c r="P15" s="7"/>
      <c r="Q15" s="176"/>
      <c r="R15" s="7"/>
      <c r="S15" s="7"/>
      <c r="T15" s="7"/>
      <c r="U15" s="7"/>
    </row>
    <row r="16" spans="1:21" x14ac:dyDescent="0.2">
      <c r="A16" s="7"/>
      <c r="B16" s="27" t="s">
        <v>258</v>
      </c>
      <c r="D16" s="127">
        <v>0.5</v>
      </c>
      <c r="E16" s="193"/>
      <c r="F16" s="7"/>
      <c r="G16" s="27" t="s">
        <v>258</v>
      </c>
      <c r="I16" s="127">
        <v>0.33333299999999999</v>
      </c>
      <c r="J16" s="172"/>
      <c r="K16" s="7"/>
      <c r="L16" s="27" t="s">
        <v>258</v>
      </c>
      <c r="N16" s="127">
        <v>0.2</v>
      </c>
      <c r="O16" s="172"/>
      <c r="P16" s="7"/>
      <c r="Q16" s="176"/>
      <c r="R16" s="7"/>
      <c r="S16" s="7"/>
      <c r="T16" s="7"/>
      <c r="U16" s="7"/>
    </row>
    <row r="17" spans="1:21" x14ac:dyDescent="0.2">
      <c r="A17" s="7"/>
      <c r="B17" s="68" t="s">
        <v>259</v>
      </c>
      <c r="C17" s="7"/>
      <c r="D17" s="118">
        <f>D16*D$7</f>
        <v>0.5</v>
      </c>
      <c r="E17" s="16"/>
      <c r="F17" s="7"/>
      <c r="G17" s="68" t="s">
        <v>259</v>
      </c>
      <c r="H17" s="7"/>
      <c r="I17" s="118">
        <f>I16*I$7</f>
        <v>0.99999899999999997</v>
      </c>
      <c r="J17" s="118"/>
      <c r="K17" s="7"/>
      <c r="L17" s="68" t="s">
        <v>259</v>
      </c>
      <c r="M17" s="7"/>
      <c r="N17" s="118">
        <f>N16*N$7</f>
        <v>2.4000000000000004</v>
      </c>
      <c r="O17" s="118"/>
      <c r="P17" s="7"/>
      <c r="Q17" s="176"/>
      <c r="R17" s="7"/>
      <c r="S17" s="7"/>
      <c r="T17" s="7"/>
      <c r="U17" s="7"/>
    </row>
    <row r="18" spans="1:21" x14ac:dyDescent="0.2">
      <c r="A18" s="7"/>
      <c r="B18" s="27" t="s">
        <v>260</v>
      </c>
      <c r="D18" s="128">
        <v>0.125</v>
      </c>
      <c r="E18" s="193"/>
      <c r="F18" s="7"/>
      <c r="G18" s="27" t="s">
        <v>260</v>
      </c>
      <c r="I18" s="128">
        <v>0.25</v>
      </c>
      <c r="J18" s="173"/>
      <c r="K18" s="7"/>
      <c r="L18" s="27" t="s">
        <v>260</v>
      </c>
      <c r="N18" s="128">
        <v>0.33333000000000002</v>
      </c>
      <c r="O18" s="173"/>
      <c r="P18" s="7"/>
      <c r="Q18" s="176"/>
      <c r="R18" s="7"/>
      <c r="S18" s="7"/>
      <c r="T18" s="7"/>
      <c r="U18" s="7"/>
    </row>
    <row r="19" spans="1:21" x14ac:dyDescent="0.2">
      <c r="A19" s="7"/>
      <c r="B19" s="68" t="s">
        <v>261</v>
      </c>
      <c r="C19" s="7"/>
      <c r="D19" s="118">
        <f>D18*(D13+D15+D17)</f>
        <v>0.1875</v>
      </c>
      <c r="E19" s="16"/>
      <c r="F19" s="7"/>
      <c r="G19" s="68" t="s">
        <v>261</v>
      </c>
      <c r="H19" s="7"/>
      <c r="I19" s="118">
        <f>I18*(I13+I15+I17)</f>
        <v>0.74999925000000001</v>
      </c>
      <c r="J19" s="118"/>
      <c r="K19" s="7"/>
      <c r="L19" s="68" t="s">
        <v>261</v>
      </c>
      <c r="M19" s="7"/>
      <c r="N19" s="118">
        <f>N18*(N13+N15+N17)</f>
        <v>2.3999760000000006</v>
      </c>
      <c r="O19" s="118"/>
      <c r="P19" s="7"/>
      <c r="Q19" s="176"/>
      <c r="R19" s="7"/>
      <c r="S19" s="7"/>
      <c r="T19" s="7"/>
      <c r="U19" s="7"/>
    </row>
    <row r="20" spans="1:21" x14ac:dyDescent="0.2">
      <c r="A20" s="7"/>
      <c r="B20" s="116"/>
      <c r="C20" s="7"/>
      <c r="D20" s="7"/>
      <c r="E20" s="68"/>
      <c r="F20" s="7"/>
      <c r="G20" s="116"/>
      <c r="H20" s="7"/>
      <c r="I20" s="7"/>
      <c r="J20" s="7"/>
      <c r="K20" s="7"/>
      <c r="L20" s="116"/>
      <c r="M20" s="7"/>
      <c r="N20" s="7"/>
      <c r="O20" s="7"/>
      <c r="P20" s="7"/>
      <c r="Q20" s="176"/>
      <c r="R20" s="7"/>
      <c r="S20" s="7"/>
      <c r="T20" s="7"/>
      <c r="U20" s="7"/>
    </row>
    <row r="21" spans="1:21" x14ac:dyDescent="0.2">
      <c r="A21" s="7"/>
      <c r="B21" s="116" t="s">
        <v>277</v>
      </c>
      <c r="C21" s="7"/>
      <c r="D21" s="112">
        <f>D13+D15+D17+D19</f>
        <v>1.6875</v>
      </c>
      <c r="E21" s="16"/>
      <c r="F21" s="7"/>
      <c r="G21" s="116" t="s">
        <v>277</v>
      </c>
      <c r="H21" s="7"/>
      <c r="I21" s="112">
        <f>I13+I15+I17+I19</f>
        <v>3.7499962500000001</v>
      </c>
      <c r="J21" s="112"/>
      <c r="K21" s="7"/>
      <c r="L21" s="116" t="s">
        <v>277</v>
      </c>
      <c r="M21" s="7"/>
      <c r="N21" s="112">
        <f>N13+N15+N17+N19</f>
        <v>9.5999760000000016</v>
      </c>
      <c r="O21" s="112"/>
      <c r="P21" s="7"/>
      <c r="Q21" s="176"/>
      <c r="R21" s="7"/>
      <c r="S21" s="7"/>
      <c r="T21" s="7"/>
      <c r="U21" s="7"/>
    </row>
    <row r="22" spans="1:21" x14ac:dyDescent="0.2">
      <c r="A22" s="107"/>
      <c r="B22" s="139" t="s">
        <v>310</v>
      </c>
      <c r="C22" s="107"/>
      <c r="D22" s="134">
        <v>3</v>
      </c>
      <c r="E22" s="16"/>
      <c r="F22" s="107"/>
      <c r="G22" s="139" t="s">
        <v>310</v>
      </c>
      <c r="H22" s="107"/>
      <c r="I22" s="134">
        <v>5.5</v>
      </c>
      <c r="J22" s="134"/>
      <c r="K22" s="107"/>
      <c r="L22" s="139" t="s">
        <v>310</v>
      </c>
      <c r="M22" s="107"/>
      <c r="N22" s="134">
        <v>12</v>
      </c>
      <c r="O22" s="134"/>
      <c r="P22" s="107"/>
      <c r="Q22" s="177"/>
      <c r="R22" s="107"/>
      <c r="S22" s="107"/>
      <c r="T22" s="107"/>
      <c r="U22" s="107"/>
    </row>
    <row r="23" spans="1:21" x14ac:dyDescent="0.2">
      <c r="A23" s="7"/>
      <c r="B23" s="27" t="s">
        <v>253</v>
      </c>
      <c r="D23" s="86">
        <v>-150000</v>
      </c>
      <c r="E23" s="193"/>
      <c r="F23" s="7"/>
      <c r="G23" s="27" t="s">
        <v>253</v>
      </c>
      <c r="I23" s="86">
        <v>-160000</v>
      </c>
      <c r="J23" s="115"/>
      <c r="K23" s="7"/>
      <c r="L23" s="27" t="s">
        <v>253</v>
      </c>
      <c r="N23" s="86">
        <v>-175000</v>
      </c>
      <c r="O23" s="115"/>
      <c r="P23" s="7"/>
      <c r="Q23" s="176"/>
      <c r="R23" s="7"/>
      <c r="S23" s="7"/>
      <c r="T23" s="7"/>
      <c r="U23" s="7"/>
    </row>
    <row r="24" spans="1:21" x14ac:dyDescent="0.2">
      <c r="A24" s="7"/>
      <c r="B24" s="116" t="s">
        <v>262</v>
      </c>
      <c r="C24" s="7" t="s">
        <v>9</v>
      </c>
      <c r="D24" s="9">
        <f>D23*D22</f>
        <v>-450000</v>
      </c>
      <c r="E24" s="68"/>
      <c r="F24" s="7"/>
      <c r="G24" s="116" t="s">
        <v>262</v>
      </c>
      <c r="H24" s="7" t="s">
        <v>9</v>
      </c>
      <c r="I24" s="9">
        <f>I23*I22</f>
        <v>-880000</v>
      </c>
      <c r="J24" s="9"/>
      <c r="K24" s="7"/>
      <c r="L24" s="116" t="s">
        <v>262</v>
      </c>
      <c r="M24" s="7" t="s">
        <v>9</v>
      </c>
      <c r="N24" s="9">
        <f>N23*N22</f>
        <v>-2100000</v>
      </c>
      <c r="O24" s="9"/>
      <c r="P24" s="7"/>
      <c r="Q24" s="176"/>
      <c r="R24" s="7"/>
      <c r="S24" s="7"/>
      <c r="T24" s="7"/>
      <c r="U24" s="7"/>
    </row>
    <row r="25" spans="1:21" x14ac:dyDescent="0.2">
      <c r="A25" s="7"/>
      <c r="B25" s="7"/>
      <c r="C25" s="7"/>
      <c r="D25" s="7"/>
      <c r="E25" s="6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76"/>
      <c r="R25" s="7"/>
      <c r="S25" s="7"/>
      <c r="T25" s="7"/>
      <c r="U25" s="7"/>
    </row>
    <row r="26" spans="1:21" x14ac:dyDescent="0.2">
      <c r="A26" s="7"/>
      <c r="B26" s="27" t="s">
        <v>263</v>
      </c>
      <c r="D26" s="127">
        <v>0.33333299999999999</v>
      </c>
      <c r="E26" s="193"/>
      <c r="F26" s="7"/>
      <c r="G26" s="27" t="s">
        <v>263</v>
      </c>
      <c r="I26" s="127">
        <v>0.33333000000000002</v>
      </c>
      <c r="J26" s="172"/>
      <c r="K26" s="7"/>
      <c r="L26" s="27" t="s">
        <v>263</v>
      </c>
      <c r="N26" s="127">
        <v>0.33333000000000002</v>
      </c>
      <c r="O26" s="172"/>
      <c r="P26" s="7"/>
      <c r="Q26" s="176"/>
      <c r="R26" s="7"/>
      <c r="S26" s="7"/>
      <c r="T26" s="7"/>
      <c r="U26" s="7"/>
    </row>
    <row r="27" spans="1:21" x14ac:dyDescent="0.2">
      <c r="A27" s="7"/>
      <c r="B27" s="116" t="s">
        <v>264</v>
      </c>
      <c r="C27" s="7" t="s">
        <v>9</v>
      </c>
      <c r="D27" s="9">
        <f>D26*D24</f>
        <v>-149999.85</v>
      </c>
      <c r="E27" s="68"/>
      <c r="F27" s="7"/>
      <c r="G27" s="116" t="s">
        <v>264</v>
      </c>
      <c r="H27" s="7" t="s">
        <v>9</v>
      </c>
      <c r="I27" s="9">
        <f>I26*I24</f>
        <v>-293330.40000000002</v>
      </c>
      <c r="J27" s="9"/>
      <c r="K27" s="7"/>
      <c r="L27" s="116" t="s">
        <v>264</v>
      </c>
      <c r="M27" s="7" t="s">
        <v>9</v>
      </c>
      <c r="N27" s="9">
        <f>N26*N24</f>
        <v>-699993</v>
      </c>
      <c r="O27" s="9"/>
      <c r="P27" s="7"/>
      <c r="Q27" s="176"/>
      <c r="R27" s="7"/>
      <c r="S27" s="7"/>
      <c r="T27" s="7"/>
      <c r="U27" s="7"/>
    </row>
    <row r="28" spans="1:21" x14ac:dyDescent="0.2">
      <c r="B28" s="27"/>
      <c r="D28" s="115"/>
      <c r="E28" s="193"/>
      <c r="G28" s="27"/>
      <c r="I28" s="115"/>
      <c r="J28" s="115"/>
      <c r="L28" s="27"/>
      <c r="N28" s="115"/>
      <c r="O28" s="115"/>
    </row>
    <row r="29" spans="1:21" x14ac:dyDescent="0.2">
      <c r="A29" s="106"/>
      <c r="B29" s="117" t="s">
        <v>311</v>
      </c>
      <c r="C29" s="129" t="s">
        <v>9</v>
      </c>
      <c r="D29" s="130">
        <f>D24+D27</f>
        <v>-599999.85</v>
      </c>
      <c r="E29" s="68"/>
      <c r="F29" s="106"/>
      <c r="G29" s="117" t="s">
        <v>311</v>
      </c>
      <c r="H29" s="129" t="s">
        <v>9</v>
      </c>
      <c r="I29" s="130">
        <f>I24+I27</f>
        <v>-1173330.3999999999</v>
      </c>
      <c r="J29" s="130"/>
      <c r="K29" s="106"/>
      <c r="L29" s="117" t="s">
        <v>311</v>
      </c>
      <c r="M29" s="129" t="s">
        <v>9</v>
      </c>
      <c r="N29" s="130">
        <f>N24+N27</f>
        <v>-2799993</v>
      </c>
      <c r="O29" s="130"/>
      <c r="P29" s="144"/>
      <c r="Q29" s="178" t="s">
        <v>288</v>
      </c>
      <c r="R29" s="106" t="s">
        <v>9</v>
      </c>
      <c r="S29" s="144">
        <f>SUM(D29,I29,N29)</f>
        <v>-4573323.25</v>
      </c>
      <c r="T29" s="106"/>
      <c r="U29" s="106"/>
    </row>
    <row r="30" spans="1:21" x14ac:dyDescent="0.2">
      <c r="A30" s="106"/>
      <c r="B30" s="117"/>
      <c r="C30" s="129"/>
      <c r="D30" s="107"/>
      <c r="E30" s="68"/>
      <c r="F30" s="106"/>
      <c r="G30" s="117"/>
      <c r="H30" s="129"/>
      <c r="I30" s="107"/>
      <c r="J30" s="107"/>
      <c r="K30" s="106"/>
      <c r="L30" s="117"/>
      <c r="M30" s="129"/>
      <c r="N30" s="107"/>
      <c r="O30" s="107"/>
      <c r="P30" s="144"/>
      <c r="Q30" s="178"/>
      <c r="R30" s="106"/>
      <c r="S30" s="106"/>
      <c r="T30" s="106"/>
      <c r="U30" s="106"/>
    </row>
    <row r="31" spans="1:21" x14ac:dyDescent="0.2">
      <c r="A31" s="106"/>
      <c r="B31" s="117" t="s">
        <v>269</v>
      </c>
      <c r="C31" s="129" t="s">
        <v>9</v>
      </c>
      <c r="D31" s="130">
        <f>D79</f>
        <v>-524042.66499633895</v>
      </c>
      <c r="E31" s="68"/>
      <c r="F31" s="106"/>
      <c r="G31" s="117" t="s">
        <v>269</v>
      </c>
      <c r="H31" s="129" t="s">
        <v>9</v>
      </c>
      <c r="I31" s="130">
        <f>I79</f>
        <v>-3463325.107572841</v>
      </c>
      <c r="J31" s="130"/>
      <c r="K31" s="106"/>
      <c r="L31" s="117" t="s">
        <v>269</v>
      </c>
      <c r="M31" s="129" t="s">
        <v>9</v>
      </c>
      <c r="N31" s="130">
        <f>N79</f>
        <v>-12601098.296774093</v>
      </c>
      <c r="O31" s="130"/>
      <c r="P31" s="144"/>
      <c r="Q31" s="178" t="s">
        <v>289</v>
      </c>
      <c r="R31" s="106" t="s">
        <v>9</v>
      </c>
      <c r="S31" s="144">
        <f>SUM(D31,I31,N31)</f>
        <v>-16588466.069343273</v>
      </c>
      <c r="T31" s="106"/>
      <c r="U31" s="106"/>
    </row>
    <row r="32" spans="1:21" x14ac:dyDescent="0.2">
      <c r="A32" s="106"/>
      <c r="B32" s="117"/>
      <c r="C32" s="129"/>
      <c r="D32" s="107"/>
      <c r="E32" s="68"/>
      <c r="F32" s="106"/>
      <c r="G32" s="117"/>
      <c r="H32" s="129"/>
      <c r="I32" s="107"/>
      <c r="J32" s="107"/>
      <c r="K32" s="106"/>
      <c r="L32" s="117"/>
      <c r="M32" s="129"/>
      <c r="N32" s="107"/>
      <c r="O32" s="107"/>
      <c r="P32" s="144"/>
      <c r="Q32" s="178"/>
      <c r="R32" s="106"/>
      <c r="S32" s="106"/>
      <c r="T32" s="106"/>
      <c r="U32" s="106"/>
    </row>
    <row r="33" spans="1:21" x14ac:dyDescent="0.2">
      <c r="A33" s="106"/>
      <c r="B33" s="117" t="s">
        <v>276</v>
      </c>
      <c r="C33" s="129" t="s">
        <v>9</v>
      </c>
      <c r="D33" s="107">
        <f>D29+D31</f>
        <v>-1124042.5149963389</v>
      </c>
      <c r="E33" s="68"/>
      <c r="F33" s="106"/>
      <c r="G33" s="117" t="s">
        <v>276</v>
      </c>
      <c r="H33" s="129" t="s">
        <v>9</v>
      </c>
      <c r="I33" s="107">
        <f>I29+I31</f>
        <v>-4636655.5075728409</v>
      </c>
      <c r="J33" s="107"/>
      <c r="K33" s="106"/>
      <c r="L33" s="117" t="s">
        <v>276</v>
      </c>
      <c r="M33" s="129" t="s">
        <v>9</v>
      </c>
      <c r="N33" s="107">
        <f>N29+N31</f>
        <v>-15401091.296774093</v>
      </c>
      <c r="O33" s="107">
        <f>N33/60</f>
        <v>-256684.85494623487</v>
      </c>
      <c r="P33" s="144"/>
      <c r="Q33" s="178" t="s">
        <v>276</v>
      </c>
      <c r="R33" s="106" t="s">
        <v>9</v>
      </c>
      <c r="S33" s="144">
        <f>SUM(D33,I33,N33)</f>
        <v>-21161789.319343273</v>
      </c>
      <c r="T33" s="106"/>
      <c r="U33" s="106"/>
    </row>
    <row r="34" spans="1:21" x14ac:dyDescent="0.2">
      <c r="B34" s="27"/>
      <c r="D34" s="115"/>
      <c r="E34" s="193"/>
      <c r="G34" s="27"/>
      <c r="I34" s="115"/>
      <c r="J34" s="115"/>
      <c r="L34" s="27"/>
      <c r="N34" s="115"/>
      <c r="O34" s="115"/>
    </row>
    <row r="35" spans="1:21" x14ac:dyDescent="0.2">
      <c r="B35" s="31" t="s">
        <v>5</v>
      </c>
      <c r="C35" s="69"/>
      <c r="D35" s="31"/>
      <c r="E35" s="69"/>
      <c r="G35" s="31" t="s">
        <v>5</v>
      </c>
      <c r="H35" s="69"/>
      <c r="I35" s="31"/>
      <c r="J35" s="31"/>
      <c r="L35" s="31" t="s">
        <v>5</v>
      </c>
      <c r="M35" s="69"/>
      <c r="N35" s="31"/>
      <c r="O35" s="31"/>
      <c r="Q35" s="156" t="s">
        <v>5</v>
      </c>
      <c r="R35" s="69"/>
      <c r="S35" s="31"/>
      <c r="T35" s="31"/>
    </row>
    <row r="36" spans="1:21" x14ac:dyDescent="0.2">
      <c r="B36" s="68" t="s">
        <v>273</v>
      </c>
      <c r="C36" s="7" t="s">
        <v>9</v>
      </c>
      <c r="D36" s="9">
        <f>D109</f>
        <v>17238.484375</v>
      </c>
      <c r="E36" s="68"/>
      <c r="G36" s="68" t="s">
        <v>273</v>
      </c>
      <c r="H36" s="7" t="s">
        <v>9</v>
      </c>
      <c r="I36" s="9">
        <f>I109</f>
        <v>4086481.5709135178</v>
      </c>
      <c r="J36" s="9"/>
      <c r="L36" s="68" t="s">
        <v>273</v>
      </c>
      <c r="M36" s="7" t="s">
        <v>9</v>
      </c>
      <c r="N36" s="9">
        <f>N109</f>
        <v>18258596.033340223</v>
      </c>
      <c r="O36" s="9"/>
      <c r="P36" s="185"/>
    </row>
    <row r="37" spans="1:21" x14ac:dyDescent="0.2">
      <c r="B37" s="68" t="s">
        <v>275</v>
      </c>
      <c r="C37" s="7" t="s">
        <v>9</v>
      </c>
      <c r="D37" s="9">
        <f>D110</f>
        <v>103241.25</v>
      </c>
      <c r="E37" s="68"/>
      <c r="G37" s="68" t="s">
        <v>275</v>
      </c>
      <c r="H37" s="7" t="s">
        <v>9</v>
      </c>
      <c r="I37" s="9">
        <f>I110</f>
        <v>148667.4</v>
      </c>
      <c r="J37" s="9"/>
      <c r="L37" s="68" t="s">
        <v>275</v>
      </c>
      <c r="M37" s="7" t="s">
        <v>9</v>
      </c>
      <c r="N37" s="9">
        <f>N110</f>
        <v>483821.10000000003</v>
      </c>
      <c r="O37" s="9"/>
      <c r="P37" s="185"/>
    </row>
    <row r="38" spans="1:21" x14ac:dyDescent="0.2">
      <c r="B38" s="117" t="s">
        <v>274</v>
      </c>
      <c r="C38" s="7" t="s">
        <v>9</v>
      </c>
      <c r="D38" s="130">
        <f>SUM(D36:D37)</f>
        <v>120479.734375</v>
      </c>
      <c r="E38" s="68"/>
      <c r="G38" s="117" t="s">
        <v>274</v>
      </c>
      <c r="H38" s="7" t="s">
        <v>9</v>
      </c>
      <c r="I38" s="130">
        <f>SUM(I36:I37)</f>
        <v>4235148.9709135182</v>
      </c>
      <c r="J38" s="130"/>
      <c r="L38" s="117" t="s">
        <v>274</v>
      </c>
      <c r="M38" s="7" t="s">
        <v>9</v>
      </c>
      <c r="N38" s="130">
        <f>SUM(N36:N37)</f>
        <v>18742417.133340225</v>
      </c>
      <c r="O38" s="130"/>
      <c r="P38" s="185"/>
      <c r="Q38" s="155" t="s">
        <v>290</v>
      </c>
      <c r="R38" s="93" t="s">
        <v>9</v>
      </c>
      <c r="S38" s="179">
        <f>SUM(D38,I38,N38)</f>
        <v>23098045.838628743</v>
      </c>
    </row>
    <row r="39" spans="1:21" x14ac:dyDescent="0.2">
      <c r="B39" s="68"/>
      <c r="C39" s="7"/>
      <c r="D39" s="9"/>
      <c r="E39" s="68"/>
      <c r="G39" s="68"/>
      <c r="H39" s="7"/>
      <c r="I39" s="9"/>
      <c r="J39" s="9"/>
      <c r="L39" s="68"/>
      <c r="M39" s="7"/>
      <c r="N39" s="9"/>
      <c r="O39" s="9"/>
      <c r="P39" s="185"/>
    </row>
    <row r="40" spans="1:21" x14ac:dyDescent="0.2">
      <c r="B40" s="68" t="s">
        <v>295</v>
      </c>
      <c r="C40" s="7" t="s">
        <v>9</v>
      </c>
      <c r="D40" s="9">
        <f>D182</f>
        <v>154861.875</v>
      </c>
      <c r="E40" s="68"/>
      <c r="G40" s="68" t="s">
        <v>295</v>
      </c>
      <c r="H40" s="7" t="s">
        <v>9</v>
      </c>
      <c r="I40" s="9">
        <f>I182</f>
        <v>185834.25</v>
      </c>
      <c r="J40" s="9"/>
      <c r="L40" s="68" t="s">
        <v>295</v>
      </c>
      <c r="M40" s="7" t="s">
        <v>9</v>
      </c>
      <c r="N40" s="9">
        <f>N182</f>
        <v>518379.75</v>
      </c>
      <c r="O40" s="9"/>
      <c r="P40" s="179"/>
      <c r="Q40" s="182"/>
    </row>
    <row r="41" spans="1:21" x14ac:dyDescent="0.2">
      <c r="B41" s="68" t="s">
        <v>296</v>
      </c>
      <c r="C41" s="7" t="s">
        <v>9</v>
      </c>
      <c r="D41" s="9">
        <f>D202</f>
        <v>103241.25</v>
      </c>
      <c r="E41" s="68"/>
      <c r="G41" s="68" t="s">
        <v>296</v>
      </c>
      <c r="H41" s="7" t="s">
        <v>9</v>
      </c>
      <c r="I41" s="9">
        <f>I202</f>
        <v>223001.1</v>
      </c>
      <c r="J41" s="9"/>
      <c r="L41" s="68" t="s">
        <v>296</v>
      </c>
      <c r="M41" s="7" t="s">
        <v>9</v>
      </c>
      <c r="N41" s="9">
        <f>N202</f>
        <v>967642.20000000007</v>
      </c>
      <c r="O41" s="9"/>
    </row>
    <row r="42" spans="1:21" x14ac:dyDescent="0.2">
      <c r="B42" s="117" t="s">
        <v>294</v>
      </c>
      <c r="C42" s="7" t="s">
        <v>9</v>
      </c>
      <c r="D42" s="130">
        <f>SUM(D40:D41)</f>
        <v>258103.125</v>
      </c>
      <c r="E42" s="68"/>
      <c r="G42" s="117" t="s">
        <v>294</v>
      </c>
      <c r="H42" s="7" t="s">
        <v>9</v>
      </c>
      <c r="I42" s="130">
        <f>SUM(I40:I41)</f>
        <v>408835.35</v>
      </c>
      <c r="J42" s="130"/>
      <c r="L42" s="117" t="s">
        <v>294</v>
      </c>
      <c r="M42" s="7" t="s">
        <v>9</v>
      </c>
      <c r="N42" s="130">
        <f>SUM(N40:N41)</f>
        <v>1486021.9500000002</v>
      </c>
      <c r="O42" s="130"/>
      <c r="Q42" s="155" t="s">
        <v>297</v>
      </c>
      <c r="R42" s="93" t="s">
        <v>9</v>
      </c>
      <c r="S42" s="179">
        <f>SUM(D42,I42,N42)</f>
        <v>2152960.4250000003</v>
      </c>
    </row>
    <row r="43" spans="1:21" x14ac:dyDescent="0.2">
      <c r="B43" s="68"/>
      <c r="C43" s="7"/>
      <c r="D43" s="7"/>
      <c r="E43" s="68"/>
      <c r="G43" s="68"/>
      <c r="H43" s="7"/>
      <c r="I43" s="7"/>
      <c r="J43" s="7"/>
      <c r="L43" s="68"/>
      <c r="M43" s="7"/>
      <c r="N43" s="7"/>
      <c r="O43" s="7"/>
      <c r="Q43" s="183"/>
    </row>
    <row r="44" spans="1:21" x14ac:dyDescent="0.2">
      <c r="A44" s="106"/>
      <c r="B44" s="145" t="s">
        <v>267</v>
      </c>
      <c r="C44" s="107" t="s">
        <v>9</v>
      </c>
      <c r="D44" s="130">
        <f>D38+D42</f>
        <v>378582.859375</v>
      </c>
      <c r="E44" s="68" t="s">
        <v>309</v>
      </c>
      <c r="F44" s="106"/>
      <c r="G44" s="145" t="s">
        <v>267</v>
      </c>
      <c r="H44" s="107" t="s">
        <v>9</v>
      </c>
      <c r="I44" s="130">
        <f>I38+I42</f>
        <v>4643984.3209135178</v>
      </c>
      <c r="J44" s="130"/>
      <c r="K44" s="106"/>
      <c r="L44" s="145" t="s">
        <v>267</v>
      </c>
      <c r="M44" s="107" t="s">
        <v>9</v>
      </c>
      <c r="N44" s="130">
        <f>N38+N42</f>
        <v>20228439.083340224</v>
      </c>
      <c r="O44" s="130"/>
      <c r="P44" s="144"/>
      <c r="Q44" s="178" t="s">
        <v>287</v>
      </c>
      <c r="R44" s="106" t="s">
        <v>9</v>
      </c>
      <c r="S44" s="144">
        <f>SUM(D44,I44,N44)</f>
        <v>25251006.263628744</v>
      </c>
      <c r="T44" s="106"/>
      <c r="U44" s="106"/>
    </row>
    <row r="45" spans="1:21" x14ac:dyDescent="0.2">
      <c r="Q45" s="181"/>
      <c r="R45" s="93"/>
      <c r="S45" s="93"/>
    </row>
    <row r="46" spans="1:21" x14ac:dyDescent="0.2">
      <c r="B46" s="31" t="s">
        <v>268</v>
      </c>
      <c r="C46" s="69"/>
      <c r="D46" s="31"/>
      <c r="E46" s="69"/>
      <c r="G46" s="31" t="s">
        <v>268</v>
      </c>
      <c r="H46" s="69"/>
      <c r="I46" s="31"/>
      <c r="J46" s="31"/>
      <c r="L46" s="31" t="s">
        <v>268</v>
      </c>
      <c r="M46" s="69"/>
      <c r="N46" s="31"/>
      <c r="O46" s="31"/>
      <c r="Q46" s="156" t="s">
        <v>268</v>
      </c>
      <c r="R46" s="69"/>
      <c r="S46" s="31"/>
      <c r="T46" s="31"/>
    </row>
    <row r="47" spans="1:21" x14ac:dyDescent="0.2">
      <c r="A47" s="106"/>
      <c r="B47" s="14" t="s">
        <v>278</v>
      </c>
      <c r="C47" s="14" t="s">
        <v>9</v>
      </c>
      <c r="D47" s="131">
        <f>D33+D44</f>
        <v>-745459.65562133887</v>
      </c>
      <c r="E47" s="93" t="s">
        <v>308</v>
      </c>
      <c r="F47" s="106"/>
      <c r="G47" s="14" t="s">
        <v>278</v>
      </c>
      <c r="H47" s="14" t="s">
        <v>9</v>
      </c>
      <c r="I47" s="131">
        <f>I33+I44</f>
        <v>7328.8133406769484</v>
      </c>
      <c r="J47" s="131"/>
      <c r="K47" s="106"/>
      <c r="L47" s="14" t="s">
        <v>278</v>
      </c>
      <c r="M47" s="14" t="s">
        <v>9</v>
      </c>
      <c r="N47" s="131">
        <f>N33+N44</f>
        <v>4827347.7865661308</v>
      </c>
      <c r="O47" s="131"/>
      <c r="Q47" s="178" t="s">
        <v>278</v>
      </c>
      <c r="R47" s="93"/>
      <c r="S47" s="144">
        <f>SUM(D47,I47,N47)</f>
        <v>4089216.9442854691</v>
      </c>
      <c r="T47" s="180"/>
    </row>
    <row r="48" spans="1:21" s="106" customFormat="1" x14ac:dyDescent="0.2">
      <c r="B48" s="14" t="s">
        <v>279</v>
      </c>
      <c r="C48" s="14"/>
      <c r="D48" s="150">
        <f>D47/-D33</f>
        <v>-0.6631952490015619</v>
      </c>
      <c r="E48" s="195"/>
      <c r="G48" s="14" t="s">
        <v>279</v>
      </c>
      <c r="H48" s="14"/>
      <c r="I48" s="150">
        <f>I47/-I33</f>
        <v>1.5806249415569319E-3</v>
      </c>
      <c r="J48" s="150"/>
      <c r="L48" s="14" t="s">
        <v>279</v>
      </c>
      <c r="M48" s="14"/>
      <c r="N48" s="150">
        <f>N47/-N33</f>
        <v>0.31344193041549367</v>
      </c>
      <c r="O48" s="150"/>
      <c r="P48" s="93"/>
      <c r="Q48" s="14" t="s">
        <v>279</v>
      </c>
      <c r="R48" s="93"/>
      <c r="S48" s="150">
        <f>S47/-S33</f>
        <v>0.19323587824152727</v>
      </c>
      <c r="T48" s="93"/>
      <c r="U48" s="93"/>
    </row>
    <row r="49" spans="1:21" s="106" customFormat="1" x14ac:dyDescent="0.2">
      <c r="B49" s="14" t="s">
        <v>291</v>
      </c>
      <c r="C49" s="14"/>
      <c r="D49" s="150">
        <f>D47/D44</f>
        <v>-1.9690792574497784</v>
      </c>
      <c r="E49" s="195"/>
      <c r="G49" s="14" t="s">
        <v>291</v>
      </c>
      <c r="H49" s="14"/>
      <c r="I49" s="150">
        <f>I47/I44</f>
        <v>1.5781305091131957E-3</v>
      </c>
      <c r="J49" s="150"/>
      <c r="L49" s="14" t="s">
        <v>291</v>
      </c>
      <c r="M49" s="14"/>
      <c r="N49" s="150">
        <f>N47/N44</f>
        <v>0.23864163550522527</v>
      </c>
      <c r="O49" s="150"/>
      <c r="P49" s="93"/>
      <c r="Q49" s="14" t="s">
        <v>293</v>
      </c>
      <c r="R49" s="93"/>
      <c r="S49" s="150">
        <f>S47/S44</f>
        <v>0.16194273216650101</v>
      </c>
      <c r="T49" s="93" t="s">
        <v>292</v>
      </c>
      <c r="U49" s="93"/>
    </row>
    <row r="50" spans="1:21" s="106" customFormat="1" x14ac:dyDescent="0.2">
      <c r="B50" s="14" t="s">
        <v>280</v>
      </c>
      <c r="C50" s="14"/>
      <c r="D50" s="150" t="e">
        <f>Phase1Cashflows!$B$105</f>
        <v>#NUM!</v>
      </c>
      <c r="E50" s="195"/>
      <c r="G50" s="14" t="s">
        <v>280</v>
      </c>
      <c r="H50" s="14"/>
      <c r="I50" s="150">
        <f>Phase2Cashflows!$B$105</f>
        <v>2.8384357690811168E-3</v>
      </c>
      <c r="J50" s="150"/>
      <c r="L50" s="14" t="s">
        <v>280</v>
      </c>
      <c r="M50" s="14"/>
      <c r="N50" s="150">
        <f>Phase3Cashflows!$B$105</f>
        <v>0.6997157216072083</v>
      </c>
      <c r="O50" s="150"/>
      <c r="P50" s="93"/>
      <c r="Q50" s="14"/>
      <c r="R50" s="93"/>
      <c r="S50" s="150"/>
      <c r="T50" s="93"/>
      <c r="U50" s="93"/>
    </row>
    <row r="51" spans="1:21" x14ac:dyDescent="0.2">
      <c r="Q51" s="181"/>
      <c r="R51" s="93"/>
      <c r="S51" s="93"/>
    </row>
    <row r="52" spans="1:21" x14ac:dyDescent="0.2">
      <c r="A52" s="186"/>
      <c r="B52" s="148"/>
      <c r="C52" s="104"/>
      <c r="D52" s="149"/>
      <c r="E52" s="196"/>
      <c r="F52" s="186"/>
      <c r="G52" s="148"/>
      <c r="H52" s="104"/>
      <c r="I52" s="149"/>
      <c r="J52" s="149"/>
      <c r="K52" s="186"/>
      <c r="L52" s="148"/>
      <c r="M52" s="104"/>
      <c r="N52" s="149"/>
      <c r="O52" s="149"/>
      <c r="Q52" s="181"/>
      <c r="R52" s="93"/>
      <c r="S52" s="93"/>
    </row>
    <row r="53" spans="1:21" x14ac:dyDescent="0.2">
      <c r="B53" s="146" t="s">
        <v>265</v>
      </c>
      <c r="C53" s="147" t="s">
        <v>7</v>
      </c>
      <c r="D53" s="146" t="s">
        <v>0</v>
      </c>
      <c r="E53" s="197"/>
      <c r="G53" s="146" t="s">
        <v>265</v>
      </c>
      <c r="H53" s="147" t="s">
        <v>7</v>
      </c>
      <c r="I53" s="146" t="s">
        <v>0</v>
      </c>
      <c r="J53" s="146"/>
      <c r="L53" s="146" t="s">
        <v>265</v>
      </c>
      <c r="M53" s="147" t="s">
        <v>7</v>
      </c>
      <c r="N53" s="146" t="s">
        <v>0</v>
      </c>
      <c r="O53" s="146"/>
      <c r="Q53" s="181"/>
      <c r="R53" s="93"/>
      <c r="S53" s="93"/>
    </row>
    <row r="54" spans="1:21" x14ac:dyDescent="0.2">
      <c r="B54" s="31" t="s">
        <v>222</v>
      </c>
      <c r="C54" s="69"/>
      <c r="D54" s="31"/>
      <c r="E54" s="69"/>
      <c r="G54" s="31" t="s">
        <v>222</v>
      </c>
      <c r="H54" s="69"/>
      <c r="I54" s="31"/>
      <c r="J54" s="31"/>
      <c r="L54" s="31" t="s">
        <v>222</v>
      </c>
      <c r="M54" s="69"/>
      <c r="N54" s="31"/>
      <c r="O54" s="31"/>
    </row>
    <row r="55" spans="1:21" x14ac:dyDescent="0.2">
      <c r="B55" s="6" t="s">
        <v>132</v>
      </c>
      <c r="D55" s="187">
        <f>D6</f>
        <v>45292</v>
      </c>
      <c r="E55" s="198"/>
      <c r="G55" s="6" t="s">
        <v>132</v>
      </c>
      <c r="I55" s="187">
        <f>I6</f>
        <v>45566</v>
      </c>
      <c r="J55" s="187"/>
      <c r="L55" s="6" t="s">
        <v>132</v>
      </c>
      <c r="N55" s="187">
        <f>N6</f>
        <v>45748</v>
      </c>
      <c r="O55" s="187"/>
    </row>
    <row r="57" spans="1:21" x14ac:dyDescent="0.2">
      <c r="B57" s="6" t="s">
        <v>141</v>
      </c>
      <c r="C57" s="6" t="s">
        <v>9</v>
      </c>
      <c r="D57" s="23">
        <f>Phase1Cashflows!C11</f>
        <v>4214000</v>
      </c>
      <c r="E57" s="198"/>
      <c r="G57" s="6" t="s">
        <v>141</v>
      </c>
      <c r="H57" s="6" t="s">
        <v>9</v>
      </c>
      <c r="I57" s="23">
        <f>Phase2Cashflows!C11</f>
        <v>13818000</v>
      </c>
      <c r="J57" s="23"/>
      <c r="L57" s="6" t="s">
        <v>141</v>
      </c>
      <c r="M57" s="6" t="s">
        <v>9</v>
      </c>
      <c r="N57" s="23">
        <f>Phase3Cashflows!C11</f>
        <v>55272000</v>
      </c>
      <c r="O57" s="23"/>
    </row>
    <row r="58" spans="1:21" x14ac:dyDescent="0.2">
      <c r="B58" s="6" t="s">
        <v>147</v>
      </c>
      <c r="C58" s="6" t="s">
        <v>9</v>
      </c>
      <c r="D58" s="87">
        <f>Phase1Cashflows!C29</f>
        <v>-2993996.25</v>
      </c>
      <c r="E58" s="198"/>
      <c r="G58" s="6" t="s">
        <v>147</v>
      </c>
      <c r="H58" s="6" t="s">
        <v>9</v>
      </c>
      <c r="I58" s="87">
        <f>Phase2Cashflows!C29</f>
        <v>-4980357.9000000004</v>
      </c>
      <c r="J58" s="87"/>
      <c r="L58" s="6" t="s">
        <v>147</v>
      </c>
      <c r="M58" s="6" t="s">
        <v>9</v>
      </c>
      <c r="N58" s="87">
        <f>Phase3Cashflows!C29</f>
        <v>-17348442.300000001</v>
      </c>
      <c r="O58" s="20">
        <f>N58/$N$7</f>
        <v>-1445703.5250000001</v>
      </c>
    </row>
    <row r="59" spans="1:21" x14ac:dyDescent="0.2">
      <c r="B59" s="6" t="s">
        <v>168</v>
      </c>
      <c r="C59" s="6" t="s">
        <v>9</v>
      </c>
      <c r="D59" s="87">
        <f>D58/D151</f>
        <v>-1496998.125</v>
      </c>
      <c r="E59" s="198"/>
      <c r="G59" s="6" t="s">
        <v>168</v>
      </c>
      <c r="H59" s="6" t="s">
        <v>9</v>
      </c>
      <c r="I59" s="87">
        <f>I58/I151</f>
        <v>-830059.65</v>
      </c>
      <c r="J59" s="87"/>
      <c r="L59" s="6" t="s">
        <v>168</v>
      </c>
      <c r="M59" s="6" t="s">
        <v>9</v>
      </c>
      <c r="N59" s="87">
        <f>N58/N151</f>
        <v>-722851.76250000007</v>
      </c>
      <c r="O59" s="87"/>
    </row>
    <row r="60" spans="1:21" x14ac:dyDescent="0.2">
      <c r="B60" s="6" t="s">
        <v>146</v>
      </c>
      <c r="C60" s="6" t="s">
        <v>169</v>
      </c>
      <c r="D60" s="23">
        <f>D59/D158</f>
        <v>-7231.875</v>
      </c>
      <c r="E60" s="198"/>
      <c r="G60" s="6" t="s">
        <v>146</v>
      </c>
      <c r="H60" s="6" t="s">
        <v>169</v>
      </c>
      <c r="I60" s="23">
        <f>I59/I158</f>
        <v>-4009.9500000000003</v>
      </c>
      <c r="J60" s="23"/>
      <c r="L60" s="6" t="s">
        <v>146</v>
      </c>
      <c r="M60" s="6" t="s">
        <v>169</v>
      </c>
      <c r="N60" s="23">
        <f>N59/N158</f>
        <v>-3492.0375000000004</v>
      </c>
      <c r="O60" s="23"/>
    </row>
    <row r="61" spans="1:21" x14ac:dyDescent="0.2">
      <c r="B61" s="6" t="s">
        <v>271</v>
      </c>
      <c r="C61" s="6" t="s">
        <v>9</v>
      </c>
      <c r="D61" s="87">
        <f>Phase1Cashflows!C30</f>
        <v>-5552996.25</v>
      </c>
      <c r="E61" s="198"/>
      <c r="G61" s="6" t="s">
        <v>271</v>
      </c>
      <c r="H61" s="6" t="s">
        <v>9</v>
      </c>
      <c r="I61" s="87">
        <f>Phase2Cashflows!C30</f>
        <v>-12975357.9</v>
      </c>
      <c r="J61" s="87"/>
      <c r="L61" s="6" t="s">
        <v>271</v>
      </c>
      <c r="M61" s="6" t="s">
        <v>9</v>
      </c>
      <c r="N61" s="87">
        <f>Phase3Cashflows!C30</f>
        <v>-49328442.299999997</v>
      </c>
      <c r="O61" s="87"/>
    </row>
    <row r="62" spans="1:21" x14ac:dyDescent="0.2">
      <c r="B62" s="6" t="s">
        <v>306</v>
      </c>
      <c r="D62" s="87">
        <f>D61/D151</f>
        <v>-2776498.125</v>
      </c>
      <c r="E62" s="198"/>
      <c r="G62" s="6" t="s">
        <v>306</v>
      </c>
      <c r="I62" s="87">
        <f>I61/I151</f>
        <v>-2162559.65</v>
      </c>
      <c r="J62" s="87"/>
      <c r="L62" s="6" t="s">
        <v>306</v>
      </c>
      <c r="N62" s="87">
        <f>N61/N151</f>
        <v>-2055351.7625</v>
      </c>
      <c r="O62" s="87"/>
    </row>
    <row r="64" spans="1:21" x14ac:dyDescent="0.2">
      <c r="B64" s="14" t="s">
        <v>298</v>
      </c>
      <c r="C64" s="6" t="s">
        <v>9</v>
      </c>
      <c r="D64" s="20">
        <f>Phase1Cashflows!C33</f>
        <v>-1338996.25</v>
      </c>
      <c r="E64" s="198"/>
      <c r="G64" s="14" t="s">
        <v>298</v>
      </c>
      <c r="H64" s="6" t="s">
        <v>9</v>
      </c>
      <c r="I64" s="20">
        <f>Phase2Cashflows!C33</f>
        <v>842642.09999999963</v>
      </c>
      <c r="J64" s="20"/>
      <c r="L64" s="14" t="s">
        <v>298</v>
      </c>
      <c r="M64" s="6" t="s">
        <v>9</v>
      </c>
      <c r="N64" s="20">
        <f>Phase3Cashflows!C33</f>
        <v>5943557.700000003</v>
      </c>
      <c r="O64" s="20">
        <f>N64/$N$7</f>
        <v>495296.47500000027</v>
      </c>
    </row>
    <row r="65" spans="2:16" x14ac:dyDescent="0.2">
      <c r="B65" s="14" t="s">
        <v>299</v>
      </c>
      <c r="C65" s="6" t="s">
        <v>10</v>
      </c>
      <c r="D65" s="24">
        <f>XIRR(Phase1Cashflows!F33:BB33,Phase1Cashflows!F2:BB2)</f>
        <v>2.9802322387695314E-9</v>
      </c>
      <c r="E65" s="198"/>
      <c r="G65" s="14" t="s">
        <v>299</v>
      </c>
      <c r="H65" s="6" t="s">
        <v>10</v>
      </c>
      <c r="I65" s="24">
        <f>XIRR(Phase2Cashflows!F33:BB33,Phase2Cashflows!F2:BB2)</f>
        <v>0.14642054438591007</v>
      </c>
      <c r="J65" s="24"/>
      <c r="L65" s="14" t="s">
        <v>299</v>
      </c>
      <c r="M65" s="6" t="s">
        <v>10</v>
      </c>
      <c r="N65" s="24">
        <f>XIRR(Phase3Cashflows!F33:BB33,Phase3Cashflows!F2:BB2)</f>
        <v>0.52500200867652891</v>
      </c>
      <c r="O65" s="24"/>
    </row>
    <row r="66" spans="2:16" x14ac:dyDescent="0.2">
      <c r="B66" s="14" t="s">
        <v>300</v>
      </c>
      <c r="D66" s="25">
        <f>-D57/D61</f>
        <v>0.75886959224940953</v>
      </c>
      <c r="E66" s="198"/>
      <c r="G66" s="14" t="s">
        <v>300</v>
      </c>
      <c r="I66" s="25">
        <f>-I57/I61</f>
        <v>1.064941723110389</v>
      </c>
      <c r="J66" s="25"/>
      <c r="L66" s="14" t="s">
        <v>300</v>
      </c>
      <c r="N66" s="25">
        <f>-N57/N61</f>
        <v>1.1204894665810277</v>
      </c>
      <c r="O66" s="25"/>
    </row>
    <row r="67" spans="2:16" x14ac:dyDescent="0.2">
      <c r="B67" s="14" t="s">
        <v>301</v>
      </c>
      <c r="C67" s="6" t="s">
        <v>14</v>
      </c>
      <c r="D67" s="26">
        <f>D64/-D61</f>
        <v>-0.2411304077505905</v>
      </c>
      <c r="E67" s="195"/>
      <c r="G67" s="14" t="s">
        <v>301</v>
      </c>
      <c r="H67" s="6" t="s">
        <v>14</v>
      </c>
      <c r="I67" s="26">
        <f>I64/-I61</f>
        <v>6.494172311038908E-2</v>
      </c>
      <c r="J67" s="26"/>
      <c r="L67" s="14" t="s">
        <v>301</v>
      </c>
      <c r="M67" s="6" t="s">
        <v>14</v>
      </c>
      <c r="N67" s="26">
        <f>N64/-N61</f>
        <v>0.1204894665810277</v>
      </c>
      <c r="O67" s="26"/>
    </row>
    <row r="68" spans="2:16" x14ac:dyDescent="0.2">
      <c r="B68" s="14" t="s">
        <v>307</v>
      </c>
      <c r="D68" s="26">
        <f>D64/D57</f>
        <v>-0.31774946606549598</v>
      </c>
      <c r="E68" s="195"/>
      <c r="G68" s="14" t="s">
        <v>307</v>
      </c>
      <c r="I68" s="26">
        <f>I64/I57</f>
        <v>6.0981480677377305E-2</v>
      </c>
      <c r="J68" s="26"/>
      <c r="L68" s="14" t="s">
        <v>307</v>
      </c>
      <c r="N68" s="26">
        <f>N64/N57</f>
        <v>0.10753288645245337</v>
      </c>
      <c r="O68" s="26"/>
    </row>
    <row r="70" spans="2:16" x14ac:dyDescent="0.2">
      <c r="B70" s="6" t="s">
        <v>120</v>
      </c>
      <c r="C70" s="68" t="s">
        <v>9</v>
      </c>
      <c r="D70" s="21">
        <f>SUMIF(Phase1Cashflows!F72:BB72, "&gt;0")</f>
        <v>49252.8125</v>
      </c>
      <c r="E70" s="68"/>
      <c r="G70" s="6" t="s">
        <v>120</v>
      </c>
      <c r="H70" s="68" t="s">
        <v>9</v>
      </c>
      <c r="I70" s="21">
        <f>SUMIF(Phase2Cashflows!F72:BB72, "&gt;0")</f>
        <v>4086481.5749999993</v>
      </c>
      <c r="J70" s="21"/>
      <c r="L70" s="6" t="s">
        <v>120</v>
      </c>
      <c r="M70" s="68" t="s">
        <v>9</v>
      </c>
      <c r="N70" s="21">
        <f>SUMIF(Phase3Cashflows!F72:BB72, "&gt;0")</f>
        <v>18258596.033358481</v>
      </c>
      <c r="O70" s="20">
        <f t="shared" ref="O70:O71" si="0">N70/$N$7</f>
        <v>1521549.6694465401</v>
      </c>
      <c r="P70" s="188"/>
    </row>
    <row r="71" spans="2:16" x14ac:dyDescent="0.2">
      <c r="B71" s="6" t="s">
        <v>119</v>
      </c>
      <c r="C71" s="68" t="s">
        <v>9</v>
      </c>
      <c r="D71" s="135">
        <f>SUMIF(Phase1Cashflows!F72:BB72, "&lt;0")</f>
        <v>-1497264.757132397</v>
      </c>
      <c r="E71" s="68"/>
      <c r="G71" s="6" t="s">
        <v>119</v>
      </c>
      <c r="H71" s="68" t="s">
        <v>9</v>
      </c>
      <c r="I71" s="135">
        <f>SUMIF(Phase2Cashflows!F72:BB72, "&lt;0")</f>
        <v>-3463325.1110361661</v>
      </c>
      <c r="J71" s="135"/>
      <c r="L71" s="6" t="s">
        <v>119</v>
      </c>
      <c r="M71" s="68" t="s">
        <v>9</v>
      </c>
      <c r="N71" s="135">
        <f>SUMIF(Phase3Cashflows!F72:BB72, "&lt;0")</f>
        <v>-12601098.296786694</v>
      </c>
      <c r="O71" s="20">
        <f t="shared" si="0"/>
        <v>-1050091.5247322244</v>
      </c>
      <c r="P71" s="188"/>
    </row>
    <row r="72" spans="2:16" x14ac:dyDescent="0.2">
      <c r="B72" s="14" t="s">
        <v>302</v>
      </c>
      <c r="C72" s="68" t="s">
        <v>9</v>
      </c>
      <c r="D72" s="136">
        <f>D70+D71</f>
        <v>-1448011.944632397</v>
      </c>
      <c r="G72" s="14" t="s">
        <v>302</v>
      </c>
      <c r="H72" s="68" t="s">
        <v>9</v>
      </c>
      <c r="I72" s="136">
        <f>I70+I71</f>
        <v>623156.46396383317</v>
      </c>
      <c r="J72" s="136"/>
      <c r="L72" s="14" t="s">
        <v>302</v>
      </c>
      <c r="M72" s="68" t="s">
        <v>9</v>
      </c>
      <c r="N72" s="136">
        <f>N70+N71</f>
        <v>5657497.7365717869</v>
      </c>
      <c r="O72" s="20">
        <f>N72/$N$7</f>
        <v>471458.1447143156</v>
      </c>
    </row>
    <row r="73" spans="2:16" x14ac:dyDescent="0.2">
      <c r="B73" s="14" t="s">
        <v>303</v>
      </c>
      <c r="C73" s="6" t="s">
        <v>10</v>
      </c>
      <c r="D73" s="137">
        <f>XIRR(Phase1Cashflows!F72:BB72,Phase1Cashflows!F2:BB2)</f>
        <v>2.9802322387695314E-9</v>
      </c>
      <c r="E73" s="195"/>
      <c r="G73" s="14" t="s">
        <v>303</v>
      </c>
      <c r="H73" s="6" t="s">
        <v>10</v>
      </c>
      <c r="I73" s="137">
        <f>XIRR(Phase2Cashflows!F72:BB72,Phase2Cashflows!F2:BB2)</f>
        <v>0.27576653361320502</v>
      </c>
      <c r="J73" s="137"/>
      <c r="L73" s="14" t="s">
        <v>303</v>
      </c>
      <c r="M73" s="6" t="s">
        <v>10</v>
      </c>
      <c r="N73" s="137">
        <f>XIRR(Phase3Cashflows!F72:BB72,Phase3Cashflows!F2:BB2)</f>
        <v>0.87739161252975473</v>
      </c>
      <c r="O73" s="137"/>
    </row>
    <row r="74" spans="2:16" x14ac:dyDescent="0.2">
      <c r="B74" s="14" t="s">
        <v>304</v>
      </c>
      <c r="D74" s="134">
        <f>-D70/D71</f>
        <v>3.2895192560553121E-2</v>
      </c>
      <c r="E74" s="16"/>
      <c r="G74" s="14" t="s">
        <v>304</v>
      </c>
      <c r="I74" s="134">
        <f>-I70/I71</f>
        <v>1.179930108778438</v>
      </c>
      <c r="J74" s="134"/>
      <c r="L74" s="14" t="s">
        <v>304</v>
      </c>
      <c r="N74" s="134">
        <f>-N70/N71</f>
        <v>1.4489686218870668</v>
      </c>
      <c r="O74" s="134"/>
    </row>
    <row r="75" spans="2:16" x14ac:dyDescent="0.2">
      <c r="B75" s="14" t="s">
        <v>305</v>
      </c>
      <c r="C75" s="14" t="s">
        <v>14</v>
      </c>
      <c r="D75" s="137">
        <f>D72/-D71</f>
        <v>-0.96710480743944693</v>
      </c>
      <c r="E75" s="195"/>
      <c r="G75" s="14" t="s">
        <v>305</v>
      </c>
      <c r="H75" s="14" t="s">
        <v>14</v>
      </c>
      <c r="I75" s="137">
        <f>I72/-I71</f>
        <v>0.17993010877843799</v>
      </c>
      <c r="J75" s="137"/>
      <c r="L75" s="14" t="s">
        <v>305</v>
      </c>
      <c r="M75" s="14" t="s">
        <v>14</v>
      </c>
      <c r="N75" s="137">
        <f>N72/-N71</f>
        <v>0.44896862188706682</v>
      </c>
      <c r="O75" s="137"/>
    </row>
    <row r="77" spans="2:16" x14ac:dyDescent="0.2">
      <c r="B77" s="31" t="s">
        <v>139</v>
      </c>
      <c r="C77" s="69"/>
      <c r="D77" s="31"/>
      <c r="E77" s="69"/>
      <c r="G77" s="31" t="s">
        <v>139</v>
      </c>
      <c r="H77" s="69"/>
      <c r="I77" s="31"/>
      <c r="J77" s="31"/>
      <c r="L77" s="31" t="s">
        <v>139</v>
      </c>
      <c r="M77" s="69"/>
      <c r="N77" s="31"/>
      <c r="O77" s="31"/>
    </row>
    <row r="78" spans="2:16" x14ac:dyDescent="0.2">
      <c r="B78" s="27" t="s">
        <v>158</v>
      </c>
      <c r="C78" s="6" t="s">
        <v>14</v>
      </c>
      <c r="D78" s="4">
        <v>0.35</v>
      </c>
      <c r="E78" s="93"/>
      <c r="G78" s="27" t="s">
        <v>158</v>
      </c>
      <c r="H78" s="6" t="s">
        <v>14</v>
      </c>
      <c r="I78" s="4">
        <v>0.99999999900000003</v>
      </c>
      <c r="J78" s="93"/>
      <c r="L78" s="27" t="s">
        <v>158</v>
      </c>
      <c r="M78" s="6" t="s">
        <v>14</v>
      </c>
      <c r="N78" s="4">
        <v>0.99999999999900002</v>
      </c>
      <c r="O78" s="93"/>
    </row>
    <row r="79" spans="2:16" x14ac:dyDescent="0.2">
      <c r="B79" s="6" t="s">
        <v>160</v>
      </c>
      <c r="C79" s="6" t="s">
        <v>9</v>
      </c>
      <c r="D79" s="9">
        <f>D78*D71</f>
        <v>-524042.66499633895</v>
      </c>
      <c r="E79" s="68"/>
      <c r="G79" s="6" t="s">
        <v>160</v>
      </c>
      <c r="H79" s="6" t="s">
        <v>9</v>
      </c>
      <c r="I79" s="9">
        <f>I78*I71</f>
        <v>-3463325.107572841</v>
      </c>
      <c r="J79" s="9"/>
      <c r="L79" s="6" t="s">
        <v>160</v>
      </c>
      <c r="M79" s="6" t="s">
        <v>9</v>
      </c>
      <c r="N79" s="9">
        <f>N78*N71</f>
        <v>-12601098.296774093</v>
      </c>
      <c r="O79" s="9"/>
    </row>
    <row r="80" spans="2:16" x14ac:dyDescent="0.2">
      <c r="D80" s="7"/>
      <c r="E80" s="68"/>
      <c r="I80" s="7"/>
      <c r="J80" s="7"/>
      <c r="N80" s="7"/>
      <c r="O80" s="7"/>
    </row>
    <row r="81" spans="2:15" x14ac:dyDescent="0.2">
      <c r="B81" s="6" t="s">
        <v>159</v>
      </c>
      <c r="C81" s="6" t="s">
        <v>14</v>
      </c>
      <c r="D81" s="132">
        <f>1-D78</f>
        <v>0.65</v>
      </c>
      <c r="G81" s="6" t="s">
        <v>159</v>
      </c>
      <c r="H81" s="6" t="s">
        <v>14</v>
      </c>
      <c r="I81" s="132">
        <f>1-I78</f>
        <v>9.9999997171806854E-10</v>
      </c>
      <c r="J81" s="132"/>
      <c r="L81" s="6" t="s">
        <v>159</v>
      </c>
      <c r="M81" s="6" t="s">
        <v>14</v>
      </c>
      <c r="N81" s="132">
        <f>1-N78</f>
        <v>9.999778782798785E-13</v>
      </c>
      <c r="O81" s="132"/>
    </row>
    <row r="82" spans="2:15" x14ac:dyDescent="0.2">
      <c r="B82" s="6" t="s">
        <v>161</v>
      </c>
      <c r="C82" s="6" t="s">
        <v>9</v>
      </c>
      <c r="D82" s="9">
        <f>D81*D71</f>
        <v>-973222.09213605814</v>
      </c>
      <c r="E82" s="68"/>
      <c r="G82" s="6" t="s">
        <v>161</v>
      </c>
      <c r="H82" s="6" t="s">
        <v>9</v>
      </c>
      <c r="I82" s="9">
        <f>I81*I71</f>
        <v>-3.4633250130866426E-3</v>
      </c>
      <c r="J82" s="9"/>
      <c r="L82" s="6" t="s">
        <v>161</v>
      </c>
      <c r="M82" s="6" t="s">
        <v>9</v>
      </c>
      <c r="N82" s="9">
        <f>N81*N71</f>
        <v>-1.2600819538816948E-5</v>
      </c>
      <c r="O82" s="9"/>
    </row>
    <row r="84" spans="2:15" x14ac:dyDescent="0.2">
      <c r="B84" s="27" t="s">
        <v>213</v>
      </c>
      <c r="D84" s="109">
        <v>0.25</v>
      </c>
      <c r="E84" s="199"/>
      <c r="G84" s="27" t="s">
        <v>213</v>
      </c>
      <c r="I84" s="109">
        <v>0</v>
      </c>
      <c r="J84" s="174"/>
      <c r="L84" s="27" t="s">
        <v>213</v>
      </c>
      <c r="N84" s="109">
        <v>0</v>
      </c>
      <c r="O84" s="174"/>
    </row>
    <row r="85" spans="2:15" x14ac:dyDescent="0.2">
      <c r="B85" s="27" t="s">
        <v>214</v>
      </c>
      <c r="D85" s="109">
        <v>0.25</v>
      </c>
      <c r="E85" s="199"/>
      <c r="G85" s="27" t="s">
        <v>214</v>
      </c>
      <c r="I85" s="109">
        <v>99999.99</v>
      </c>
      <c r="J85" s="174"/>
      <c r="L85" s="27" t="s">
        <v>214</v>
      </c>
      <c r="N85" s="109">
        <v>99999.99</v>
      </c>
      <c r="O85" s="174"/>
    </row>
    <row r="86" spans="2:15" x14ac:dyDescent="0.2">
      <c r="B86" s="27" t="s">
        <v>215</v>
      </c>
      <c r="D86" s="109">
        <v>0.25</v>
      </c>
      <c r="E86" s="199"/>
      <c r="G86" s="27" t="s">
        <v>215</v>
      </c>
      <c r="I86" s="109">
        <v>99999.99</v>
      </c>
      <c r="J86" s="174"/>
      <c r="L86" s="27" t="s">
        <v>215</v>
      </c>
      <c r="N86" s="109">
        <v>99999.99</v>
      </c>
      <c r="O86" s="174"/>
    </row>
    <row r="87" spans="2:15" x14ac:dyDescent="0.2">
      <c r="D87" s="110"/>
      <c r="E87" s="195"/>
      <c r="I87" s="110"/>
      <c r="J87" s="110"/>
      <c r="N87" s="110"/>
      <c r="O87" s="110"/>
    </row>
    <row r="88" spans="2:15" x14ac:dyDescent="0.2">
      <c r="B88" s="27" t="s">
        <v>212</v>
      </c>
      <c r="D88" s="109">
        <v>0.25</v>
      </c>
      <c r="E88" s="199"/>
      <c r="G88" s="27" t="s">
        <v>212</v>
      </c>
      <c r="I88" s="109">
        <v>0</v>
      </c>
      <c r="J88" s="174"/>
      <c r="L88" s="27" t="s">
        <v>212</v>
      </c>
      <c r="N88" s="109">
        <v>0</v>
      </c>
      <c r="O88" s="174"/>
    </row>
    <row r="89" spans="2:15" x14ac:dyDescent="0.2">
      <c r="B89" s="27" t="s">
        <v>178</v>
      </c>
      <c r="D89" s="109">
        <v>0.25</v>
      </c>
      <c r="E89" s="199"/>
      <c r="G89" s="27" t="s">
        <v>178</v>
      </c>
      <c r="I89" s="109">
        <v>0</v>
      </c>
      <c r="J89" s="174"/>
      <c r="L89" s="27" t="s">
        <v>178</v>
      </c>
      <c r="N89" s="109">
        <v>0</v>
      </c>
      <c r="O89" s="174"/>
    </row>
    <row r="90" spans="2:15" x14ac:dyDescent="0.2">
      <c r="B90" s="27" t="s">
        <v>179</v>
      </c>
      <c r="D90" s="109">
        <v>0.25</v>
      </c>
      <c r="E90" s="199"/>
      <c r="G90" s="27" t="s">
        <v>179</v>
      </c>
      <c r="I90" s="109">
        <v>0</v>
      </c>
      <c r="J90" s="174"/>
      <c r="L90" s="27" t="s">
        <v>179</v>
      </c>
      <c r="N90" s="109">
        <v>0</v>
      </c>
      <c r="O90" s="174"/>
    </row>
    <row r="92" spans="2:15" hidden="1" x14ac:dyDescent="0.2">
      <c r="B92" s="6" t="s">
        <v>180</v>
      </c>
      <c r="D92" s="98">
        <f>D78</f>
        <v>0.35</v>
      </c>
      <c r="G92" s="6" t="s">
        <v>180</v>
      </c>
      <c r="I92" s="98">
        <f>I78</f>
        <v>0.99999999900000003</v>
      </c>
      <c r="J92" s="98"/>
      <c r="L92" s="6" t="s">
        <v>180</v>
      </c>
      <c r="N92" s="98">
        <f>N78</f>
        <v>0.99999999999900002</v>
      </c>
      <c r="O92" s="98"/>
    </row>
    <row r="93" spans="2:15" hidden="1" x14ac:dyDescent="0.2">
      <c r="B93" s="6" t="s">
        <v>181</v>
      </c>
      <c r="D93" s="99">
        <f>1-($D$81*(1-D88))</f>
        <v>0.51249999999999996</v>
      </c>
      <c r="G93" s="6" t="s">
        <v>181</v>
      </c>
      <c r="I93" s="99">
        <f>1-($I$81*(1-I88))</f>
        <v>0.99999999900000003</v>
      </c>
      <c r="J93" s="99"/>
      <c r="L93" s="6" t="s">
        <v>181</v>
      </c>
      <c r="N93" s="99">
        <f>1-($N$81*(1-N88))</f>
        <v>0.99999999999900002</v>
      </c>
      <c r="O93" s="99"/>
    </row>
    <row r="94" spans="2:15" hidden="1" x14ac:dyDescent="0.2">
      <c r="B94" s="6" t="s">
        <v>182</v>
      </c>
      <c r="D94" s="99">
        <f>1-($D$81*(1-D89))</f>
        <v>0.51249999999999996</v>
      </c>
      <c r="G94" s="6" t="s">
        <v>182</v>
      </c>
      <c r="I94" s="99">
        <f>1-($I$81*(1-I89))</f>
        <v>0.99999999900000003</v>
      </c>
      <c r="J94" s="99"/>
      <c r="L94" s="6" t="s">
        <v>182</v>
      </c>
      <c r="N94" s="99">
        <f>1-($N$81*(1-N89))</f>
        <v>0.99999999999900002</v>
      </c>
      <c r="O94" s="99"/>
    </row>
    <row r="95" spans="2:15" hidden="1" x14ac:dyDescent="0.2">
      <c r="B95" s="6" t="s">
        <v>183</v>
      </c>
      <c r="D95" s="99">
        <f>1-($D$81*(1-D90))</f>
        <v>0.51249999999999996</v>
      </c>
      <c r="G95" s="6" t="s">
        <v>183</v>
      </c>
      <c r="I95" s="99">
        <f>1-($I$81*(1-I90))</f>
        <v>0.99999999900000003</v>
      </c>
      <c r="J95" s="99"/>
      <c r="L95" s="6" t="s">
        <v>183</v>
      </c>
      <c r="N95" s="99">
        <f>1-($N$81*(1-N90))</f>
        <v>0.99999999999900002</v>
      </c>
      <c r="O95" s="99"/>
    </row>
    <row r="96" spans="2:15" hidden="1" x14ac:dyDescent="0.2"/>
    <row r="97" spans="2:16" hidden="1" x14ac:dyDescent="0.2">
      <c r="B97" s="6" t="s">
        <v>184</v>
      </c>
      <c r="D97" s="98">
        <f>1-D92</f>
        <v>0.65</v>
      </c>
      <c r="G97" s="6" t="s">
        <v>184</v>
      </c>
      <c r="I97" s="98">
        <f>1-I92</f>
        <v>9.9999997171806854E-10</v>
      </c>
      <c r="J97" s="98"/>
      <c r="L97" s="6" t="s">
        <v>184</v>
      </c>
      <c r="N97" s="98">
        <f>1-N92</f>
        <v>9.999778782798785E-13</v>
      </c>
      <c r="O97" s="98"/>
    </row>
    <row r="98" spans="2:16" hidden="1" x14ac:dyDescent="0.2">
      <c r="B98" s="6" t="s">
        <v>185</v>
      </c>
      <c r="D98" s="98">
        <f>1-D93</f>
        <v>0.48750000000000004</v>
      </c>
      <c r="G98" s="6" t="s">
        <v>185</v>
      </c>
      <c r="I98" s="98">
        <f>1-I93</f>
        <v>9.9999997171806854E-10</v>
      </c>
      <c r="J98" s="98"/>
      <c r="L98" s="6" t="s">
        <v>185</v>
      </c>
      <c r="N98" s="98">
        <f>1-N93</f>
        <v>9.999778782798785E-13</v>
      </c>
      <c r="O98" s="98"/>
    </row>
    <row r="99" spans="2:16" hidden="1" x14ac:dyDescent="0.2">
      <c r="B99" s="6" t="s">
        <v>186</v>
      </c>
      <c r="D99" s="98">
        <f>1-D94</f>
        <v>0.48750000000000004</v>
      </c>
      <c r="G99" s="6" t="s">
        <v>186</v>
      </c>
      <c r="I99" s="98">
        <f>1-I94</f>
        <v>9.9999997171806854E-10</v>
      </c>
      <c r="J99" s="98"/>
      <c r="L99" s="6" t="s">
        <v>186</v>
      </c>
      <c r="N99" s="98">
        <f>1-N94</f>
        <v>9.999778782798785E-13</v>
      </c>
      <c r="O99" s="98"/>
    </row>
    <row r="100" spans="2:16" hidden="1" x14ac:dyDescent="0.2">
      <c r="B100" s="6" t="s">
        <v>187</v>
      </c>
      <c r="D100" s="98">
        <f>1-D95</f>
        <v>0.48750000000000004</v>
      </c>
      <c r="G100" s="6" t="s">
        <v>187</v>
      </c>
      <c r="I100" s="98">
        <f>1-I95</f>
        <v>9.9999997171806854E-10</v>
      </c>
      <c r="J100" s="98"/>
      <c r="L100" s="6" t="s">
        <v>187</v>
      </c>
      <c r="N100" s="98">
        <f>1-N95</f>
        <v>9.999778782798785E-13</v>
      </c>
      <c r="O100" s="98"/>
    </row>
    <row r="101" spans="2:16" hidden="1" x14ac:dyDescent="0.2"/>
    <row r="102" spans="2:16" x14ac:dyDescent="0.2">
      <c r="B102" s="6" t="s">
        <v>225</v>
      </c>
      <c r="C102" s="6" t="s">
        <v>9</v>
      </c>
      <c r="D102" s="9">
        <f>-Phase1Cashflows!C82</f>
        <v>-973222.09213605803</v>
      </c>
      <c r="E102" s="68"/>
      <c r="G102" s="6" t="s">
        <v>225</v>
      </c>
      <c r="H102" s="6" t="s">
        <v>9</v>
      </c>
      <c r="I102" s="9">
        <f>-Phase2Cashflows!C82</f>
        <v>-3.4633250130866426E-3</v>
      </c>
      <c r="J102" s="9"/>
      <c r="L102" s="6" t="s">
        <v>225</v>
      </c>
      <c r="M102" s="6" t="s">
        <v>9</v>
      </c>
      <c r="N102" s="9">
        <f>-Phase3Cashflows!C82</f>
        <v>-1.2600819538816948E-5</v>
      </c>
      <c r="O102" s="9"/>
      <c r="P102" s="179"/>
    </row>
    <row r="103" spans="2:16" x14ac:dyDescent="0.2">
      <c r="B103" s="6" t="s">
        <v>224</v>
      </c>
      <c r="C103" s="6" t="s">
        <v>9</v>
      </c>
      <c r="D103" s="9">
        <f>Phase1Cashflows!C81</f>
        <v>32014.328125</v>
      </c>
      <c r="E103" s="68"/>
      <c r="G103" s="6" t="s">
        <v>224</v>
      </c>
      <c r="H103" s="6" t="s">
        <v>9</v>
      </c>
      <c r="I103" s="9">
        <f>Phase2Cashflows!C81</f>
        <v>4.0864814594264078E-3</v>
      </c>
      <c r="J103" s="9"/>
      <c r="L103" s="6" t="s">
        <v>224</v>
      </c>
      <c r="M103" s="6" t="s">
        <v>9</v>
      </c>
      <c r="N103" s="9">
        <f>Phase3Cashflows!C81</f>
        <v>1.8258192121807219E-5</v>
      </c>
      <c r="O103" s="9"/>
    </row>
    <row r="104" spans="2:16" x14ac:dyDescent="0.2">
      <c r="B104" s="14" t="s">
        <v>226</v>
      </c>
      <c r="C104" s="14" t="s">
        <v>9</v>
      </c>
      <c r="D104" s="130">
        <f>Phase1Cashflows!C83</f>
        <v>-941207.76401105803</v>
      </c>
      <c r="E104" s="68"/>
      <c r="G104" s="14" t="s">
        <v>226</v>
      </c>
      <c r="H104" s="14" t="s">
        <v>9</v>
      </c>
      <c r="I104" s="130">
        <f>Phase2Cashflows!C83</f>
        <v>6.231564463397652E-4</v>
      </c>
      <c r="J104" s="130"/>
      <c r="L104" s="14" t="s">
        <v>226</v>
      </c>
      <c r="M104" s="14" t="s">
        <v>9</v>
      </c>
      <c r="N104" s="130">
        <f>Phase3Cashflows!C83</f>
        <v>5.6573725829902714E-6</v>
      </c>
      <c r="O104" s="130"/>
    </row>
    <row r="105" spans="2:16" x14ac:dyDescent="0.2">
      <c r="B105" s="14" t="s">
        <v>227</v>
      </c>
      <c r="C105" s="14" t="s">
        <v>14</v>
      </c>
      <c r="D105" s="133">
        <f>Phase1Cashflows!B84</f>
        <v>2.9802322387695314E-9</v>
      </c>
      <c r="G105" s="14" t="s">
        <v>227</v>
      </c>
      <c r="H105" s="14" t="s">
        <v>14</v>
      </c>
      <c r="I105" s="133">
        <f>Phase2Cashflows!B84</f>
        <v>0.27576653361320502</v>
      </c>
      <c r="J105" s="133"/>
      <c r="L105" s="14" t="s">
        <v>227</v>
      </c>
      <c r="M105" s="14" t="s">
        <v>14</v>
      </c>
      <c r="N105" s="133">
        <f>Phase3Cashflows!B84</f>
        <v>0.87739161252975473</v>
      </c>
      <c r="O105" s="133"/>
    </row>
    <row r="106" spans="2:16" x14ac:dyDescent="0.2">
      <c r="B106" s="14" t="s">
        <v>228</v>
      </c>
      <c r="C106" s="14"/>
      <c r="D106" s="134">
        <f>Phase1Cashflows!B85</f>
        <v>3.2895192560553121E-2</v>
      </c>
      <c r="E106" s="16"/>
      <c r="G106" s="14" t="s">
        <v>228</v>
      </c>
      <c r="H106" s="14"/>
      <c r="I106" s="134">
        <f>Phase2Cashflows!B85</f>
        <v>1.1799301087784382</v>
      </c>
      <c r="J106" s="134"/>
      <c r="L106" s="14" t="s">
        <v>228</v>
      </c>
      <c r="M106" s="14"/>
      <c r="N106" s="134">
        <f>Phase3Cashflows!B85</f>
        <v>1.448968621887067</v>
      </c>
      <c r="O106" s="134"/>
    </row>
    <row r="108" spans="2:16" x14ac:dyDescent="0.2">
      <c r="B108" s="6" t="s">
        <v>232</v>
      </c>
      <c r="C108" s="6" t="s">
        <v>9</v>
      </c>
      <c r="D108" s="9">
        <f>-Phase1Cashflows!C93</f>
        <v>-524042.66499633889</v>
      </c>
      <c r="E108" s="68"/>
      <c r="G108" s="6" t="s">
        <v>232</v>
      </c>
      <c r="H108" s="6" t="s">
        <v>9</v>
      </c>
      <c r="I108" s="9">
        <f>-Phase2Cashflows!C93</f>
        <v>-3463325.1075728401</v>
      </c>
      <c r="J108" s="9"/>
      <c r="L108" s="6" t="s">
        <v>232</v>
      </c>
      <c r="M108" s="6" t="s">
        <v>9</v>
      </c>
      <c r="N108" s="9">
        <f>-Phase3Cashflows!C93</f>
        <v>-12601098.296774093</v>
      </c>
      <c r="O108" s="9"/>
    </row>
    <row r="109" spans="2:16" x14ac:dyDescent="0.2">
      <c r="B109" s="6" t="s">
        <v>230</v>
      </c>
      <c r="C109" s="6" t="s">
        <v>9</v>
      </c>
      <c r="D109" s="9">
        <f>Phase1Cashflows!C88</f>
        <v>17238.484375</v>
      </c>
      <c r="E109" s="68"/>
      <c r="G109" s="6" t="s">
        <v>230</v>
      </c>
      <c r="H109" s="6" t="s">
        <v>9</v>
      </c>
      <c r="I109" s="9">
        <f>Phase2Cashflows!C88</f>
        <v>4086481.5709135178</v>
      </c>
      <c r="J109" s="9"/>
      <c r="L109" s="6" t="s">
        <v>230</v>
      </c>
      <c r="M109" s="6" t="s">
        <v>9</v>
      </c>
      <c r="N109" s="9">
        <f>Phase3Cashflows!C88</f>
        <v>18258596.033340223</v>
      </c>
      <c r="O109" s="9"/>
      <c r="P109" s="179"/>
    </row>
    <row r="110" spans="2:16" x14ac:dyDescent="0.2">
      <c r="B110" s="6" t="s">
        <v>270</v>
      </c>
      <c r="C110" s="6" t="s">
        <v>9</v>
      </c>
      <c r="D110" s="9">
        <f>Phase1Cashflows!C91</f>
        <v>103241.25</v>
      </c>
      <c r="E110" s="68"/>
      <c r="G110" s="6" t="s">
        <v>270</v>
      </c>
      <c r="H110" s="6" t="s">
        <v>9</v>
      </c>
      <c r="I110" s="9">
        <f>Phase2Cashflows!C91</f>
        <v>148667.4</v>
      </c>
      <c r="J110" s="9"/>
      <c r="L110" s="6" t="s">
        <v>270</v>
      </c>
      <c r="M110" s="6" t="s">
        <v>9</v>
      </c>
      <c r="N110" s="9">
        <f>Phase3Cashflows!C91</f>
        <v>483821.10000000003</v>
      </c>
      <c r="O110" s="9"/>
      <c r="P110" s="179"/>
    </row>
    <row r="111" spans="2:16" x14ac:dyDescent="0.2">
      <c r="B111" s="14" t="s">
        <v>235</v>
      </c>
      <c r="C111" s="14" t="s">
        <v>9</v>
      </c>
      <c r="D111" s="130">
        <f>Phase1Cashflows!C94</f>
        <v>-403562.93062133889</v>
      </c>
      <c r="E111" s="68"/>
      <c r="G111" s="14" t="s">
        <v>235</v>
      </c>
      <c r="H111" s="14" t="s">
        <v>9</v>
      </c>
      <c r="I111" s="130">
        <f>Phase2Cashflows!C94</f>
        <v>771823.86334067816</v>
      </c>
      <c r="J111" s="130"/>
      <c r="L111" s="14" t="s">
        <v>235</v>
      </c>
      <c r="M111" s="14" t="s">
        <v>9</v>
      </c>
      <c r="N111" s="130">
        <f>Phase3Cashflows!C94</f>
        <v>6141318.8365661316</v>
      </c>
      <c r="O111" s="130"/>
    </row>
    <row r="112" spans="2:16" x14ac:dyDescent="0.2">
      <c r="B112" s="14" t="s">
        <v>233</v>
      </c>
      <c r="C112" s="14" t="s">
        <v>14</v>
      </c>
      <c r="D112" s="133">
        <f>Phase1Cashflows!B95</f>
        <v>2.9802322387695314E-9</v>
      </c>
      <c r="G112" s="14" t="s">
        <v>233</v>
      </c>
      <c r="H112" s="14" t="s">
        <v>14</v>
      </c>
      <c r="I112" s="133">
        <f>Phase2Cashflows!B95</f>
        <v>0.36001802086830148</v>
      </c>
      <c r="J112" s="133"/>
      <c r="L112" s="14" t="s">
        <v>233</v>
      </c>
      <c r="M112" s="14" t="s">
        <v>14</v>
      </c>
      <c r="N112" s="133">
        <f>Phase3Cashflows!B95</f>
        <v>1.0023157238960265</v>
      </c>
      <c r="O112" s="133"/>
    </row>
    <row r="113" spans="2:15" x14ac:dyDescent="0.2">
      <c r="B113" s="14" t="s">
        <v>234</v>
      </c>
      <c r="C113" s="14"/>
      <c r="D113" s="134">
        <f>Phase1Cashflows!B96</f>
        <v>3.2895192560553121E-2</v>
      </c>
      <c r="E113" s="16"/>
      <c r="G113" s="14" t="s">
        <v>234</v>
      </c>
      <c r="H113" s="14"/>
      <c r="I113" s="134">
        <f>Phase2Cashflows!B96</f>
        <v>1.1799301087784384</v>
      </c>
      <c r="J113" s="134"/>
      <c r="L113" s="14" t="s">
        <v>234</v>
      </c>
      <c r="M113" s="14"/>
      <c r="N113" s="134">
        <f>Phase3Cashflows!B96</f>
        <v>1.4489686218870668</v>
      </c>
      <c r="O113" s="134"/>
    </row>
    <row r="114" spans="2:15" x14ac:dyDescent="0.2">
      <c r="B114" s="14"/>
      <c r="C114" s="14"/>
      <c r="D114" s="134"/>
      <c r="E114" s="16"/>
      <c r="G114" s="14"/>
      <c r="H114" s="14"/>
      <c r="I114" s="134"/>
      <c r="J114" s="134"/>
      <c r="L114" s="14"/>
      <c r="M114" s="14"/>
      <c r="N114" s="134"/>
      <c r="O114" s="134"/>
    </row>
    <row r="115" spans="2:15" x14ac:dyDescent="0.2">
      <c r="B115" s="14"/>
      <c r="C115" s="14"/>
      <c r="D115" s="134"/>
      <c r="E115" s="16"/>
      <c r="G115" s="14"/>
      <c r="H115" s="14"/>
      <c r="I115" s="134"/>
      <c r="J115" s="134"/>
      <c r="L115" s="14"/>
      <c r="M115" s="14"/>
      <c r="N115" s="134"/>
      <c r="O115" s="134"/>
    </row>
    <row r="116" spans="2:15" x14ac:dyDescent="0.2">
      <c r="B116" s="104"/>
      <c r="C116" s="104"/>
      <c r="D116" s="104"/>
      <c r="E116" s="104"/>
      <c r="G116" s="104"/>
      <c r="H116" s="104"/>
      <c r="I116" s="104"/>
      <c r="J116" s="104"/>
      <c r="L116" s="104"/>
      <c r="M116" s="104"/>
      <c r="N116" s="104"/>
      <c r="O116" s="104"/>
    </row>
    <row r="117" spans="2:15" x14ac:dyDescent="0.2">
      <c r="B117" s="31" t="s">
        <v>87</v>
      </c>
      <c r="C117" s="69"/>
      <c r="D117" s="31"/>
      <c r="E117" s="69"/>
      <c r="G117" s="31" t="s">
        <v>87</v>
      </c>
      <c r="H117" s="69"/>
      <c r="I117" s="31"/>
      <c r="J117" s="31"/>
      <c r="L117" s="31" t="s">
        <v>87</v>
      </c>
      <c r="M117" s="69"/>
      <c r="N117" s="31"/>
      <c r="O117" s="31"/>
    </row>
    <row r="118" spans="2:15" x14ac:dyDescent="0.2">
      <c r="B118" s="27" t="s">
        <v>175</v>
      </c>
      <c r="C118" s="6" t="s">
        <v>13</v>
      </c>
      <c r="D118" s="1">
        <v>2</v>
      </c>
      <c r="E118" s="93"/>
      <c r="G118" s="27" t="s">
        <v>175</v>
      </c>
      <c r="H118" s="6" t="s">
        <v>13</v>
      </c>
      <c r="I118" s="1">
        <v>2</v>
      </c>
      <c r="J118" s="93"/>
      <c r="L118" s="27" t="s">
        <v>175</v>
      </c>
      <c r="M118" s="6" t="s">
        <v>13</v>
      </c>
      <c r="N118" s="1">
        <v>2</v>
      </c>
      <c r="O118" s="93"/>
    </row>
    <row r="119" spans="2:15" x14ac:dyDescent="0.2">
      <c r="B119" s="93"/>
      <c r="C119" s="93"/>
      <c r="D119" s="93"/>
      <c r="E119" s="93"/>
      <c r="G119" s="93"/>
      <c r="H119" s="93"/>
      <c r="I119" s="93"/>
      <c r="J119" s="93"/>
      <c r="L119" s="93"/>
      <c r="M119" s="93"/>
      <c r="N119" s="93"/>
      <c r="O119" s="93"/>
    </row>
    <row r="120" spans="2:15" x14ac:dyDescent="0.2">
      <c r="B120" s="93" t="s">
        <v>236</v>
      </c>
      <c r="C120" s="93" t="s">
        <v>9</v>
      </c>
      <c r="D120" s="3">
        <v>15000</v>
      </c>
      <c r="E120" s="93"/>
      <c r="G120" s="93" t="s">
        <v>236</v>
      </c>
      <c r="H120" s="93" t="s">
        <v>9</v>
      </c>
      <c r="I120" s="3">
        <v>15000</v>
      </c>
      <c r="J120" s="93"/>
      <c r="L120" s="93" t="s">
        <v>236</v>
      </c>
      <c r="M120" s="93" t="s">
        <v>9</v>
      </c>
      <c r="N120" s="3">
        <v>15000</v>
      </c>
      <c r="O120" s="93"/>
    </row>
    <row r="121" spans="2:15" x14ac:dyDescent="0.2">
      <c r="B121" s="6" t="s">
        <v>17</v>
      </c>
      <c r="C121" s="70" t="s">
        <v>9</v>
      </c>
      <c r="D121" s="9">
        <f>D120*D$7</f>
        <v>15000</v>
      </c>
      <c r="E121" s="93"/>
      <c r="G121" s="6" t="s">
        <v>17</v>
      </c>
      <c r="H121" s="70" t="s">
        <v>9</v>
      </c>
      <c r="I121" s="9">
        <f>I120*I$7</f>
        <v>45000</v>
      </c>
      <c r="J121" s="93"/>
      <c r="L121" s="6" t="s">
        <v>17</v>
      </c>
      <c r="M121" s="70" t="s">
        <v>9</v>
      </c>
      <c r="N121" s="9">
        <f>N120*N$7</f>
        <v>180000</v>
      </c>
      <c r="O121" s="93"/>
    </row>
    <row r="122" spans="2:15" x14ac:dyDescent="0.2">
      <c r="B122" s="6" t="s">
        <v>121</v>
      </c>
      <c r="C122" s="70"/>
      <c r="D122" s="75">
        <f>D121/D125</f>
        <v>6.2500000000000003E-3</v>
      </c>
      <c r="E122" s="93"/>
      <c r="G122" s="6" t="s">
        <v>121</v>
      </c>
      <c r="H122" s="70"/>
      <c r="I122" s="75">
        <f>I121/I125</f>
        <v>6.0000000000000001E-3</v>
      </c>
      <c r="J122" s="93"/>
      <c r="L122" s="6" t="s">
        <v>121</v>
      </c>
      <c r="M122" s="70"/>
      <c r="N122" s="75">
        <f>N121/N125</f>
        <v>6.0000000000000001E-3</v>
      </c>
      <c r="O122" s="93"/>
    </row>
    <row r="123" spans="2:15" x14ac:dyDescent="0.2">
      <c r="E123" s="93"/>
      <c r="J123" s="93"/>
      <c r="O123" s="93"/>
    </row>
    <row r="124" spans="2:15" x14ac:dyDescent="0.2">
      <c r="B124" s="27" t="s">
        <v>238</v>
      </c>
      <c r="D124" s="19">
        <v>2400000</v>
      </c>
      <c r="E124" s="93"/>
      <c r="G124" s="27" t="s">
        <v>238</v>
      </c>
      <c r="I124" s="19">
        <v>2500000</v>
      </c>
      <c r="J124" s="93"/>
      <c r="L124" s="27" t="s">
        <v>238</v>
      </c>
      <c r="N124" s="19">
        <v>2500000</v>
      </c>
      <c r="O124" s="93"/>
    </row>
    <row r="125" spans="2:15" x14ac:dyDescent="0.2">
      <c r="B125" s="93" t="s">
        <v>58</v>
      </c>
      <c r="C125" s="6" t="s">
        <v>9</v>
      </c>
      <c r="D125" s="9">
        <f>D124*D$7</f>
        <v>2400000</v>
      </c>
      <c r="E125" s="93"/>
      <c r="G125" s="93" t="s">
        <v>58</v>
      </c>
      <c r="H125" s="6" t="s">
        <v>9</v>
      </c>
      <c r="I125" s="9">
        <f>I124*I$7</f>
        <v>7500000</v>
      </c>
      <c r="J125" s="93"/>
      <c r="L125" s="93" t="s">
        <v>58</v>
      </c>
      <c r="M125" s="6" t="s">
        <v>9</v>
      </c>
      <c r="N125" s="9">
        <f>N124*N$7</f>
        <v>30000000</v>
      </c>
      <c r="O125" s="93"/>
    </row>
    <row r="126" spans="2:15" x14ac:dyDescent="0.2">
      <c r="B126" s="6" t="s">
        <v>91</v>
      </c>
      <c r="D126" s="13">
        <f>-D125/D61</f>
        <v>0.43219910332192285</v>
      </c>
      <c r="E126" s="93"/>
      <c r="G126" s="6" t="s">
        <v>91</v>
      </c>
      <c r="I126" s="13">
        <f>-I125/I61</f>
        <v>0.57801873811896931</v>
      </c>
      <c r="J126" s="93"/>
      <c r="L126" s="6" t="s">
        <v>91</v>
      </c>
      <c r="N126" s="13">
        <f>-N125/N61</f>
        <v>0.60816840348514312</v>
      </c>
      <c r="O126" s="93"/>
    </row>
    <row r="127" spans="2:15" x14ac:dyDescent="0.2">
      <c r="B127" s="27" t="s">
        <v>239</v>
      </c>
      <c r="D127" s="1">
        <v>714</v>
      </c>
      <c r="E127" s="93"/>
      <c r="G127" s="27" t="s">
        <v>239</v>
      </c>
      <c r="I127" s="1">
        <v>714</v>
      </c>
      <c r="J127" s="93"/>
      <c r="L127" s="27" t="s">
        <v>239</v>
      </c>
      <c r="N127" s="1">
        <v>714</v>
      </c>
      <c r="O127" s="93"/>
    </row>
    <row r="128" spans="2:15" x14ac:dyDescent="0.2">
      <c r="B128" s="93" t="s">
        <v>240</v>
      </c>
      <c r="C128" s="6" t="s">
        <v>8</v>
      </c>
      <c r="D128" s="119">
        <f>D127*D$7</f>
        <v>714</v>
      </c>
      <c r="E128" s="93"/>
      <c r="G128" s="93" t="s">
        <v>240</v>
      </c>
      <c r="H128" s="6" t="s">
        <v>8</v>
      </c>
      <c r="I128" s="119">
        <f>I127*I$7</f>
        <v>2142</v>
      </c>
      <c r="J128" s="93"/>
      <c r="L128" s="93" t="s">
        <v>240</v>
      </c>
      <c r="M128" s="6" t="s">
        <v>8</v>
      </c>
      <c r="N128" s="119">
        <f>N127*N$7</f>
        <v>8568</v>
      </c>
      <c r="O128" s="93"/>
    </row>
    <row r="129" spans="1:21" x14ac:dyDescent="0.2">
      <c r="B129" s="6" t="s">
        <v>95</v>
      </c>
      <c r="C129" s="6" t="s">
        <v>9</v>
      </c>
      <c r="D129" s="9">
        <f>D125/D128</f>
        <v>3361.3445378151259</v>
      </c>
      <c r="E129" s="93"/>
      <c r="G129" s="6" t="s">
        <v>95</v>
      </c>
      <c r="H129" s="6" t="s">
        <v>9</v>
      </c>
      <c r="I129" s="9">
        <f>I125/I128</f>
        <v>3501.4005602240895</v>
      </c>
      <c r="J129" s="93"/>
      <c r="L129" s="6" t="s">
        <v>95</v>
      </c>
      <c r="M129" s="6" t="s">
        <v>9</v>
      </c>
      <c r="N129" s="9">
        <f>N125/N128</f>
        <v>3501.4005602240895</v>
      </c>
      <c r="O129" s="93"/>
    </row>
    <row r="130" spans="1:21" x14ac:dyDescent="0.2">
      <c r="B130" s="6" t="s">
        <v>322</v>
      </c>
      <c r="D130" s="9">
        <f>D124/(D154*D150)</f>
        <v>7272.727272727273</v>
      </c>
      <c r="E130" s="93"/>
      <c r="G130" s="6" t="s">
        <v>322</v>
      </c>
      <c r="I130" s="9">
        <f>I124/(I154*I150)</f>
        <v>7575.757575757576</v>
      </c>
      <c r="J130" s="93"/>
      <c r="L130" s="6" t="s">
        <v>322</v>
      </c>
      <c r="N130" s="9">
        <f>N124/(N154*N150)</f>
        <v>7575.757575757576</v>
      </c>
      <c r="O130" s="93"/>
    </row>
    <row r="131" spans="1:21" x14ac:dyDescent="0.2">
      <c r="B131" s="6" t="s">
        <v>323</v>
      </c>
      <c r="D131" s="9">
        <f>D124/(D158*D150)</f>
        <v>5797.101449275362</v>
      </c>
      <c r="E131" s="93"/>
      <c r="G131" s="6" t="s">
        <v>323</v>
      </c>
      <c r="I131" s="9">
        <f>I124/(I158*I150)</f>
        <v>6038.6473429951693</v>
      </c>
      <c r="J131" s="93"/>
      <c r="L131" s="6" t="s">
        <v>323</v>
      </c>
      <c r="N131" s="9">
        <f>N124/(N158*N150)</f>
        <v>6038.6473429951693</v>
      </c>
      <c r="O131" s="93"/>
    </row>
    <row r="132" spans="1:21" x14ac:dyDescent="0.2">
      <c r="D132" s="9"/>
      <c r="E132" s="93"/>
      <c r="I132" s="9"/>
      <c r="J132" s="93"/>
      <c r="N132" s="9"/>
      <c r="O132" s="93"/>
    </row>
    <row r="133" spans="1:21" x14ac:dyDescent="0.2">
      <c r="B133" s="27" t="s">
        <v>59</v>
      </c>
      <c r="C133" s="6" t="s">
        <v>14</v>
      </c>
      <c r="D133" s="2">
        <v>0.1</v>
      </c>
      <c r="E133" s="93"/>
      <c r="G133" s="27" t="s">
        <v>59</v>
      </c>
      <c r="H133" s="6" t="s">
        <v>14</v>
      </c>
      <c r="I133" s="2">
        <v>0.1</v>
      </c>
      <c r="J133" s="93"/>
      <c r="L133" s="27" t="s">
        <v>59</v>
      </c>
      <c r="M133" s="6" t="s">
        <v>14</v>
      </c>
      <c r="N133" s="2">
        <v>0.1</v>
      </c>
      <c r="O133" s="93"/>
    </row>
    <row r="134" spans="1:21" x14ac:dyDescent="0.2">
      <c r="B134" s="6" t="s">
        <v>88</v>
      </c>
      <c r="C134" s="6" t="s">
        <v>9</v>
      </c>
      <c r="D134" s="23">
        <f>D125*D133</f>
        <v>240000</v>
      </c>
      <c r="E134" s="93"/>
      <c r="G134" s="6" t="s">
        <v>88</v>
      </c>
      <c r="H134" s="6" t="s">
        <v>9</v>
      </c>
      <c r="I134" s="23">
        <f>I125*I133</f>
        <v>750000</v>
      </c>
      <c r="J134" s="93"/>
      <c r="L134" s="6" t="s">
        <v>88</v>
      </c>
      <c r="M134" s="6" t="s">
        <v>9</v>
      </c>
      <c r="N134" s="23">
        <f>N125*N133</f>
        <v>3000000</v>
      </c>
      <c r="O134" s="93"/>
    </row>
    <row r="135" spans="1:21" x14ac:dyDescent="0.2">
      <c r="D135" s="23"/>
      <c r="E135" s="93"/>
      <c r="I135" s="23"/>
      <c r="J135" s="93"/>
      <c r="N135" s="23"/>
      <c r="O135" s="93"/>
    </row>
    <row r="136" spans="1:21" x14ac:dyDescent="0.2">
      <c r="B136" s="27" t="s">
        <v>31</v>
      </c>
      <c r="C136" s="6" t="s">
        <v>14</v>
      </c>
      <c r="D136" s="2">
        <v>0.06</v>
      </c>
      <c r="E136" s="93"/>
      <c r="G136" s="27" t="s">
        <v>31</v>
      </c>
      <c r="H136" s="6" t="s">
        <v>14</v>
      </c>
      <c r="I136" s="2">
        <v>0.06</v>
      </c>
      <c r="J136" s="93"/>
      <c r="L136" s="27" t="s">
        <v>31</v>
      </c>
      <c r="M136" s="6" t="s">
        <v>14</v>
      </c>
      <c r="N136" s="2">
        <v>0.06</v>
      </c>
      <c r="O136" s="93"/>
    </row>
    <row r="137" spans="1:21" x14ac:dyDescent="0.2">
      <c r="B137" s="6" t="s">
        <v>18</v>
      </c>
      <c r="D137" s="23">
        <f>D136*D125</f>
        <v>144000</v>
      </c>
      <c r="E137" s="93"/>
      <c r="G137" s="6" t="s">
        <v>18</v>
      </c>
      <c r="I137" s="23">
        <f>I136*I125</f>
        <v>450000</v>
      </c>
      <c r="J137" s="93"/>
      <c r="L137" s="6" t="s">
        <v>18</v>
      </c>
      <c r="N137" s="23">
        <f>N136*N125</f>
        <v>1800000</v>
      </c>
      <c r="O137" s="93"/>
    </row>
    <row r="138" spans="1:21" x14ac:dyDescent="0.2">
      <c r="D138" s="23"/>
      <c r="E138" s="93"/>
      <c r="I138" s="23"/>
      <c r="J138" s="93"/>
      <c r="N138" s="23"/>
      <c r="O138" s="93"/>
    </row>
    <row r="139" spans="1:21" x14ac:dyDescent="0.2">
      <c r="B139" s="27" t="s">
        <v>92</v>
      </c>
      <c r="C139" s="6" t="s">
        <v>10</v>
      </c>
      <c r="D139" s="5">
        <v>6.5000000000000002E-2</v>
      </c>
      <c r="E139" s="93"/>
      <c r="G139" s="27" t="s">
        <v>92</v>
      </c>
      <c r="H139" s="6" t="s">
        <v>10</v>
      </c>
      <c r="I139" s="5">
        <v>0.06</v>
      </c>
      <c r="J139" s="93"/>
      <c r="L139" s="27" t="s">
        <v>92</v>
      </c>
      <c r="M139" s="6" t="s">
        <v>10</v>
      </c>
      <c r="N139" s="5">
        <v>5.5E-2</v>
      </c>
      <c r="O139" s="93" t="s">
        <v>312</v>
      </c>
    </row>
    <row r="140" spans="1:21" x14ac:dyDescent="0.2">
      <c r="B140" s="27" t="s">
        <v>135</v>
      </c>
      <c r="C140" s="6" t="s">
        <v>14</v>
      </c>
      <c r="D140" s="2">
        <v>0.75</v>
      </c>
      <c r="E140" s="93"/>
      <c r="G140" s="27" t="s">
        <v>135</v>
      </c>
      <c r="H140" s="6" t="s">
        <v>14</v>
      </c>
      <c r="I140" s="2">
        <v>0.75</v>
      </c>
      <c r="J140" s="93"/>
      <c r="L140" s="27" t="s">
        <v>135</v>
      </c>
      <c r="M140" s="6" t="s">
        <v>14</v>
      </c>
      <c r="N140" s="2">
        <v>0.75</v>
      </c>
      <c r="O140" s="93"/>
    </row>
    <row r="141" spans="1:21" x14ac:dyDescent="0.2">
      <c r="B141" s="6" t="s">
        <v>136</v>
      </c>
      <c r="D141" s="79">
        <f>D142/D57</f>
        <v>0.98831209954912203</v>
      </c>
      <c r="E141" s="93"/>
      <c r="G141" s="6" t="s">
        <v>136</v>
      </c>
      <c r="I141" s="79">
        <f>I142/I57</f>
        <v>0.70426388949196705</v>
      </c>
      <c r="J141" s="93"/>
      <c r="L141" s="6" t="s">
        <v>136</v>
      </c>
      <c r="N141" s="79">
        <f>N142/N57</f>
        <v>0.66935033516065989</v>
      </c>
      <c r="O141" s="93"/>
    </row>
    <row r="142" spans="1:21" x14ac:dyDescent="0.2">
      <c r="B142" s="6" t="s">
        <v>94</v>
      </c>
      <c r="D142" s="71">
        <f>-D61*D140</f>
        <v>4164747.1875</v>
      </c>
      <c r="E142" s="93"/>
      <c r="G142" s="6" t="s">
        <v>94</v>
      </c>
      <c r="I142" s="71">
        <f>-I61*I140</f>
        <v>9731518.4250000007</v>
      </c>
      <c r="J142" s="93"/>
      <c r="L142" s="6" t="s">
        <v>94</v>
      </c>
      <c r="N142" s="71">
        <f>-N61*N140</f>
        <v>36996331.724999994</v>
      </c>
      <c r="O142" s="93"/>
    </row>
    <row r="143" spans="1:21" x14ac:dyDescent="0.2">
      <c r="A143" s="106"/>
      <c r="B143" s="14" t="s">
        <v>93</v>
      </c>
      <c r="C143" s="14"/>
      <c r="D143" s="143">
        <f>-D61-D142</f>
        <v>1388249.0625</v>
      </c>
      <c r="E143" s="93"/>
      <c r="F143" s="106"/>
      <c r="G143" s="14" t="s">
        <v>93</v>
      </c>
      <c r="H143" s="14"/>
      <c r="I143" s="143">
        <f>-I61-I142</f>
        <v>3243839.4749999996</v>
      </c>
      <c r="J143" s="93"/>
      <c r="K143" s="106"/>
      <c r="L143" s="14" t="s">
        <v>93</v>
      </c>
      <c r="M143" s="14"/>
      <c r="N143" s="143">
        <f>-N61-N142</f>
        <v>12332110.575000003</v>
      </c>
      <c r="O143" s="93"/>
      <c r="P143" s="106"/>
      <c r="Q143" s="182"/>
      <c r="R143" s="189"/>
      <c r="S143" s="189"/>
      <c r="T143" s="106"/>
      <c r="U143" s="106"/>
    </row>
    <row r="144" spans="1:21" x14ac:dyDescent="0.2">
      <c r="B144" s="6" t="s">
        <v>102</v>
      </c>
      <c r="D144" s="71">
        <f>Phase1Cashflows!C53</f>
        <v>109015.69463239686</v>
      </c>
      <c r="E144" s="198"/>
      <c r="G144" s="6" t="s">
        <v>102</v>
      </c>
      <c r="I144" s="71">
        <f>Phase2Cashflows!C53</f>
        <v>219485.63603616762</v>
      </c>
      <c r="J144" s="71"/>
      <c r="L144" s="6" t="s">
        <v>102</v>
      </c>
      <c r="N144" s="71">
        <f>Phase3Cashflows!C53</f>
        <v>286059.96342821151</v>
      </c>
      <c r="O144" s="71"/>
    </row>
    <row r="145" spans="2:15" x14ac:dyDescent="0.2">
      <c r="B145" s="6" t="s">
        <v>103</v>
      </c>
      <c r="D145" s="71">
        <f>D142+D144</f>
        <v>4273762.882132397</v>
      </c>
      <c r="E145" s="198"/>
      <c r="G145" s="6" t="s">
        <v>103</v>
      </c>
      <c r="I145" s="71">
        <f>I142+I144</f>
        <v>9951004.0610361677</v>
      </c>
      <c r="J145" s="71"/>
      <c r="L145" s="6" t="s">
        <v>103</v>
      </c>
      <c r="N145" s="71">
        <f>N142+N144</f>
        <v>37282391.688428208</v>
      </c>
      <c r="O145" s="71"/>
    </row>
    <row r="147" spans="2:15" x14ac:dyDescent="0.2">
      <c r="B147" s="31" t="s">
        <v>137</v>
      </c>
      <c r="C147" s="69"/>
      <c r="D147" s="31"/>
      <c r="E147" s="69"/>
      <c r="G147" s="31" t="s">
        <v>137</v>
      </c>
      <c r="H147" s="69"/>
      <c r="I147" s="31"/>
      <c r="J147" s="31"/>
      <c r="L147" s="31" t="s">
        <v>137</v>
      </c>
      <c r="M147" s="69"/>
      <c r="N147" s="31"/>
      <c r="O147" s="31"/>
    </row>
    <row r="148" spans="2:15" x14ac:dyDescent="0.2">
      <c r="B148" s="27" t="s">
        <v>176</v>
      </c>
      <c r="C148" s="6" t="s">
        <v>13</v>
      </c>
      <c r="D148" s="1">
        <v>3</v>
      </c>
      <c r="E148" s="93"/>
      <c r="G148" s="27" t="s">
        <v>176</v>
      </c>
      <c r="H148" s="6" t="s">
        <v>13</v>
      </c>
      <c r="I148" s="1">
        <v>3</v>
      </c>
      <c r="J148" s="93"/>
      <c r="L148" s="27" t="s">
        <v>176</v>
      </c>
      <c r="M148" s="6" t="s">
        <v>13</v>
      </c>
      <c r="N148" s="1">
        <v>4</v>
      </c>
      <c r="O148" s="93" t="s">
        <v>317</v>
      </c>
    </row>
    <row r="149" spans="2:15" x14ac:dyDescent="0.2">
      <c r="E149" s="93"/>
      <c r="J149" s="93"/>
      <c r="O149" s="93"/>
    </row>
    <row r="150" spans="2:15" x14ac:dyDescent="0.2">
      <c r="B150" s="27" t="s">
        <v>241</v>
      </c>
      <c r="D150" s="1">
        <v>2</v>
      </c>
      <c r="E150" s="93"/>
      <c r="G150" s="27" t="s">
        <v>241</v>
      </c>
      <c r="I150" s="1">
        <v>2</v>
      </c>
      <c r="J150" s="93"/>
      <c r="L150" s="27" t="s">
        <v>241</v>
      </c>
      <c r="N150" s="1">
        <v>2</v>
      </c>
      <c r="O150" s="93"/>
    </row>
    <row r="151" spans="2:15" x14ac:dyDescent="0.2">
      <c r="B151" s="93" t="s">
        <v>11</v>
      </c>
      <c r="C151" s="93"/>
      <c r="D151" s="119">
        <f>D150*D$7</f>
        <v>2</v>
      </c>
      <c r="E151" s="93"/>
      <c r="G151" s="93" t="s">
        <v>11</v>
      </c>
      <c r="H151" s="93"/>
      <c r="I151" s="119">
        <f>I150*I$7</f>
        <v>6</v>
      </c>
      <c r="J151" s="93"/>
      <c r="L151" s="93" t="s">
        <v>11</v>
      </c>
      <c r="M151" s="93"/>
      <c r="N151" s="119">
        <f>N150*N$7</f>
        <v>24</v>
      </c>
      <c r="O151" s="93"/>
    </row>
    <row r="152" spans="2:15" x14ac:dyDescent="0.2">
      <c r="B152" s="120" t="s">
        <v>242</v>
      </c>
      <c r="C152" s="93"/>
      <c r="D152" s="1">
        <v>2</v>
      </c>
      <c r="E152" s="93"/>
      <c r="G152" s="120" t="s">
        <v>242</v>
      </c>
      <c r="H152" s="93"/>
      <c r="I152" s="1">
        <v>2</v>
      </c>
      <c r="J152" s="93"/>
      <c r="L152" s="120" t="s">
        <v>242</v>
      </c>
      <c r="M152" s="93"/>
      <c r="N152" s="1">
        <v>2</v>
      </c>
      <c r="O152" s="93"/>
    </row>
    <row r="153" spans="2:15" x14ac:dyDescent="0.2">
      <c r="B153" s="93" t="s">
        <v>12</v>
      </c>
      <c r="D153" s="119">
        <f>D152*D$7</f>
        <v>2</v>
      </c>
      <c r="E153" s="93"/>
      <c r="G153" s="93" t="s">
        <v>12</v>
      </c>
      <c r="I153" s="119">
        <f>I152*I$7</f>
        <v>6</v>
      </c>
      <c r="J153" s="93"/>
      <c r="L153" s="93" t="s">
        <v>12</v>
      </c>
      <c r="N153" s="119">
        <f>N152*N$7</f>
        <v>24</v>
      </c>
      <c r="O153" s="93"/>
    </row>
    <row r="154" spans="2:15" x14ac:dyDescent="0.2">
      <c r="B154" s="27" t="s">
        <v>20</v>
      </c>
      <c r="C154" s="6" t="s">
        <v>8</v>
      </c>
      <c r="D154" s="1">
        <v>165</v>
      </c>
      <c r="E154" s="93"/>
      <c r="G154" s="27" t="s">
        <v>20</v>
      </c>
      <c r="H154" s="6" t="s">
        <v>8</v>
      </c>
      <c r="I154" s="1">
        <v>165</v>
      </c>
      <c r="J154" s="93"/>
      <c r="L154" s="27" t="s">
        <v>20</v>
      </c>
      <c r="M154" s="6" t="s">
        <v>8</v>
      </c>
      <c r="N154" s="1">
        <v>165</v>
      </c>
      <c r="O154" s="93"/>
    </row>
    <row r="155" spans="2:15" x14ac:dyDescent="0.2">
      <c r="B155" s="27" t="s">
        <v>245</v>
      </c>
      <c r="C155" s="6" t="s">
        <v>14</v>
      </c>
      <c r="D155" s="4">
        <v>0.875</v>
      </c>
      <c r="E155" s="93"/>
      <c r="G155" s="27" t="s">
        <v>245</v>
      </c>
      <c r="H155" s="6" t="s">
        <v>14</v>
      </c>
      <c r="I155" s="4">
        <v>0.875</v>
      </c>
      <c r="J155" s="93"/>
      <c r="L155" s="27" t="s">
        <v>245</v>
      </c>
      <c r="M155" s="6" t="s">
        <v>14</v>
      </c>
      <c r="N155" s="4">
        <v>0.875</v>
      </c>
      <c r="O155" s="93"/>
    </row>
    <row r="156" spans="2:15" x14ac:dyDescent="0.2">
      <c r="B156" s="6" t="s">
        <v>32</v>
      </c>
      <c r="C156" s="6" t="s">
        <v>8</v>
      </c>
      <c r="D156" s="72">
        <f>D154*(1/D155)</f>
        <v>188.57142857142856</v>
      </c>
      <c r="E156" s="93"/>
      <c r="G156" s="6" t="s">
        <v>32</v>
      </c>
      <c r="H156" s="6" t="s">
        <v>8</v>
      </c>
      <c r="I156" s="72">
        <f>I154*(1/I155)</f>
        <v>188.57142857142856</v>
      </c>
      <c r="J156" s="93"/>
      <c r="L156" s="6" t="s">
        <v>32</v>
      </c>
      <c r="M156" s="6" t="s">
        <v>8</v>
      </c>
      <c r="N156" s="72">
        <f>N154*(1/N155)</f>
        <v>188.57142857142856</v>
      </c>
      <c r="O156" s="93"/>
    </row>
    <row r="157" spans="2:15" x14ac:dyDescent="0.2">
      <c r="B157" s="6" t="s">
        <v>57</v>
      </c>
      <c r="C157" s="6" t="s">
        <v>14</v>
      </c>
      <c r="D157" s="82">
        <f>D156*D151/D128</f>
        <v>0.5282112845138055</v>
      </c>
      <c r="E157" s="93"/>
      <c r="G157" s="6" t="s">
        <v>57</v>
      </c>
      <c r="H157" s="6" t="s">
        <v>14</v>
      </c>
      <c r="I157" s="82">
        <f>I156*I151/I128</f>
        <v>0.5282112845138055</v>
      </c>
      <c r="J157" s="93"/>
      <c r="L157" s="6" t="s">
        <v>57</v>
      </c>
      <c r="M157" s="6" t="s">
        <v>14</v>
      </c>
      <c r="N157" s="82">
        <f>N156*N151/N128</f>
        <v>0.5282112845138055</v>
      </c>
      <c r="O157" s="93"/>
    </row>
    <row r="158" spans="2:15" x14ac:dyDescent="0.2">
      <c r="B158" s="27" t="s">
        <v>244</v>
      </c>
      <c r="C158" s="6" t="s">
        <v>8</v>
      </c>
      <c r="D158" s="83">
        <v>207</v>
      </c>
      <c r="E158" s="93"/>
      <c r="G158" s="27" t="s">
        <v>244</v>
      </c>
      <c r="H158" s="6" t="s">
        <v>8</v>
      </c>
      <c r="I158" s="83">
        <v>207</v>
      </c>
      <c r="J158" s="93"/>
      <c r="L158" s="27" t="s">
        <v>244</v>
      </c>
      <c r="M158" s="6" t="s">
        <v>8</v>
      </c>
      <c r="N158" s="83">
        <v>207</v>
      </c>
      <c r="O158" s="93"/>
    </row>
    <row r="159" spans="2:15" x14ac:dyDescent="0.2">
      <c r="B159" s="6" t="s">
        <v>243</v>
      </c>
      <c r="C159" s="6" t="s">
        <v>14</v>
      </c>
      <c r="D159" s="84">
        <f>D154/D158</f>
        <v>0.79710144927536231</v>
      </c>
      <c r="E159" s="93"/>
      <c r="G159" s="6" t="s">
        <v>243</v>
      </c>
      <c r="H159" s="6" t="s">
        <v>14</v>
      </c>
      <c r="I159" s="84">
        <f>I154/I158</f>
        <v>0.79710144927536231</v>
      </c>
      <c r="J159" s="93"/>
      <c r="L159" s="6" t="s">
        <v>243</v>
      </c>
      <c r="M159" s="6" t="s">
        <v>14</v>
      </c>
      <c r="N159" s="84">
        <f>N154/N158</f>
        <v>0.79710144927536231</v>
      </c>
      <c r="O159" s="93"/>
    </row>
    <row r="160" spans="2:15" x14ac:dyDescent="0.2">
      <c r="D160" s="72"/>
      <c r="E160" s="93"/>
      <c r="I160" s="72"/>
      <c r="J160" s="93"/>
      <c r="N160" s="72"/>
      <c r="O160" s="93"/>
    </row>
    <row r="161" spans="2:15" x14ac:dyDescent="0.2">
      <c r="B161" s="27" t="s">
        <v>50</v>
      </c>
      <c r="C161" s="6" t="s">
        <v>14</v>
      </c>
      <c r="D161" s="4">
        <v>0.15</v>
      </c>
      <c r="E161" s="93"/>
      <c r="G161" s="27" t="s">
        <v>50</v>
      </c>
      <c r="H161" s="6" t="s">
        <v>14</v>
      </c>
      <c r="I161" s="4">
        <v>0.1</v>
      </c>
      <c r="J161" s="93"/>
      <c r="L161" s="27" t="s">
        <v>50</v>
      </c>
      <c r="M161" s="6" t="s">
        <v>14</v>
      </c>
      <c r="N161" s="4">
        <v>7.4999999999999997E-2</v>
      </c>
      <c r="O161" s="93" t="s">
        <v>314</v>
      </c>
    </row>
    <row r="162" spans="2:15" x14ac:dyDescent="0.2">
      <c r="B162" s="6" t="s">
        <v>38</v>
      </c>
      <c r="C162" s="6" t="s">
        <v>9</v>
      </c>
      <c r="D162" s="23">
        <f>D161*D195</f>
        <v>309723.75</v>
      </c>
      <c r="E162" s="93"/>
      <c r="G162" s="6" t="s">
        <v>38</v>
      </c>
      <c r="H162" s="6" t="s">
        <v>9</v>
      </c>
      <c r="I162" s="23">
        <f>I161*I195</f>
        <v>371668.5</v>
      </c>
      <c r="J162" s="93"/>
      <c r="L162" s="6" t="s">
        <v>38</v>
      </c>
      <c r="M162" s="6" t="s">
        <v>9</v>
      </c>
      <c r="N162" s="23">
        <f>N161*N195</f>
        <v>1036759.5</v>
      </c>
      <c r="O162" s="93"/>
    </row>
    <row r="163" spans="2:15" x14ac:dyDescent="0.2">
      <c r="B163" s="27" t="s">
        <v>51</v>
      </c>
      <c r="C163" s="6" t="s">
        <v>14</v>
      </c>
      <c r="D163" s="4">
        <v>0.05</v>
      </c>
      <c r="E163" s="93"/>
      <c r="G163" s="27" t="s">
        <v>51</v>
      </c>
      <c r="H163" s="6" t="s">
        <v>14</v>
      </c>
      <c r="I163" s="4">
        <v>0.04</v>
      </c>
      <c r="J163" s="93"/>
      <c r="L163" s="27" t="s">
        <v>51</v>
      </c>
      <c r="M163" s="6" t="s">
        <v>14</v>
      </c>
      <c r="N163" s="4">
        <v>0.03</v>
      </c>
      <c r="O163" s="93"/>
    </row>
    <row r="164" spans="2:15" x14ac:dyDescent="0.2">
      <c r="B164" s="6" t="s">
        <v>39</v>
      </c>
      <c r="C164" s="6" t="s">
        <v>9</v>
      </c>
      <c r="D164" s="23">
        <f>D195*D163</f>
        <v>103241.25</v>
      </c>
      <c r="E164" s="93"/>
      <c r="G164" s="6" t="s">
        <v>39</v>
      </c>
      <c r="H164" s="6" t="s">
        <v>9</v>
      </c>
      <c r="I164" s="23">
        <f>I195*I163</f>
        <v>148667.4</v>
      </c>
      <c r="J164" s="93"/>
      <c r="L164" s="6" t="s">
        <v>39</v>
      </c>
      <c r="M164" s="6" t="s">
        <v>9</v>
      </c>
      <c r="N164" s="23">
        <f>N195*N163</f>
        <v>414703.8</v>
      </c>
      <c r="O164" s="93"/>
    </row>
    <row r="165" spans="2:15" x14ac:dyDescent="0.2">
      <c r="B165" s="27" t="s">
        <v>125</v>
      </c>
      <c r="C165" s="6" t="s">
        <v>14</v>
      </c>
      <c r="D165" s="4">
        <v>0.05</v>
      </c>
      <c r="E165" s="93"/>
      <c r="G165" s="27" t="s">
        <v>125</v>
      </c>
      <c r="H165" s="6" t="s">
        <v>14</v>
      </c>
      <c r="I165" s="4">
        <v>0.04</v>
      </c>
      <c r="J165" s="93"/>
      <c r="L165" s="27" t="s">
        <v>125</v>
      </c>
      <c r="M165" s="6" t="s">
        <v>14</v>
      </c>
      <c r="N165" s="4">
        <v>3.5000000000000003E-2</v>
      </c>
      <c r="O165" s="93" t="s">
        <v>313</v>
      </c>
    </row>
    <row r="166" spans="2:15" x14ac:dyDescent="0.2">
      <c r="B166" s="6" t="s">
        <v>126</v>
      </c>
      <c r="C166" s="6" t="s">
        <v>9</v>
      </c>
      <c r="D166" s="23">
        <f>D165*D195</f>
        <v>103241.25</v>
      </c>
      <c r="E166" s="93"/>
      <c r="G166" s="6" t="s">
        <v>126</v>
      </c>
      <c r="H166" s="6" t="s">
        <v>9</v>
      </c>
      <c r="I166" s="23">
        <f>I165*I195</f>
        <v>148667.4</v>
      </c>
      <c r="J166" s="93"/>
      <c r="L166" s="6" t="s">
        <v>126</v>
      </c>
      <c r="M166" s="6" t="s">
        <v>9</v>
      </c>
      <c r="N166" s="23">
        <f>N165*N195</f>
        <v>483821.10000000003</v>
      </c>
      <c r="O166" s="93"/>
    </row>
    <row r="167" spans="2:15" x14ac:dyDescent="0.2">
      <c r="D167" s="23"/>
      <c r="E167" s="93"/>
      <c r="I167" s="23"/>
      <c r="J167" s="93"/>
      <c r="N167" s="23"/>
      <c r="O167" s="93"/>
    </row>
    <row r="168" spans="2:15" x14ac:dyDescent="0.2">
      <c r="B168" s="27" t="s">
        <v>154</v>
      </c>
      <c r="C168" s="6" t="s">
        <v>14</v>
      </c>
      <c r="D168" s="2">
        <v>0.05</v>
      </c>
      <c r="E168" s="93"/>
      <c r="G168" s="27" t="s">
        <v>154</v>
      </c>
      <c r="H168" s="6" t="s">
        <v>14</v>
      </c>
      <c r="I168" s="4">
        <v>0.04</v>
      </c>
      <c r="J168" s="93"/>
      <c r="L168" s="27" t="s">
        <v>154</v>
      </c>
      <c r="M168" s="6" t="s">
        <v>14</v>
      </c>
      <c r="N168" s="2">
        <v>0.03</v>
      </c>
      <c r="O168" s="93" t="s">
        <v>326</v>
      </c>
    </row>
    <row r="169" spans="2:15" x14ac:dyDescent="0.2">
      <c r="B169" s="6" t="s">
        <v>155</v>
      </c>
      <c r="D169" s="23">
        <f>D168*D195</f>
        <v>103241.25</v>
      </c>
      <c r="E169" s="93"/>
      <c r="G169" s="6" t="s">
        <v>155</v>
      </c>
      <c r="I169" s="23">
        <f>I168*I195</f>
        <v>148667.4</v>
      </c>
      <c r="J169" s="93"/>
      <c r="L169" s="6" t="s">
        <v>155</v>
      </c>
      <c r="N169" s="23">
        <f>N168*N195</f>
        <v>414703.8</v>
      </c>
      <c r="O169" s="93"/>
    </row>
    <row r="170" spans="2:15" x14ac:dyDescent="0.2">
      <c r="B170" s="27" t="s">
        <v>149</v>
      </c>
      <c r="C170" s="6" t="s">
        <v>14</v>
      </c>
      <c r="D170" s="2">
        <v>0.02</v>
      </c>
      <c r="E170" s="93"/>
      <c r="G170" s="27" t="s">
        <v>149</v>
      </c>
      <c r="H170" s="6" t="s">
        <v>14</v>
      </c>
      <c r="I170" s="2">
        <v>0.02</v>
      </c>
      <c r="J170" s="93"/>
      <c r="L170" s="27" t="s">
        <v>149</v>
      </c>
      <c r="M170" s="6" t="s">
        <v>14</v>
      </c>
      <c r="N170" s="4">
        <v>1.4999999999999999E-2</v>
      </c>
      <c r="O170" s="93"/>
    </row>
    <row r="171" spans="2:15" x14ac:dyDescent="0.2">
      <c r="B171" s="6" t="s">
        <v>151</v>
      </c>
      <c r="D171" s="9">
        <f>D170*D195</f>
        <v>41296.5</v>
      </c>
      <c r="E171" s="93"/>
      <c r="G171" s="6" t="s">
        <v>151</v>
      </c>
      <c r="I171" s="9">
        <f>I170*I195</f>
        <v>74333.7</v>
      </c>
      <c r="J171" s="93"/>
      <c r="L171" s="6" t="s">
        <v>151</v>
      </c>
      <c r="N171" s="9">
        <f>N170*N195</f>
        <v>207351.9</v>
      </c>
      <c r="O171" s="93"/>
    </row>
    <row r="172" spans="2:15" x14ac:dyDescent="0.2">
      <c r="B172" s="27" t="s">
        <v>150</v>
      </c>
      <c r="C172" s="6" t="s">
        <v>14</v>
      </c>
      <c r="D172" s="2">
        <v>0.03</v>
      </c>
      <c r="E172" s="93"/>
      <c r="G172" s="27" t="s">
        <v>150</v>
      </c>
      <c r="H172" s="6" t="s">
        <v>14</v>
      </c>
      <c r="I172" s="2">
        <v>2.5000000000000001E-2</v>
      </c>
      <c r="J172" s="93"/>
      <c r="L172" s="27" t="s">
        <v>150</v>
      </c>
      <c r="M172" s="6" t="s">
        <v>14</v>
      </c>
      <c r="N172" s="2">
        <v>0.02</v>
      </c>
      <c r="O172" s="93"/>
    </row>
    <row r="173" spans="2:15" x14ac:dyDescent="0.2">
      <c r="B173" s="6" t="s">
        <v>152</v>
      </c>
      <c r="D173" s="9">
        <f>D172*D195</f>
        <v>61944.75</v>
      </c>
      <c r="E173" s="93"/>
      <c r="G173" s="6" t="s">
        <v>152</v>
      </c>
      <c r="I173" s="9">
        <f>I172*I195</f>
        <v>92917.125</v>
      </c>
      <c r="J173" s="93"/>
      <c r="L173" s="6" t="s">
        <v>152</v>
      </c>
      <c r="N173" s="9">
        <f>N172*N195</f>
        <v>276469.2</v>
      </c>
      <c r="O173" s="93"/>
    </row>
    <row r="174" spans="2:15" x14ac:dyDescent="0.2">
      <c r="B174" s="27" t="s">
        <v>148</v>
      </c>
      <c r="C174" s="6" t="s">
        <v>14</v>
      </c>
      <c r="D174" s="2">
        <v>0.1</v>
      </c>
      <c r="E174" s="93"/>
      <c r="G174" s="27" t="s">
        <v>148</v>
      </c>
      <c r="H174" s="6" t="s">
        <v>14</v>
      </c>
      <c r="I174" s="4">
        <v>7.4999999999999997E-2</v>
      </c>
      <c r="J174" s="93"/>
      <c r="L174" s="27" t="s">
        <v>148</v>
      </c>
      <c r="M174" s="6" t="s">
        <v>14</v>
      </c>
      <c r="N174" s="2">
        <v>0.05</v>
      </c>
      <c r="O174" s="93" t="s">
        <v>327</v>
      </c>
    </row>
    <row r="175" spans="2:15" x14ac:dyDescent="0.2">
      <c r="B175" s="6" t="s">
        <v>153</v>
      </c>
      <c r="D175" s="9">
        <f>D174*D195</f>
        <v>206482.5</v>
      </c>
      <c r="E175" s="93"/>
      <c r="G175" s="6" t="s">
        <v>153</v>
      </c>
      <c r="I175" s="9">
        <f>I174*I195</f>
        <v>278751.375</v>
      </c>
      <c r="J175" s="93"/>
      <c r="L175" s="6" t="s">
        <v>153</v>
      </c>
      <c r="N175" s="9">
        <f>N174*N195</f>
        <v>691173</v>
      </c>
      <c r="O175" s="93"/>
    </row>
    <row r="176" spans="2:15" x14ac:dyDescent="0.2">
      <c r="B176" s="27"/>
      <c r="E176" s="93"/>
      <c r="G176" s="27"/>
      <c r="J176" s="93"/>
      <c r="L176" s="27"/>
      <c r="O176" s="93"/>
    </row>
    <row r="177" spans="1:21" x14ac:dyDescent="0.2">
      <c r="B177" s="14" t="s">
        <v>49</v>
      </c>
      <c r="C177" s="6" t="s">
        <v>9</v>
      </c>
      <c r="D177" s="20">
        <f>D162+D164+D166+D169+D171+D173+D175</f>
        <v>929171.25</v>
      </c>
      <c r="E177" s="93"/>
      <c r="G177" s="14" t="s">
        <v>49</v>
      </c>
      <c r="H177" s="6" t="s">
        <v>9</v>
      </c>
      <c r="I177" s="20">
        <f>I162+I164+I166+I169+I171+I173+I175</f>
        <v>1263672.8999999999</v>
      </c>
      <c r="J177" s="93"/>
      <c r="L177" s="14" t="s">
        <v>49</v>
      </c>
      <c r="M177" s="6" t="s">
        <v>9</v>
      </c>
      <c r="N177" s="20">
        <f>N162+N164+N166+N169+N171+N173+N175</f>
        <v>3524982.3000000003</v>
      </c>
      <c r="O177" s="93"/>
    </row>
    <row r="178" spans="1:21" x14ac:dyDescent="0.2">
      <c r="B178" s="14" t="s">
        <v>90</v>
      </c>
      <c r="C178" s="6" t="s">
        <v>14</v>
      </c>
      <c r="D178" s="26">
        <f>-D177/D58</f>
        <v>0.31034482758620691</v>
      </c>
      <c r="E178" s="93"/>
      <c r="G178" s="14" t="s">
        <v>90</v>
      </c>
      <c r="H178" s="6" t="s">
        <v>14</v>
      </c>
      <c r="I178" s="26">
        <f>-I177/I58</f>
        <v>0.25373134328358204</v>
      </c>
      <c r="J178" s="93"/>
      <c r="L178" s="14" t="s">
        <v>90</v>
      </c>
      <c r="M178" s="6" t="s">
        <v>14</v>
      </c>
      <c r="N178" s="26">
        <f>-N177/N58</f>
        <v>0.20318725099601595</v>
      </c>
      <c r="O178" s="93"/>
    </row>
    <row r="179" spans="1:21" x14ac:dyDescent="0.2">
      <c r="B179" s="14" t="s">
        <v>46</v>
      </c>
      <c r="C179" s="6" t="s">
        <v>9</v>
      </c>
      <c r="D179" s="20">
        <f>D177/D151</f>
        <v>464585.625</v>
      </c>
      <c r="E179" s="93"/>
      <c r="G179" s="14" t="s">
        <v>46</v>
      </c>
      <c r="H179" s="6" t="s">
        <v>9</v>
      </c>
      <c r="I179" s="20">
        <f>I177/I151</f>
        <v>210612.15</v>
      </c>
      <c r="J179" s="93"/>
      <c r="L179" s="14" t="s">
        <v>46</v>
      </c>
      <c r="M179" s="6" t="s">
        <v>9</v>
      </c>
      <c r="N179" s="20">
        <f>N177/N151</f>
        <v>146874.26250000001</v>
      </c>
      <c r="O179" s="93"/>
    </row>
    <row r="180" spans="1:21" x14ac:dyDescent="0.2">
      <c r="B180" s="14"/>
      <c r="D180" s="20"/>
      <c r="E180" s="93"/>
      <c r="G180" s="14"/>
      <c r="I180" s="20"/>
      <c r="J180" s="93"/>
      <c r="L180" s="14"/>
      <c r="N180" s="20"/>
      <c r="O180" s="93"/>
    </row>
    <row r="181" spans="1:21" x14ac:dyDescent="0.2">
      <c r="B181" s="27" t="s">
        <v>250</v>
      </c>
      <c r="D181" s="4">
        <v>0.5</v>
      </c>
      <c r="E181" s="93"/>
      <c r="G181" s="27" t="s">
        <v>250</v>
      </c>
      <c r="I181" s="4">
        <v>0.5</v>
      </c>
      <c r="J181" s="93"/>
      <c r="L181" s="27" t="s">
        <v>250</v>
      </c>
      <c r="N181" s="4">
        <v>0.5</v>
      </c>
      <c r="O181" s="93"/>
    </row>
    <row r="182" spans="1:21" x14ac:dyDescent="0.2">
      <c r="B182" s="6" t="s">
        <v>251</v>
      </c>
      <c r="D182" s="23">
        <f>D181*D162</f>
        <v>154861.875</v>
      </c>
      <c r="E182" s="198"/>
      <c r="G182" s="6" t="s">
        <v>251</v>
      </c>
      <c r="I182" s="23">
        <f>I181*I162</f>
        <v>185834.25</v>
      </c>
      <c r="J182" s="23"/>
      <c r="L182" s="6" t="s">
        <v>251</v>
      </c>
      <c r="N182" s="23">
        <f>N181*N162</f>
        <v>518379.75</v>
      </c>
      <c r="O182" s="23"/>
    </row>
    <row r="184" spans="1:21" x14ac:dyDescent="0.2">
      <c r="B184" s="31" t="s">
        <v>19</v>
      </c>
      <c r="C184" s="69"/>
      <c r="D184" s="31"/>
      <c r="E184" s="69"/>
      <c r="G184" s="31" t="s">
        <v>19</v>
      </c>
      <c r="H184" s="69"/>
      <c r="I184" s="31"/>
      <c r="J184" s="31"/>
      <c r="L184" s="31" t="s">
        <v>19</v>
      </c>
      <c r="M184" s="69"/>
      <c r="N184" s="31"/>
      <c r="O184" s="31"/>
    </row>
    <row r="185" spans="1:21" x14ac:dyDescent="0.2">
      <c r="B185" s="27" t="s">
        <v>177</v>
      </c>
      <c r="C185" s="6" t="s">
        <v>13</v>
      </c>
      <c r="D185" s="1">
        <v>6</v>
      </c>
      <c r="E185" s="93"/>
      <c r="G185" s="27" t="s">
        <v>177</v>
      </c>
      <c r="H185" s="6" t="s">
        <v>13</v>
      </c>
      <c r="I185" s="1">
        <v>5</v>
      </c>
      <c r="J185" s="93"/>
      <c r="L185" s="27" t="s">
        <v>177</v>
      </c>
      <c r="M185" s="6" t="s">
        <v>13</v>
      </c>
      <c r="N185" s="1">
        <v>4</v>
      </c>
      <c r="O185" s="93" t="s">
        <v>318</v>
      </c>
    </row>
    <row r="186" spans="1:21" x14ac:dyDescent="0.2">
      <c r="B186" s="93"/>
      <c r="C186" s="93"/>
      <c r="D186" s="93"/>
      <c r="E186" s="93"/>
      <c r="G186" s="93"/>
      <c r="H186" s="93"/>
      <c r="I186" s="93"/>
      <c r="J186" s="93"/>
      <c r="L186" s="93"/>
      <c r="M186" s="93"/>
      <c r="N186" s="93"/>
      <c r="O186" s="93"/>
    </row>
    <row r="187" spans="1:21" x14ac:dyDescent="0.2">
      <c r="A187" s="142"/>
      <c r="B187" s="140" t="s">
        <v>22</v>
      </c>
      <c r="C187" s="8" t="s">
        <v>169</v>
      </c>
      <c r="D187" s="141"/>
      <c r="E187" s="93"/>
      <c r="F187" s="142"/>
      <c r="G187" s="140" t="s">
        <v>22</v>
      </c>
      <c r="H187" s="8" t="s">
        <v>169</v>
      </c>
      <c r="I187" s="141"/>
      <c r="J187" s="93"/>
      <c r="K187" s="142"/>
      <c r="L187" s="140" t="s">
        <v>22</v>
      </c>
      <c r="M187" s="8" t="s">
        <v>169</v>
      </c>
      <c r="N187" s="141"/>
      <c r="O187" s="93"/>
      <c r="P187" s="142"/>
      <c r="Q187" s="184"/>
      <c r="R187" s="190"/>
      <c r="S187" s="190"/>
      <c r="T187" s="142"/>
      <c r="U187" s="142"/>
    </row>
    <row r="188" spans="1:21" x14ac:dyDescent="0.2">
      <c r="B188" s="27" t="s">
        <v>145</v>
      </c>
      <c r="C188" s="6" t="s">
        <v>169</v>
      </c>
      <c r="D188" s="73">
        <v>4750</v>
      </c>
      <c r="E188" s="93" t="s">
        <v>321</v>
      </c>
      <c r="G188" s="27" t="s">
        <v>145</v>
      </c>
      <c r="H188" s="6" t="s">
        <v>169</v>
      </c>
      <c r="I188" s="73">
        <v>2850</v>
      </c>
      <c r="J188" s="93" t="s">
        <v>320</v>
      </c>
      <c r="L188" s="27" t="s">
        <v>145</v>
      </c>
      <c r="M188" s="6" t="s">
        <v>169</v>
      </c>
      <c r="N188" s="73">
        <v>2650</v>
      </c>
      <c r="O188" s="155" t="s">
        <v>328</v>
      </c>
    </row>
    <row r="189" spans="1:21" x14ac:dyDescent="0.2">
      <c r="B189" s="27" t="s">
        <v>23</v>
      </c>
      <c r="C189" s="6" t="s">
        <v>170</v>
      </c>
      <c r="D189" s="19">
        <v>0</v>
      </c>
      <c r="E189" s="93"/>
      <c r="G189" s="27" t="s">
        <v>23</v>
      </c>
      <c r="H189" s="6" t="s">
        <v>170</v>
      </c>
      <c r="I189" s="19">
        <v>0</v>
      </c>
      <c r="J189" s="93"/>
      <c r="L189" s="27" t="s">
        <v>23</v>
      </c>
      <c r="M189" s="6" t="s">
        <v>170</v>
      </c>
      <c r="N189" s="19">
        <v>0</v>
      </c>
      <c r="O189" s="93"/>
    </row>
    <row r="190" spans="1:21" x14ac:dyDescent="0.2">
      <c r="B190" s="6" t="s">
        <v>41</v>
      </c>
      <c r="C190" s="6" t="s">
        <v>9</v>
      </c>
      <c r="D190" s="21">
        <f>D191/D151</f>
        <v>983250</v>
      </c>
      <c r="E190" s="93"/>
      <c r="G190" s="6" t="s">
        <v>41</v>
      </c>
      <c r="H190" s="6" t="s">
        <v>9</v>
      </c>
      <c r="I190" s="21">
        <f>I191/I151</f>
        <v>589950</v>
      </c>
      <c r="J190" s="93"/>
      <c r="L190" s="6" t="s">
        <v>41</v>
      </c>
      <c r="M190" s="6" t="s">
        <v>9</v>
      </c>
      <c r="N190" s="21">
        <f>N191/N151</f>
        <v>548550</v>
      </c>
      <c r="O190" s="93"/>
    </row>
    <row r="191" spans="1:21" x14ac:dyDescent="0.2">
      <c r="B191" s="6" t="s">
        <v>36</v>
      </c>
      <c r="C191" s="6" t="s">
        <v>9</v>
      </c>
      <c r="D191" s="21">
        <f>(D188*D158*D151)+(D189*D153)</f>
        <v>1966500</v>
      </c>
      <c r="E191" s="93"/>
      <c r="G191" s="6" t="s">
        <v>36</v>
      </c>
      <c r="H191" s="6" t="s">
        <v>9</v>
      </c>
      <c r="I191" s="21">
        <f>(I188*I158*I151)+(I189*I153)</f>
        <v>3539700</v>
      </c>
      <c r="J191" s="93"/>
      <c r="L191" s="6" t="s">
        <v>36</v>
      </c>
      <c r="M191" s="6" t="s">
        <v>9</v>
      </c>
      <c r="N191" s="21">
        <f>(N188*N158*N151)+(N189*N153)</f>
        <v>13165200</v>
      </c>
      <c r="O191" s="93"/>
    </row>
    <row r="192" spans="1:21" x14ac:dyDescent="0.2">
      <c r="B192" s="27" t="s">
        <v>44</v>
      </c>
      <c r="C192" s="6" t="s">
        <v>14</v>
      </c>
      <c r="D192" s="2">
        <v>0.05</v>
      </c>
      <c r="E192" s="93"/>
      <c r="G192" s="27" t="s">
        <v>44</v>
      </c>
      <c r="H192" s="6" t="s">
        <v>14</v>
      </c>
      <c r="I192" s="2">
        <v>0.05</v>
      </c>
      <c r="J192" s="93"/>
      <c r="L192" s="27" t="s">
        <v>44</v>
      </c>
      <c r="M192" s="6" t="s">
        <v>14</v>
      </c>
      <c r="N192" s="2">
        <v>0.05</v>
      </c>
      <c r="O192" s="93"/>
    </row>
    <row r="193" spans="1:21" x14ac:dyDescent="0.2">
      <c r="B193" s="6" t="s">
        <v>45</v>
      </c>
      <c r="C193" s="6" t="s">
        <v>9</v>
      </c>
      <c r="D193" s="21">
        <f>D191*D192</f>
        <v>98325</v>
      </c>
      <c r="E193" s="93"/>
      <c r="G193" s="6" t="s">
        <v>45</v>
      </c>
      <c r="H193" s="6" t="s">
        <v>9</v>
      </c>
      <c r="I193" s="21">
        <f>I191*I192</f>
        <v>176985</v>
      </c>
      <c r="J193" s="93"/>
      <c r="L193" s="6" t="s">
        <v>45</v>
      </c>
      <c r="M193" s="6" t="s">
        <v>9</v>
      </c>
      <c r="N193" s="21">
        <f>N191*N192</f>
        <v>658260</v>
      </c>
      <c r="O193" s="93"/>
    </row>
    <row r="194" spans="1:21" x14ac:dyDescent="0.2">
      <c r="D194" s="21"/>
      <c r="E194" s="93"/>
      <c r="I194" s="21"/>
      <c r="J194" s="93"/>
      <c r="N194" s="21"/>
      <c r="O194" s="93"/>
    </row>
    <row r="195" spans="1:21" x14ac:dyDescent="0.2">
      <c r="B195" s="14" t="s">
        <v>48</v>
      </c>
      <c r="C195" s="6" t="s">
        <v>9</v>
      </c>
      <c r="D195" s="22">
        <f>D191+D193</f>
        <v>2064825</v>
      </c>
      <c r="E195" s="93"/>
      <c r="G195" s="14" t="s">
        <v>48</v>
      </c>
      <c r="H195" s="6" t="s">
        <v>9</v>
      </c>
      <c r="I195" s="22">
        <f>I191+I193</f>
        <v>3716685</v>
      </c>
      <c r="J195" s="93"/>
      <c r="L195" s="14" t="s">
        <v>48</v>
      </c>
      <c r="M195" s="6" t="s">
        <v>9</v>
      </c>
      <c r="N195" s="22">
        <f>N191+N193</f>
        <v>13823460</v>
      </c>
      <c r="O195" s="93"/>
    </row>
    <row r="196" spans="1:21" x14ac:dyDescent="0.2">
      <c r="B196" s="14" t="s">
        <v>89</v>
      </c>
      <c r="C196" s="6" t="s">
        <v>14</v>
      </c>
      <c r="D196" s="28">
        <f>-D195/D58</f>
        <v>0.68965517241379315</v>
      </c>
      <c r="E196" s="93"/>
      <c r="G196" s="14" t="s">
        <v>89</v>
      </c>
      <c r="H196" s="6" t="s">
        <v>14</v>
      </c>
      <c r="I196" s="28">
        <f>-I195/I58</f>
        <v>0.74626865671641784</v>
      </c>
      <c r="J196" s="93"/>
      <c r="L196" s="14" t="s">
        <v>89</v>
      </c>
      <c r="M196" s="6" t="s">
        <v>14</v>
      </c>
      <c r="N196" s="28">
        <f>-N195/N58</f>
        <v>0.79681274900398402</v>
      </c>
      <c r="O196" s="93"/>
    </row>
    <row r="197" spans="1:21" x14ac:dyDescent="0.2">
      <c r="B197" s="14" t="s">
        <v>47</v>
      </c>
      <c r="C197" s="6" t="s">
        <v>9</v>
      </c>
      <c r="D197" s="22">
        <f>D195/D151</f>
        <v>1032412.5</v>
      </c>
      <c r="E197" s="93"/>
      <c r="G197" s="14" t="s">
        <v>47</v>
      </c>
      <c r="H197" s="6" t="s">
        <v>9</v>
      </c>
      <c r="I197" s="22">
        <f>I195/I151</f>
        <v>619447.5</v>
      </c>
      <c r="J197" s="93"/>
      <c r="L197" s="14" t="s">
        <v>47</v>
      </c>
      <c r="M197" s="6" t="s">
        <v>9</v>
      </c>
      <c r="N197" s="22">
        <f>N195/N151</f>
        <v>575977.5</v>
      </c>
      <c r="O197" s="93"/>
    </row>
    <row r="198" spans="1:21" x14ac:dyDescent="0.2">
      <c r="D198" s="21"/>
      <c r="E198" s="93"/>
      <c r="I198" s="21"/>
      <c r="J198" s="93"/>
      <c r="N198" s="21"/>
      <c r="O198" s="93"/>
    </row>
    <row r="199" spans="1:21" x14ac:dyDescent="0.2">
      <c r="B199" s="27" t="s">
        <v>246</v>
      </c>
      <c r="C199" s="6" t="s">
        <v>14</v>
      </c>
      <c r="D199" s="2">
        <v>0.5</v>
      </c>
      <c r="E199" s="93"/>
      <c r="G199" s="27" t="s">
        <v>246</v>
      </c>
      <c r="H199" s="6" t="s">
        <v>14</v>
      </c>
      <c r="I199" s="2">
        <v>0.6</v>
      </c>
      <c r="J199" s="93"/>
      <c r="L199" s="27" t="s">
        <v>246</v>
      </c>
      <c r="M199" s="6" t="s">
        <v>14</v>
      </c>
      <c r="N199" s="2">
        <v>0.7</v>
      </c>
      <c r="O199" s="93" t="s">
        <v>315</v>
      </c>
    </row>
    <row r="200" spans="1:21" x14ac:dyDescent="0.2">
      <c r="B200" s="6" t="s">
        <v>247</v>
      </c>
      <c r="D200" s="138">
        <f>D199*D195</f>
        <v>1032412.5</v>
      </c>
      <c r="E200" s="93"/>
      <c r="G200" s="6" t="s">
        <v>247</v>
      </c>
      <c r="I200" s="138">
        <f>I199*I195</f>
        <v>2230011</v>
      </c>
      <c r="J200" s="93"/>
      <c r="L200" s="6" t="s">
        <v>247</v>
      </c>
      <c r="N200" s="138">
        <f>N199*N195</f>
        <v>9676422</v>
      </c>
      <c r="O200" s="93"/>
    </row>
    <row r="201" spans="1:21" x14ac:dyDescent="0.2">
      <c r="B201" s="27" t="s">
        <v>248</v>
      </c>
      <c r="D201" s="2">
        <v>0.1</v>
      </c>
      <c r="E201" s="93"/>
      <c r="G201" s="27" t="s">
        <v>248</v>
      </c>
      <c r="I201" s="2">
        <v>0.1</v>
      </c>
      <c r="J201" s="93"/>
      <c r="L201" s="27" t="s">
        <v>248</v>
      </c>
      <c r="N201" s="2">
        <v>0.1</v>
      </c>
      <c r="O201" s="93"/>
    </row>
    <row r="202" spans="1:21" x14ac:dyDescent="0.2">
      <c r="A202" s="106"/>
      <c r="B202" s="14" t="s">
        <v>249</v>
      </c>
      <c r="C202" s="14"/>
      <c r="D202" s="136">
        <f>D201*D200</f>
        <v>103241.25</v>
      </c>
      <c r="F202" s="106"/>
      <c r="G202" s="14" t="s">
        <v>249</v>
      </c>
      <c r="H202" s="14"/>
      <c r="I202" s="136">
        <f>I201*I200</f>
        <v>223001.1</v>
      </c>
      <c r="J202" s="136"/>
      <c r="K202" s="106"/>
      <c r="L202" s="14" t="s">
        <v>249</v>
      </c>
      <c r="M202" s="14"/>
      <c r="N202" s="136">
        <f>N201*N200</f>
        <v>967642.20000000007</v>
      </c>
      <c r="O202" s="136"/>
      <c r="P202" s="106"/>
      <c r="Q202" s="178"/>
      <c r="R202" s="106"/>
      <c r="S202" s="106"/>
      <c r="T202" s="106"/>
      <c r="U202" s="106"/>
    </row>
    <row r="203" spans="1:21" x14ac:dyDescent="0.2">
      <c r="D203" s="9"/>
      <c r="E203" s="68"/>
      <c r="I203" s="9"/>
      <c r="J203" s="9"/>
      <c r="N203" s="9"/>
      <c r="O203" s="9"/>
    </row>
    <row r="204" spans="1:21" x14ac:dyDescent="0.2">
      <c r="B204" s="31" t="s">
        <v>27</v>
      </c>
      <c r="C204" s="69"/>
      <c r="D204" s="31"/>
      <c r="E204" s="69"/>
      <c r="G204" s="31" t="s">
        <v>27</v>
      </c>
      <c r="H204" s="69"/>
      <c r="I204" s="31"/>
      <c r="J204" s="31"/>
      <c r="L204" s="31" t="s">
        <v>27</v>
      </c>
      <c r="M204" s="69"/>
      <c r="N204" s="31"/>
      <c r="O204" s="31"/>
    </row>
    <row r="205" spans="1:21" x14ac:dyDescent="0.2">
      <c r="B205" s="27" t="s">
        <v>28</v>
      </c>
      <c r="C205" s="6" t="s">
        <v>13</v>
      </c>
      <c r="D205" s="1">
        <v>2</v>
      </c>
      <c r="E205" s="93"/>
      <c r="G205" s="27" t="s">
        <v>28</v>
      </c>
      <c r="H205" s="6" t="s">
        <v>13</v>
      </c>
      <c r="I205" s="1">
        <v>3</v>
      </c>
      <c r="J205" s="93"/>
      <c r="L205" s="27" t="s">
        <v>28</v>
      </c>
      <c r="M205" s="6" t="s">
        <v>13</v>
      </c>
      <c r="N205" s="1">
        <v>6</v>
      </c>
      <c r="O205" s="93" t="s">
        <v>316</v>
      </c>
    </row>
    <row r="206" spans="1:21" x14ac:dyDescent="0.2">
      <c r="B206" s="27" t="s">
        <v>171</v>
      </c>
      <c r="C206" s="6" t="s">
        <v>13</v>
      </c>
      <c r="D206" s="1">
        <v>-1</v>
      </c>
      <c r="E206" s="93"/>
      <c r="G206" s="27" t="s">
        <v>171</v>
      </c>
      <c r="H206" s="6" t="s">
        <v>13</v>
      </c>
      <c r="I206" s="1">
        <v>-1</v>
      </c>
      <c r="J206" s="93"/>
      <c r="L206" s="27" t="s">
        <v>171</v>
      </c>
      <c r="M206" s="6" t="s">
        <v>13</v>
      </c>
      <c r="N206" s="1">
        <v>-4</v>
      </c>
      <c r="O206" s="93"/>
    </row>
    <row r="207" spans="1:21" x14ac:dyDescent="0.2">
      <c r="B207" s="27" t="s">
        <v>29</v>
      </c>
      <c r="D207" s="19">
        <v>2150000</v>
      </c>
      <c r="E207" s="93"/>
      <c r="G207" s="27" t="s">
        <v>29</v>
      </c>
      <c r="I207" s="19">
        <v>2350000</v>
      </c>
      <c r="J207" s="93"/>
      <c r="L207" s="27" t="s">
        <v>29</v>
      </c>
      <c r="N207" s="19">
        <v>2350000</v>
      </c>
      <c r="O207" s="93"/>
    </row>
    <row r="208" spans="1:21" x14ac:dyDescent="0.2">
      <c r="B208" s="6" t="s">
        <v>33</v>
      </c>
      <c r="C208" s="6" t="s">
        <v>9</v>
      </c>
      <c r="D208" s="21">
        <f>D207/D154</f>
        <v>13030.30303030303</v>
      </c>
      <c r="E208" s="93"/>
      <c r="G208" s="6" t="s">
        <v>33</v>
      </c>
      <c r="H208" s="6" t="s">
        <v>9</v>
      </c>
      <c r="I208" s="21">
        <f>I207/I154</f>
        <v>14242.424242424242</v>
      </c>
      <c r="J208" s="93"/>
      <c r="L208" s="6" t="s">
        <v>33</v>
      </c>
      <c r="M208" s="6" t="s">
        <v>9</v>
      </c>
      <c r="N208" s="21">
        <f>N207/N154</f>
        <v>14242.424242424242</v>
      </c>
      <c r="O208" s="93"/>
    </row>
    <row r="209" spans="2:15" x14ac:dyDescent="0.2">
      <c r="B209" s="6" t="s">
        <v>324</v>
      </c>
      <c r="D209" s="21">
        <f>D207/D158</f>
        <v>10386.473429951691</v>
      </c>
      <c r="E209" s="93"/>
      <c r="G209" s="6" t="s">
        <v>324</v>
      </c>
      <c r="I209" s="21">
        <f>I207/I158</f>
        <v>11352.657004830919</v>
      </c>
      <c r="J209" s="93"/>
      <c r="L209" s="6" t="s">
        <v>324</v>
      </c>
      <c r="N209" s="21">
        <f>N207/N158</f>
        <v>11352.657004830919</v>
      </c>
      <c r="O209" s="93"/>
    </row>
    <row r="210" spans="2:15" x14ac:dyDescent="0.2">
      <c r="D210" s="21"/>
      <c r="E210" s="93"/>
      <c r="I210" s="21"/>
      <c r="J210" s="93"/>
      <c r="N210" s="21"/>
      <c r="O210" s="93"/>
    </row>
    <row r="211" spans="2:15" x14ac:dyDescent="0.2">
      <c r="B211" s="6" t="s">
        <v>325</v>
      </c>
      <c r="D211" s="13">
        <f>D207/D124</f>
        <v>0.89583333333333337</v>
      </c>
      <c r="E211" s="93"/>
      <c r="G211" s="6" t="s">
        <v>325</v>
      </c>
      <c r="I211" s="13">
        <f>I207/I124</f>
        <v>0.94</v>
      </c>
      <c r="J211" s="93"/>
      <c r="L211" s="6" t="s">
        <v>325</v>
      </c>
      <c r="N211" s="13">
        <f>N207/N124</f>
        <v>0.94</v>
      </c>
      <c r="O211" s="93"/>
    </row>
    <row r="212" spans="2:15" x14ac:dyDescent="0.2">
      <c r="D212" s="21"/>
      <c r="E212" s="93"/>
      <c r="I212" s="21"/>
      <c r="J212" s="93"/>
      <c r="N212" s="21"/>
      <c r="O212" s="93"/>
    </row>
    <row r="213" spans="2:15" x14ac:dyDescent="0.2">
      <c r="B213" s="27" t="s">
        <v>133</v>
      </c>
      <c r="C213" s="6" t="s">
        <v>14</v>
      </c>
      <c r="D213" s="78">
        <v>0.04</v>
      </c>
      <c r="E213" s="93"/>
      <c r="G213" s="27" t="s">
        <v>133</v>
      </c>
      <c r="H213" s="6" t="s">
        <v>14</v>
      </c>
      <c r="I213" s="78">
        <v>0.04</v>
      </c>
      <c r="J213" s="93"/>
      <c r="L213" s="27" t="s">
        <v>133</v>
      </c>
      <c r="M213" s="6" t="s">
        <v>14</v>
      </c>
      <c r="N213" s="78">
        <v>0.04</v>
      </c>
      <c r="O213" s="93"/>
    </row>
    <row r="214" spans="2:15" x14ac:dyDescent="0.2">
      <c r="B214" s="6" t="s">
        <v>134</v>
      </c>
      <c r="D214" s="9">
        <f>(D207*D213)/52</f>
        <v>1653.8461538461538</v>
      </c>
      <c r="E214" s="93"/>
      <c r="G214" s="6" t="s">
        <v>134</v>
      </c>
      <c r="I214" s="9">
        <f>(I207*I213)/52</f>
        <v>1807.6923076923076</v>
      </c>
      <c r="J214" s="93"/>
      <c r="L214" s="6" t="s">
        <v>134</v>
      </c>
      <c r="N214" s="9">
        <f>(N207*N213)/52</f>
        <v>1807.6923076923076</v>
      </c>
      <c r="O214" s="93" t="s">
        <v>319</v>
      </c>
    </row>
    <row r="215" spans="2:15" x14ac:dyDescent="0.2">
      <c r="D215" s="9"/>
      <c r="E215" s="93"/>
      <c r="I215" s="9"/>
      <c r="J215" s="93"/>
      <c r="N215" s="9"/>
      <c r="O215" s="93"/>
    </row>
    <row r="216" spans="2:15" x14ac:dyDescent="0.2">
      <c r="B216" s="27" t="s">
        <v>30</v>
      </c>
      <c r="C216" s="6" t="s">
        <v>14</v>
      </c>
      <c r="D216" s="4">
        <v>0.02</v>
      </c>
      <c r="E216" s="93"/>
      <c r="G216" s="27" t="s">
        <v>30</v>
      </c>
      <c r="H216" s="6" t="s">
        <v>14</v>
      </c>
      <c r="I216" s="4">
        <v>0.02</v>
      </c>
      <c r="J216" s="93"/>
      <c r="L216" s="27" t="s">
        <v>30</v>
      </c>
      <c r="M216" s="6" t="s">
        <v>14</v>
      </c>
      <c r="N216" s="4">
        <v>0.02</v>
      </c>
      <c r="O216" s="93"/>
    </row>
    <row r="217" spans="2:15" x14ac:dyDescent="0.2">
      <c r="B217" s="14" t="s">
        <v>75</v>
      </c>
      <c r="C217" s="6" t="s">
        <v>9</v>
      </c>
      <c r="D217" s="22">
        <f>D207*(1-D216)*D151</f>
        <v>4214000</v>
      </c>
      <c r="E217" s="68"/>
      <c r="G217" s="14" t="s">
        <v>75</v>
      </c>
      <c r="H217" s="6" t="s">
        <v>9</v>
      </c>
      <c r="I217" s="22">
        <f>I207*(1-I216)*I151</f>
        <v>13818000</v>
      </c>
      <c r="J217" s="22"/>
      <c r="L217" s="14" t="s">
        <v>75</v>
      </c>
      <c r="M217" s="6" t="s">
        <v>9</v>
      </c>
      <c r="N217" s="22">
        <f>N207*(1-N216)*N151</f>
        <v>55272000</v>
      </c>
      <c r="O217" s="22"/>
    </row>
    <row r="219" spans="2:15" x14ac:dyDescent="0.2">
      <c r="B219" s="31" t="s">
        <v>116</v>
      </c>
      <c r="C219" s="69"/>
      <c r="D219" s="31"/>
      <c r="E219" s="69"/>
      <c r="G219" s="31" t="s">
        <v>116</v>
      </c>
      <c r="H219" s="69"/>
      <c r="I219" s="31"/>
      <c r="J219" s="31"/>
      <c r="L219" s="31" t="s">
        <v>116</v>
      </c>
      <c r="M219" s="69"/>
      <c r="N219" s="31"/>
      <c r="O219" s="31"/>
    </row>
    <row r="220" spans="2:15" x14ac:dyDescent="0.2">
      <c r="B220" s="6" t="s">
        <v>34</v>
      </c>
      <c r="C220" s="6" t="s">
        <v>13</v>
      </c>
      <c r="D220" s="90">
        <f>D228+1</f>
        <v>12</v>
      </c>
      <c r="E220" s="198"/>
      <c r="G220" s="6" t="s">
        <v>34</v>
      </c>
      <c r="H220" s="6" t="s">
        <v>13</v>
      </c>
      <c r="I220" s="90">
        <f>I228+1</f>
        <v>12</v>
      </c>
      <c r="J220" s="90"/>
      <c r="L220" s="6" t="s">
        <v>34</v>
      </c>
      <c r="M220" s="6" t="s">
        <v>13</v>
      </c>
      <c r="N220" s="90">
        <f>N228+1</f>
        <v>12</v>
      </c>
      <c r="O220" s="90"/>
    </row>
    <row r="221" spans="2:15" x14ac:dyDescent="0.2">
      <c r="B221" s="16" t="s">
        <v>61</v>
      </c>
      <c r="C221" s="16"/>
      <c r="D221" s="90">
        <v>-1</v>
      </c>
      <c r="E221" s="198"/>
      <c r="G221" s="16" t="s">
        <v>61</v>
      </c>
      <c r="H221" s="16"/>
      <c r="I221" s="90">
        <v>-1</v>
      </c>
      <c r="J221" s="90"/>
      <c r="L221" s="16" t="s">
        <v>61</v>
      </c>
      <c r="M221" s="16"/>
      <c r="N221" s="90">
        <v>-1</v>
      </c>
      <c r="O221" s="90"/>
    </row>
    <row r="222" spans="2:15" x14ac:dyDescent="0.2">
      <c r="B222" s="16" t="s">
        <v>62</v>
      </c>
      <c r="C222" s="16"/>
      <c r="D222" s="90">
        <f>D221+D118</f>
        <v>1</v>
      </c>
      <c r="E222" s="198"/>
      <c r="G222" s="16" t="s">
        <v>62</v>
      </c>
      <c r="H222" s="16"/>
      <c r="I222" s="90">
        <f>I221+I118</f>
        <v>1</v>
      </c>
      <c r="J222" s="90"/>
      <c r="L222" s="16" t="s">
        <v>62</v>
      </c>
      <c r="M222" s="16"/>
      <c r="N222" s="90">
        <f>N221+N118</f>
        <v>1</v>
      </c>
      <c r="O222" s="90"/>
    </row>
    <row r="223" spans="2:15" x14ac:dyDescent="0.2">
      <c r="B223" s="16" t="s">
        <v>63</v>
      </c>
      <c r="C223" s="16"/>
      <c r="D223" s="90">
        <f>D222</f>
        <v>1</v>
      </c>
      <c r="E223" s="198"/>
      <c r="G223" s="16" t="s">
        <v>63</v>
      </c>
      <c r="H223" s="16"/>
      <c r="I223" s="90">
        <f>I222</f>
        <v>1</v>
      </c>
      <c r="J223" s="90"/>
      <c r="L223" s="16" t="s">
        <v>63</v>
      </c>
      <c r="M223" s="16"/>
      <c r="N223" s="90">
        <f>N222</f>
        <v>1</v>
      </c>
      <c r="O223" s="90"/>
    </row>
    <row r="224" spans="2:15" x14ac:dyDescent="0.2">
      <c r="B224" s="16" t="s">
        <v>64</v>
      </c>
      <c r="C224" s="16"/>
      <c r="D224" s="90">
        <f>D223+D148</f>
        <v>4</v>
      </c>
      <c r="E224" s="198"/>
      <c r="G224" s="16" t="s">
        <v>64</v>
      </c>
      <c r="H224" s="16"/>
      <c r="I224" s="90">
        <f>I223+I148</f>
        <v>4</v>
      </c>
      <c r="J224" s="90"/>
      <c r="L224" s="16" t="s">
        <v>64</v>
      </c>
      <c r="M224" s="16"/>
      <c r="N224" s="90">
        <f>N223+N148</f>
        <v>5</v>
      </c>
      <c r="O224" s="90"/>
    </row>
    <row r="225" spans="2:15" x14ac:dyDescent="0.2">
      <c r="B225" s="16" t="s">
        <v>65</v>
      </c>
      <c r="C225" s="16"/>
      <c r="D225" s="90">
        <f>D224</f>
        <v>4</v>
      </c>
      <c r="E225" s="198"/>
      <c r="G225" s="16" t="s">
        <v>65</v>
      </c>
      <c r="H225" s="16"/>
      <c r="I225" s="90">
        <f>I224</f>
        <v>4</v>
      </c>
      <c r="J225" s="90"/>
      <c r="L225" s="16" t="s">
        <v>65</v>
      </c>
      <c r="M225" s="16"/>
      <c r="N225" s="90">
        <f>N224</f>
        <v>5</v>
      </c>
      <c r="O225" s="90"/>
    </row>
    <row r="226" spans="2:15" x14ac:dyDescent="0.2">
      <c r="B226" s="16" t="s">
        <v>66</v>
      </c>
      <c r="C226" s="16"/>
      <c r="D226" s="90">
        <f>D225+D185</f>
        <v>10</v>
      </c>
      <c r="E226" s="198"/>
      <c r="G226" s="16" t="s">
        <v>66</v>
      </c>
      <c r="H226" s="16"/>
      <c r="I226" s="90">
        <f>I225+I185</f>
        <v>9</v>
      </c>
      <c r="J226" s="90"/>
      <c r="L226" s="16" t="s">
        <v>66</v>
      </c>
      <c r="M226" s="16"/>
      <c r="N226" s="90">
        <f>N225+N185</f>
        <v>9</v>
      </c>
      <c r="O226" s="90"/>
    </row>
    <row r="227" spans="2:15" x14ac:dyDescent="0.2">
      <c r="B227" s="6" t="s">
        <v>67</v>
      </c>
      <c r="D227" s="90">
        <f>D226+D206</f>
        <v>9</v>
      </c>
      <c r="E227" s="198"/>
      <c r="G227" s="6" t="s">
        <v>67</v>
      </c>
      <c r="I227" s="90">
        <f>I226+I206</f>
        <v>8</v>
      </c>
      <c r="J227" s="90"/>
      <c r="L227" s="6" t="s">
        <v>67</v>
      </c>
      <c r="N227" s="90">
        <f>N226+N206</f>
        <v>5</v>
      </c>
      <c r="O227" s="90"/>
    </row>
    <row r="228" spans="2:15" x14ac:dyDescent="0.2">
      <c r="B228" s="6" t="s">
        <v>68</v>
      </c>
      <c r="D228" s="90">
        <f>D227+D205</f>
        <v>11</v>
      </c>
      <c r="E228" s="198"/>
      <c r="G228" s="6" t="s">
        <v>68</v>
      </c>
      <c r="I228" s="90">
        <f>I227+I205</f>
        <v>11</v>
      </c>
      <c r="J228" s="90"/>
      <c r="L228" s="6" t="s">
        <v>68</v>
      </c>
      <c r="N228" s="90">
        <f>N227+N205</f>
        <v>11</v>
      </c>
      <c r="O228" s="90"/>
    </row>
    <row r="229" spans="2:15" x14ac:dyDescent="0.2">
      <c r="D229" s="74"/>
      <c r="E229" s="198"/>
      <c r="I229" s="74"/>
      <c r="J229" s="74"/>
      <c r="N229" s="74"/>
      <c r="O229" s="74"/>
    </row>
  </sheetData>
  <conditionalFormatting sqref="D1:E1048576">
    <cfRule type="cellIs" dxfId="48" priority="14" operator="lessThan">
      <formula>0</formula>
    </cfRule>
  </conditionalFormatting>
  <conditionalFormatting sqref="I1:J1048576">
    <cfRule type="cellIs" dxfId="47" priority="2" operator="lessThan">
      <formula>0</formula>
    </cfRule>
  </conditionalFormatting>
  <conditionalFormatting sqref="N1:O1048576">
    <cfRule type="cellIs" dxfId="46" priority="1" operator="lessThan">
      <formula>0</formula>
    </cfRule>
  </conditionalFormatting>
  <conditionalFormatting sqref="Q1:XFD9 Q12:XFD34 Q36:XFD45 Q47:XFD47">
    <cfRule type="cellIs" dxfId="45" priority="27" operator="lessThan">
      <formula>0</formula>
    </cfRule>
  </conditionalFormatting>
  <conditionalFormatting sqref="Q51:XFD187 O188 R188:XFD188 Q189:XFD1048576">
    <cfRule type="cellIs" dxfId="44" priority="34" operator="lessThan">
      <formula>0</formula>
    </cfRule>
  </conditionalFormatting>
  <conditionalFormatting sqref="R48:XFD50">
    <cfRule type="cellIs" dxfId="43" priority="22" operator="lessThan">
      <formula>0</formula>
    </cfRule>
  </conditionalFormatting>
  <conditionalFormatting sqref="S1:T2">
    <cfRule type="cellIs" dxfId="42" priority="28" operator="lessThan">
      <formula>0</formula>
    </cfRule>
  </conditionalFormatting>
  <conditionalFormatting sqref="S10:XFD11">
    <cfRule type="cellIs" dxfId="41" priority="26" operator="lessThan">
      <formula>0</formula>
    </cfRule>
  </conditionalFormatting>
  <conditionalFormatting sqref="S35:XFD35">
    <cfRule type="cellIs" dxfId="40" priority="25" operator="lessThan">
      <formula>0</formula>
    </cfRule>
  </conditionalFormatting>
  <conditionalFormatting sqref="S46:XFD46">
    <cfRule type="cellIs" dxfId="39" priority="24" operator="less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1D3A-02B5-154B-8D7A-73F16D9C3115}">
  <dimension ref="A1:BZ402"/>
  <sheetViews>
    <sheetView workbookViewId="0"/>
    <sheetView workbookViewId="1"/>
  </sheetViews>
  <sheetFormatPr baseColWidth="10" defaultRowHeight="14" x14ac:dyDescent="0.2"/>
  <cols>
    <col min="1" max="1" width="39.5" style="155" bestFit="1" customWidth="1"/>
    <col min="2" max="2" width="19.6640625" style="6" bestFit="1" customWidth="1"/>
    <col min="3" max="3" width="19.6640625" style="32" bestFit="1" customWidth="1"/>
    <col min="4" max="4" width="2.6640625" style="93" customWidth="1"/>
    <col min="5" max="5" width="9.6640625" style="32" customWidth="1"/>
    <col min="6" max="78" width="12.83203125" style="32" customWidth="1"/>
    <col min="79" max="16384" width="10.83203125" style="93"/>
  </cols>
  <sheetData>
    <row r="1" spans="1:78" x14ac:dyDescent="0.2">
      <c r="A1" s="154" t="s">
        <v>52</v>
      </c>
      <c r="B1" s="29" t="s">
        <v>206</v>
      </c>
      <c r="C1" s="30" t="s">
        <v>54</v>
      </c>
      <c r="E1" s="30" t="s">
        <v>53</v>
      </c>
      <c r="F1" s="30">
        <v>0</v>
      </c>
      <c r="G1" s="30">
        <v>1</v>
      </c>
      <c r="H1" s="30">
        <v>2</v>
      </c>
      <c r="I1" s="30">
        <v>3</v>
      </c>
      <c r="J1" s="30">
        <v>4</v>
      </c>
      <c r="K1" s="30">
        <v>5</v>
      </c>
      <c r="L1" s="30">
        <v>6</v>
      </c>
      <c r="M1" s="30">
        <v>7</v>
      </c>
      <c r="N1" s="30">
        <v>8</v>
      </c>
      <c r="O1" s="30">
        <v>9</v>
      </c>
      <c r="P1" s="30">
        <v>10</v>
      </c>
      <c r="Q1" s="30">
        <v>11</v>
      </c>
      <c r="R1" s="30">
        <v>12</v>
      </c>
      <c r="S1" s="30">
        <v>13</v>
      </c>
      <c r="T1" s="30">
        <v>14</v>
      </c>
      <c r="U1" s="30">
        <v>15</v>
      </c>
      <c r="V1" s="30">
        <v>16</v>
      </c>
      <c r="W1" s="30">
        <v>17</v>
      </c>
      <c r="X1" s="30">
        <v>18</v>
      </c>
      <c r="Y1" s="30">
        <v>19</v>
      </c>
      <c r="Z1" s="30">
        <v>20</v>
      </c>
      <c r="AA1" s="30">
        <v>21</v>
      </c>
      <c r="AB1" s="30">
        <v>22</v>
      </c>
      <c r="AC1" s="30">
        <v>23</v>
      </c>
      <c r="AD1" s="30">
        <v>24</v>
      </c>
      <c r="AE1" s="30">
        <v>25</v>
      </c>
      <c r="AF1" s="30">
        <v>26</v>
      </c>
      <c r="AG1" s="30">
        <v>27</v>
      </c>
      <c r="AH1" s="30">
        <v>28</v>
      </c>
      <c r="AI1" s="30">
        <v>29</v>
      </c>
      <c r="AJ1" s="30">
        <v>30</v>
      </c>
      <c r="AK1" s="30">
        <v>31</v>
      </c>
      <c r="AL1" s="30">
        <v>32</v>
      </c>
      <c r="AM1" s="30">
        <v>33</v>
      </c>
      <c r="AN1" s="30">
        <v>34</v>
      </c>
      <c r="AO1" s="30">
        <v>35</v>
      </c>
      <c r="AP1" s="30">
        <v>36</v>
      </c>
      <c r="AQ1" s="30">
        <v>37</v>
      </c>
      <c r="AR1" s="30">
        <v>38</v>
      </c>
      <c r="AS1" s="30">
        <v>39</v>
      </c>
      <c r="AT1" s="30">
        <v>40</v>
      </c>
      <c r="AU1" s="30">
        <v>41</v>
      </c>
      <c r="AV1" s="30">
        <v>42</v>
      </c>
      <c r="AW1" s="30">
        <v>43</v>
      </c>
      <c r="AX1" s="30">
        <v>44</v>
      </c>
      <c r="AY1" s="30">
        <v>45</v>
      </c>
      <c r="AZ1" s="30">
        <v>46</v>
      </c>
      <c r="BA1" s="30">
        <v>47</v>
      </c>
      <c r="BB1" s="30">
        <v>48</v>
      </c>
      <c r="BC1" s="30">
        <v>49</v>
      </c>
      <c r="BD1" s="30">
        <v>50</v>
      </c>
      <c r="BE1" s="30">
        <v>51</v>
      </c>
      <c r="BF1" s="30">
        <v>52</v>
      </c>
      <c r="BG1" s="30">
        <v>53</v>
      </c>
      <c r="BH1" s="30">
        <v>54</v>
      </c>
      <c r="BI1" s="30">
        <v>55</v>
      </c>
      <c r="BJ1" s="30">
        <v>56</v>
      </c>
      <c r="BK1" s="30">
        <v>57</v>
      </c>
      <c r="BL1" s="30">
        <v>58</v>
      </c>
      <c r="BM1" s="30">
        <v>59</v>
      </c>
      <c r="BN1" s="30">
        <v>60</v>
      </c>
      <c r="BO1" s="30">
        <v>61</v>
      </c>
      <c r="BP1" s="30">
        <v>62</v>
      </c>
      <c r="BQ1" s="30">
        <v>63</v>
      </c>
      <c r="BR1" s="30">
        <v>64</v>
      </c>
      <c r="BS1" s="30">
        <v>65</v>
      </c>
      <c r="BT1" s="30">
        <v>66</v>
      </c>
      <c r="BU1" s="30">
        <v>67</v>
      </c>
      <c r="BV1" s="30">
        <v>68</v>
      </c>
      <c r="BW1" s="30">
        <v>69</v>
      </c>
      <c r="BX1" s="30">
        <v>70</v>
      </c>
      <c r="BY1" s="30">
        <v>71</v>
      </c>
      <c r="BZ1" s="30">
        <v>72</v>
      </c>
    </row>
    <row r="2" spans="1:78" x14ac:dyDescent="0.2">
      <c r="B2" s="94"/>
      <c r="C2" s="100"/>
      <c r="E2" s="100" t="s">
        <v>284</v>
      </c>
      <c r="F2" s="100">
        <f>EOMONTH(ScaleEconomics!D55,0)</f>
        <v>45322</v>
      </c>
      <c r="G2" s="100">
        <f t="shared" ref="G2:BR2" si="0">EDATE($F$2, G1)</f>
        <v>45351</v>
      </c>
      <c r="H2" s="100">
        <f t="shared" si="0"/>
        <v>45382</v>
      </c>
      <c r="I2" s="100">
        <f t="shared" si="0"/>
        <v>45412</v>
      </c>
      <c r="J2" s="100">
        <f t="shared" si="0"/>
        <v>45443</v>
      </c>
      <c r="K2" s="100">
        <f t="shared" si="0"/>
        <v>45473</v>
      </c>
      <c r="L2" s="100">
        <f t="shared" si="0"/>
        <v>45504</v>
      </c>
      <c r="M2" s="100">
        <f t="shared" si="0"/>
        <v>45535</v>
      </c>
      <c r="N2" s="100">
        <f t="shared" si="0"/>
        <v>45565</v>
      </c>
      <c r="O2" s="100">
        <f t="shared" si="0"/>
        <v>45596</v>
      </c>
      <c r="P2" s="100">
        <f t="shared" si="0"/>
        <v>45626</v>
      </c>
      <c r="Q2" s="100">
        <f t="shared" si="0"/>
        <v>45657</v>
      </c>
      <c r="R2" s="100">
        <f t="shared" si="0"/>
        <v>45688</v>
      </c>
      <c r="S2" s="100">
        <f t="shared" si="0"/>
        <v>45716</v>
      </c>
      <c r="T2" s="100">
        <f t="shared" si="0"/>
        <v>45747</v>
      </c>
      <c r="U2" s="100">
        <f t="shared" si="0"/>
        <v>45777</v>
      </c>
      <c r="V2" s="100">
        <f t="shared" si="0"/>
        <v>45808</v>
      </c>
      <c r="W2" s="100">
        <f t="shared" si="0"/>
        <v>45838</v>
      </c>
      <c r="X2" s="100">
        <f t="shared" si="0"/>
        <v>45869</v>
      </c>
      <c r="Y2" s="100">
        <f t="shared" si="0"/>
        <v>45900</v>
      </c>
      <c r="Z2" s="100">
        <f t="shared" si="0"/>
        <v>45930</v>
      </c>
      <c r="AA2" s="100">
        <f t="shared" si="0"/>
        <v>45961</v>
      </c>
      <c r="AB2" s="100">
        <f t="shared" si="0"/>
        <v>45991</v>
      </c>
      <c r="AC2" s="100">
        <f t="shared" si="0"/>
        <v>46022</v>
      </c>
      <c r="AD2" s="100">
        <f t="shared" si="0"/>
        <v>46053</v>
      </c>
      <c r="AE2" s="100">
        <f t="shared" si="0"/>
        <v>46081</v>
      </c>
      <c r="AF2" s="100">
        <f t="shared" si="0"/>
        <v>46112</v>
      </c>
      <c r="AG2" s="100">
        <f t="shared" si="0"/>
        <v>46142</v>
      </c>
      <c r="AH2" s="100">
        <f t="shared" si="0"/>
        <v>46173</v>
      </c>
      <c r="AI2" s="100">
        <f t="shared" si="0"/>
        <v>46203</v>
      </c>
      <c r="AJ2" s="100">
        <f t="shared" si="0"/>
        <v>46234</v>
      </c>
      <c r="AK2" s="100">
        <f t="shared" si="0"/>
        <v>46265</v>
      </c>
      <c r="AL2" s="100">
        <f t="shared" si="0"/>
        <v>46295</v>
      </c>
      <c r="AM2" s="100">
        <f t="shared" si="0"/>
        <v>46326</v>
      </c>
      <c r="AN2" s="100">
        <f t="shared" si="0"/>
        <v>46356</v>
      </c>
      <c r="AO2" s="100">
        <f t="shared" si="0"/>
        <v>46387</v>
      </c>
      <c r="AP2" s="100">
        <f t="shared" si="0"/>
        <v>46418</v>
      </c>
      <c r="AQ2" s="100">
        <f t="shared" si="0"/>
        <v>46446</v>
      </c>
      <c r="AR2" s="100">
        <f t="shared" si="0"/>
        <v>46477</v>
      </c>
      <c r="AS2" s="100">
        <f t="shared" si="0"/>
        <v>46507</v>
      </c>
      <c r="AT2" s="100">
        <f t="shared" si="0"/>
        <v>46538</v>
      </c>
      <c r="AU2" s="100">
        <f t="shared" si="0"/>
        <v>46568</v>
      </c>
      <c r="AV2" s="100">
        <f t="shared" si="0"/>
        <v>46599</v>
      </c>
      <c r="AW2" s="100">
        <f t="shared" si="0"/>
        <v>46630</v>
      </c>
      <c r="AX2" s="100">
        <f t="shared" si="0"/>
        <v>46660</v>
      </c>
      <c r="AY2" s="100">
        <f t="shared" si="0"/>
        <v>46691</v>
      </c>
      <c r="AZ2" s="100">
        <f t="shared" si="0"/>
        <v>46721</v>
      </c>
      <c r="BA2" s="100">
        <f t="shared" si="0"/>
        <v>46752</v>
      </c>
      <c r="BB2" s="100">
        <f t="shared" si="0"/>
        <v>46783</v>
      </c>
      <c r="BC2" s="100">
        <f t="shared" si="0"/>
        <v>46812</v>
      </c>
      <c r="BD2" s="100">
        <f t="shared" si="0"/>
        <v>46843</v>
      </c>
      <c r="BE2" s="100">
        <f t="shared" si="0"/>
        <v>46873</v>
      </c>
      <c r="BF2" s="100">
        <f t="shared" si="0"/>
        <v>46904</v>
      </c>
      <c r="BG2" s="100">
        <f t="shared" si="0"/>
        <v>46934</v>
      </c>
      <c r="BH2" s="100">
        <f t="shared" si="0"/>
        <v>46965</v>
      </c>
      <c r="BI2" s="100">
        <f t="shared" si="0"/>
        <v>46996</v>
      </c>
      <c r="BJ2" s="100">
        <f t="shared" si="0"/>
        <v>47026</v>
      </c>
      <c r="BK2" s="100">
        <f t="shared" si="0"/>
        <v>47057</v>
      </c>
      <c r="BL2" s="100">
        <f t="shared" si="0"/>
        <v>47087</v>
      </c>
      <c r="BM2" s="100">
        <f t="shared" si="0"/>
        <v>47118</v>
      </c>
      <c r="BN2" s="100">
        <f t="shared" si="0"/>
        <v>47149</v>
      </c>
      <c r="BO2" s="100">
        <f t="shared" si="0"/>
        <v>47177</v>
      </c>
      <c r="BP2" s="100">
        <f t="shared" si="0"/>
        <v>47208</v>
      </c>
      <c r="BQ2" s="100">
        <f t="shared" si="0"/>
        <v>47238</v>
      </c>
      <c r="BR2" s="100">
        <f t="shared" si="0"/>
        <v>47269</v>
      </c>
      <c r="BS2" s="100">
        <f t="shared" ref="BS2:BZ2" si="1">EDATE($F$2, BS1)</f>
        <v>47299</v>
      </c>
      <c r="BT2" s="100">
        <f t="shared" si="1"/>
        <v>47330</v>
      </c>
      <c r="BU2" s="100">
        <f t="shared" si="1"/>
        <v>47361</v>
      </c>
      <c r="BV2" s="100">
        <f t="shared" si="1"/>
        <v>47391</v>
      </c>
      <c r="BW2" s="100">
        <f t="shared" si="1"/>
        <v>47422</v>
      </c>
      <c r="BX2" s="100">
        <f t="shared" si="1"/>
        <v>47452</v>
      </c>
      <c r="BY2" s="100">
        <f t="shared" si="1"/>
        <v>47483</v>
      </c>
      <c r="BZ2" s="100">
        <f t="shared" si="1"/>
        <v>47514</v>
      </c>
    </row>
    <row r="3" spans="1:78" x14ac:dyDescent="0.2"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</row>
    <row r="4" spans="1:78" x14ac:dyDescent="0.2">
      <c r="A4" s="154" t="s">
        <v>55</v>
      </c>
      <c r="B4" s="29"/>
      <c r="C4" s="30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</row>
    <row r="5" spans="1:78" x14ac:dyDescent="0.2">
      <c r="E5" s="6"/>
    </row>
    <row r="6" spans="1:78" x14ac:dyDescent="0.2">
      <c r="A6" s="154" t="s">
        <v>5</v>
      </c>
      <c r="B6" s="29"/>
    </row>
    <row r="7" spans="1:78" x14ac:dyDescent="0.2">
      <c r="A7" s="156" t="s">
        <v>27</v>
      </c>
      <c r="B7" s="31"/>
    </row>
    <row r="8" spans="1:78" x14ac:dyDescent="0.2">
      <c r="A8" s="157" t="s">
        <v>27</v>
      </c>
      <c r="B8" s="7"/>
      <c r="C8" s="50">
        <f>SUM(F8:BB8)</f>
        <v>4214000</v>
      </c>
      <c r="E8" s="93"/>
      <c r="F8" s="63">
        <f>IF(AND(F$1&gt;ScaleEconomics!$D$227, F$1&lt;=ScaleEconomics!$D$228), ScaleEconomics!$D$217/ScaleEconomics!$D$205, 0)</f>
        <v>0</v>
      </c>
      <c r="G8" s="63">
        <f>IF(AND(G$1&gt;ScaleEconomics!$D$227, G$1&lt;=ScaleEconomics!$D$228), ScaleEconomics!$D$217/ScaleEconomics!$D$205, 0)</f>
        <v>0</v>
      </c>
      <c r="H8" s="63">
        <f>IF(AND(H$1&gt;ScaleEconomics!$D$227, H$1&lt;=ScaleEconomics!$D$228), ScaleEconomics!$D$217/ScaleEconomics!$D$205, 0)</f>
        <v>0</v>
      </c>
      <c r="I8" s="63">
        <f>IF(AND(I$1&gt;ScaleEconomics!$D$227, I$1&lt;=ScaleEconomics!$D$228), ScaleEconomics!$D$217/ScaleEconomics!$D$205, 0)</f>
        <v>0</v>
      </c>
      <c r="J8" s="63">
        <f>IF(AND(J$1&gt;ScaleEconomics!$D$227, J$1&lt;=ScaleEconomics!$D$228), ScaleEconomics!$D$217/ScaleEconomics!$D$205, 0)</f>
        <v>0</v>
      </c>
      <c r="K8" s="63">
        <f>IF(AND(K$1&gt;ScaleEconomics!$D$227, K$1&lt;=ScaleEconomics!$D$228), ScaleEconomics!$D$217/ScaleEconomics!$D$205, 0)</f>
        <v>0</v>
      </c>
      <c r="L8" s="63">
        <f>IF(AND(L$1&gt;ScaleEconomics!$D$227, L$1&lt;=ScaleEconomics!$D$228), ScaleEconomics!$D$217/ScaleEconomics!$D$205, 0)</f>
        <v>0</v>
      </c>
      <c r="M8" s="63">
        <f>IF(AND(M$1&gt;ScaleEconomics!$D$227, M$1&lt;=ScaleEconomics!$D$228), ScaleEconomics!$D$217/ScaleEconomics!$D$205, 0)</f>
        <v>0</v>
      </c>
      <c r="N8" s="63">
        <f>IF(AND(N$1&gt;ScaleEconomics!$D$227, N$1&lt;=ScaleEconomics!$D$228), ScaleEconomics!$D$217/ScaleEconomics!$D$205, 0)</f>
        <v>0</v>
      </c>
      <c r="O8" s="63">
        <f>IF(AND(O$1&gt;ScaleEconomics!$D$227, O$1&lt;=ScaleEconomics!$D$228), ScaleEconomics!$D$217/ScaleEconomics!$D$205, 0)</f>
        <v>0</v>
      </c>
      <c r="P8" s="63">
        <f>IF(AND(P$1&gt;ScaleEconomics!$D$227, P$1&lt;=ScaleEconomics!$D$228), ScaleEconomics!$D$217/ScaleEconomics!$D$205, 0)</f>
        <v>2107000</v>
      </c>
      <c r="Q8" s="63">
        <f>IF(AND(Q$1&gt;ScaleEconomics!$D$227, Q$1&lt;=ScaleEconomics!$D$228), ScaleEconomics!$D$217/ScaleEconomics!$D$205, 0)</f>
        <v>2107000</v>
      </c>
      <c r="R8" s="63">
        <f>IF(AND(R$1&gt;ScaleEconomics!$D$227, R$1&lt;=ScaleEconomics!$D$228), ScaleEconomics!$D$217/ScaleEconomics!$D$205, 0)</f>
        <v>0</v>
      </c>
      <c r="S8" s="63">
        <f>IF(AND(S$1&gt;ScaleEconomics!$D$227, S$1&lt;=ScaleEconomics!$D$228), ScaleEconomics!$D$217/ScaleEconomics!$D$205, 0)</f>
        <v>0</v>
      </c>
      <c r="T8" s="63">
        <f>IF(AND(T$1&gt;ScaleEconomics!$D$227, T$1&lt;=ScaleEconomics!$D$228), ScaleEconomics!$D$217/ScaleEconomics!$D$205, 0)</f>
        <v>0</v>
      </c>
      <c r="U8" s="63">
        <f>IF(AND(U$1&gt;ScaleEconomics!$D$227, U$1&lt;=ScaleEconomics!$D$228), ScaleEconomics!$D$217/ScaleEconomics!$D$205, 0)</f>
        <v>0</v>
      </c>
      <c r="V8" s="63">
        <f>IF(AND(V$1&gt;ScaleEconomics!$D$227, V$1&lt;=ScaleEconomics!$D$228), ScaleEconomics!$D$217/ScaleEconomics!$D$205, 0)</f>
        <v>0</v>
      </c>
      <c r="W8" s="63">
        <f>IF(AND(W$1&gt;ScaleEconomics!$D$227, W$1&lt;=ScaleEconomics!$D$228), ScaleEconomics!$D$217/ScaleEconomics!$D$205, 0)</f>
        <v>0</v>
      </c>
      <c r="X8" s="63">
        <f>IF(AND(X$1&gt;ScaleEconomics!$D$227, X$1&lt;=ScaleEconomics!$D$228), ScaleEconomics!$D$217/ScaleEconomics!$D$205, 0)</f>
        <v>0</v>
      </c>
      <c r="Y8" s="63">
        <f>IF(AND(Y$1&gt;ScaleEconomics!$D$227, Y$1&lt;=ScaleEconomics!$D$228), ScaleEconomics!$D$217/ScaleEconomics!$D$205, 0)</f>
        <v>0</v>
      </c>
      <c r="Z8" s="63">
        <f>IF(AND(Z$1&gt;ScaleEconomics!$D$227, Z$1&lt;=ScaleEconomics!$D$228), ScaleEconomics!$D$217/ScaleEconomics!$D$205, 0)</f>
        <v>0</v>
      </c>
      <c r="AA8" s="63">
        <f>IF(AND(AA$1&gt;ScaleEconomics!$D$227, AA$1&lt;=ScaleEconomics!$D$228), ScaleEconomics!$D$217/ScaleEconomics!$D$205, 0)</f>
        <v>0</v>
      </c>
      <c r="AB8" s="63">
        <f>IF(AND(AB$1&gt;ScaleEconomics!$D$227, AB$1&lt;=ScaleEconomics!$D$228), ScaleEconomics!$D$217/ScaleEconomics!$D$205, 0)</f>
        <v>0</v>
      </c>
      <c r="AC8" s="63">
        <f>IF(AND(AC$1&gt;ScaleEconomics!$D$227, AC$1&lt;=ScaleEconomics!$D$228), ScaleEconomics!$D$217/ScaleEconomics!$D$205, 0)</f>
        <v>0</v>
      </c>
      <c r="AD8" s="63">
        <f>IF(AND(AD$1&gt;ScaleEconomics!$D$227, AD$1&lt;=ScaleEconomics!$D$228), ScaleEconomics!$D$217/ScaleEconomics!$D$205, 0)</f>
        <v>0</v>
      </c>
      <c r="AE8" s="63">
        <f>IF(AND(AE$1&gt;ScaleEconomics!$D$227, AE$1&lt;=ScaleEconomics!$D$228), ScaleEconomics!$D$217/ScaleEconomics!$D$205, 0)</f>
        <v>0</v>
      </c>
      <c r="AF8" s="63">
        <f>IF(AND(AF$1&gt;ScaleEconomics!$D$227, AF$1&lt;=ScaleEconomics!$D$228), ScaleEconomics!$D$217/ScaleEconomics!$D$205, 0)</f>
        <v>0</v>
      </c>
      <c r="AG8" s="63">
        <f>IF(AND(AG$1&gt;ScaleEconomics!$D$227, AG$1&lt;=ScaleEconomics!$D$228), ScaleEconomics!$D$217/ScaleEconomics!$D$205, 0)</f>
        <v>0</v>
      </c>
      <c r="AH8" s="63">
        <f>IF(AND(AH$1&gt;ScaleEconomics!$D$227, AH$1&lt;=ScaleEconomics!$D$228), ScaleEconomics!$D$217/ScaleEconomics!$D$205, 0)</f>
        <v>0</v>
      </c>
      <c r="AI8" s="63">
        <f>IF(AND(AI$1&gt;ScaleEconomics!$D$227, AI$1&lt;=ScaleEconomics!$D$228), ScaleEconomics!$D$217/ScaleEconomics!$D$205, 0)</f>
        <v>0</v>
      </c>
      <c r="AJ8" s="63">
        <f>IF(AND(AJ$1&gt;ScaleEconomics!$D$227, AJ$1&lt;=ScaleEconomics!$D$228), ScaleEconomics!$D$217/ScaleEconomics!$D$205, 0)</f>
        <v>0</v>
      </c>
      <c r="AK8" s="63">
        <f>IF(AND(AK$1&gt;ScaleEconomics!$D$227, AK$1&lt;=ScaleEconomics!$D$228), ScaleEconomics!$D$217/ScaleEconomics!$D$205, 0)</f>
        <v>0</v>
      </c>
      <c r="AL8" s="63">
        <f>IF(AND(AL$1&gt;ScaleEconomics!$D$227, AL$1&lt;=ScaleEconomics!$D$228), ScaleEconomics!$D$217/ScaleEconomics!$D$205, 0)</f>
        <v>0</v>
      </c>
      <c r="AM8" s="63">
        <f>IF(AND(AM$1&gt;ScaleEconomics!$D$227, AM$1&lt;=ScaleEconomics!$D$228), ScaleEconomics!$D$217/ScaleEconomics!$D$205, 0)</f>
        <v>0</v>
      </c>
      <c r="AN8" s="63">
        <f>IF(AND(AN$1&gt;ScaleEconomics!$D$227, AN$1&lt;=ScaleEconomics!$D$228), ScaleEconomics!$D$217/ScaleEconomics!$D$205, 0)</f>
        <v>0</v>
      </c>
      <c r="AO8" s="63">
        <f>IF(AND(AO$1&gt;ScaleEconomics!$D$227, AO$1&lt;=ScaleEconomics!$D$228), ScaleEconomics!$D$217/ScaleEconomics!$D$205, 0)</f>
        <v>0</v>
      </c>
      <c r="AP8" s="63">
        <f>IF(AND(AP$1&gt;ScaleEconomics!$D$227, AP$1&lt;=ScaleEconomics!$D$228), ScaleEconomics!$D$217/ScaleEconomics!$D$205, 0)</f>
        <v>0</v>
      </c>
      <c r="AQ8" s="63">
        <f>IF(AND(AQ$1&gt;ScaleEconomics!$D$227, AQ$1&lt;=ScaleEconomics!$D$228), ScaleEconomics!$D$217/ScaleEconomics!$D$205, 0)</f>
        <v>0</v>
      </c>
      <c r="AR8" s="63">
        <f>IF(AND(AR$1&gt;ScaleEconomics!$D$227, AR$1&lt;=ScaleEconomics!$D$228), ScaleEconomics!$D$217/ScaleEconomics!$D$205, 0)</f>
        <v>0</v>
      </c>
      <c r="AS8" s="63">
        <f>IF(AND(AS$1&gt;ScaleEconomics!$D$227, AS$1&lt;=ScaleEconomics!$D$228), ScaleEconomics!$D$217/ScaleEconomics!$D$205, 0)</f>
        <v>0</v>
      </c>
      <c r="AT8" s="63">
        <f>IF(AND(AT$1&gt;ScaleEconomics!$D$227, AT$1&lt;=ScaleEconomics!$D$228), ScaleEconomics!$D$217/ScaleEconomics!$D$205, 0)</f>
        <v>0</v>
      </c>
      <c r="AU8" s="63">
        <f>IF(AND(AU$1&gt;ScaleEconomics!$D$227, AU$1&lt;=ScaleEconomics!$D$228), ScaleEconomics!$D$217/ScaleEconomics!$D$205, 0)</f>
        <v>0</v>
      </c>
      <c r="AV8" s="63">
        <f>IF(AND(AV$1&gt;ScaleEconomics!$D$227, AV$1&lt;=ScaleEconomics!$D$228), ScaleEconomics!$D$217/ScaleEconomics!$D$205, 0)</f>
        <v>0</v>
      </c>
      <c r="AW8" s="63">
        <f>IF(AND(AW$1&gt;ScaleEconomics!$D$227, AW$1&lt;=ScaleEconomics!$D$228), ScaleEconomics!$D$217/ScaleEconomics!$D$205, 0)</f>
        <v>0</v>
      </c>
      <c r="AX8" s="63">
        <f>IF(AND(AX$1&gt;ScaleEconomics!$D$227, AX$1&lt;=ScaleEconomics!$D$228), ScaleEconomics!$D$217/ScaleEconomics!$D$205, 0)</f>
        <v>0</v>
      </c>
      <c r="AY8" s="63">
        <f>IF(AND(AY$1&gt;ScaleEconomics!$D$227, AY$1&lt;=ScaleEconomics!$D$228), ScaleEconomics!$D$217/ScaleEconomics!$D$205, 0)</f>
        <v>0</v>
      </c>
      <c r="AZ8" s="63">
        <f>IF(AND(AZ$1&gt;ScaleEconomics!$D$227, AZ$1&lt;=ScaleEconomics!$D$228), ScaleEconomics!$D$217/ScaleEconomics!$D$205, 0)</f>
        <v>0</v>
      </c>
      <c r="BA8" s="63">
        <f>IF(AND(BA$1&gt;ScaleEconomics!$D$227, BA$1&lt;=ScaleEconomics!$D$228), ScaleEconomics!$D$217/ScaleEconomics!$D$205, 0)</f>
        <v>0</v>
      </c>
      <c r="BB8" s="63">
        <f>IF(AND(BB$1&gt;ScaleEconomics!$D$227, BB$1&lt;=ScaleEconomics!$D$228), ScaleEconomics!$D$217/ScaleEconomics!$D$205, 0)</f>
        <v>0</v>
      </c>
      <c r="BC8" s="63">
        <f>IF(AND(BC$1&gt;ScaleEconomics!$D$227, BC$1&lt;=ScaleEconomics!$D$228), ScaleEconomics!$D$217/ScaleEconomics!$D$205, 0)</f>
        <v>0</v>
      </c>
      <c r="BD8" s="63">
        <f>IF(AND(BD$1&gt;ScaleEconomics!$D$227, BD$1&lt;=ScaleEconomics!$D$228), ScaleEconomics!$D$217/ScaleEconomics!$D$205, 0)</f>
        <v>0</v>
      </c>
      <c r="BE8" s="63">
        <f>IF(AND(BE$1&gt;ScaleEconomics!$D$227, BE$1&lt;=ScaleEconomics!$D$228), ScaleEconomics!$D$217/ScaleEconomics!$D$205, 0)</f>
        <v>0</v>
      </c>
      <c r="BF8" s="63">
        <f>IF(AND(BF$1&gt;ScaleEconomics!$D$227, BF$1&lt;=ScaleEconomics!$D$228), ScaleEconomics!$D$217/ScaleEconomics!$D$205, 0)</f>
        <v>0</v>
      </c>
      <c r="BG8" s="63">
        <f>IF(AND(BG$1&gt;ScaleEconomics!$D$227, BG$1&lt;=ScaleEconomics!$D$228), ScaleEconomics!$D$217/ScaleEconomics!$D$205, 0)</f>
        <v>0</v>
      </c>
      <c r="BH8" s="63">
        <f>IF(AND(BH$1&gt;ScaleEconomics!$D$227, BH$1&lt;=ScaleEconomics!$D$228), ScaleEconomics!$D$217/ScaleEconomics!$D$205, 0)</f>
        <v>0</v>
      </c>
      <c r="BI8" s="63">
        <f>IF(AND(BI$1&gt;ScaleEconomics!$D$227, BI$1&lt;=ScaleEconomics!$D$228), ScaleEconomics!$D$217/ScaleEconomics!$D$205, 0)</f>
        <v>0</v>
      </c>
      <c r="BJ8" s="63">
        <f>IF(AND(BJ$1&gt;ScaleEconomics!$D$227, BJ$1&lt;=ScaleEconomics!$D$228), ScaleEconomics!$D$217/ScaleEconomics!$D$205, 0)</f>
        <v>0</v>
      </c>
      <c r="BK8" s="63">
        <f>IF(AND(BK$1&gt;ScaleEconomics!$D$227, BK$1&lt;=ScaleEconomics!$D$228), ScaleEconomics!$D$217/ScaleEconomics!$D$205, 0)</f>
        <v>0</v>
      </c>
      <c r="BL8" s="63">
        <f>IF(AND(BL$1&gt;ScaleEconomics!$D$227, BL$1&lt;=ScaleEconomics!$D$228), ScaleEconomics!$D$217/ScaleEconomics!$D$205, 0)</f>
        <v>0</v>
      </c>
      <c r="BM8" s="63">
        <f>IF(AND(BM$1&gt;ScaleEconomics!$D$227, BM$1&lt;=ScaleEconomics!$D$228), ScaleEconomics!$D$217/ScaleEconomics!$D$205, 0)</f>
        <v>0</v>
      </c>
      <c r="BN8" s="63">
        <f>IF(AND(BN$1&gt;ScaleEconomics!$D$227, BN$1&lt;=ScaleEconomics!$D$228), ScaleEconomics!$D$217/ScaleEconomics!$D$205, 0)</f>
        <v>0</v>
      </c>
      <c r="BO8" s="63">
        <f>IF(AND(BO$1&gt;ScaleEconomics!$D$227, BO$1&lt;=ScaleEconomics!$D$228), ScaleEconomics!$D$217/ScaleEconomics!$D$205, 0)</f>
        <v>0</v>
      </c>
      <c r="BP8" s="63">
        <f>IF(AND(BP$1&gt;ScaleEconomics!$D$227, BP$1&lt;=ScaleEconomics!$D$228), ScaleEconomics!$D$217/ScaleEconomics!$D$205, 0)</f>
        <v>0</v>
      </c>
      <c r="BQ8" s="63">
        <f>IF(AND(BQ$1&gt;ScaleEconomics!$D$227, BQ$1&lt;=ScaleEconomics!$D$228), ScaleEconomics!$D$217/ScaleEconomics!$D$205, 0)</f>
        <v>0</v>
      </c>
      <c r="BR8" s="63">
        <f>IF(AND(BR$1&gt;ScaleEconomics!$D$227, BR$1&lt;=ScaleEconomics!$D$228), ScaleEconomics!$D$217/ScaleEconomics!$D$205, 0)</f>
        <v>0</v>
      </c>
      <c r="BS8" s="63">
        <f>IF(AND(BS$1&gt;ScaleEconomics!$D$227, BS$1&lt;=ScaleEconomics!$D$228), ScaleEconomics!$D$217/ScaleEconomics!$D$205, 0)</f>
        <v>0</v>
      </c>
      <c r="BT8" s="63">
        <f>IF(AND(BT$1&gt;ScaleEconomics!$D$227, BT$1&lt;=ScaleEconomics!$D$228), ScaleEconomics!$D$217/ScaleEconomics!$D$205, 0)</f>
        <v>0</v>
      </c>
      <c r="BU8" s="63">
        <f>IF(AND(BU$1&gt;ScaleEconomics!$D$227, BU$1&lt;=ScaleEconomics!$D$228), ScaleEconomics!$D$217/ScaleEconomics!$D$205, 0)</f>
        <v>0</v>
      </c>
      <c r="BV8" s="63">
        <f>IF(AND(BV$1&gt;ScaleEconomics!$D$227, BV$1&lt;=ScaleEconomics!$D$228), ScaleEconomics!$D$217/ScaleEconomics!$D$205, 0)</f>
        <v>0</v>
      </c>
      <c r="BW8" s="63">
        <f>IF(AND(BW$1&gt;ScaleEconomics!$D$227, BW$1&lt;=ScaleEconomics!$D$228), ScaleEconomics!$D$217/ScaleEconomics!$D$205, 0)</f>
        <v>0</v>
      </c>
      <c r="BX8" s="63">
        <f>IF(AND(BX$1&gt;ScaleEconomics!$D$227, BX$1&lt;=ScaleEconomics!$D$228), ScaleEconomics!$D$217/ScaleEconomics!$D$205, 0)</f>
        <v>0</v>
      </c>
      <c r="BY8" s="63">
        <f>IF(AND(BY$1&gt;ScaleEconomics!$D$227, BY$1&lt;=ScaleEconomics!$D$228), ScaleEconomics!$D$217/ScaleEconomics!$D$205, 0)</f>
        <v>0</v>
      </c>
      <c r="BZ8" s="63">
        <f>IF(AND(BZ$1&gt;ScaleEconomics!$D$227, BZ$1&lt;=ScaleEconomics!$D$228), ScaleEconomics!$D$217/ScaleEconomics!$D$205, 0)</f>
        <v>0</v>
      </c>
    </row>
    <row r="9" spans="1:78" ht="15" thickBot="1" x14ac:dyDescent="0.25">
      <c r="A9" s="158" t="s">
        <v>76</v>
      </c>
      <c r="B9" s="38"/>
      <c r="C9" s="40">
        <f>SUM(F9:BB9)</f>
        <v>4214000</v>
      </c>
      <c r="E9" s="93"/>
      <c r="F9" s="121">
        <f t="shared" ref="F9:BQ9" si="2">SUM(F8)</f>
        <v>0</v>
      </c>
      <c r="G9" s="121">
        <f t="shared" si="2"/>
        <v>0</v>
      </c>
      <c r="H9" s="121">
        <f t="shared" si="2"/>
        <v>0</v>
      </c>
      <c r="I9" s="121">
        <f t="shared" si="2"/>
        <v>0</v>
      </c>
      <c r="J9" s="121">
        <f t="shared" si="2"/>
        <v>0</v>
      </c>
      <c r="K9" s="121">
        <f t="shared" si="2"/>
        <v>0</v>
      </c>
      <c r="L9" s="121">
        <f t="shared" si="2"/>
        <v>0</v>
      </c>
      <c r="M9" s="121">
        <f t="shared" si="2"/>
        <v>0</v>
      </c>
      <c r="N9" s="121">
        <f t="shared" si="2"/>
        <v>0</v>
      </c>
      <c r="O9" s="121">
        <f t="shared" si="2"/>
        <v>0</v>
      </c>
      <c r="P9" s="121">
        <f t="shared" si="2"/>
        <v>2107000</v>
      </c>
      <c r="Q9" s="121">
        <f t="shared" si="2"/>
        <v>2107000</v>
      </c>
      <c r="R9" s="121">
        <f t="shared" si="2"/>
        <v>0</v>
      </c>
      <c r="S9" s="121">
        <f t="shared" si="2"/>
        <v>0</v>
      </c>
      <c r="T9" s="121">
        <f t="shared" si="2"/>
        <v>0</v>
      </c>
      <c r="U9" s="121">
        <f t="shared" si="2"/>
        <v>0</v>
      </c>
      <c r="V9" s="121">
        <f t="shared" si="2"/>
        <v>0</v>
      </c>
      <c r="W9" s="121">
        <f t="shared" si="2"/>
        <v>0</v>
      </c>
      <c r="X9" s="121">
        <f t="shared" si="2"/>
        <v>0</v>
      </c>
      <c r="Y9" s="121">
        <f t="shared" si="2"/>
        <v>0</v>
      </c>
      <c r="Z9" s="121">
        <f t="shared" si="2"/>
        <v>0</v>
      </c>
      <c r="AA9" s="121">
        <f t="shared" si="2"/>
        <v>0</v>
      </c>
      <c r="AB9" s="121">
        <f t="shared" si="2"/>
        <v>0</v>
      </c>
      <c r="AC9" s="121">
        <f t="shared" si="2"/>
        <v>0</v>
      </c>
      <c r="AD9" s="121">
        <f t="shared" si="2"/>
        <v>0</v>
      </c>
      <c r="AE9" s="121">
        <f t="shared" si="2"/>
        <v>0</v>
      </c>
      <c r="AF9" s="121">
        <f t="shared" si="2"/>
        <v>0</v>
      </c>
      <c r="AG9" s="121">
        <f t="shared" si="2"/>
        <v>0</v>
      </c>
      <c r="AH9" s="121">
        <f t="shared" si="2"/>
        <v>0</v>
      </c>
      <c r="AI9" s="121">
        <f t="shared" si="2"/>
        <v>0</v>
      </c>
      <c r="AJ9" s="121">
        <f t="shared" si="2"/>
        <v>0</v>
      </c>
      <c r="AK9" s="121">
        <f t="shared" si="2"/>
        <v>0</v>
      </c>
      <c r="AL9" s="121">
        <f t="shared" si="2"/>
        <v>0</v>
      </c>
      <c r="AM9" s="121">
        <f t="shared" si="2"/>
        <v>0</v>
      </c>
      <c r="AN9" s="121">
        <f t="shared" si="2"/>
        <v>0</v>
      </c>
      <c r="AO9" s="121">
        <f t="shared" si="2"/>
        <v>0</v>
      </c>
      <c r="AP9" s="121">
        <f t="shared" si="2"/>
        <v>0</v>
      </c>
      <c r="AQ9" s="121">
        <f t="shared" si="2"/>
        <v>0</v>
      </c>
      <c r="AR9" s="121">
        <f t="shared" si="2"/>
        <v>0</v>
      </c>
      <c r="AS9" s="121">
        <f t="shared" si="2"/>
        <v>0</v>
      </c>
      <c r="AT9" s="121">
        <f t="shared" si="2"/>
        <v>0</v>
      </c>
      <c r="AU9" s="121">
        <f t="shared" si="2"/>
        <v>0</v>
      </c>
      <c r="AV9" s="121">
        <f t="shared" si="2"/>
        <v>0</v>
      </c>
      <c r="AW9" s="121">
        <f t="shared" si="2"/>
        <v>0</v>
      </c>
      <c r="AX9" s="121">
        <f t="shared" si="2"/>
        <v>0</v>
      </c>
      <c r="AY9" s="121">
        <f t="shared" si="2"/>
        <v>0</v>
      </c>
      <c r="AZ9" s="121">
        <f t="shared" si="2"/>
        <v>0</v>
      </c>
      <c r="BA9" s="121">
        <f t="shared" si="2"/>
        <v>0</v>
      </c>
      <c r="BB9" s="121">
        <f t="shared" si="2"/>
        <v>0</v>
      </c>
      <c r="BC9" s="121">
        <f t="shared" si="2"/>
        <v>0</v>
      </c>
      <c r="BD9" s="121">
        <f t="shared" si="2"/>
        <v>0</v>
      </c>
      <c r="BE9" s="121">
        <f t="shared" si="2"/>
        <v>0</v>
      </c>
      <c r="BF9" s="121">
        <f t="shared" si="2"/>
        <v>0</v>
      </c>
      <c r="BG9" s="121">
        <f t="shared" si="2"/>
        <v>0</v>
      </c>
      <c r="BH9" s="121">
        <f t="shared" si="2"/>
        <v>0</v>
      </c>
      <c r="BI9" s="121">
        <f t="shared" si="2"/>
        <v>0</v>
      </c>
      <c r="BJ9" s="121">
        <f t="shared" si="2"/>
        <v>0</v>
      </c>
      <c r="BK9" s="121">
        <f t="shared" si="2"/>
        <v>0</v>
      </c>
      <c r="BL9" s="121">
        <f t="shared" si="2"/>
        <v>0</v>
      </c>
      <c r="BM9" s="121">
        <f t="shared" si="2"/>
        <v>0</v>
      </c>
      <c r="BN9" s="121">
        <f t="shared" si="2"/>
        <v>0</v>
      </c>
      <c r="BO9" s="121">
        <f t="shared" si="2"/>
        <v>0</v>
      </c>
      <c r="BP9" s="121">
        <f t="shared" si="2"/>
        <v>0</v>
      </c>
      <c r="BQ9" s="121">
        <f t="shared" si="2"/>
        <v>0</v>
      </c>
      <c r="BR9" s="121">
        <f t="shared" ref="BR9:BZ9" si="3">SUM(BR8)</f>
        <v>0</v>
      </c>
      <c r="BS9" s="121">
        <f t="shared" si="3"/>
        <v>0</v>
      </c>
      <c r="BT9" s="121">
        <f t="shared" si="3"/>
        <v>0</v>
      </c>
      <c r="BU9" s="121">
        <f t="shared" si="3"/>
        <v>0</v>
      </c>
      <c r="BV9" s="121">
        <f t="shared" si="3"/>
        <v>0</v>
      </c>
      <c r="BW9" s="121">
        <f t="shared" si="3"/>
        <v>0</v>
      </c>
      <c r="BX9" s="121">
        <f t="shared" si="3"/>
        <v>0</v>
      </c>
      <c r="BY9" s="121">
        <f t="shared" si="3"/>
        <v>0</v>
      </c>
      <c r="BZ9" s="121">
        <f t="shared" si="3"/>
        <v>0</v>
      </c>
    </row>
    <row r="10" spans="1:78" x14ac:dyDescent="0.2">
      <c r="A10" s="159"/>
      <c r="B10" s="42"/>
      <c r="C10" s="44"/>
      <c r="E10" s="93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</row>
    <row r="11" spans="1:78" ht="15" thickBot="1" x14ac:dyDescent="0.25">
      <c r="A11" s="160" t="s">
        <v>78</v>
      </c>
      <c r="B11" s="46"/>
      <c r="C11" s="48">
        <f>SUM(F11:BB11)</f>
        <v>4214000</v>
      </c>
      <c r="E11" s="93"/>
      <c r="F11" s="123">
        <f t="shared" ref="F11:BQ11" si="4">SUM(F9)</f>
        <v>0</v>
      </c>
      <c r="G11" s="123">
        <f t="shared" si="4"/>
        <v>0</v>
      </c>
      <c r="H11" s="123">
        <f t="shared" si="4"/>
        <v>0</v>
      </c>
      <c r="I11" s="123">
        <f t="shared" si="4"/>
        <v>0</v>
      </c>
      <c r="J11" s="123">
        <f t="shared" si="4"/>
        <v>0</v>
      </c>
      <c r="K11" s="123">
        <f t="shared" si="4"/>
        <v>0</v>
      </c>
      <c r="L11" s="123">
        <f t="shared" si="4"/>
        <v>0</v>
      </c>
      <c r="M11" s="123">
        <f t="shared" si="4"/>
        <v>0</v>
      </c>
      <c r="N11" s="123">
        <f t="shared" si="4"/>
        <v>0</v>
      </c>
      <c r="O11" s="123">
        <f t="shared" si="4"/>
        <v>0</v>
      </c>
      <c r="P11" s="123">
        <f t="shared" si="4"/>
        <v>2107000</v>
      </c>
      <c r="Q11" s="123">
        <f t="shared" si="4"/>
        <v>2107000</v>
      </c>
      <c r="R11" s="123">
        <f t="shared" si="4"/>
        <v>0</v>
      </c>
      <c r="S11" s="123">
        <f t="shared" si="4"/>
        <v>0</v>
      </c>
      <c r="T11" s="123">
        <f t="shared" si="4"/>
        <v>0</v>
      </c>
      <c r="U11" s="123">
        <f t="shared" si="4"/>
        <v>0</v>
      </c>
      <c r="V11" s="123">
        <f t="shared" si="4"/>
        <v>0</v>
      </c>
      <c r="W11" s="123">
        <f t="shared" si="4"/>
        <v>0</v>
      </c>
      <c r="X11" s="123">
        <f t="shared" si="4"/>
        <v>0</v>
      </c>
      <c r="Y11" s="123">
        <f t="shared" si="4"/>
        <v>0</v>
      </c>
      <c r="Z11" s="123">
        <f t="shared" si="4"/>
        <v>0</v>
      </c>
      <c r="AA11" s="123">
        <f t="shared" si="4"/>
        <v>0</v>
      </c>
      <c r="AB11" s="123">
        <f t="shared" si="4"/>
        <v>0</v>
      </c>
      <c r="AC11" s="123">
        <f t="shared" si="4"/>
        <v>0</v>
      </c>
      <c r="AD11" s="123">
        <f t="shared" si="4"/>
        <v>0</v>
      </c>
      <c r="AE11" s="123">
        <f t="shared" si="4"/>
        <v>0</v>
      </c>
      <c r="AF11" s="123">
        <f t="shared" si="4"/>
        <v>0</v>
      </c>
      <c r="AG11" s="123">
        <f t="shared" si="4"/>
        <v>0</v>
      </c>
      <c r="AH11" s="123">
        <f t="shared" si="4"/>
        <v>0</v>
      </c>
      <c r="AI11" s="123">
        <f t="shared" si="4"/>
        <v>0</v>
      </c>
      <c r="AJ11" s="123">
        <f t="shared" si="4"/>
        <v>0</v>
      </c>
      <c r="AK11" s="123">
        <f t="shared" si="4"/>
        <v>0</v>
      </c>
      <c r="AL11" s="123">
        <f t="shared" si="4"/>
        <v>0</v>
      </c>
      <c r="AM11" s="123">
        <f t="shared" si="4"/>
        <v>0</v>
      </c>
      <c r="AN11" s="123">
        <f t="shared" si="4"/>
        <v>0</v>
      </c>
      <c r="AO11" s="123">
        <f t="shared" si="4"/>
        <v>0</v>
      </c>
      <c r="AP11" s="123">
        <f t="shared" si="4"/>
        <v>0</v>
      </c>
      <c r="AQ11" s="123">
        <f t="shared" si="4"/>
        <v>0</v>
      </c>
      <c r="AR11" s="123">
        <f t="shared" si="4"/>
        <v>0</v>
      </c>
      <c r="AS11" s="123">
        <f t="shared" si="4"/>
        <v>0</v>
      </c>
      <c r="AT11" s="123">
        <f t="shared" si="4"/>
        <v>0</v>
      </c>
      <c r="AU11" s="123">
        <f t="shared" si="4"/>
        <v>0</v>
      </c>
      <c r="AV11" s="123">
        <f t="shared" si="4"/>
        <v>0</v>
      </c>
      <c r="AW11" s="123">
        <f t="shared" si="4"/>
        <v>0</v>
      </c>
      <c r="AX11" s="123">
        <f t="shared" si="4"/>
        <v>0</v>
      </c>
      <c r="AY11" s="123">
        <f t="shared" si="4"/>
        <v>0</v>
      </c>
      <c r="AZ11" s="123">
        <f t="shared" si="4"/>
        <v>0</v>
      </c>
      <c r="BA11" s="123">
        <f t="shared" si="4"/>
        <v>0</v>
      </c>
      <c r="BB11" s="123">
        <f t="shared" si="4"/>
        <v>0</v>
      </c>
      <c r="BC11" s="123">
        <f t="shared" si="4"/>
        <v>0</v>
      </c>
      <c r="BD11" s="123">
        <f t="shared" si="4"/>
        <v>0</v>
      </c>
      <c r="BE11" s="123">
        <f t="shared" si="4"/>
        <v>0</v>
      </c>
      <c r="BF11" s="123">
        <f t="shared" si="4"/>
        <v>0</v>
      </c>
      <c r="BG11" s="123">
        <f t="shared" si="4"/>
        <v>0</v>
      </c>
      <c r="BH11" s="123">
        <f t="shared" si="4"/>
        <v>0</v>
      </c>
      <c r="BI11" s="123">
        <f t="shared" si="4"/>
        <v>0</v>
      </c>
      <c r="BJ11" s="123">
        <f t="shared" si="4"/>
        <v>0</v>
      </c>
      <c r="BK11" s="123">
        <f t="shared" si="4"/>
        <v>0</v>
      </c>
      <c r="BL11" s="123">
        <f t="shared" si="4"/>
        <v>0</v>
      </c>
      <c r="BM11" s="123">
        <f t="shared" si="4"/>
        <v>0</v>
      </c>
      <c r="BN11" s="123">
        <f t="shared" si="4"/>
        <v>0</v>
      </c>
      <c r="BO11" s="123">
        <f t="shared" si="4"/>
        <v>0</v>
      </c>
      <c r="BP11" s="123">
        <f t="shared" si="4"/>
        <v>0</v>
      </c>
      <c r="BQ11" s="123">
        <f t="shared" si="4"/>
        <v>0</v>
      </c>
      <c r="BR11" s="123">
        <f t="shared" ref="BR11:BZ11" si="5">SUM(BR9)</f>
        <v>0</v>
      </c>
      <c r="BS11" s="123">
        <f t="shared" si="5"/>
        <v>0</v>
      </c>
      <c r="BT11" s="123">
        <f t="shared" si="5"/>
        <v>0</v>
      </c>
      <c r="BU11" s="123">
        <f t="shared" si="5"/>
        <v>0</v>
      </c>
      <c r="BV11" s="123">
        <f t="shared" si="5"/>
        <v>0</v>
      </c>
      <c r="BW11" s="123">
        <f t="shared" si="5"/>
        <v>0</v>
      </c>
      <c r="BX11" s="123">
        <f t="shared" si="5"/>
        <v>0</v>
      </c>
      <c r="BY11" s="123">
        <f t="shared" si="5"/>
        <v>0</v>
      </c>
      <c r="BZ11" s="123">
        <f t="shared" si="5"/>
        <v>0</v>
      </c>
    </row>
    <row r="12" spans="1:78" ht="15" thickTop="1" x14ac:dyDescent="0.2">
      <c r="C12" s="50"/>
      <c r="E12" s="9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</row>
    <row r="13" spans="1:78" x14ac:dyDescent="0.2">
      <c r="A13" s="154" t="s">
        <v>4</v>
      </c>
      <c r="B13" s="29"/>
      <c r="C13" s="50"/>
      <c r="E13" s="9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</row>
    <row r="14" spans="1:78" x14ac:dyDescent="0.2">
      <c r="A14" s="156" t="s">
        <v>60</v>
      </c>
      <c r="B14" s="31"/>
      <c r="C14" s="50"/>
      <c r="E14" s="9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</row>
    <row r="15" spans="1:78" x14ac:dyDescent="0.2">
      <c r="A15" s="157" t="s">
        <v>56</v>
      </c>
      <c r="B15" s="7"/>
      <c r="C15" s="50">
        <f>SUM(F15:BB15)</f>
        <v>-240000</v>
      </c>
      <c r="E15" s="93"/>
      <c r="F15" s="63">
        <f>-ScaleEconomics!D134</f>
        <v>-240000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0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0</v>
      </c>
      <c r="AB15" s="63">
        <v>0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3">
        <v>0</v>
      </c>
      <c r="BD15" s="63">
        <v>0</v>
      </c>
      <c r="BE15" s="63">
        <v>0</v>
      </c>
      <c r="BF15" s="63">
        <v>0</v>
      </c>
      <c r="BG15" s="63">
        <v>0</v>
      </c>
      <c r="BH15" s="63">
        <v>0</v>
      </c>
      <c r="BI15" s="63">
        <v>0</v>
      </c>
      <c r="BJ15" s="63">
        <v>0</v>
      </c>
      <c r="BK15" s="63">
        <v>0</v>
      </c>
      <c r="BL15" s="63">
        <v>0</v>
      </c>
      <c r="BM15" s="63">
        <v>0</v>
      </c>
      <c r="BN15" s="63">
        <v>0</v>
      </c>
      <c r="BO15" s="63">
        <v>0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  <c r="BU15" s="63">
        <v>0</v>
      </c>
      <c r="BV15" s="63">
        <v>0</v>
      </c>
      <c r="BW15" s="63">
        <v>0</v>
      </c>
      <c r="BX15" s="63">
        <v>0</v>
      </c>
      <c r="BY15" s="63">
        <v>0</v>
      </c>
      <c r="BZ15" s="63">
        <v>0</v>
      </c>
    </row>
    <row r="16" spans="1:78" x14ac:dyDescent="0.2">
      <c r="A16" s="157" t="s">
        <v>69</v>
      </c>
      <c r="B16" s="7"/>
      <c r="C16" s="50">
        <f>SUM(F16:BB16)</f>
        <v>-15000</v>
      </c>
      <c r="E16" s="93"/>
      <c r="F16" s="63">
        <f>IF(AND(F$1&gt;ScaleEconomics!$D$221, F$1&lt;=ScaleEconomics!$D$222), -ScaleEconomics!$D$121/ScaleEconomics!$D$118, 0)</f>
        <v>-7500</v>
      </c>
      <c r="G16" s="63">
        <f>IF(AND(G$1&gt;ScaleEconomics!$D$221, G$1&lt;=ScaleEconomics!$D$222), -ScaleEconomics!$D$121/ScaleEconomics!$D$118, 0)</f>
        <v>-7500</v>
      </c>
      <c r="H16" s="63">
        <f>IF(AND(H$1&gt;ScaleEconomics!$D$221, H$1&lt;=ScaleEconomics!$D$222), -ScaleEconomics!$D$121/ScaleEconomics!$D$118, 0)</f>
        <v>0</v>
      </c>
      <c r="I16" s="63">
        <f>IF(AND(I$1&gt;ScaleEconomics!$D$221, I$1&lt;=ScaleEconomics!$D$222), -ScaleEconomics!$D$121/ScaleEconomics!$D$118, 0)</f>
        <v>0</v>
      </c>
      <c r="J16" s="63">
        <f>IF(AND(J$1&gt;ScaleEconomics!$D$221, J$1&lt;=ScaleEconomics!$D$222), -ScaleEconomics!$D$121/ScaleEconomics!$D$118, 0)</f>
        <v>0</v>
      </c>
      <c r="K16" s="63">
        <f>IF(AND(K$1&gt;ScaleEconomics!$D$221, K$1&lt;=ScaleEconomics!$D$222), -ScaleEconomics!$D$121/ScaleEconomics!$D$118, 0)</f>
        <v>0</v>
      </c>
      <c r="L16" s="63">
        <f>IF(AND(L$1&gt;ScaleEconomics!$D$221, L$1&lt;=ScaleEconomics!$D$222), -ScaleEconomics!$D$121/ScaleEconomics!$D$118, 0)</f>
        <v>0</v>
      </c>
      <c r="M16" s="63">
        <f>IF(AND(M$1&gt;ScaleEconomics!$D$221, M$1&lt;=ScaleEconomics!$D$222), -ScaleEconomics!$D$121/ScaleEconomics!$D$118, 0)</f>
        <v>0</v>
      </c>
      <c r="N16" s="63">
        <f>IF(AND(N$1&gt;ScaleEconomics!$D$221, N$1&lt;=ScaleEconomics!$D$222), -ScaleEconomics!$D$121/ScaleEconomics!$D$118, 0)</f>
        <v>0</v>
      </c>
      <c r="O16" s="63">
        <f>IF(AND(O$1&gt;ScaleEconomics!$D$221, O$1&lt;=ScaleEconomics!$D$222), -ScaleEconomics!$D$121/ScaleEconomics!$D$118, 0)</f>
        <v>0</v>
      </c>
      <c r="P16" s="63">
        <f>IF(AND(P$1&gt;ScaleEconomics!$D$221, P$1&lt;=ScaleEconomics!$D$222), -ScaleEconomics!$D$121/ScaleEconomics!$D$118, 0)</f>
        <v>0</v>
      </c>
      <c r="Q16" s="63">
        <f>IF(AND(Q$1&gt;ScaleEconomics!$D$221, Q$1&lt;=ScaleEconomics!$D$222), -ScaleEconomics!$D$121/ScaleEconomics!$D$118, 0)</f>
        <v>0</v>
      </c>
      <c r="R16" s="63">
        <f>IF(AND(R$1&gt;ScaleEconomics!$D$221, R$1&lt;=ScaleEconomics!$D$222), -ScaleEconomics!$D$121/ScaleEconomics!$D$118, 0)</f>
        <v>0</v>
      </c>
      <c r="S16" s="63">
        <f>IF(AND(S$1&gt;ScaleEconomics!$D$221, S$1&lt;=ScaleEconomics!$D$222), -ScaleEconomics!$D$121/ScaleEconomics!$D$118, 0)</f>
        <v>0</v>
      </c>
      <c r="T16" s="63">
        <f>IF(AND(T$1&gt;ScaleEconomics!$D$221, T$1&lt;=ScaleEconomics!$D$222), -ScaleEconomics!$D$121/ScaleEconomics!$D$118, 0)</f>
        <v>0</v>
      </c>
      <c r="U16" s="63">
        <f>IF(AND(U$1&gt;ScaleEconomics!$D$221, U$1&lt;=ScaleEconomics!$D$222), -ScaleEconomics!$D$121/ScaleEconomics!$D$118, 0)</f>
        <v>0</v>
      </c>
      <c r="V16" s="63">
        <f>IF(AND(V$1&gt;ScaleEconomics!$D$221, V$1&lt;=ScaleEconomics!$D$222), -ScaleEconomics!$D$121/ScaleEconomics!$D$118, 0)</f>
        <v>0</v>
      </c>
      <c r="W16" s="63">
        <f>IF(AND(W$1&gt;ScaleEconomics!$D$221, W$1&lt;=ScaleEconomics!$D$222), -ScaleEconomics!$D$121/ScaleEconomics!$D$118, 0)</f>
        <v>0</v>
      </c>
      <c r="X16" s="63">
        <f>IF(AND(X$1&gt;ScaleEconomics!$D$221, X$1&lt;=ScaleEconomics!$D$222), -ScaleEconomics!$D$121/ScaleEconomics!$D$118, 0)</f>
        <v>0</v>
      </c>
      <c r="Y16" s="63">
        <f>IF(AND(Y$1&gt;ScaleEconomics!$D$221, Y$1&lt;=ScaleEconomics!$D$222), -ScaleEconomics!$D$121/ScaleEconomics!$D$118, 0)</f>
        <v>0</v>
      </c>
      <c r="Z16" s="63">
        <f>IF(AND(Z$1&gt;ScaleEconomics!$D$221, Z$1&lt;=ScaleEconomics!$D$222), -ScaleEconomics!$D$121/ScaleEconomics!$D$118, 0)</f>
        <v>0</v>
      </c>
      <c r="AA16" s="63">
        <f>IF(AND(AA$1&gt;ScaleEconomics!$D$221, AA$1&lt;=ScaleEconomics!$D$222), -ScaleEconomics!$D$121/ScaleEconomics!$D$118, 0)</f>
        <v>0</v>
      </c>
      <c r="AB16" s="63">
        <f>IF(AND(AB$1&gt;ScaleEconomics!$D$221, AB$1&lt;=ScaleEconomics!$D$222), -ScaleEconomics!$D$121/ScaleEconomics!$D$118, 0)</f>
        <v>0</v>
      </c>
      <c r="AC16" s="63">
        <f>IF(AND(AC$1&gt;ScaleEconomics!$D$221, AC$1&lt;=ScaleEconomics!$D$222), -ScaleEconomics!$D$121/ScaleEconomics!$D$118, 0)</f>
        <v>0</v>
      </c>
      <c r="AD16" s="63">
        <f>IF(AND(AD$1&gt;ScaleEconomics!$D$221, AD$1&lt;=ScaleEconomics!$D$222), -ScaleEconomics!$D$121/ScaleEconomics!$D$118, 0)</f>
        <v>0</v>
      </c>
      <c r="AE16" s="63">
        <f>IF(AND(AE$1&gt;ScaleEconomics!$D$221, AE$1&lt;=ScaleEconomics!$D$222), -ScaleEconomics!$D$121/ScaleEconomics!$D$118, 0)</f>
        <v>0</v>
      </c>
      <c r="AF16" s="63">
        <f>IF(AND(AF$1&gt;ScaleEconomics!$D$221, AF$1&lt;=ScaleEconomics!$D$222), -ScaleEconomics!$D$121/ScaleEconomics!$D$118, 0)</f>
        <v>0</v>
      </c>
      <c r="AG16" s="63">
        <f>IF(AND(AG$1&gt;ScaleEconomics!$D$221, AG$1&lt;=ScaleEconomics!$D$222), -ScaleEconomics!$D$121/ScaleEconomics!$D$118, 0)</f>
        <v>0</v>
      </c>
      <c r="AH16" s="63">
        <f>IF(AND(AH$1&gt;ScaleEconomics!$D$221, AH$1&lt;=ScaleEconomics!$D$222), -ScaleEconomics!$D$121/ScaleEconomics!$D$118, 0)</f>
        <v>0</v>
      </c>
      <c r="AI16" s="63">
        <f>IF(AND(AI$1&gt;ScaleEconomics!$D$221, AI$1&lt;=ScaleEconomics!$D$222), -ScaleEconomics!$D$121/ScaleEconomics!$D$118, 0)</f>
        <v>0</v>
      </c>
      <c r="AJ16" s="63">
        <f>IF(AND(AJ$1&gt;ScaleEconomics!$D$221, AJ$1&lt;=ScaleEconomics!$D$222), -ScaleEconomics!$D$121/ScaleEconomics!$D$118, 0)</f>
        <v>0</v>
      </c>
      <c r="AK16" s="63">
        <f>IF(AND(AK$1&gt;ScaleEconomics!$D$221, AK$1&lt;=ScaleEconomics!$D$222), -ScaleEconomics!$D$121/ScaleEconomics!$D$118, 0)</f>
        <v>0</v>
      </c>
      <c r="AL16" s="63">
        <f>IF(AND(AL$1&gt;ScaleEconomics!$D$221, AL$1&lt;=ScaleEconomics!$D$222), -ScaleEconomics!$D$121/ScaleEconomics!$D$118, 0)</f>
        <v>0</v>
      </c>
      <c r="AM16" s="63">
        <f>IF(AND(AM$1&gt;ScaleEconomics!$D$221, AM$1&lt;=ScaleEconomics!$D$222), -ScaleEconomics!$D$121/ScaleEconomics!$D$118, 0)</f>
        <v>0</v>
      </c>
      <c r="AN16" s="63">
        <f>IF(AND(AN$1&gt;ScaleEconomics!$D$221, AN$1&lt;=ScaleEconomics!$D$222), -ScaleEconomics!$D$121/ScaleEconomics!$D$118, 0)</f>
        <v>0</v>
      </c>
      <c r="AO16" s="63">
        <f>IF(AND(AO$1&gt;ScaleEconomics!$D$221, AO$1&lt;=ScaleEconomics!$D$222), -ScaleEconomics!$D$121/ScaleEconomics!$D$118, 0)</f>
        <v>0</v>
      </c>
      <c r="AP16" s="63">
        <f>IF(AND(AP$1&gt;ScaleEconomics!$D$221, AP$1&lt;=ScaleEconomics!$D$222), -ScaleEconomics!$D$121/ScaleEconomics!$D$118, 0)</f>
        <v>0</v>
      </c>
      <c r="AQ16" s="63">
        <f>IF(AND(AQ$1&gt;ScaleEconomics!$D$221, AQ$1&lt;=ScaleEconomics!$D$222), -ScaleEconomics!$D$121/ScaleEconomics!$D$118, 0)</f>
        <v>0</v>
      </c>
      <c r="AR16" s="63">
        <f>IF(AND(AR$1&gt;ScaleEconomics!$D$221, AR$1&lt;=ScaleEconomics!$D$222), -ScaleEconomics!$D$121/ScaleEconomics!$D$118, 0)</f>
        <v>0</v>
      </c>
      <c r="AS16" s="63">
        <f>IF(AND(AS$1&gt;ScaleEconomics!$D$221, AS$1&lt;=ScaleEconomics!$D$222), -ScaleEconomics!$D$121/ScaleEconomics!$D$118, 0)</f>
        <v>0</v>
      </c>
      <c r="AT16" s="63">
        <f>IF(AND(AT$1&gt;ScaleEconomics!$D$221, AT$1&lt;=ScaleEconomics!$D$222), -ScaleEconomics!$D$121/ScaleEconomics!$D$118, 0)</f>
        <v>0</v>
      </c>
      <c r="AU16" s="63">
        <f>IF(AND(AU$1&gt;ScaleEconomics!$D$221, AU$1&lt;=ScaleEconomics!$D$222), -ScaleEconomics!$D$121/ScaleEconomics!$D$118, 0)</f>
        <v>0</v>
      </c>
      <c r="AV16" s="63">
        <f>IF(AND(AV$1&gt;ScaleEconomics!$D$221, AV$1&lt;=ScaleEconomics!$D$222), -ScaleEconomics!$D$121/ScaleEconomics!$D$118, 0)</f>
        <v>0</v>
      </c>
      <c r="AW16" s="63">
        <f>IF(AND(AW$1&gt;ScaleEconomics!$D$221, AW$1&lt;=ScaleEconomics!$D$222), -ScaleEconomics!$D$121/ScaleEconomics!$D$118, 0)</f>
        <v>0</v>
      </c>
      <c r="AX16" s="63">
        <f>IF(AND(AX$1&gt;ScaleEconomics!$D$221, AX$1&lt;=ScaleEconomics!$D$222), -ScaleEconomics!$D$121/ScaleEconomics!$D$118, 0)</f>
        <v>0</v>
      </c>
      <c r="AY16" s="63">
        <f>IF(AND(AY$1&gt;ScaleEconomics!$D$221, AY$1&lt;=ScaleEconomics!$D$222), -ScaleEconomics!$D$121/ScaleEconomics!$D$118, 0)</f>
        <v>0</v>
      </c>
      <c r="AZ16" s="63">
        <f>IF(AND(AZ$1&gt;ScaleEconomics!$D$221, AZ$1&lt;=ScaleEconomics!$D$222), -ScaleEconomics!$D$121/ScaleEconomics!$D$118, 0)</f>
        <v>0</v>
      </c>
      <c r="BA16" s="63">
        <f>IF(AND(BA$1&gt;ScaleEconomics!$D$221, BA$1&lt;=ScaleEconomics!$D$222), -ScaleEconomics!$D$121/ScaleEconomics!$D$118, 0)</f>
        <v>0</v>
      </c>
      <c r="BB16" s="63">
        <f>IF(AND(BB$1&gt;ScaleEconomics!$D$221, BB$1&lt;=ScaleEconomics!$D$222), -ScaleEconomics!$D$121/ScaleEconomics!$D$118, 0)</f>
        <v>0</v>
      </c>
      <c r="BC16" s="63">
        <f>IF(AND(BC$1&gt;ScaleEconomics!$D$221, BC$1&lt;=ScaleEconomics!$D$222), -ScaleEconomics!$D$121/ScaleEconomics!$D$118, 0)</f>
        <v>0</v>
      </c>
      <c r="BD16" s="63">
        <f>IF(AND(BD$1&gt;ScaleEconomics!$D$221, BD$1&lt;=ScaleEconomics!$D$222), -ScaleEconomics!$D$121/ScaleEconomics!$D$118, 0)</f>
        <v>0</v>
      </c>
      <c r="BE16" s="63">
        <f>IF(AND(BE$1&gt;ScaleEconomics!$D$221, BE$1&lt;=ScaleEconomics!$D$222), -ScaleEconomics!$D$121/ScaleEconomics!$D$118, 0)</f>
        <v>0</v>
      </c>
      <c r="BF16" s="63">
        <f>IF(AND(BF$1&gt;ScaleEconomics!$D$221, BF$1&lt;=ScaleEconomics!$D$222), -ScaleEconomics!$D$121/ScaleEconomics!$D$118, 0)</f>
        <v>0</v>
      </c>
      <c r="BG16" s="63">
        <f>IF(AND(BG$1&gt;ScaleEconomics!$D$221, BG$1&lt;=ScaleEconomics!$D$222), -ScaleEconomics!$D$121/ScaleEconomics!$D$118, 0)</f>
        <v>0</v>
      </c>
      <c r="BH16" s="63">
        <f>IF(AND(BH$1&gt;ScaleEconomics!$D$221, BH$1&lt;=ScaleEconomics!$D$222), -ScaleEconomics!$D$121/ScaleEconomics!$D$118, 0)</f>
        <v>0</v>
      </c>
      <c r="BI16" s="63">
        <f>IF(AND(BI$1&gt;ScaleEconomics!$D$221, BI$1&lt;=ScaleEconomics!$D$222), -ScaleEconomics!$D$121/ScaleEconomics!$D$118, 0)</f>
        <v>0</v>
      </c>
      <c r="BJ16" s="63">
        <f>IF(AND(BJ$1&gt;ScaleEconomics!$D$221, BJ$1&lt;=ScaleEconomics!$D$222), -ScaleEconomics!$D$121/ScaleEconomics!$D$118, 0)</f>
        <v>0</v>
      </c>
      <c r="BK16" s="63">
        <f>IF(AND(BK$1&gt;ScaleEconomics!$D$221, BK$1&lt;=ScaleEconomics!$D$222), -ScaleEconomics!$D$121/ScaleEconomics!$D$118, 0)</f>
        <v>0</v>
      </c>
      <c r="BL16" s="63">
        <f>IF(AND(BL$1&gt;ScaleEconomics!$D$221, BL$1&lt;=ScaleEconomics!$D$222), -ScaleEconomics!$D$121/ScaleEconomics!$D$118, 0)</f>
        <v>0</v>
      </c>
      <c r="BM16" s="63">
        <f>IF(AND(BM$1&gt;ScaleEconomics!$D$221, BM$1&lt;=ScaleEconomics!$D$222), -ScaleEconomics!$D$121/ScaleEconomics!$D$118, 0)</f>
        <v>0</v>
      </c>
      <c r="BN16" s="63">
        <f>IF(AND(BN$1&gt;ScaleEconomics!$D$221, BN$1&lt;=ScaleEconomics!$D$222), -ScaleEconomics!$D$121/ScaleEconomics!$D$118, 0)</f>
        <v>0</v>
      </c>
      <c r="BO16" s="63">
        <f>IF(AND(BO$1&gt;ScaleEconomics!$D$221, BO$1&lt;=ScaleEconomics!$D$222), -ScaleEconomics!$D$121/ScaleEconomics!$D$118, 0)</f>
        <v>0</v>
      </c>
      <c r="BP16" s="63">
        <f>IF(AND(BP$1&gt;ScaleEconomics!$D$221, BP$1&lt;=ScaleEconomics!$D$222), -ScaleEconomics!$D$121/ScaleEconomics!$D$118, 0)</f>
        <v>0</v>
      </c>
      <c r="BQ16" s="63">
        <f>IF(AND(BQ$1&gt;ScaleEconomics!$D$221, BQ$1&lt;=ScaleEconomics!$D$222), -ScaleEconomics!$D$121/ScaleEconomics!$D$118, 0)</f>
        <v>0</v>
      </c>
      <c r="BR16" s="63">
        <f>IF(AND(BR$1&gt;ScaleEconomics!$D$221, BR$1&lt;=ScaleEconomics!$D$222), -ScaleEconomics!$D$121/ScaleEconomics!$D$118, 0)</f>
        <v>0</v>
      </c>
      <c r="BS16" s="63">
        <f>IF(AND(BS$1&gt;ScaleEconomics!$D$221, BS$1&lt;=ScaleEconomics!$D$222), -ScaleEconomics!$D$121/ScaleEconomics!$D$118, 0)</f>
        <v>0</v>
      </c>
      <c r="BT16" s="63">
        <f>IF(AND(BT$1&gt;ScaleEconomics!$D$221, BT$1&lt;=ScaleEconomics!$D$222), -ScaleEconomics!$D$121/ScaleEconomics!$D$118, 0)</f>
        <v>0</v>
      </c>
      <c r="BU16" s="63">
        <f>IF(AND(BU$1&gt;ScaleEconomics!$D$221, BU$1&lt;=ScaleEconomics!$D$222), -ScaleEconomics!$D$121/ScaleEconomics!$D$118, 0)</f>
        <v>0</v>
      </c>
      <c r="BV16" s="63">
        <f>IF(AND(BV$1&gt;ScaleEconomics!$D$221, BV$1&lt;=ScaleEconomics!$D$222), -ScaleEconomics!$D$121/ScaleEconomics!$D$118, 0)</f>
        <v>0</v>
      </c>
      <c r="BW16" s="63">
        <f>IF(AND(BW$1&gt;ScaleEconomics!$D$221, BW$1&lt;=ScaleEconomics!$D$222), -ScaleEconomics!$D$121/ScaleEconomics!$D$118, 0)</f>
        <v>0</v>
      </c>
      <c r="BX16" s="63">
        <f>IF(AND(BX$1&gt;ScaleEconomics!$D$221, BX$1&lt;=ScaleEconomics!$D$222), -ScaleEconomics!$D$121/ScaleEconomics!$D$118, 0)</f>
        <v>0</v>
      </c>
      <c r="BY16" s="63">
        <f>IF(AND(BY$1&gt;ScaleEconomics!$D$221, BY$1&lt;=ScaleEconomics!$D$222), -ScaleEconomics!$D$121/ScaleEconomics!$D$118, 0)</f>
        <v>0</v>
      </c>
      <c r="BZ16" s="63">
        <f>IF(AND(BZ$1&gt;ScaleEconomics!$D$221, BZ$1&lt;=ScaleEconomics!$D$222), -ScaleEconomics!$D$121/ScaleEconomics!$D$118, 0)</f>
        <v>0</v>
      </c>
    </row>
    <row r="17" spans="1:78" x14ac:dyDescent="0.2">
      <c r="A17" s="157" t="s">
        <v>70</v>
      </c>
      <c r="B17" s="7"/>
      <c r="C17" s="50">
        <f>SUM(F17:BB17)</f>
        <v>-144000</v>
      </c>
      <c r="E17" s="93"/>
      <c r="F17" s="63">
        <f>IF(F$1=ScaleEconomics!$D$224, -ScaleEconomics!$D$137, 0)</f>
        <v>0</v>
      </c>
      <c r="G17" s="63">
        <f>IF(G$1=ScaleEconomics!$D$224, -ScaleEconomics!$D$137, 0)</f>
        <v>0</v>
      </c>
      <c r="H17" s="63">
        <f>IF(H$1=ScaleEconomics!$D$224, -ScaleEconomics!$D$137, 0)</f>
        <v>0</v>
      </c>
      <c r="I17" s="63">
        <f>IF(I$1=ScaleEconomics!$D$224, -ScaleEconomics!$D$137, 0)</f>
        <v>0</v>
      </c>
      <c r="J17" s="63">
        <f>IF(J$1=ScaleEconomics!$D$224, -ScaleEconomics!$D$137, 0)</f>
        <v>-144000</v>
      </c>
      <c r="K17" s="63">
        <f>IF(K$1=ScaleEconomics!$D$224, -ScaleEconomics!$D$137, 0)</f>
        <v>0</v>
      </c>
      <c r="L17" s="63">
        <f>IF(L$1=ScaleEconomics!$D$224, -ScaleEconomics!$D$137, 0)</f>
        <v>0</v>
      </c>
      <c r="M17" s="63">
        <f>IF(M$1=ScaleEconomics!$D$224, -ScaleEconomics!$D$137, 0)</f>
        <v>0</v>
      </c>
      <c r="N17" s="63">
        <f>IF(N$1=ScaleEconomics!$D$224, -ScaleEconomics!$D$137, 0)</f>
        <v>0</v>
      </c>
      <c r="O17" s="63">
        <f>IF(O$1=ScaleEconomics!$D$224, -ScaleEconomics!$D$137, 0)</f>
        <v>0</v>
      </c>
      <c r="P17" s="63">
        <f>IF(P$1=ScaleEconomics!$D$224, -ScaleEconomics!$D$137, 0)</f>
        <v>0</v>
      </c>
      <c r="Q17" s="63">
        <f>IF(Q$1=ScaleEconomics!$D$224, -ScaleEconomics!$D$137, 0)</f>
        <v>0</v>
      </c>
      <c r="R17" s="63">
        <f>IF(R$1=ScaleEconomics!$D$224, -ScaleEconomics!$D$137, 0)</f>
        <v>0</v>
      </c>
      <c r="S17" s="63">
        <f>IF(S$1=ScaleEconomics!$D$224, -ScaleEconomics!$D$137, 0)</f>
        <v>0</v>
      </c>
      <c r="T17" s="63">
        <f>IF(T$1=ScaleEconomics!$D$224, -ScaleEconomics!$D$137, 0)</f>
        <v>0</v>
      </c>
      <c r="U17" s="63">
        <f>IF(U$1=ScaleEconomics!$D$224, -ScaleEconomics!$D$137, 0)</f>
        <v>0</v>
      </c>
      <c r="V17" s="63">
        <f>IF(V$1=ScaleEconomics!$D$224, -ScaleEconomics!$D$137, 0)</f>
        <v>0</v>
      </c>
      <c r="W17" s="63">
        <f>IF(W$1=ScaleEconomics!$D$224, -ScaleEconomics!$D$137, 0)</f>
        <v>0</v>
      </c>
      <c r="X17" s="63">
        <f>IF(X$1=ScaleEconomics!$D$224, -ScaleEconomics!$D$137, 0)</f>
        <v>0</v>
      </c>
      <c r="Y17" s="63">
        <f>IF(Y$1=ScaleEconomics!$D$224, -ScaleEconomics!$D$137, 0)</f>
        <v>0</v>
      </c>
      <c r="Z17" s="63">
        <f>IF(Z$1=ScaleEconomics!$D$224, -ScaleEconomics!$D$137, 0)</f>
        <v>0</v>
      </c>
      <c r="AA17" s="63">
        <f>IF(AA$1=ScaleEconomics!$D$224, -ScaleEconomics!$D$137, 0)</f>
        <v>0</v>
      </c>
      <c r="AB17" s="63">
        <f>IF(AB$1=ScaleEconomics!$D$224, -ScaleEconomics!$D$137, 0)</f>
        <v>0</v>
      </c>
      <c r="AC17" s="63">
        <f>IF(AC$1=ScaleEconomics!$D$224, -ScaleEconomics!$D$137, 0)</f>
        <v>0</v>
      </c>
      <c r="AD17" s="63">
        <f>IF(AD$1=ScaleEconomics!$D$224, -ScaleEconomics!$D$137, 0)</f>
        <v>0</v>
      </c>
      <c r="AE17" s="63">
        <f>IF(AE$1=ScaleEconomics!$D$224, -ScaleEconomics!$D$137, 0)</f>
        <v>0</v>
      </c>
      <c r="AF17" s="63">
        <f>IF(AF$1=ScaleEconomics!$D$224, -ScaleEconomics!$D$137, 0)</f>
        <v>0</v>
      </c>
      <c r="AG17" s="63">
        <f>IF(AG$1=ScaleEconomics!$D$224, -ScaleEconomics!$D$137, 0)</f>
        <v>0</v>
      </c>
      <c r="AH17" s="63">
        <f>IF(AH$1=ScaleEconomics!$D$224, -ScaleEconomics!$D$137, 0)</f>
        <v>0</v>
      </c>
      <c r="AI17" s="63">
        <f>IF(AI$1=ScaleEconomics!$D$224, -ScaleEconomics!$D$137, 0)</f>
        <v>0</v>
      </c>
      <c r="AJ17" s="63">
        <f>IF(AJ$1=ScaleEconomics!$D$224, -ScaleEconomics!$D$137, 0)</f>
        <v>0</v>
      </c>
      <c r="AK17" s="63">
        <f>IF(AK$1=ScaleEconomics!$D$224, -ScaleEconomics!$D$137, 0)</f>
        <v>0</v>
      </c>
      <c r="AL17" s="63">
        <f>IF(AL$1=ScaleEconomics!$D$224, -ScaleEconomics!$D$137, 0)</f>
        <v>0</v>
      </c>
      <c r="AM17" s="63">
        <f>IF(AM$1=ScaleEconomics!$D$224, -ScaleEconomics!$D$137, 0)</f>
        <v>0</v>
      </c>
      <c r="AN17" s="63">
        <f>IF(AN$1=ScaleEconomics!$D$224, -ScaleEconomics!$D$137, 0)</f>
        <v>0</v>
      </c>
      <c r="AO17" s="63">
        <f>IF(AO$1=ScaleEconomics!$D$224, -ScaleEconomics!$D$137, 0)</f>
        <v>0</v>
      </c>
      <c r="AP17" s="63">
        <f>IF(AP$1=ScaleEconomics!$D$224, -ScaleEconomics!$D$137, 0)</f>
        <v>0</v>
      </c>
      <c r="AQ17" s="63">
        <f>IF(AQ$1=ScaleEconomics!$D$224, -ScaleEconomics!$D$137, 0)</f>
        <v>0</v>
      </c>
      <c r="AR17" s="63">
        <f>IF(AR$1=ScaleEconomics!$D$224, -ScaleEconomics!$D$137, 0)</f>
        <v>0</v>
      </c>
      <c r="AS17" s="63">
        <f>IF(AS$1=ScaleEconomics!$D$224, -ScaleEconomics!$D$137, 0)</f>
        <v>0</v>
      </c>
      <c r="AT17" s="63">
        <f>IF(AT$1=ScaleEconomics!$D$224, -ScaleEconomics!$D$137, 0)</f>
        <v>0</v>
      </c>
      <c r="AU17" s="63">
        <f>IF(AU$1=ScaleEconomics!$D$224, -ScaleEconomics!$D$137, 0)</f>
        <v>0</v>
      </c>
      <c r="AV17" s="63">
        <f>IF(AV$1=ScaleEconomics!$D$224, -ScaleEconomics!$D$137, 0)</f>
        <v>0</v>
      </c>
      <c r="AW17" s="63">
        <f>IF(AW$1=ScaleEconomics!$D$224, -ScaleEconomics!$D$137, 0)</f>
        <v>0</v>
      </c>
      <c r="AX17" s="63">
        <f>IF(AX$1=ScaleEconomics!$D$224, -ScaleEconomics!$D$137, 0)</f>
        <v>0</v>
      </c>
      <c r="AY17" s="63">
        <f>IF(AY$1=ScaleEconomics!$D$224, -ScaleEconomics!$D$137, 0)</f>
        <v>0</v>
      </c>
      <c r="AZ17" s="63">
        <f>IF(AZ$1=ScaleEconomics!$D$224, -ScaleEconomics!$D$137, 0)</f>
        <v>0</v>
      </c>
      <c r="BA17" s="63">
        <f>IF(BA$1=ScaleEconomics!$D$224, -ScaleEconomics!$D$137, 0)</f>
        <v>0</v>
      </c>
      <c r="BB17" s="63">
        <f>IF(BB$1=ScaleEconomics!$D$224, -ScaleEconomics!$D$137, 0)</f>
        <v>0</v>
      </c>
      <c r="BC17" s="63">
        <f>IF(BC$1=ScaleEconomics!$D$224, -ScaleEconomics!$D$137, 0)</f>
        <v>0</v>
      </c>
      <c r="BD17" s="63">
        <f>IF(BD$1=ScaleEconomics!$D$224, -ScaleEconomics!$D$137, 0)</f>
        <v>0</v>
      </c>
      <c r="BE17" s="63">
        <f>IF(BE$1=ScaleEconomics!$D$224, -ScaleEconomics!$D$137, 0)</f>
        <v>0</v>
      </c>
      <c r="BF17" s="63">
        <f>IF(BF$1=ScaleEconomics!$D$224, -ScaleEconomics!$D$137, 0)</f>
        <v>0</v>
      </c>
      <c r="BG17" s="63">
        <f>IF(BG$1=ScaleEconomics!$D$224, -ScaleEconomics!$D$137, 0)</f>
        <v>0</v>
      </c>
      <c r="BH17" s="63">
        <f>IF(BH$1=ScaleEconomics!$D$224, -ScaleEconomics!$D$137, 0)</f>
        <v>0</v>
      </c>
      <c r="BI17" s="63">
        <f>IF(BI$1=ScaleEconomics!$D$224, -ScaleEconomics!$D$137, 0)</f>
        <v>0</v>
      </c>
      <c r="BJ17" s="63">
        <f>IF(BJ$1=ScaleEconomics!$D$224, -ScaleEconomics!$D$137, 0)</f>
        <v>0</v>
      </c>
      <c r="BK17" s="63">
        <f>IF(BK$1=ScaleEconomics!$D$224, -ScaleEconomics!$D$137, 0)</f>
        <v>0</v>
      </c>
      <c r="BL17" s="63">
        <f>IF(BL$1=ScaleEconomics!$D$224, -ScaleEconomics!$D$137, 0)</f>
        <v>0</v>
      </c>
      <c r="BM17" s="63">
        <f>IF(BM$1=ScaleEconomics!$D$224, -ScaleEconomics!$D$137, 0)</f>
        <v>0</v>
      </c>
      <c r="BN17" s="63">
        <f>IF(BN$1=ScaleEconomics!$D$224, -ScaleEconomics!$D$137, 0)</f>
        <v>0</v>
      </c>
      <c r="BO17" s="63">
        <f>IF(BO$1=ScaleEconomics!$D$224, -ScaleEconomics!$D$137, 0)</f>
        <v>0</v>
      </c>
      <c r="BP17" s="63">
        <f>IF(BP$1=ScaleEconomics!$D$224, -ScaleEconomics!$D$137, 0)</f>
        <v>0</v>
      </c>
      <c r="BQ17" s="63">
        <f>IF(BQ$1=ScaleEconomics!$D$224, -ScaleEconomics!$D$137, 0)</f>
        <v>0</v>
      </c>
      <c r="BR17" s="63">
        <f>IF(BR$1=ScaleEconomics!$D$224, -ScaleEconomics!$D$137, 0)</f>
        <v>0</v>
      </c>
      <c r="BS17" s="63">
        <f>IF(BS$1=ScaleEconomics!$D$224, -ScaleEconomics!$D$137, 0)</f>
        <v>0</v>
      </c>
      <c r="BT17" s="63">
        <f>IF(BT$1=ScaleEconomics!$D$224, -ScaleEconomics!$D$137, 0)</f>
        <v>0</v>
      </c>
      <c r="BU17" s="63">
        <f>IF(BU$1=ScaleEconomics!$D$224, -ScaleEconomics!$D$137, 0)</f>
        <v>0</v>
      </c>
      <c r="BV17" s="63">
        <f>IF(BV$1=ScaleEconomics!$D$224, -ScaleEconomics!$D$137, 0)</f>
        <v>0</v>
      </c>
      <c r="BW17" s="63">
        <f>IF(BW$1=ScaleEconomics!$D$224, -ScaleEconomics!$D$137, 0)</f>
        <v>0</v>
      </c>
      <c r="BX17" s="63">
        <f>IF(BX$1=ScaleEconomics!$D$224, -ScaleEconomics!$D$137, 0)</f>
        <v>0</v>
      </c>
      <c r="BY17" s="63">
        <f>IF(BY$1=ScaleEconomics!$D$224, -ScaleEconomics!$D$137, 0)</f>
        <v>0</v>
      </c>
      <c r="BZ17" s="63">
        <f>IF(BZ$1=ScaleEconomics!$D$224, -ScaleEconomics!$D$137, 0)</f>
        <v>0</v>
      </c>
    </row>
    <row r="18" spans="1:78" x14ac:dyDescent="0.2">
      <c r="A18" s="157" t="s">
        <v>71</v>
      </c>
      <c r="B18" s="7"/>
      <c r="C18" s="50">
        <f>SUM(F18:BB18)</f>
        <v>-2160000</v>
      </c>
      <c r="E18" s="93"/>
      <c r="F18" s="63">
        <f>IF(F$1=ScaleEconomics!$D$224, -(ScaleEconomics!$D$125-ScaleEconomics!$D$134), 0)</f>
        <v>0</v>
      </c>
      <c r="G18" s="63">
        <f>IF(G$1=ScaleEconomics!$D$224, -(ScaleEconomics!$D$125-ScaleEconomics!$D$134), 0)</f>
        <v>0</v>
      </c>
      <c r="H18" s="63">
        <f>IF(H$1=ScaleEconomics!$D$224, -(ScaleEconomics!$D$125-ScaleEconomics!$D$134), 0)</f>
        <v>0</v>
      </c>
      <c r="I18" s="63">
        <f>IF(I$1=ScaleEconomics!$D$224, -(ScaleEconomics!$D$125-ScaleEconomics!$D$134), 0)</f>
        <v>0</v>
      </c>
      <c r="J18" s="63">
        <f>IF(J$1=ScaleEconomics!$D$224, -(ScaleEconomics!$D$125-ScaleEconomics!$D$134), 0)</f>
        <v>-2160000</v>
      </c>
      <c r="K18" s="63">
        <f>IF(K$1=ScaleEconomics!$D$224, -(ScaleEconomics!$D$125-ScaleEconomics!$D$134), 0)</f>
        <v>0</v>
      </c>
      <c r="L18" s="63">
        <f>IF(L$1=ScaleEconomics!$D$224, -(ScaleEconomics!$D$125-ScaleEconomics!$D$134), 0)</f>
        <v>0</v>
      </c>
      <c r="M18" s="63">
        <f>IF(M$1=ScaleEconomics!$D$224, -(ScaleEconomics!$D$125-ScaleEconomics!$D$134), 0)</f>
        <v>0</v>
      </c>
      <c r="N18" s="63">
        <f>IF(N$1=ScaleEconomics!$D$224, -(ScaleEconomics!$D$125-ScaleEconomics!$D$134), 0)</f>
        <v>0</v>
      </c>
      <c r="O18" s="63">
        <f>IF(O$1=ScaleEconomics!$D$224, -(ScaleEconomics!$D$125-ScaleEconomics!$D$134), 0)</f>
        <v>0</v>
      </c>
      <c r="P18" s="63">
        <f>IF(P$1=ScaleEconomics!$D$224, -(ScaleEconomics!$D$125-ScaleEconomics!$D$134), 0)</f>
        <v>0</v>
      </c>
      <c r="Q18" s="63">
        <f>IF(Q$1=ScaleEconomics!$D$224, -(ScaleEconomics!$D$125-ScaleEconomics!$D$134), 0)</f>
        <v>0</v>
      </c>
      <c r="R18" s="63">
        <f>IF(R$1=ScaleEconomics!$D$224, -(ScaleEconomics!$D$125-ScaleEconomics!$D$134), 0)</f>
        <v>0</v>
      </c>
      <c r="S18" s="63">
        <f>IF(S$1=ScaleEconomics!$D$224, -(ScaleEconomics!$D$125-ScaleEconomics!$D$134), 0)</f>
        <v>0</v>
      </c>
      <c r="T18" s="63">
        <f>IF(T$1=ScaleEconomics!$D$224, -(ScaleEconomics!$D$125-ScaleEconomics!$D$134), 0)</f>
        <v>0</v>
      </c>
      <c r="U18" s="63">
        <f>IF(U$1=ScaleEconomics!$D$224, -(ScaleEconomics!$D$125-ScaleEconomics!$D$134), 0)</f>
        <v>0</v>
      </c>
      <c r="V18" s="63">
        <f>IF(V$1=ScaleEconomics!$D$224, -(ScaleEconomics!$D$125-ScaleEconomics!$D$134), 0)</f>
        <v>0</v>
      </c>
      <c r="W18" s="63">
        <f>IF(W$1=ScaleEconomics!$D$224, -(ScaleEconomics!$D$125-ScaleEconomics!$D$134), 0)</f>
        <v>0</v>
      </c>
      <c r="X18" s="63">
        <f>IF(X$1=ScaleEconomics!$D$224, -(ScaleEconomics!$D$125-ScaleEconomics!$D$134), 0)</f>
        <v>0</v>
      </c>
      <c r="Y18" s="63">
        <f>IF(Y$1=ScaleEconomics!$D$224, -(ScaleEconomics!$D$125-ScaleEconomics!$D$134), 0)</f>
        <v>0</v>
      </c>
      <c r="Z18" s="63">
        <f>IF(Z$1=ScaleEconomics!$D$224, -(ScaleEconomics!$D$125-ScaleEconomics!$D$134), 0)</f>
        <v>0</v>
      </c>
      <c r="AA18" s="63">
        <f>IF(AA$1=ScaleEconomics!$D$224, -(ScaleEconomics!$D$125-ScaleEconomics!$D$134), 0)</f>
        <v>0</v>
      </c>
      <c r="AB18" s="63">
        <f>IF(AB$1=ScaleEconomics!$D$224, -(ScaleEconomics!$D$125-ScaleEconomics!$D$134), 0)</f>
        <v>0</v>
      </c>
      <c r="AC18" s="63">
        <f>IF(AC$1=ScaleEconomics!$D$224, -(ScaleEconomics!$D$125-ScaleEconomics!$D$134), 0)</f>
        <v>0</v>
      </c>
      <c r="AD18" s="63">
        <f>IF(AD$1=ScaleEconomics!$D$224, -(ScaleEconomics!$D$125-ScaleEconomics!$D$134), 0)</f>
        <v>0</v>
      </c>
      <c r="AE18" s="63">
        <f>IF(AE$1=ScaleEconomics!$D$224, -(ScaleEconomics!$D$125-ScaleEconomics!$D$134), 0)</f>
        <v>0</v>
      </c>
      <c r="AF18" s="63">
        <f>IF(AF$1=ScaleEconomics!$D$224, -(ScaleEconomics!$D$125-ScaleEconomics!$D$134), 0)</f>
        <v>0</v>
      </c>
      <c r="AG18" s="63">
        <f>IF(AG$1=ScaleEconomics!$D$224, -(ScaleEconomics!$D$125-ScaleEconomics!$D$134), 0)</f>
        <v>0</v>
      </c>
      <c r="AH18" s="63">
        <f>IF(AH$1=ScaleEconomics!$D$224, -(ScaleEconomics!$D$125-ScaleEconomics!$D$134), 0)</f>
        <v>0</v>
      </c>
      <c r="AI18" s="63">
        <f>IF(AI$1=ScaleEconomics!$D$224, -(ScaleEconomics!$D$125-ScaleEconomics!$D$134), 0)</f>
        <v>0</v>
      </c>
      <c r="AJ18" s="63">
        <f>IF(AJ$1=ScaleEconomics!$D$224, -(ScaleEconomics!$D$125-ScaleEconomics!$D$134), 0)</f>
        <v>0</v>
      </c>
      <c r="AK18" s="63">
        <f>IF(AK$1=ScaleEconomics!$D$224, -(ScaleEconomics!$D$125-ScaleEconomics!$D$134), 0)</f>
        <v>0</v>
      </c>
      <c r="AL18" s="63">
        <f>IF(AL$1=ScaleEconomics!$D$224, -(ScaleEconomics!$D$125-ScaleEconomics!$D$134), 0)</f>
        <v>0</v>
      </c>
      <c r="AM18" s="63">
        <f>IF(AM$1=ScaleEconomics!$D$224, -(ScaleEconomics!$D$125-ScaleEconomics!$D$134), 0)</f>
        <v>0</v>
      </c>
      <c r="AN18" s="63">
        <f>IF(AN$1=ScaleEconomics!$D$224, -(ScaleEconomics!$D$125-ScaleEconomics!$D$134), 0)</f>
        <v>0</v>
      </c>
      <c r="AO18" s="63">
        <f>IF(AO$1=ScaleEconomics!$D$224, -(ScaleEconomics!$D$125-ScaleEconomics!$D$134), 0)</f>
        <v>0</v>
      </c>
      <c r="AP18" s="63">
        <f>IF(AP$1=ScaleEconomics!$D$224, -(ScaleEconomics!$D$125-ScaleEconomics!$D$134), 0)</f>
        <v>0</v>
      </c>
      <c r="AQ18" s="63">
        <f>IF(AQ$1=ScaleEconomics!$D$224, -(ScaleEconomics!$D$125-ScaleEconomics!$D$134), 0)</f>
        <v>0</v>
      </c>
      <c r="AR18" s="63">
        <f>IF(AR$1=ScaleEconomics!$D$224, -(ScaleEconomics!$D$125-ScaleEconomics!$D$134), 0)</f>
        <v>0</v>
      </c>
      <c r="AS18" s="63">
        <f>IF(AS$1=ScaleEconomics!$D$224, -(ScaleEconomics!$D$125-ScaleEconomics!$D$134), 0)</f>
        <v>0</v>
      </c>
      <c r="AT18" s="63">
        <f>IF(AT$1=ScaleEconomics!$D$224, -(ScaleEconomics!$D$125-ScaleEconomics!$D$134), 0)</f>
        <v>0</v>
      </c>
      <c r="AU18" s="63">
        <f>IF(AU$1=ScaleEconomics!$D$224, -(ScaleEconomics!$D$125-ScaleEconomics!$D$134), 0)</f>
        <v>0</v>
      </c>
      <c r="AV18" s="63">
        <f>IF(AV$1=ScaleEconomics!$D$224, -(ScaleEconomics!$D$125-ScaleEconomics!$D$134), 0)</f>
        <v>0</v>
      </c>
      <c r="AW18" s="63">
        <f>IF(AW$1=ScaleEconomics!$D$224, -(ScaleEconomics!$D$125-ScaleEconomics!$D$134), 0)</f>
        <v>0</v>
      </c>
      <c r="AX18" s="63">
        <f>IF(AX$1=ScaleEconomics!$D$224, -(ScaleEconomics!$D$125-ScaleEconomics!$D$134), 0)</f>
        <v>0</v>
      </c>
      <c r="AY18" s="63">
        <f>IF(AY$1=ScaleEconomics!$D$224, -(ScaleEconomics!$D$125-ScaleEconomics!$D$134), 0)</f>
        <v>0</v>
      </c>
      <c r="AZ18" s="63">
        <f>IF(AZ$1=ScaleEconomics!$D$224, -(ScaleEconomics!$D$125-ScaleEconomics!$D$134), 0)</f>
        <v>0</v>
      </c>
      <c r="BA18" s="63">
        <f>IF(BA$1=ScaleEconomics!$D$224, -(ScaleEconomics!$D$125-ScaleEconomics!$D$134), 0)</f>
        <v>0</v>
      </c>
      <c r="BB18" s="63">
        <f>IF(BB$1=ScaleEconomics!$D$224, -(ScaleEconomics!$D$125-ScaleEconomics!$D$134), 0)</f>
        <v>0</v>
      </c>
      <c r="BC18" s="63">
        <f>IF(BC$1=ScaleEconomics!$D$224, -(ScaleEconomics!$D$125-ScaleEconomics!$D$134), 0)</f>
        <v>0</v>
      </c>
      <c r="BD18" s="63">
        <f>IF(BD$1=ScaleEconomics!$D$224, -(ScaleEconomics!$D$125-ScaleEconomics!$D$134), 0)</f>
        <v>0</v>
      </c>
      <c r="BE18" s="63">
        <f>IF(BE$1=ScaleEconomics!$D$224, -(ScaleEconomics!$D$125-ScaleEconomics!$D$134), 0)</f>
        <v>0</v>
      </c>
      <c r="BF18" s="63">
        <f>IF(BF$1=ScaleEconomics!$D$224, -(ScaleEconomics!$D$125-ScaleEconomics!$D$134), 0)</f>
        <v>0</v>
      </c>
      <c r="BG18" s="63">
        <f>IF(BG$1=ScaleEconomics!$D$224, -(ScaleEconomics!$D$125-ScaleEconomics!$D$134), 0)</f>
        <v>0</v>
      </c>
      <c r="BH18" s="63">
        <f>IF(BH$1=ScaleEconomics!$D$224, -(ScaleEconomics!$D$125-ScaleEconomics!$D$134), 0)</f>
        <v>0</v>
      </c>
      <c r="BI18" s="63">
        <f>IF(BI$1=ScaleEconomics!$D$224, -(ScaleEconomics!$D$125-ScaleEconomics!$D$134), 0)</f>
        <v>0</v>
      </c>
      <c r="BJ18" s="63">
        <f>IF(BJ$1=ScaleEconomics!$D$224, -(ScaleEconomics!$D$125-ScaleEconomics!$D$134), 0)</f>
        <v>0</v>
      </c>
      <c r="BK18" s="63">
        <f>IF(BK$1=ScaleEconomics!$D$224, -(ScaleEconomics!$D$125-ScaleEconomics!$D$134), 0)</f>
        <v>0</v>
      </c>
      <c r="BL18" s="63">
        <f>IF(BL$1=ScaleEconomics!$D$224, -(ScaleEconomics!$D$125-ScaleEconomics!$D$134), 0)</f>
        <v>0</v>
      </c>
      <c r="BM18" s="63">
        <f>IF(BM$1=ScaleEconomics!$D$224, -(ScaleEconomics!$D$125-ScaleEconomics!$D$134), 0)</f>
        <v>0</v>
      </c>
      <c r="BN18" s="63">
        <f>IF(BN$1=ScaleEconomics!$D$224, -(ScaleEconomics!$D$125-ScaleEconomics!$D$134), 0)</f>
        <v>0</v>
      </c>
      <c r="BO18" s="63">
        <f>IF(BO$1=ScaleEconomics!$D$224, -(ScaleEconomics!$D$125-ScaleEconomics!$D$134), 0)</f>
        <v>0</v>
      </c>
      <c r="BP18" s="63">
        <f>IF(BP$1=ScaleEconomics!$D$224, -(ScaleEconomics!$D$125-ScaleEconomics!$D$134), 0)</f>
        <v>0</v>
      </c>
      <c r="BQ18" s="63">
        <f>IF(BQ$1=ScaleEconomics!$D$224, -(ScaleEconomics!$D$125-ScaleEconomics!$D$134), 0)</f>
        <v>0</v>
      </c>
      <c r="BR18" s="63">
        <f>IF(BR$1=ScaleEconomics!$D$224, -(ScaleEconomics!$D$125-ScaleEconomics!$D$134), 0)</f>
        <v>0</v>
      </c>
      <c r="BS18" s="63">
        <f>IF(BS$1=ScaleEconomics!$D$224, -(ScaleEconomics!$D$125-ScaleEconomics!$D$134), 0)</f>
        <v>0</v>
      </c>
      <c r="BT18" s="63">
        <f>IF(BT$1=ScaleEconomics!$D$224, -(ScaleEconomics!$D$125-ScaleEconomics!$D$134), 0)</f>
        <v>0</v>
      </c>
      <c r="BU18" s="63">
        <f>IF(BU$1=ScaleEconomics!$D$224, -(ScaleEconomics!$D$125-ScaleEconomics!$D$134), 0)</f>
        <v>0</v>
      </c>
      <c r="BV18" s="63">
        <f>IF(BV$1=ScaleEconomics!$D$224, -(ScaleEconomics!$D$125-ScaleEconomics!$D$134), 0)</f>
        <v>0</v>
      </c>
      <c r="BW18" s="63">
        <f>IF(BW$1=ScaleEconomics!$D$224, -(ScaleEconomics!$D$125-ScaleEconomics!$D$134), 0)</f>
        <v>0</v>
      </c>
      <c r="BX18" s="63">
        <f>IF(BX$1=ScaleEconomics!$D$224, -(ScaleEconomics!$D$125-ScaleEconomics!$D$134), 0)</f>
        <v>0</v>
      </c>
      <c r="BY18" s="63">
        <f>IF(BY$1=ScaleEconomics!$D$224, -(ScaleEconomics!$D$125-ScaleEconomics!$D$134), 0)</f>
        <v>0</v>
      </c>
      <c r="BZ18" s="63">
        <f>IF(BZ$1=ScaleEconomics!$D$224, -(ScaleEconomics!$D$125-ScaleEconomics!$D$134), 0)</f>
        <v>0</v>
      </c>
    </row>
    <row r="19" spans="1:78" ht="15" thickBot="1" x14ac:dyDescent="0.25">
      <c r="A19" s="158" t="s">
        <v>72</v>
      </c>
      <c r="B19" s="38"/>
      <c r="C19" s="40">
        <f>SUM(F19:BB19)</f>
        <v>-2559000</v>
      </c>
      <c r="E19" s="93"/>
      <c r="F19" s="121">
        <f t="shared" ref="F19:BQ19" si="6">SUM(F15:F18)</f>
        <v>-247500</v>
      </c>
      <c r="G19" s="121">
        <f t="shared" si="6"/>
        <v>-7500</v>
      </c>
      <c r="H19" s="121">
        <f t="shared" si="6"/>
        <v>0</v>
      </c>
      <c r="I19" s="121">
        <f t="shared" si="6"/>
        <v>0</v>
      </c>
      <c r="J19" s="121">
        <f t="shared" si="6"/>
        <v>-2304000</v>
      </c>
      <c r="K19" s="121">
        <f t="shared" si="6"/>
        <v>0</v>
      </c>
      <c r="L19" s="121">
        <f t="shared" si="6"/>
        <v>0</v>
      </c>
      <c r="M19" s="121">
        <f t="shared" si="6"/>
        <v>0</v>
      </c>
      <c r="N19" s="121">
        <f t="shared" si="6"/>
        <v>0</v>
      </c>
      <c r="O19" s="121">
        <f t="shared" si="6"/>
        <v>0</v>
      </c>
      <c r="P19" s="121">
        <f t="shared" si="6"/>
        <v>0</v>
      </c>
      <c r="Q19" s="121">
        <f t="shared" si="6"/>
        <v>0</v>
      </c>
      <c r="R19" s="121">
        <f t="shared" si="6"/>
        <v>0</v>
      </c>
      <c r="S19" s="121">
        <f t="shared" si="6"/>
        <v>0</v>
      </c>
      <c r="T19" s="121">
        <f t="shared" si="6"/>
        <v>0</v>
      </c>
      <c r="U19" s="121">
        <f t="shared" si="6"/>
        <v>0</v>
      </c>
      <c r="V19" s="121">
        <f t="shared" si="6"/>
        <v>0</v>
      </c>
      <c r="W19" s="121">
        <f t="shared" si="6"/>
        <v>0</v>
      </c>
      <c r="X19" s="121">
        <f t="shared" si="6"/>
        <v>0</v>
      </c>
      <c r="Y19" s="121">
        <f t="shared" si="6"/>
        <v>0</v>
      </c>
      <c r="Z19" s="121">
        <f t="shared" si="6"/>
        <v>0</v>
      </c>
      <c r="AA19" s="121">
        <f t="shared" si="6"/>
        <v>0</v>
      </c>
      <c r="AB19" s="121">
        <f t="shared" si="6"/>
        <v>0</v>
      </c>
      <c r="AC19" s="121">
        <f t="shared" si="6"/>
        <v>0</v>
      </c>
      <c r="AD19" s="121">
        <f t="shared" si="6"/>
        <v>0</v>
      </c>
      <c r="AE19" s="121">
        <f t="shared" si="6"/>
        <v>0</v>
      </c>
      <c r="AF19" s="121">
        <f t="shared" si="6"/>
        <v>0</v>
      </c>
      <c r="AG19" s="121">
        <f t="shared" si="6"/>
        <v>0</v>
      </c>
      <c r="AH19" s="121">
        <f t="shared" si="6"/>
        <v>0</v>
      </c>
      <c r="AI19" s="121">
        <f t="shared" si="6"/>
        <v>0</v>
      </c>
      <c r="AJ19" s="121">
        <f t="shared" si="6"/>
        <v>0</v>
      </c>
      <c r="AK19" s="121">
        <f t="shared" si="6"/>
        <v>0</v>
      </c>
      <c r="AL19" s="121">
        <f t="shared" si="6"/>
        <v>0</v>
      </c>
      <c r="AM19" s="121">
        <f t="shared" si="6"/>
        <v>0</v>
      </c>
      <c r="AN19" s="121">
        <f t="shared" si="6"/>
        <v>0</v>
      </c>
      <c r="AO19" s="121">
        <f t="shared" si="6"/>
        <v>0</v>
      </c>
      <c r="AP19" s="121">
        <f t="shared" si="6"/>
        <v>0</v>
      </c>
      <c r="AQ19" s="121">
        <f t="shared" si="6"/>
        <v>0</v>
      </c>
      <c r="AR19" s="121">
        <f t="shared" si="6"/>
        <v>0</v>
      </c>
      <c r="AS19" s="121">
        <f t="shared" si="6"/>
        <v>0</v>
      </c>
      <c r="AT19" s="121">
        <f t="shared" si="6"/>
        <v>0</v>
      </c>
      <c r="AU19" s="121">
        <f t="shared" si="6"/>
        <v>0</v>
      </c>
      <c r="AV19" s="121">
        <f t="shared" si="6"/>
        <v>0</v>
      </c>
      <c r="AW19" s="121">
        <f t="shared" si="6"/>
        <v>0</v>
      </c>
      <c r="AX19" s="121">
        <f t="shared" si="6"/>
        <v>0</v>
      </c>
      <c r="AY19" s="121">
        <f t="shared" si="6"/>
        <v>0</v>
      </c>
      <c r="AZ19" s="121">
        <f t="shared" si="6"/>
        <v>0</v>
      </c>
      <c r="BA19" s="121">
        <f t="shared" si="6"/>
        <v>0</v>
      </c>
      <c r="BB19" s="121">
        <f t="shared" si="6"/>
        <v>0</v>
      </c>
      <c r="BC19" s="121">
        <f t="shared" si="6"/>
        <v>0</v>
      </c>
      <c r="BD19" s="121">
        <f t="shared" si="6"/>
        <v>0</v>
      </c>
      <c r="BE19" s="121">
        <f t="shared" si="6"/>
        <v>0</v>
      </c>
      <c r="BF19" s="121">
        <f t="shared" si="6"/>
        <v>0</v>
      </c>
      <c r="BG19" s="121">
        <f t="shared" si="6"/>
        <v>0</v>
      </c>
      <c r="BH19" s="121">
        <f t="shared" si="6"/>
        <v>0</v>
      </c>
      <c r="BI19" s="121">
        <f t="shared" si="6"/>
        <v>0</v>
      </c>
      <c r="BJ19" s="121">
        <f t="shared" si="6"/>
        <v>0</v>
      </c>
      <c r="BK19" s="121">
        <f t="shared" si="6"/>
        <v>0</v>
      </c>
      <c r="BL19" s="121">
        <f t="shared" si="6"/>
        <v>0</v>
      </c>
      <c r="BM19" s="121">
        <f t="shared" si="6"/>
        <v>0</v>
      </c>
      <c r="BN19" s="121">
        <f t="shared" si="6"/>
        <v>0</v>
      </c>
      <c r="BO19" s="121">
        <f t="shared" si="6"/>
        <v>0</v>
      </c>
      <c r="BP19" s="121">
        <f t="shared" si="6"/>
        <v>0</v>
      </c>
      <c r="BQ19" s="121">
        <f t="shared" si="6"/>
        <v>0</v>
      </c>
      <c r="BR19" s="121">
        <f t="shared" ref="BR19:BZ19" si="7">SUM(BR15:BR18)</f>
        <v>0</v>
      </c>
      <c r="BS19" s="121">
        <f t="shared" si="7"/>
        <v>0</v>
      </c>
      <c r="BT19" s="121">
        <f t="shared" si="7"/>
        <v>0</v>
      </c>
      <c r="BU19" s="121">
        <f t="shared" si="7"/>
        <v>0</v>
      </c>
      <c r="BV19" s="121">
        <f t="shared" si="7"/>
        <v>0</v>
      </c>
      <c r="BW19" s="121">
        <f t="shared" si="7"/>
        <v>0</v>
      </c>
      <c r="BX19" s="121">
        <f t="shared" si="7"/>
        <v>0</v>
      </c>
      <c r="BY19" s="121">
        <f t="shared" si="7"/>
        <v>0</v>
      </c>
      <c r="BZ19" s="121">
        <f t="shared" si="7"/>
        <v>0</v>
      </c>
    </row>
    <row r="20" spans="1:78" x14ac:dyDescent="0.2">
      <c r="C20" s="50"/>
      <c r="E20" s="9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</row>
    <row r="21" spans="1:78" x14ac:dyDescent="0.2">
      <c r="A21" s="156" t="s">
        <v>16</v>
      </c>
      <c r="B21" s="31"/>
      <c r="C21" s="50"/>
      <c r="E21" s="9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</row>
    <row r="22" spans="1:78" x14ac:dyDescent="0.2">
      <c r="A22" s="161" t="s">
        <v>42</v>
      </c>
      <c r="B22" s="53"/>
      <c r="C22" s="50">
        <f>SUM(F22:BB22)</f>
        <v>-929171.25</v>
      </c>
      <c r="E22" s="93"/>
      <c r="F22" s="63">
        <f>IF(AND(F$1&gt;ScaleEconomics!$D$223, F$1&lt;=ScaleEconomics!$D$224), -ScaleEconomics!$D$177/ScaleEconomics!$D$148, 0)</f>
        <v>0</v>
      </c>
      <c r="G22" s="63">
        <f>IF(AND(G$1&gt;ScaleEconomics!$D$223, G$1&lt;=ScaleEconomics!$D$224), -ScaleEconomics!$D$177/ScaleEconomics!$D$148, 0)</f>
        <v>0</v>
      </c>
      <c r="H22" s="63">
        <f>IF(AND(H$1&gt;ScaleEconomics!$D$223, H$1&lt;=ScaleEconomics!$D$224), -ScaleEconomics!$D$177/ScaleEconomics!$D$148, 0)</f>
        <v>-309723.75</v>
      </c>
      <c r="I22" s="63">
        <f>IF(AND(I$1&gt;ScaleEconomics!$D$223, I$1&lt;=ScaleEconomics!$D$224), -ScaleEconomics!$D$177/ScaleEconomics!$D$148, 0)</f>
        <v>-309723.75</v>
      </c>
      <c r="J22" s="63">
        <f>IF(AND(J$1&gt;ScaleEconomics!$D$223, J$1&lt;=ScaleEconomics!$D$224), -ScaleEconomics!$D$177/ScaleEconomics!$D$148, 0)</f>
        <v>-309723.75</v>
      </c>
      <c r="K22" s="63">
        <f>IF(AND(K$1&gt;ScaleEconomics!$D$223, K$1&lt;=ScaleEconomics!$D$224), -ScaleEconomics!$D$177/ScaleEconomics!$D$148, 0)</f>
        <v>0</v>
      </c>
      <c r="L22" s="63">
        <f>IF(AND(L$1&gt;ScaleEconomics!$D$223, L$1&lt;=ScaleEconomics!$D$224), -ScaleEconomics!$D$177/ScaleEconomics!$D$148, 0)</f>
        <v>0</v>
      </c>
      <c r="M22" s="63">
        <f>IF(AND(M$1&gt;ScaleEconomics!$D$223, M$1&lt;=ScaleEconomics!$D$224), -ScaleEconomics!$D$177/ScaleEconomics!$D$148, 0)</f>
        <v>0</v>
      </c>
      <c r="N22" s="63">
        <f>IF(AND(N$1&gt;ScaleEconomics!$D$223, N$1&lt;=ScaleEconomics!$D$224), -ScaleEconomics!$D$177/ScaleEconomics!$D$148, 0)</f>
        <v>0</v>
      </c>
      <c r="O22" s="63">
        <f>IF(AND(O$1&gt;ScaleEconomics!$D$223, O$1&lt;=ScaleEconomics!$D$224), -ScaleEconomics!$D$177/ScaleEconomics!$D$148, 0)</f>
        <v>0</v>
      </c>
      <c r="P22" s="63">
        <f>IF(AND(P$1&gt;ScaleEconomics!$D$223, P$1&lt;=ScaleEconomics!$D$224), -ScaleEconomics!$D$177/ScaleEconomics!$D$148, 0)</f>
        <v>0</v>
      </c>
      <c r="Q22" s="63">
        <f>IF(AND(Q$1&gt;ScaleEconomics!$D$223, Q$1&lt;=ScaleEconomics!$D$224), -ScaleEconomics!$D$177/ScaleEconomics!$D$148, 0)</f>
        <v>0</v>
      </c>
      <c r="R22" s="63">
        <f>IF(AND(R$1&gt;ScaleEconomics!$D$223, R$1&lt;=ScaleEconomics!$D$224), -ScaleEconomics!$D$177/ScaleEconomics!$D$148, 0)</f>
        <v>0</v>
      </c>
      <c r="S22" s="63">
        <f>IF(AND(S$1&gt;ScaleEconomics!$D$223, S$1&lt;=ScaleEconomics!$D$224), -ScaleEconomics!$D$177/ScaleEconomics!$D$148, 0)</f>
        <v>0</v>
      </c>
      <c r="T22" s="63">
        <f>IF(AND(T$1&gt;ScaleEconomics!$D$223, T$1&lt;=ScaleEconomics!$D$224), -ScaleEconomics!$D$177/ScaleEconomics!$D$148, 0)</f>
        <v>0</v>
      </c>
      <c r="U22" s="63">
        <f>IF(AND(U$1&gt;ScaleEconomics!$D$223, U$1&lt;=ScaleEconomics!$D$224), -ScaleEconomics!$D$177/ScaleEconomics!$D$148, 0)</f>
        <v>0</v>
      </c>
      <c r="V22" s="63">
        <f>IF(AND(V$1&gt;ScaleEconomics!$D$223, V$1&lt;=ScaleEconomics!$D$224), -ScaleEconomics!$D$177/ScaleEconomics!$D$148, 0)</f>
        <v>0</v>
      </c>
      <c r="W22" s="63">
        <f>IF(AND(W$1&gt;ScaleEconomics!$D$223, W$1&lt;=ScaleEconomics!$D$224), -ScaleEconomics!$D$177/ScaleEconomics!$D$148, 0)</f>
        <v>0</v>
      </c>
      <c r="X22" s="63">
        <f>IF(AND(X$1&gt;ScaleEconomics!$D$223, X$1&lt;=ScaleEconomics!$D$224), -ScaleEconomics!$D$177/ScaleEconomics!$D$148, 0)</f>
        <v>0</v>
      </c>
      <c r="Y22" s="63">
        <f>IF(AND(Y$1&gt;ScaleEconomics!$D$223, Y$1&lt;=ScaleEconomics!$D$224), -ScaleEconomics!$D$177/ScaleEconomics!$D$148, 0)</f>
        <v>0</v>
      </c>
      <c r="Z22" s="63">
        <f>IF(AND(Z$1&gt;ScaleEconomics!$D$223, Z$1&lt;=ScaleEconomics!$D$224), -ScaleEconomics!$D$177/ScaleEconomics!$D$148, 0)</f>
        <v>0</v>
      </c>
      <c r="AA22" s="63">
        <f>IF(AND(AA$1&gt;ScaleEconomics!$D$223, AA$1&lt;=ScaleEconomics!$D$224), -ScaleEconomics!$D$177/ScaleEconomics!$D$148, 0)</f>
        <v>0</v>
      </c>
      <c r="AB22" s="63">
        <f>IF(AND(AB$1&gt;ScaleEconomics!$D$223, AB$1&lt;=ScaleEconomics!$D$224), -ScaleEconomics!$D$177/ScaleEconomics!$D$148, 0)</f>
        <v>0</v>
      </c>
      <c r="AC22" s="63">
        <f>IF(AND(AC$1&gt;ScaleEconomics!$D$223, AC$1&lt;=ScaleEconomics!$D$224), -ScaleEconomics!$D$177/ScaleEconomics!$D$148, 0)</f>
        <v>0</v>
      </c>
      <c r="AD22" s="63">
        <f>IF(AND(AD$1&gt;ScaleEconomics!$D$223, AD$1&lt;=ScaleEconomics!$D$224), -ScaleEconomics!$D$177/ScaleEconomics!$D$148, 0)</f>
        <v>0</v>
      </c>
      <c r="AE22" s="63">
        <f>IF(AND(AE$1&gt;ScaleEconomics!$D$223, AE$1&lt;=ScaleEconomics!$D$224), -ScaleEconomics!$D$177/ScaleEconomics!$D$148, 0)</f>
        <v>0</v>
      </c>
      <c r="AF22" s="63">
        <f>IF(AND(AF$1&gt;ScaleEconomics!$D$223, AF$1&lt;=ScaleEconomics!$D$224), -ScaleEconomics!$D$177/ScaleEconomics!$D$148, 0)</f>
        <v>0</v>
      </c>
      <c r="AG22" s="63">
        <f>IF(AND(AG$1&gt;ScaleEconomics!$D$223, AG$1&lt;=ScaleEconomics!$D$224), -ScaleEconomics!$D$177/ScaleEconomics!$D$148, 0)</f>
        <v>0</v>
      </c>
      <c r="AH22" s="63">
        <f>IF(AND(AH$1&gt;ScaleEconomics!$D$223, AH$1&lt;=ScaleEconomics!$D$224), -ScaleEconomics!$D$177/ScaleEconomics!$D$148, 0)</f>
        <v>0</v>
      </c>
      <c r="AI22" s="63">
        <f>IF(AND(AI$1&gt;ScaleEconomics!$D$223, AI$1&lt;=ScaleEconomics!$D$224), -ScaleEconomics!$D$177/ScaleEconomics!$D$148, 0)</f>
        <v>0</v>
      </c>
      <c r="AJ22" s="63">
        <f>IF(AND(AJ$1&gt;ScaleEconomics!$D$223, AJ$1&lt;=ScaleEconomics!$D$224), -ScaleEconomics!$D$177/ScaleEconomics!$D$148, 0)</f>
        <v>0</v>
      </c>
      <c r="AK22" s="63">
        <f>IF(AND(AK$1&gt;ScaleEconomics!$D$223, AK$1&lt;=ScaleEconomics!$D$224), -ScaleEconomics!$D$177/ScaleEconomics!$D$148, 0)</f>
        <v>0</v>
      </c>
      <c r="AL22" s="63">
        <f>IF(AND(AL$1&gt;ScaleEconomics!$D$223, AL$1&lt;=ScaleEconomics!$D$224), -ScaleEconomics!$D$177/ScaleEconomics!$D$148, 0)</f>
        <v>0</v>
      </c>
      <c r="AM22" s="63">
        <f>IF(AND(AM$1&gt;ScaleEconomics!$D$223, AM$1&lt;=ScaleEconomics!$D$224), -ScaleEconomics!$D$177/ScaleEconomics!$D$148, 0)</f>
        <v>0</v>
      </c>
      <c r="AN22" s="63">
        <f>IF(AND(AN$1&gt;ScaleEconomics!$D$223, AN$1&lt;=ScaleEconomics!$D$224), -ScaleEconomics!$D$177/ScaleEconomics!$D$148, 0)</f>
        <v>0</v>
      </c>
      <c r="AO22" s="63">
        <f>IF(AND(AO$1&gt;ScaleEconomics!$D$223, AO$1&lt;=ScaleEconomics!$D$224), -ScaleEconomics!$D$177/ScaleEconomics!$D$148, 0)</f>
        <v>0</v>
      </c>
      <c r="AP22" s="63">
        <f>IF(AND(AP$1&gt;ScaleEconomics!$D$223, AP$1&lt;=ScaleEconomics!$D$224), -ScaleEconomics!$D$177/ScaleEconomics!$D$148, 0)</f>
        <v>0</v>
      </c>
      <c r="AQ22" s="63">
        <f>IF(AND(AQ$1&gt;ScaleEconomics!$D$223, AQ$1&lt;=ScaleEconomics!$D$224), -ScaleEconomics!$D$177/ScaleEconomics!$D$148, 0)</f>
        <v>0</v>
      </c>
      <c r="AR22" s="63">
        <f>IF(AND(AR$1&gt;ScaleEconomics!$D$223, AR$1&lt;=ScaleEconomics!$D$224), -ScaleEconomics!$D$177/ScaleEconomics!$D$148, 0)</f>
        <v>0</v>
      </c>
      <c r="AS22" s="63">
        <f>IF(AND(AS$1&gt;ScaleEconomics!$D$223, AS$1&lt;=ScaleEconomics!$D$224), -ScaleEconomics!$D$177/ScaleEconomics!$D$148, 0)</f>
        <v>0</v>
      </c>
      <c r="AT22" s="63">
        <f>IF(AND(AT$1&gt;ScaleEconomics!$D$223, AT$1&lt;=ScaleEconomics!$D$224), -ScaleEconomics!$D$177/ScaleEconomics!$D$148, 0)</f>
        <v>0</v>
      </c>
      <c r="AU22" s="63">
        <f>IF(AND(AU$1&gt;ScaleEconomics!$D$223, AU$1&lt;=ScaleEconomics!$D$224), -ScaleEconomics!$D$177/ScaleEconomics!$D$148, 0)</f>
        <v>0</v>
      </c>
      <c r="AV22" s="63">
        <f>IF(AND(AV$1&gt;ScaleEconomics!$D$223, AV$1&lt;=ScaleEconomics!$D$224), -ScaleEconomics!$D$177/ScaleEconomics!$D$148, 0)</f>
        <v>0</v>
      </c>
      <c r="AW22" s="63">
        <f>IF(AND(AW$1&gt;ScaleEconomics!$D$223, AW$1&lt;=ScaleEconomics!$D$224), -ScaleEconomics!$D$177/ScaleEconomics!$D$148, 0)</f>
        <v>0</v>
      </c>
      <c r="AX22" s="63">
        <f>IF(AND(AX$1&gt;ScaleEconomics!$D$223, AX$1&lt;=ScaleEconomics!$D$224), -ScaleEconomics!$D$177/ScaleEconomics!$D$148, 0)</f>
        <v>0</v>
      </c>
      <c r="AY22" s="63">
        <f>IF(AND(AY$1&gt;ScaleEconomics!$D$223, AY$1&lt;=ScaleEconomics!$D$224), -ScaleEconomics!$D$177/ScaleEconomics!$D$148, 0)</f>
        <v>0</v>
      </c>
      <c r="AZ22" s="63">
        <f>IF(AND(AZ$1&gt;ScaleEconomics!$D$223, AZ$1&lt;=ScaleEconomics!$D$224), -ScaleEconomics!$D$177/ScaleEconomics!$D$148, 0)</f>
        <v>0</v>
      </c>
      <c r="BA22" s="63">
        <f>IF(AND(BA$1&gt;ScaleEconomics!$D$223, BA$1&lt;=ScaleEconomics!$D$224), -ScaleEconomics!$D$177/ScaleEconomics!$D$148, 0)</f>
        <v>0</v>
      </c>
      <c r="BB22" s="63">
        <f>IF(AND(BB$1&gt;ScaleEconomics!$D$223, BB$1&lt;=ScaleEconomics!$D$224), -ScaleEconomics!$D$177/ScaleEconomics!$D$148, 0)</f>
        <v>0</v>
      </c>
      <c r="BC22" s="63">
        <f>IF(AND(BC$1&gt;ScaleEconomics!$D$223, BC$1&lt;=ScaleEconomics!$D$224), -ScaleEconomics!$D$177/ScaleEconomics!$D$148, 0)</f>
        <v>0</v>
      </c>
      <c r="BD22" s="63">
        <f>IF(AND(BD$1&gt;ScaleEconomics!$D$223, BD$1&lt;=ScaleEconomics!$D$224), -ScaleEconomics!$D$177/ScaleEconomics!$D$148, 0)</f>
        <v>0</v>
      </c>
      <c r="BE22" s="63">
        <f>IF(AND(BE$1&gt;ScaleEconomics!$D$223, BE$1&lt;=ScaleEconomics!$D$224), -ScaleEconomics!$D$177/ScaleEconomics!$D$148, 0)</f>
        <v>0</v>
      </c>
      <c r="BF22" s="63">
        <f>IF(AND(BF$1&gt;ScaleEconomics!$D$223, BF$1&lt;=ScaleEconomics!$D$224), -ScaleEconomics!$D$177/ScaleEconomics!$D$148, 0)</f>
        <v>0</v>
      </c>
      <c r="BG22" s="63">
        <f>IF(AND(BG$1&gt;ScaleEconomics!$D$223, BG$1&lt;=ScaleEconomics!$D$224), -ScaleEconomics!$D$177/ScaleEconomics!$D$148, 0)</f>
        <v>0</v>
      </c>
      <c r="BH22" s="63">
        <f>IF(AND(BH$1&gt;ScaleEconomics!$D$223, BH$1&lt;=ScaleEconomics!$D$224), -ScaleEconomics!$D$177/ScaleEconomics!$D$148, 0)</f>
        <v>0</v>
      </c>
      <c r="BI22" s="63">
        <f>IF(AND(BI$1&gt;ScaleEconomics!$D$223, BI$1&lt;=ScaleEconomics!$D$224), -ScaleEconomics!$D$177/ScaleEconomics!$D$148, 0)</f>
        <v>0</v>
      </c>
      <c r="BJ22" s="63">
        <f>IF(AND(BJ$1&gt;ScaleEconomics!$D$223, BJ$1&lt;=ScaleEconomics!$D$224), -ScaleEconomics!$D$177/ScaleEconomics!$D$148, 0)</f>
        <v>0</v>
      </c>
      <c r="BK22" s="63">
        <f>IF(AND(BK$1&gt;ScaleEconomics!$D$223, BK$1&lt;=ScaleEconomics!$D$224), -ScaleEconomics!$D$177/ScaleEconomics!$D$148, 0)</f>
        <v>0</v>
      </c>
      <c r="BL22" s="63">
        <f>IF(AND(BL$1&gt;ScaleEconomics!$D$223, BL$1&lt;=ScaleEconomics!$D$224), -ScaleEconomics!$D$177/ScaleEconomics!$D$148, 0)</f>
        <v>0</v>
      </c>
      <c r="BM22" s="63">
        <f>IF(AND(BM$1&gt;ScaleEconomics!$D$223, BM$1&lt;=ScaleEconomics!$D$224), -ScaleEconomics!$D$177/ScaleEconomics!$D$148, 0)</f>
        <v>0</v>
      </c>
      <c r="BN22" s="63">
        <f>IF(AND(BN$1&gt;ScaleEconomics!$D$223, BN$1&lt;=ScaleEconomics!$D$224), -ScaleEconomics!$D$177/ScaleEconomics!$D$148, 0)</f>
        <v>0</v>
      </c>
      <c r="BO22" s="63">
        <f>IF(AND(BO$1&gt;ScaleEconomics!$D$223, BO$1&lt;=ScaleEconomics!$D$224), -ScaleEconomics!$D$177/ScaleEconomics!$D$148, 0)</f>
        <v>0</v>
      </c>
      <c r="BP22" s="63">
        <f>IF(AND(BP$1&gt;ScaleEconomics!$D$223, BP$1&lt;=ScaleEconomics!$D$224), -ScaleEconomics!$D$177/ScaleEconomics!$D$148, 0)</f>
        <v>0</v>
      </c>
      <c r="BQ22" s="63">
        <f>IF(AND(BQ$1&gt;ScaleEconomics!$D$223, BQ$1&lt;=ScaleEconomics!$D$224), -ScaleEconomics!$D$177/ScaleEconomics!$D$148, 0)</f>
        <v>0</v>
      </c>
      <c r="BR22" s="63">
        <f>IF(AND(BR$1&gt;ScaleEconomics!$D$223, BR$1&lt;=ScaleEconomics!$D$224), -ScaleEconomics!$D$177/ScaleEconomics!$D$148, 0)</f>
        <v>0</v>
      </c>
      <c r="BS22" s="63">
        <f>IF(AND(BS$1&gt;ScaleEconomics!$D$223, BS$1&lt;=ScaleEconomics!$D$224), -ScaleEconomics!$D$177/ScaleEconomics!$D$148, 0)</f>
        <v>0</v>
      </c>
      <c r="BT22" s="63">
        <f>IF(AND(BT$1&gt;ScaleEconomics!$D$223, BT$1&lt;=ScaleEconomics!$D$224), -ScaleEconomics!$D$177/ScaleEconomics!$D$148, 0)</f>
        <v>0</v>
      </c>
      <c r="BU22" s="63">
        <f>IF(AND(BU$1&gt;ScaleEconomics!$D$223, BU$1&lt;=ScaleEconomics!$D$224), -ScaleEconomics!$D$177/ScaleEconomics!$D$148, 0)</f>
        <v>0</v>
      </c>
      <c r="BV22" s="63">
        <f>IF(AND(BV$1&gt;ScaleEconomics!$D$223, BV$1&lt;=ScaleEconomics!$D$224), -ScaleEconomics!$D$177/ScaleEconomics!$D$148, 0)</f>
        <v>0</v>
      </c>
      <c r="BW22" s="63">
        <f>IF(AND(BW$1&gt;ScaleEconomics!$D$223, BW$1&lt;=ScaleEconomics!$D$224), -ScaleEconomics!$D$177/ScaleEconomics!$D$148, 0)</f>
        <v>0</v>
      </c>
      <c r="BX22" s="63">
        <f>IF(AND(BX$1&gt;ScaleEconomics!$D$223, BX$1&lt;=ScaleEconomics!$D$224), -ScaleEconomics!$D$177/ScaleEconomics!$D$148, 0)</f>
        <v>0</v>
      </c>
      <c r="BY22" s="63">
        <f>IF(AND(BY$1&gt;ScaleEconomics!$D$223, BY$1&lt;=ScaleEconomics!$D$224), -ScaleEconomics!$D$177/ScaleEconomics!$D$148, 0)</f>
        <v>0</v>
      </c>
      <c r="BZ22" s="63">
        <f>IF(AND(BZ$1&gt;ScaleEconomics!$D$223, BZ$1&lt;=ScaleEconomics!$D$224), -ScaleEconomics!$D$177/ScaleEconomics!$D$148, 0)</f>
        <v>0</v>
      </c>
    </row>
    <row r="23" spans="1:78" ht="15" thickBot="1" x14ac:dyDescent="0.25">
      <c r="A23" s="158" t="s">
        <v>73</v>
      </c>
      <c r="B23" s="38"/>
      <c r="C23" s="40">
        <f>SUM(F23:BB23)</f>
        <v>-929171.25</v>
      </c>
      <c r="E23" s="93"/>
      <c r="F23" s="121">
        <f t="shared" ref="F23:BQ23" si="8">SUM(F22)</f>
        <v>0</v>
      </c>
      <c r="G23" s="121">
        <f t="shared" si="8"/>
        <v>0</v>
      </c>
      <c r="H23" s="121">
        <f t="shared" si="8"/>
        <v>-309723.75</v>
      </c>
      <c r="I23" s="121">
        <f t="shared" si="8"/>
        <v>-309723.75</v>
      </c>
      <c r="J23" s="121">
        <f t="shared" si="8"/>
        <v>-309723.75</v>
      </c>
      <c r="K23" s="121">
        <f t="shared" si="8"/>
        <v>0</v>
      </c>
      <c r="L23" s="121">
        <f t="shared" si="8"/>
        <v>0</v>
      </c>
      <c r="M23" s="121">
        <f t="shared" si="8"/>
        <v>0</v>
      </c>
      <c r="N23" s="121">
        <f t="shared" si="8"/>
        <v>0</v>
      </c>
      <c r="O23" s="121">
        <f t="shared" si="8"/>
        <v>0</v>
      </c>
      <c r="P23" s="121">
        <f t="shared" si="8"/>
        <v>0</v>
      </c>
      <c r="Q23" s="121">
        <f t="shared" si="8"/>
        <v>0</v>
      </c>
      <c r="R23" s="121">
        <f t="shared" si="8"/>
        <v>0</v>
      </c>
      <c r="S23" s="121">
        <f t="shared" si="8"/>
        <v>0</v>
      </c>
      <c r="T23" s="121">
        <f t="shared" si="8"/>
        <v>0</v>
      </c>
      <c r="U23" s="121">
        <f t="shared" si="8"/>
        <v>0</v>
      </c>
      <c r="V23" s="121">
        <f t="shared" si="8"/>
        <v>0</v>
      </c>
      <c r="W23" s="121">
        <f t="shared" si="8"/>
        <v>0</v>
      </c>
      <c r="X23" s="121">
        <f t="shared" si="8"/>
        <v>0</v>
      </c>
      <c r="Y23" s="121">
        <f t="shared" si="8"/>
        <v>0</v>
      </c>
      <c r="Z23" s="121">
        <f t="shared" si="8"/>
        <v>0</v>
      </c>
      <c r="AA23" s="121">
        <f t="shared" si="8"/>
        <v>0</v>
      </c>
      <c r="AB23" s="121">
        <f t="shared" si="8"/>
        <v>0</v>
      </c>
      <c r="AC23" s="121">
        <f t="shared" si="8"/>
        <v>0</v>
      </c>
      <c r="AD23" s="121">
        <f t="shared" si="8"/>
        <v>0</v>
      </c>
      <c r="AE23" s="121">
        <f t="shared" si="8"/>
        <v>0</v>
      </c>
      <c r="AF23" s="121">
        <f t="shared" si="8"/>
        <v>0</v>
      </c>
      <c r="AG23" s="121">
        <f t="shared" si="8"/>
        <v>0</v>
      </c>
      <c r="AH23" s="121">
        <f t="shared" si="8"/>
        <v>0</v>
      </c>
      <c r="AI23" s="121">
        <f t="shared" si="8"/>
        <v>0</v>
      </c>
      <c r="AJ23" s="121">
        <f t="shared" si="8"/>
        <v>0</v>
      </c>
      <c r="AK23" s="121">
        <f t="shared" si="8"/>
        <v>0</v>
      </c>
      <c r="AL23" s="121">
        <f t="shared" si="8"/>
        <v>0</v>
      </c>
      <c r="AM23" s="121">
        <f t="shared" si="8"/>
        <v>0</v>
      </c>
      <c r="AN23" s="121">
        <f t="shared" si="8"/>
        <v>0</v>
      </c>
      <c r="AO23" s="121">
        <f t="shared" si="8"/>
        <v>0</v>
      </c>
      <c r="AP23" s="121">
        <f t="shared" si="8"/>
        <v>0</v>
      </c>
      <c r="AQ23" s="121">
        <f t="shared" si="8"/>
        <v>0</v>
      </c>
      <c r="AR23" s="121">
        <f t="shared" si="8"/>
        <v>0</v>
      </c>
      <c r="AS23" s="121">
        <f t="shared" si="8"/>
        <v>0</v>
      </c>
      <c r="AT23" s="121">
        <f t="shared" si="8"/>
        <v>0</v>
      </c>
      <c r="AU23" s="121">
        <f t="shared" si="8"/>
        <v>0</v>
      </c>
      <c r="AV23" s="121">
        <f t="shared" si="8"/>
        <v>0</v>
      </c>
      <c r="AW23" s="121">
        <f t="shared" si="8"/>
        <v>0</v>
      </c>
      <c r="AX23" s="121">
        <f t="shared" si="8"/>
        <v>0</v>
      </c>
      <c r="AY23" s="121">
        <f t="shared" si="8"/>
        <v>0</v>
      </c>
      <c r="AZ23" s="121">
        <f t="shared" si="8"/>
        <v>0</v>
      </c>
      <c r="BA23" s="121">
        <f t="shared" si="8"/>
        <v>0</v>
      </c>
      <c r="BB23" s="121">
        <f t="shared" si="8"/>
        <v>0</v>
      </c>
      <c r="BC23" s="121">
        <f t="shared" si="8"/>
        <v>0</v>
      </c>
      <c r="BD23" s="121">
        <f t="shared" si="8"/>
        <v>0</v>
      </c>
      <c r="BE23" s="121">
        <f t="shared" si="8"/>
        <v>0</v>
      </c>
      <c r="BF23" s="121">
        <f t="shared" si="8"/>
        <v>0</v>
      </c>
      <c r="BG23" s="121">
        <f t="shared" si="8"/>
        <v>0</v>
      </c>
      <c r="BH23" s="121">
        <f t="shared" si="8"/>
        <v>0</v>
      </c>
      <c r="BI23" s="121">
        <f t="shared" si="8"/>
        <v>0</v>
      </c>
      <c r="BJ23" s="121">
        <f t="shared" si="8"/>
        <v>0</v>
      </c>
      <c r="BK23" s="121">
        <f t="shared" si="8"/>
        <v>0</v>
      </c>
      <c r="BL23" s="121">
        <f t="shared" si="8"/>
        <v>0</v>
      </c>
      <c r="BM23" s="121">
        <f t="shared" si="8"/>
        <v>0</v>
      </c>
      <c r="BN23" s="121">
        <f t="shared" si="8"/>
        <v>0</v>
      </c>
      <c r="BO23" s="121">
        <f t="shared" si="8"/>
        <v>0</v>
      </c>
      <c r="BP23" s="121">
        <f t="shared" si="8"/>
        <v>0</v>
      </c>
      <c r="BQ23" s="121">
        <f t="shared" si="8"/>
        <v>0</v>
      </c>
      <c r="BR23" s="121">
        <f t="shared" ref="BR23:BZ23" si="9">SUM(BR22)</f>
        <v>0</v>
      </c>
      <c r="BS23" s="121">
        <f t="shared" si="9"/>
        <v>0</v>
      </c>
      <c r="BT23" s="121">
        <f t="shared" si="9"/>
        <v>0</v>
      </c>
      <c r="BU23" s="121">
        <f t="shared" si="9"/>
        <v>0</v>
      </c>
      <c r="BV23" s="121">
        <f t="shared" si="9"/>
        <v>0</v>
      </c>
      <c r="BW23" s="121">
        <f t="shared" si="9"/>
        <v>0</v>
      </c>
      <c r="BX23" s="121">
        <f t="shared" si="9"/>
        <v>0</v>
      </c>
      <c r="BY23" s="121">
        <f t="shared" si="9"/>
        <v>0</v>
      </c>
      <c r="BZ23" s="121">
        <f t="shared" si="9"/>
        <v>0</v>
      </c>
    </row>
    <row r="24" spans="1:78" x14ac:dyDescent="0.2">
      <c r="C24" s="50"/>
      <c r="E24" s="9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</row>
    <row r="25" spans="1:78" x14ac:dyDescent="0.2">
      <c r="A25" s="156" t="s">
        <v>19</v>
      </c>
      <c r="B25" s="31"/>
      <c r="C25" s="50"/>
      <c r="E25" s="9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</row>
    <row r="26" spans="1:78" x14ac:dyDescent="0.2">
      <c r="A26" s="157" t="s">
        <v>43</v>
      </c>
      <c r="B26" s="7"/>
      <c r="C26" s="50">
        <f>SUM(F26:BB26)</f>
        <v>-2064825</v>
      </c>
      <c r="E26" s="93"/>
      <c r="F26" s="63">
        <f>IF(AND(F$1&gt;ScaleEconomics!$D$225, F$1&lt;=ScaleEconomics!$D$226), -ScaleEconomics!$D$195/ScaleEconomics!$D$185, 0)</f>
        <v>0</v>
      </c>
      <c r="G26" s="63">
        <f>IF(AND(G$1&gt;ScaleEconomics!$D$225, G$1&lt;=ScaleEconomics!$D$226), -ScaleEconomics!$D$195/ScaleEconomics!$D$185, 0)</f>
        <v>0</v>
      </c>
      <c r="H26" s="63">
        <f>IF(AND(H$1&gt;ScaleEconomics!$D$225, H$1&lt;=ScaleEconomics!$D$226), -ScaleEconomics!$D$195/ScaleEconomics!$D$185, 0)</f>
        <v>0</v>
      </c>
      <c r="I26" s="63">
        <f>IF(AND(I$1&gt;ScaleEconomics!$D$225, I$1&lt;=ScaleEconomics!$D$226), -ScaleEconomics!$D$195/ScaleEconomics!$D$185, 0)</f>
        <v>0</v>
      </c>
      <c r="J26" s="63">
        <f>IF(AND(J$1&gt;ScaleEconomics!$D$225, J$1&lt;=ScaleEconomics!$D$226), -ScaleEconomics!$D$195/ScaleEconomics!$D$185, 0)</f>
        <v>0</v>
      </c>
      <c r="K26" s="63">
        <f>IF(AND(K$1&gt;ScaleEconomics!$D$225, K$1&lt;=ScaleEconomics!$D$226), -ScaleEconomics!$D$195/ScaleEconomics!$D$185, 0)</f>
        <v>-344137.5</v>
      </c>
      <c r="L26" s="63">
        <f>IF(AND(L$1&gt;ScaleEconomics!$D$225, L$1&lt;=ScaleEconomics!$D$226), -ScaleEconomics!$D$195/ScaleEconomics!$D$185, 0)</f>
        <v>-344137.5</v>
      </c>
      <c r="M26" s="63">
        <f>IF(AND(M$1&gt;ScaleEconomics!$D$225, M$1&lt;=ScaleEconomics!$D$226), -ScaleEconomics!$D$195/ScaleEconomics!$D$185, 0)</f>
        <v>-344137.5</v>
      </c>
      <c r="N26" s="63">
        <f>IF(AND(N$1&gt;ScaleEconomics!$D$225, N$1&lt;=ScaleEconomics!$D$226), -ScaleEconomics!$D$195/ScaleEconomics!$D$185, 0)</f>
        <v>-344137.5</v>
      </c>
      <c r="O26" s="63">
        <f>IF(AND(O$1&gt;ScaleEconomics!$D$225, O$1&lt;=ScaleEconomics!$D$226), -ScaleEconomics!$D$195/ScaleEconomics!$D$185, 0)</f>
        <v>-344137.5</v>
      </c>
      <c r="P26" s="63">
        <f>IF(AND(P$1&gt;ScaleEconomics!$D$225, P$1&lt;=ScaleEconomics!$D$226), -ScaleEconomics!$D$195/ScaleEconomics!$D$185, 0)</f>
        <v>-344137.5</v>
      </c>
      <c r="Q26" s="63">
        <f>IF(AND(Q$1&gt;ScaleEconomics!$D$225, Q$1&lt;=ScaleEconomics!$D$226), -ScaleEconomics!$D$195/ScaleEconomics!$D$185, 0)</f>
        <v>0</v>
      </c>
      <c r="R26" s="63">
        <f>IF(AND(R$1&gt;ScaleEconomics!$D$225, R$1&lt;=ScaleEconomics!$D$226), -ScaleEconomics!$D$195/ScaleEconomics!$D$185, 0)</f>
        <v>0</v>
      </c>
      <c r="S26" s="63">
        <f>IF(AND(S$1&gt;ScaleEconomics!$D$225, S$1&lt;=ScaleEconomics!$D$226), -ScaleEconomics!$D$195/ScaleEconomics!$D$185, 0)</f>
        <v>0</v>
      </c>
      <c r="T26" s="63">
        <f>IF(AND(T$1&gt;ScaleEconomics!$D$225, T$1&lt;=ScaleEconomics!$D$226), -ScaleEconomics!$D$195/ScaleEconomics!$D$185, 0)</f>
        <v>0</v>
      </c>
      <c r="U26" s="63">
        <f>IF(AND(U$1&gt;ScaleEconomics!$D$225, U$1&lt;=ScaleEconomics!$D$226), -ScaleEconomics!$D$195/ScaleEconomics!$D$185, 0)</f>
        <v>0</v>
      </c>
      <c r="V26" s="63">
        <f>IF(AND(V$1&gt;ScaleEconomics!$D$225, V$1&lt;=ScaleEconomics!$D$226), -ScaleEconomics!$D$195/ScaleEconomics!$D$185, 0)</f>
        <v>0</v>
      </c>
      <c r="W26" s="63">
        <f>IF(AND(W$1&gt;ScaleEconomics!$D$225, W$1&lt;=ScaleEconomics!$D$226), -ScaleEconomics!$D$195/ScaleEconomics!$D$185, 0)</f>
        <v>0</v>
      </c>
      <c r="X26" s="63">
        <f>IF(AND(X$1&gt;ScaleEconomics!$D$225, X$1&lt;=ScaleEconomics!$D$226), -ScaleEconomics!$D$195/ScaleEconomics!$D$185, 0)</f>
        <v>0</v>
      </c>
      <c r="Y26" s="63">
        <f>IF(AND(Y$1&gt;ScaleEconomics!$D$225, Y$1&lt;=ScaleEconomics!$D$226), -ScaleEconomics!$D$195/ScaleEconomics!$D$185, 0)</f>
        <v>0</v>
      </c>
      <c r="Z26" s="63">
        <f>IF(AND(Z$1&gt;ScaleEconomics!$D$225, Z$1&lt;=ScaleEconomics!$D$226), -ScaleEconomics!$D$195/ScaleEconomics!$D$185, 0)</f>
        <v>0</v>
      </c>
      <c r="AA26" s="63">
        <f>IF(AND(AA$1&gt;ScaleEconomics!$D$225, AA$1&lt;=ScaleEconomics!$D$226), -ScaleEconomics!$D$195/ScaleEconomics!$D$185, 0)</f>
        <v>0</v>
      </c>
      <c r="AB26" s="63">
        <f>IF(AND(AB$1&gt;ScaleEconomics!$D$225, AB$1&lt;=ScaleEconomics!$D$226), -ScaleEconomics!$D$195/ScaleEconomics!$D$185, 0)</f>
        <v>0</v>
      </c>
      <c r="AC26" s="63">
        <f>IF(AND(AC$1&gt;ScaleEconomics!$D$225, AC$1&lt;=ScaleEconomics!$D$226), -ScaleEconomics!$D$195/ScaleEconomics!$D$185, 0)</f>
        <v>0</v>
      </c>
      <c r="AD26" s="63">
        <f>IF(AND(AD$1&gt;ScaleEconomics!$D$225, AD$1&lt;=ScaleEconomics!$D$226), -ScaleEconomics!$D$195/ScaleEconomics!$D$185, 0)</f>
        <v>0</v>
      </c>
      <c r="AE26" s="63">
        <f>IF(AND(AE$1&gt;ScaleEconomics!$D$225, AE$1&lt;=ScaleEconomics!$D$226), -ScaleEconomics!$D$195/ScaleEconomics!$D$185, 0)</f>
        <v>0</v>
      </c>
      <c r="AF26" s="63">
        <f>IF(AND(AF$1&gt;ScaleEconomics!$D$225, AF$1&lt;=ScaleEconomics!$D$226), -ScaleEconomics!$D$195/ScaleEconomics!$D$185, 0)</f>
        <v>0</v>
      </c>
      <c r="AG26" s="63">
        <f>IF(AND(AG$1&gt;ScaleEconomics!$D$225, AG$1&lt;=ScaleEconomics!$D$226), -ScaleEconomics!$D$195/ScaleEconomics!$D$185, 0)</f>
        <v>0</v>
      </c>
      <c r="AH26" s="63">
        <f>IF(AND(AH$1&gt;ScaleEconomics!$D$225, AH$1&lt;=ScaleEconomics!$D$226), -ScaleEconomics!$D$195/ScaleEconomics!$D$185, 0)</f>
        <v>0</v>
      </c>
      <c r="AI26" s="63">
        <f>IF(AND(AI$1&gt;ScaleEconomics!$D$225, AI$1&lt;=ScaleEconomics!$D$226), -ScaleEconomics!$D$195/ScaleEconomics!$D$185, 0)</f>
        <v>0</v>
      </c>
      <c r="AJ26" s="63">
        <f>IF(AND(AJ$1&gt;ScaleEconomics!$D$225, AJ$1&lt;=ScaleEconomics!$D$226), -ScaleEconomics!$D$195/ScaleEconomics!$D$185, 0)</f>
        <v>0</v>
      </c>
      <c r="AK26" s="63">
        <f>IF(AND(AK$1&gt;ScaleEconomics!$D$225, AK$1&lt;=ScaleEconomics!$D$226), -ScaleEconomics!$D$195/ScaleEconomics!$D$185, 0)</f>
        <v>0</v>
      </c>
      <c r="AL26" s="63">
        <f>IF(AND(AL$1&gt;ScaleEconomics!$D$225, AL$1&lt;=ScaleEconomics!$D$226), -ScaleEconomics!$D$195/ScaleEconomics!$D$185, 0)</f>
        <v>0</v>
      </c>
      <c r="AM26" s="63">
        <f>IF(AND(AM$1&gt;ScaleEconomics!$D$225, AM$1&lt;=ScaleEconomics!$D$226), -ScaleEconomics!$D$195/ScaleEconomics!$D$185, 0)</f>
        <v>0</v>
      </c>
      <c r="AN26" s="63">
        <f>IF(AND(AN$1&gt;ScaleEconomics!$D$225, AN$1&lt;=ScaleEconomics!$D$226), -ScaleEconomics!$D$195/ScaleEconomics!$D$185, 0)</f>
        <v>0</v>
      </c>
      <c r="AO26" s="63">
        <f>IF(AND(AO$1&gt;ScaleEconomics!$D$225, AO$1&lt;=ScaleEconomics!$D$226), -ScaleEconomics!$D$195/ScaleEconomics!$D$185, 0)</f>
        <v>0</v>
      </c>
      <c r="AP26" s="63">
        <f>IF(AND(AP$1&gt;ScaleEconomics!$D$225, AP$1&lt;=ScaleEconomics!$D$226), -ScaleEconomics!$D$195/ScaleEconomics!$D$185, 0)</f>
        <v>0</v>
      </c>
      <c r="AQ26" s="63">
        <f>IF(AND(AQ$1&gt;ScaleEconomics!$D$225, AQ$1&lt;=ScaleEconomics!$D$226), -ScaleEconomics!$D$195/ScaleEconomics!$D$185, 0)</f>
        <v>0</v>
      </c>
      <c r="AR26" s="63">
        <f>IF(AND(AR$1&gt;ScaleEconomics!$D$225, AR$1&lt;=ScaleEconomics!$D$226), -ScaleEconomics!$D$195/ScaleEconomics!$D$185, 0)</f>
        <v>0</v>
      </c>
      <c r="AS26" s="63">
        <f>IF(AND(AS$1&gt;ScaleEconomics!$D$225, AS$1&lt;=ScaleEconomics!$D$226), -ScaleEconomics!$D$195/ScaleEconomics!$D$185, 0)</f>
        <v>0</v>
      </c>
      <c r="AT26" s="63">
        <f>IF(AND(AT$1&gt;ScaleEconomics!$D$225, AT$1&lt;=ScaleEconomics!$D$226), -ScaleEconomics!$D$195/ScaleEconomics!$D$185, 0)</f>
        <v>0</v>
      </c>
      <c r="AU26" s="63">
        <f>IF(AND(AU$1&gt;ScaleEconomics!$D$225, AU$1&lt;=ScaleEconomics!$D$226), -ScaleEconomics!$D$195/ScaleEconomics!$D$185, 0)</f>
        <v>0</v>
      </c>
      <c r="AV26" s="63">
        <f>IF(AND(AV$1&gt;ScaleEconomics!$D$225, AV$1&lt;=ScaleEconomics!$D$226), -ScaleEconomics!$D$195/ScaleEconomics!$D$185, 0)</f>
        <v>0</v>
      </c>
      <c r="AW26" s="63">
        <f>IF(AND(AW$1&gt;ScaleEconomics!$D$225, AW$1&lt;=ScaleEconomics!$D$226), -ScaleEconomics!$D$195/ScaleEconomics!$D$185, 0)</f>
        <v>0</v>
      </c>
      <c r="AX26" s="63">
        <f>IF(AND(AX$1&gt;ScaleEconomics!$D$225, AX$1&lt;=ScaleEconomics!$D$226), -ScaleEconomics!$D$195/ScaleEconomics!$D$185, 0)</f>
        <v>0</v>
      </c>
      <c r="AY26" s="63">
        <f>IF(AND(AY$1&gt;ScaleEconomics!$D$225, AY$1&lt;=ScaleEconomics!$D$226), -ScaleEconomics!$D$195/ScaleEconomics!$D$185, 0)</f>
        <v>0</v>
      </c>
      <c r="AZ26" s="63">
        <f>IF(AND(AZ$1&gt;ScaleEconomics!$D$225, AZ$1&lt;=ScaleEconomics!$D$226), -ScaleEconomics!$D$195/ScaleEconomics!$D$185, 0)</f>
        <v>0</v>
      </c>
      <c r="BA26" s="63">
        <f>IF(AND(BA$1&gt;ScaleEconomics!$D$225, BA$1&lt;=ScaleEconomics!$D$226), -ScaleEconomics!$D$195/ScaleEconomics!$D$185, 0)</f>
        <v>0</v>
      </c>
      <c r="BB26" s="63">
        <f>IF(AND(BB$1&gt;ScaleEconomics!$D$225, BB$1&lt;=ScaleEconomics!$D$226), -ScaleEconomics!$D$195/ScaleEconomics!$D$185, 0)</f>
        <v>0</v>
      </c>
      <c r="BC26" s="63">
        <f>IF(AND(BC$1&gt;ScaleEconomics!$D$225, BC$1&lt;=ScaleEconomics!$D$226), -ScaleEconomics!$D$195/ScaleEconomics!$D$185, 0)</f>
        <v>0</v>
      </c>
      <c r="BD26" s="63">
        <f>IF(AND(BD$1&gt;ScaleEconomics!$D$225, BD$1&lt;=ScaleEconomics!$D$226), -ScaleEconomics!$D$195/ScaleEconomics!$D$185, 0)</f>
        <v>0</v>
      </c>
      <c r="BE26" s="63">
        <f>IF(AND(BE$1&gt;ScaleEconomics!$D$225, BE$1&lt;=ScaleEconomics!$D$226), -ScaleEconomics!$D$195/ScaleEconomics!$D$185, 0)</f>
        <v>0</v>
      </c>
      <c r="BF26" s="63">
        <f>IF(AND(BF$1&gt;ScaleEconomics!$D$225, BF$1&lt;=ScaleEconomics!$D$226), -ScaleEconomics!$D$195/ScaleEconomics!$D$185, 0)</f>
        <v>0</v>
      </c>
      <c r="BG26" s="63">
        <f>IF(AND(BG$1&gt;ScaleEconomics!$D$225, BG$1&lt;=ScaleEconomics!$D$226), -ScaleEconomics!$D$195/ScaleEconomics!$D$185, 0)</f>
        <v>0</v>
      </c>
      <c r="BH26" s="63">
        <f>IF(AND(BH$1&gt;ScaleEconomics!$D$225, BH$1&lt;=ScaleEconomics!$D$226), -ScaleEconomics!$D$195/ScaleEconomics!$D$185, 0)</f>
        <v>0</v>
      </c>
      <c r="BI26" s="63">
        <f>IF(AND(BI$1&gt;ScaleEconomics!$D$225, BI$1&lt;=ScaleEconomics!$D$226), -ScaleEconomics!$D$195/ScaleEconomics!$D$185, 0)</f>
        <v>0</v>
      </c>
      <c r="BJ26" s="63">
        <f>IF(AND(BJ$1&gt;ScaleEconomics!$D$225, BJ$1&lt;=ScaleEconomics!$D$226), -ScaleEconomics!$D$195/ScaleEconomics!$D$185, 0)</f>
        <v>0</v>
      </c>
      <c r="BK26" s="63">
        <f>IF(AND(BK$1&gt;ScaleEconomics!$D$225, BK$1&lt;=ScaleEconomics!$D$226), -ScaleEconomics!$D$195/ScaleEconomics!$D$185, 0)</f>
        <v>0</v>
      </c>
      <c r="BL26" s="63">
        <f>IF(AND(BL$1&gt;ScaleEconomics!$D$225, BL$1&lt;=ScaleEconomics!$D$226), -ScaleEconomics!$D$195/ScaleEconomics!$D$185, 0)</f>
        <v>0</v>
      </c>
      <c r="BM26" s="63">
        <f>IF(AND(BM$1&gt;ScaleEconomics!$D$225, BM$1&lt;=ScaleEconomics!$D$226), -ScaleEconomics!$D$195/ScaleEconomics!$D$185, 0)</f>
        <v>0</v>
      </c>
      <c r="BN26" s="63">
        <f>IF(AND(BN$1&gt;ScaleEconomics!$D$225, BN$1&lt;=ScaleEconomics!$D$226), -ScaleEconomics!$D$195/ScaleEconomics!$D$185, 0)</f>
        <v>0</v>
      </c>
      <c r="BO26" s="63">
        <f>IF(AND(BO$1&gt;ScaleEconomics!$D$225, BO$1&lt;=ScaleEconomics!$D$226), -ScaleEconomics!$D$195/ScaleEconomics!$D$185, 0)</f>
        <v>0</v>
      </c>
      <c r="BP26" s="63">
        <f>IF(AND(BP$1&gt;ScaleEconomics!$D$225, BP$1&lt;=ScaleEconomics!$D$226), -ScaleEconomics!$D$195/ScaleEconomics!$D$185, 0)</f>
        <v>0</v>
      </c>
      <c r="BQ26" s="63">
        <f>IF(AND(BQ$1&gt;ScaleEconomics!$D$225, BQ$1&lt;=ScaleEconomics!$D$226), -ScaleEconomics!$D$195/ScaleEconomics!$D$185, 0)</f>
        <v>0</v>
      </c>
      <c r="BR26" s="63">
        <f>IF(AND(BR$1&gt;ScaleEconomics!$D$225, BR$1&lt;=ScaleEconomics!$D$226), -ScaleEconomics!$D$195/ScaleEconomics!$D$185, 0)</f>
        <v>0</v>
      </c>
      <c r="BS26" s="63">
        <f>IF(AND(BS$1&gt;ScaleEconomics!$D$225, BS$1&lt;=ScaleEconomics!$D$226), -ScaleEconomics!$D$195/ScaleEconomics!$D$185, 0)</f>
        <v>0</v>
      </c>
      <c r="BT26" s="63">
        <f>IF(AND(BT$1&gt;ScaleEconomics!$D$225, BT$1&lt;=ScaleEconomics!$D$226), -ScaleEconomics!$D$195/ScaleEconomics!$D$185, 0)</f>
        <v>0</v>
      </c>
      <c r="BU26" s="63">
        <f>IF(AND(BU$1&gt;ScaleEconomics!$D$225, BU$1&lt;=ScaleEconomics!$D$226), -ScaleEconomics!$D$195/ScaleEconomics!$D$185, 0)</f>
        <v>0</v>
      </c>
      <c r="BV26" s="63">
        <f>IF(AND(BV$1&gt;ScaleEconomics!$D$225, BV$1&lt;=ScaleEconomics!$D$226), -ScaleEconomics!$D$195/ScaleEconomics!$D$185, 0)</f>
        <v>0</v>
      </c>
      <c r="BW26" s="63">
        <f>IF(AND(BW$1&gt;ScaleEconomics!$D$225, BW$1&lt;=ScaleEconomics!$D$226), -ScaleEconomics!$D$195/ScaleEconomics!$D$185, 0)</f>
        <v>0</v>
      </c>
      <c r="BX26" s="63">
        <f>IF(AND(BX$1&gt;ScaleEconomics!$D$225, BX$1&lt;=ScaleEconomics!$D$226), -ScaleEconomics!$D$195/ScaleEconomics!$D$185, 0)</f>
        <v>0</v>
      </c>
      <c r="BY26" s="63">
        <f>IF(AND(BY$1&gt;ScaleEconomics!$D$225, BY$1&lt;=ScaleEconomics!$D$226), -ScaleEconomics!$D$195/ScaleEconomics!$D$185, 0)</f>
        <v>0</v>
      </c>
      <c r="BZ26" s="63">
        <f>IF(AND(BZ$1&gt;ScaleEconomics!$D$225, BZ$1&lt;=ScaleEconomics!$D$226), -ScaleEconomics!$D$195/ScaleEconomics!$D$185, 0)</f>
        <v>0</v>
      </c>
    </row>
    <row r="27" spans="1:78" ht="15" thickBot="1" x14ac:dyDescent="0.25">
      <c r="A27" s="158" t="s">
        <v>74</v>
      </c>
      <c r="B27" s="38"/>
      <c r="C27" s="40">
        <f>SUM(F27:BB27)</f>
        <v>-2064825</v>
      </c>
      <c r="E27" s="93"/>
      <c r="F27" s="121">
        <f t="shared" ref="F27:BQ27" si="10">SUM(F26)</f>
        <v>0</v>
      </c>
      <c r="G27" s="121">
        <f t="shared" si="10"/>
        <v>0</v>
      </c>
      <c r="H27" s="121">
        <f t="shared" si="10"/>
        <v>0</v>
      </c>
      <c r="I27" s="121">
        <f t="shared" si="10"/>
        <v>0</v>
      </c>
      <c r="J27" s="121">
        <f t="shared" si="10"/>
        <v>0</v>
      </c>
      <c r="K27" s="121">
        <f t="shared" si="10"/>
        <v>-344137.5</v>
      </c>
      <c r="L27" s="121">
        <f t="shared" si="10"/>
        <v>-344137.5</v>
      </c>
      <c r="M27" s="121">
        <f t="shared" si="10"/>
        <v>-344137.5</v>
      </c>
      <c r="N27" s="121">
        <f t="shared" si="10"/>
        <v>-344137.5</v>
      </c>
      <c r="O27" s="121">
        <f t="shared" si="10"/>
        <v>-344137.5</v>
      </c>
      <c r="P27" s="121">
        <f t="shared" si="10"/>
        <v>-344137.5</v>
      </c>
      <c r="Q27" s="121">
        <f t="shared" si="10"/>
        <v>0</v>
      </c>
      <c r="R27" s="121">
        <f t="shared" si="10"/>
        <v>0</v>
      </c>
      <c r="S27" s="121">
        <f t="shared" si="10"/>
        <v>0</v>
      </c>
      <c r="T27" s="121">
        <f t="shared" si="10"/>
        <v>0</v>
      </c>
      <c r="U27" s="121">
        <f t="shared" si="10"/>
        <v>0</v>
      </c>
      <c r="V27" s="121">
        <f t="shared" si="10"/>
        <v>0</v>
      </c>
      <c r="W27" s="121">
        <f t="shared" si="10"/>
        <v>0</v>
      </c>
      <c r="X27" s="121">
        <f t="shared" si="10"/>
        <v>0</v>
      </c>
      <c r="Y27" s="121">
        <f t="shared" si="10"/>
        <v>0</v>
      </c>
      <c r="Z27" s="121">
        <f t="shared" si="10"/>
        <v>0</v>
      </c>
      <c r="AA27" s="121">
        <f t="shared" si="10"/>
        <v>0</v>
      </c>
      <c r="AB27" s="121">
        <f t="shared" si="10"/>
        <v>0</v>
      </c>
      <c r="AC27" s="121">
        <f t="shared" si="10"/>
        <v>0</v>
      </c>
      <c r="AD27" s="121">
        <f t="shared" si="10"/>
        <v>0</v>
      </c>
      <c r="AE27" s="121">
        <f t="shared" si="10"/>
        <v>0</v>
      </c>
      <c r="AF27" s="121">
        <f t="shared" si="10"/>
        <v>0</v>
      </c>
      <c r="AG27" s="121">
        <f t="shared" si="10"/>
        <v>0</v>
      </c>
      <c r="AH27" s="121">
        <f t="shared" si="10"/>
        <v>0</v>
      </c>
      <c r="AI27" s="121">
        <f t="shared" si="10"/>
        <v>0</v>
      </c>
      <c r="AJ27" s="121">
        <f t="shared" si="10"/>
        <v>0</v>
      </c>
      <c r="AK27" s="121">
        <f t="shared" si="10"/>
        <v>0</v>
      </c>
      <c r="AL27" s="121">
        <f t="shared" si="10"/>
        <v>0</v>
      </c>
      <c r="AM27" s="121">
        <f t="shared" si="10"/>
        <v>0</v>
      </c>
      <c r="AN27" s="121">
        <f t="shared" si="10"/>
        <v>0</v>
      </c>
      <c r="AO27" s="121">
        <f t="shared" si="10"/>
        <v>0</v>
      </c>
      <c r="AP27" s="121">
        <f t="shared" si="10"/>
        <v>0</v>
      </c>
      <c r="AQ27" s="121">
        <f t="shared" si="10"/>
        <v>0</v>
      </c>
      <c r="AR27" s="121">
        <f t="shared" si="10"/>
        <v>0</v>
      </c>
      <c r="AS27" s="121">
        <f t="shared" si="10"/>
        <v>0</v>
      </c>
      <c r="AT27" s="121">
        <f t="shared" si="10"/>
        <v>0</v>
      </c>
      <c r="AU27" s="121">
        <f t="shared" si="10"/>
        <v>0</v>
      </c>
      <c r="AV27" s="121">
        <f t="shared" si="10"/>
        <v>0</v>
      </c>
      <c r="AW27" s="121">
        <f t="shared" si="10"/>
        <v>0</v>
      </c>
      <c r="AX27" s="121">
        <f t="shared" si="10"/>
        <v>0</v>
      </c>
      <c r="AY27" s="121">
        <f t="shared" si="10"/>
        <v>0</v>
      </c>
      <c r="AZ27" s="121">
        <f t="shared" si="10"/>
        <v>0</v>
      </c>
      <c r="BA27" s="121">
        <f t="shared" si="10"/>
        <v>0</v>
      </c>
      <c r="BB27" s="121">
        <f t="shared" si="10"/>
        <v>0</v>
      </c>
      <c r="BC27" s="121">
        <f t="shared" si="10"/>
        <v>0</v>
      </c>
      <c r="BD27" s="121">
        <f t="shared" si="10"/>
        <v>0</v>
      </c>
      <c r="BE27" s="121">
        <f t="shared" si="10"/>
        <v>0</v>
      </c>
      <c r="BF27" s="121">
        <f t="shared" si="10"/>
        <v>0</v>
      </c>
      <c r="BG27" s="121">
        <f t="shared" si="10"/>
        <v>0</v>
      </c>
      <c r="BH27" s="121">
        <f t="shared" si="10"/>
        <v>0</v>
      </c>
      <c r="BI27" s="121">
        <f t="shared" si="10"/>
        <v>0</v>
      </c>
      <c r="BJ27" s="121">
        <f t="shared" si="10"/>
        <v>0</v>
      </c>
      <c r="BK27" s="121">
        <f t="shared" si="10"/>
        <v>0</v>
      </c>
      <c r="BL27" s="121">
        <f t="shared" si="10"/>
        <v>0</v>
      </c>
      <c r="BM27" s="121">
        <f t="shared" si="10"/>
        <v>0</v>
      </c>
      <c r="BN27" s="121">
        <f t="shared" si="10"/>
        <v>0</v>
      </c>
      <c r="BO27" s="121">
        <f t="shared" si="10"/>
        <v>0</v>
      </c>
      <c r="BP27" s="121">
        <f t="shared" si="10"/>
        <v>0</v>
      </c>
      <c r="BQ27" s="121">
        <f t="shared" si="10"/>
        <v>0</v>
      </c>
      <c r="BR27" s="121">
        <f t="shared" ref="BR27:BZ27" si="11">SUM(BR26)</f>
        <v>0</v>
      </c>
      <c r="BS27" s="121">
        <f t="shared" si="11"/>
        <v>0</v>
      </c>
      <c r="BT27" s="121">
        <f t="shared" si="11"/>
        <v>0</v>
      </c>
      <c r="BU27" s="121">
        <f t="shared" si="11"/>
        <v>0</v>
      </c>
      <c r="BV27" s="121">
        <f t="shared" si="11"/>
        <v>0</v>
      </c>
      <c r="BW27" s="121">
        <f t="shared" si="11"/>
        <v>0</v>
      </c>
      <c r="BX27" s="121">
        <f t="shared" si="11"/>
        <v>0</v>
      </c>
      <c r="BY27" s="121">
        <f t="shared" si="11"/>
        <v>0</v>
      </c>
      <c r="BZ27" s="121">
        <f t="shared" si="11"/>
        <v>0</v>
      </c>
    </row>
    <row r="28" spans="1:78" x14ac:dyDescent="0.2">
      <c r="A28" s="159"/>
      <c r="B28" s="42"/>
      <c r="C28" s="44"/>
      <c r="E28" s="9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</row>
    <row r="29" spans="1:78" x14ac:dyDescent="0.2">
      <c r="A29" s="159" t="s">
        <v>40</v>
      </c>
      <c r="B29" s="42"/>
      <c r="C29" s="44">
        <f>SUM(F29:BB29)</f>
        <v>-2993996.25</v>
      </c>
      <c r="E29" s="93"/>
      <c r="F29" s="122">
        <f t="shared" ref="F29:BQ29" si="12">F23+F27</f>
        <v>0</v>
      </c>
      <c r="G29" s="122">
        <f t="shared" si="12"/>
        <v>0</v>
      </c>
      <c r="H29" s="122">
        <f t="shared" si="12"/>
        <v>-309723.75</v>
      </c>
      <c r="I29" s="122">
        <f t="shared" si="12"/>
        <v>-309723.75</v>
      </c>
      <c r="J29" s="122">
        <f t="shared" si="12"/>
        <v>-309723.75</v>
      </c>
      <c r="K29" s="122">
        <f t="shared" si="12"/>
        <v>-344137.5</v>
      </c>
      <c r="L29" s="122">
        <f t="shared" si="12"/>
        <v>-344137.5</v>
      </c>
      <c r="M29" s="122">
        <f t="shared" si="12"/>
        <v>-344137.5</v>
      </c>
      <c r="N29" s="122">
        <f t="shared" si="12"/>
        <v>-344137.5</v>
      </c>
      <c r="O29" s="122">
        <f t="shared" si="12"/>
        <v>-344137.5</v>
      </c>
      <c r="P29" s="122">
        <f t="shared" si="12"/>
        <v>-344137.5</v>
      </c>
      <c r="Q29" s="122">
        <f t="shared" si="12"/>
        <v>0</v>
      </c>
      <c r="R29" s="122">
        <f t="shared" si="12"/>
        <v>0</v>
      </c>
      <c r="S29" s="122">
        <f t="shared" si="12"/>
        <v>0</v>
      </c>
      <c r="T29" s="122">
        <f t="shared" si="12"/>
        <v>0</v>
      </c>
      <c r="U29" s="122">
        <f t="shared" si="12"/>
        <v>0</v>
      </c>
      <c r="V29" s="122">
        <f t="shared" si="12"/>
        <v>0</v>
      </c>
      <c r="W29" s="122">
        <f t="shared" si="12"/>
        <v>0</v>
      </c>
      <c r="X29" s="122">
        <f t="shared" si="12"/>
        <v>0</v>
      </c>
      <c r="Y29" s="122">
        <f t="shared" si="12"/>
        <v>0</v>
      </c>
      <c r="Z29" s="122">
        <f t="shared" si="12"/>
        <v>0</v>
      </c>
      <c r="AA29" s="122">
        <f t="shared" si="12"/>
        <v>0</v>
      </c>
      <c r="AB29" s="122">
        <f t="shared" si="12"/>
        <v>0</v>
      </c>
      <c r="AC29" s="122">
        <f t="shared" si="12"/>
        <v>0</v>
      </c>
      <c r="AD29" s="122">
        <f t="shared" si="12"/>
        <v>0</v>
      </c>
      <c r="AE29" s="122">
        <f t="shared" si="12"/>
        <v>0</v>
      </c>
      <c r="AF29" s="122">
        <f t="shared" si="12"/>
        <v>0</v>
      </c>
      <c r="AG29" s="122">
        <f t="shared" si="12"/>
        <v>0</v>
      </c>
      <c r="AH29" s="122">
        <f t="shared" si="12"/>
        <v>0</v>
      </c>
      <c r="AI29" s="122">
        <f t="shared" si="12"/>
        <v>0</v>
      </c>
      <c r="AJ29" s="122">
        <f t="shared" si="12"/>
        <v>0</v>
      </c>
      <c r="AK29" s="122">
        <f t="shared" si="12"/>
        <v>0</v>
      </c>
      <c r="AL29" s="122">
        <f t="shared" si="12"/>
        <v>0</v>
      </c>
      <c r="AM29" s="122">
        <f t="shared" si="12"/>
        <v>0</v>
      </c>
      <c r="AN29" s="122">
        <f t="shared" si="12"/>
        <v>0</v>
      </c>
      <c r="AO29" s="122">
        <f t="shared" si="12"/>
        <v>0</v>
      </c>
      <c r="AP29" s="122">
        <f t="shared" si="12"/>
        <v>0</v>
      </c>
      <c r="AQ29" s="122">
        <f t="shared" si="12"/>
        <v>0</v>
      </c>
      <c r="AR29" s="122">
        <f t="shared" si="12"/>
        <v>0</v>
      </c>
      <c r="AS29" s="122">
        <f t="shared" si="12"/>
        <v>0</v>
      </c>
      <c r="AT29" s="122">
        <f t="shared" si="12"/>
        <v>0</v>
      </c>
      <c r="AU29" s="122">
        <f t="shared" si="12"/>
        <v>0</v>
      </c>
      <c r="AV29" s="122">
        <f t="shared" si="12"/>
        <v>0</v>
      </c>
      <c r="AW29" s="122">
        <f t="shared" si="12"/>
        <v>0</v>
      </c>
      <c r="AX29" s="122">
        <f t="shared" si="12"/>
        <v>0</v>
      </c>
      <c r="AY29" s="122">
        <f t="shared" si="12"/>
        <v>0</v>
      </c>
      <c r="AZ29" s="122">
        <f t="shared" si="12"/>
        <v>0</v>
      </c>
      <c r="BA29" s="122">
        <f t="shared" si="12"/>
        <v>0</v>
      </c>
      <c r="BB29" s="122">
        <f t="shared" si="12"/>
        <v>0</v>
      </c>
      <c r="BC29" s="122">
        <f t="shared" si="12"/>
        <v>0</v>
      </c>
      <c r="BD29" s="122">
        <f t="shared" si="12"/>
        <v>0</v>
      </c>
      <c r="BE29" s="122">
        <f t="shared" si="12"/>
        <v>0</v>
      </c>
      <c r="BF29" s="122">
        <f t="shared" si="12"/>
        <v>0</v>
      </c>
      <c r="BG29" s="122">
        <f t="shared" si="12"/>
        <v>0</v>
      </c>
      <c r="BH29" s="122">
        <f t="shared" si="12"/>
        <v>0</v>
      </c>
      <c r="BI29" s="122">
        <f t="shared" si="12"/>
        <v>0</v>
      </c>
      <c r="BJ29" s="122">
        <f t="shared" si="12"/>
        <v>0</v>
      </c>
      <c r="BK29" s="122">
        <f t="shared" si="12"/>
        <v>0</v>
      </c>
      <c r="BL29" s="122">
        <f t="shared" si="12"/>
        <v>0</v>
      </c>
      <c r="BM29" s="122">
        <f t="shared" si="12"/>
        <v>0</v>
      </c>
      <c r="BN29" s="122">
        <f t="shared" si="12"/>
        <v>0</v>
      </c>
      <c r="BO29" s="122">
        <f t="shared" si="12"/>
        <v>0</v>
      </c>
      <c r="BP29" s="122">
        <f t="shared" si="12"/>
        <v>0</v>
      </c>
      <c r="BQ29" s="122">
        <f t="shared" si="12"/>
        <v>0</v>
      </c>
      <c r="BR29" s="122">
        <f t="shared" ref="BR29:BZ29" si="13">BR23+BR27</f>
        <v>0</v>
      </c>
      <c r="BS29" s="122">
        <f t="shared" si="13"/>
        <v>0</v>
      </c>
      <c r="BT29" s="122">
        <f t="shared" si="13"/>
        <v>0</v>
      </c>
      <c r="BU29" s="122">
        <f t="shared" si="13"/>
        <v>0</v>
      </c>
      <c r="BV29" s="122">
        <f t="shared" si="13"/>
        <v>0</v>
      </c>
      <c r="BW29" s="122">
        <f t="shared" si="13"/>
        <v>0</v>
      </c>
      <c r="BX29" s="122">
        <f t="shared" si="13"/>
        <v>0</v>
      </c>
      <c r="BY29" s="122">
        <f t="shared" si="13"/>
        <v>0</v>
      </c>
      <c r="BZ29" s="122">
        <f t="shared" si="13"/>
        <v>0</v>
      </c>
    </row>
    <row r="30" spans="1:78" ht="15" thickBot="1" x14ac:dyDescent="0.25">
      <c r="A30" s="160" t="s">
        <v>140</v>
      </c>
      <c r="B30" s="46"/>
      <c r="C30" s="48">
        <f>SUM(F30:BB30)</f>
        <v>-5552996.25</v>
      </c>
      <c r="E30" s="93"/>
      <c r="F30" s="123">
        <f t="shared" ref="F30:BQ30" si="14">F19+F23+F27</f>
        <v>-247500</v>
      </c>
      <c r="G30" s="123">
        <f t="shared" si="14"/>
        <v>-7500</v>
      </c>
      <c r="H30" s="123">
        <f t="shared" si="14"/>
        <v>-309723.75</v>
      </c>
      <c r="I30" s="123">
        <f t="shared" si="14"/>
        <v>-309723.75</v>
      </c>
      <c r="J30" s="123">
        <f t="shared" si="14"/>
        <v>-2613723.75</v>
      </c>
      <c r="K30" s="123">
        <f t="shared" si="14"/>
        <v>-344137.5</v>
      </c>
      <c r="L30" s="123">
        <f t="shared" si="14"/>
        <v>-344137.5</v>
      </c>
      <c r="M30" s="123">
        <f t="shared" si="14"/>
        <v>-344137.5</v>
      </c>
      <c r="N30" s="123">
        <f t="shared" si="14"/>
        <v>-344137.5</v>
      </c>
      <c r="O30" s="123">
        <f t="shared" si="14"/>
        <v>-344137.5</v>
      </c>
      <c r="P30" s="123">
        <f t="shared" si="14"/>
        <v>-344137.5</v>
      </c>
      <c r="Q30" s="123">
        <f t="shared" si="14"/>
        <v>0</v>
      </c>
      <c r="R30" s="123">
        <f t="shared" si="14"/>
        <v>0</v>
      </c>
      <c r="S30" s="123">
        <f t="shared" si="14"/>
        <v>0</v>
      </c>
      <c r="T30" s="123">
        <f t="shared" si="14"/>
        <v>0</v>
      </c>
      <c r="U30" s="123">
        <f t="shared" si="14"/>
        <v>0</v>
      </c>
      <c r="V30" s="123">
        <f t="shared" si="14"/>
        <v>0</v>
      </c>
      <c r="W30" s="123">
        <f t="shared" si="14"/>
        <v>0</v>
      </c>
      <c r="X30" s="123">
        <f t="shared" si="14"/>
        <v>0</v>
      </c>
      <c r="Y30" s="123">
        <f t="shared" si="14"/>
        <v>0</v>
      </c>
      <c r="Z30" s="123">
        <f t="shared" si="14"/>
        <v>0</v>
      </c>
      <c r="AA30" s="123">
        <f t="shared" si="14"/>
        <v>0</v>
      </c>
      <c r="AB30" s="123">
        <f t="shared" si="14"/>
        <v>0</v>
      </c>
      <c r="AC30" s="123">
        <f t="shared" si="14"/>
        <v>0</v>
      </c>
      <c r="AD30" s="123">
        <f t="shared" si="14"/>
        <v>0</v>
      </c>
      <c r="AE30" s="123">
        <f t="shared" si="14"/>
        <v>0</v>
      </c>
      <c r="AF30" s="123">
        <f t="shared" si="14"/>
        <v>0</v>
      </c>
      <c r="AG30" s="123">
        <f t="shared" si="14"/>
        <v>0</v>
      </c>
      <c r="AH30" s="123">
        <f t="shared" si="14"/>
        <v>0</v>
      </c>
      <c r="AI30" s="123">
        <f t="shared" si="14"/>
        <v>0</v>
      </c>
      <c r="AJ30" s="123">
        <f t="shared" si="14"/>
        <v>0</v>
      </c>
      <c r="AK30" s="123">
        <f t="shared" si="14"/>
        <v>0</v>
      </c>
      <c r="AL30" s="123">
        <f t="shared" si="14"/>
        <v>0</v>
      </c>
      <c r="AM30" s="123">
        <f t="shared" si="14"/>
        <v>0</v>
      </c>
      <c r="AN30" s="123">
        <f t="shared" si="14"/>
        <v>0</v>
      </c>
      <c r="AO30" s="123">
        <f t="shared" si="14"/>
        <v>0</v>
      </c>
      <c r="AP30" s="123">
        <f t="shared" si="14"/>
        <v>0</v>
      </c>
      <c r="AQ30" s="123">
        <f t="shared" si="14"/>
        <v>0</v>
      </c>
      <c r="AR30" s="123">
        <f t="shared" si="14"/>
        <v>0</v>
      </c>
      <c r="AS30" s="123">
        <f t="shared" si="14"/>
        <v>0</v>
      </c>
      <c r="AT30" s="123">
        <f t="shared" si="14"/>
        <v>0</v>
      </c>
      <c r="AU30" s="123">
        <f t="shared" si="14"/>
        <v>0</v>
      </c>
      <c r="AV30" s="123">
        <f t="shared" si="14"/>
        <v>0</v>
      </c>
      <c r="AW30" s="123">
        <f t="shared" si="14"/>
        <v>0</v>
      </c>
      <c r="AX30" s="123">
        <f t="shared" si="14"/>
        <v>0</v>
      </c>
      <c r="AY30" s="123">
        <f t="shared" si="14"/>
        <v>0</v>
      </c>
      <c r="AZ30" s="123">
        <f t="shared" si="14"/>
        <v>0</v>
      </c>
      <c r="BA30" s="123">
        <f t="shared" si="14"/>
        <v>0</v>
      </c>
      <c r="BB30" s="123">
        <f t="shared" si="14"/>
        <v>0</v>
      </c>
      <c r="BC30" s="123">
        <f t="shared" si="14"/>
        <v>0</v>
      </c>
      <c r="BD30" s="123">
        <f t="shared" si="14"/>
        <v>0</v>
      </c>
      <c r="BE30" s="123">
        <f t="shared" si="14"/>
        <v>0</v>
      </c>
      <c r="BF30" s="123">
        <f t="shared" si="14"/>
        <v>0</v>
      </c>
      <c r="BG30" s="123">
        <f t="shared" si="14"/>
        <v>0</v>
      </c>
      <c r="BH30" s="123">
        <f t="shared" si="14"/>
        <v>0</v>
      </c>
      <c r="BI30" s="123">
        <f t="shared" si="14"/>
        <v>0</v>
      </c>
      <c r="BJ30" s="123">
        <f t="shared" si="14"/>
        <v>0</v>
      </c>
      <c r="BK30" s="123">
        <f t="shared" si="14"/>
        <v>0</v>
      </c>
      <c r="BL30" s="123">
        <f t="shared" si="14"/>
        <v>0</v>
      </c>
      <c r="BM30" s="123">
        <f t="shared" si="14"/>
        <v>0</v>
      </c>
      <c r="BN30" s="123">
        <f t="shared" si="14"/>
        <v>0</v>
      </c>
      <c r="BO30" s="123">
        <f t="shared" si="14"/>
        <v>0</v>
      </c>
      <c r="BP30" s="123">
        <f t="shared" si="14"/>
        <v>0</v>
      </c>
      <c r="BQ30" s="123">
        <f t="shared" si="14"/>
        <v>0</v>
      </c>
      <c r="BR30" s="123">
        <f t="shared" ref="BR30:BZ30" si="15">BR19+BR23+BR27</f>
        <v>0</v>
      </c>
      <c r="BS30" s="123">
        <f t="shared" si="15"/>
        <v>0</v>
      </c>
      <c r="BT30" s="123">
        <f t="shared" si="15"/>
        <v>0</v>
      </c>
      <c r="BU30" s="123">
        <f t="shared" si="15"/>
        <v>0</v>
      </c>
      <c r="BV30" s="123">
        <f t="shared" si="15"/>
        <v>0</v>
      </c>
      <c r="BW30" s="123">
        <f t="shared" si="15"/>
        <v>0</v>
      </c>
      <c r="BX30" s="123">
        <f t="shared" si="15"/>
        <v>0</v>
      </c>
      <c r="BY30" s="123">
        <f t="shared" si="15"/>
        <v>0</v>
      </c>
      <c r="BZ30" s="123">
        <f t="shared" si="15"/>
        <v>0</v>
      </c>
    </row>
    <row r="31" spans="1:78" ht="15" thickTop="1" x14ac:dyDescent="0.2">
      <c r="A31" s="162"/>
      <c r="B31" s="54"/>
      <c r="C31" s="50"/>
      <c r="E31" s="9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</row>
    <row r="32" spans="1:78" x14ac:dyDescent="0.2">
      <c r="C32" s="50"/>
      <c r="E32" s="9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</row>
    <row r="33" spans="1:78" ht="15" thickBot="1" x14ac:dyDescent="0.25">
      <c r="A33" s="163" t="s">
        <v>77</v>
      </c>
      <c r="B33" s="55"/>
      <c r="C33" s="57">
        <f>SUM(F33:BB33)</f>
        <v>-1338996.25</v>
      </c>
      <c r="E33" s="93"/>
      <c r="F33" s="124">
        <f t="shared" ref="F33:BQ33" si="16">F11+F30</f>
        <v>-247500</v>
      </c>
      <c r="G33" s="124">
        <f t="shared" si="16"/>
        <v>-7500</v>
      </c>
      <c r="H33" s="124">
        <f t="shared" si="16"/>
        <v>-309723.75</v>
      </c>
      <c r="I33" s="124">
        <f t="shared" si="16"/>
        <v>-309723.75</v>
      </c>
      <c r="J33" s="124">
        <f t="shared" si="16"/>
        <v>-2613723.75</v>
      </c>
      <c r="K33" s="124">
        <f t="shared" si="16"/>
        <v>-344137.5</v>
      </c>
      <c r="L33" s="124">
        <f t="shared" si="16"/>
        <v>-344137.5</v>
      </c>
      <c r="M33" s="124">
        <f t="shared" si="16"/>
        <v>-344137.5</v>
      </c>
      <c r="N33" s="124">
        <f t="shared" si="16"/>
        <v>-344137.5</v>
      </c>
      <c r="O33" s="124">
        <f t="shared" si="16"/>
        <v>-344137.5</v>
      </c>
      <c r="P33" s="124">
        <f t="shared" si="16"/>
        <v>1762862.5</v>
      </c>
      <c r="Q33" s="124">
        <f t="shared" si="16"/>
        <v>2107000</v>
      </c>
      <c r="R33" s="124">
        <f t="shared" si="16"/>
        <v>0</v>
      </c>
      <c r="S33" s="124">
        <f t="shared" si="16"/>
        <v>0</v>
      </c>
      <c r="T33" s="124">
        <f t="shared" si="16"/>
        <v>0</v>
      </c>
      <c r="U33" s="124">
        <f t="shared" si="16"/>
        <v>0</v>
      </c>
      <c r="V33" s="124">
        <f t="shared" si="16"/>
        <v>0</v>
      </c>
      <c r="W33" s="124">
        <f t="shared" si="16"/>
        <v>0</v>
      </c>
      <c r="X33" s="124">
        <f t="shared" si="16"/>
        <v>0</v>
      </c>
      <c r="Y33" s="124">
        <f t="shared" si="16"/>
        <v>0</v>
      </c>
      <c r="Z33" s="124">
        <f t="shared" si="16"/>
        <v>0</v>
      </c>
      <c r="AA33" s="124">
        <f t="shared" si="16"/>
        <v>0</v>
      </c>
      <c r="AB33" s="124">
        <f t="shared" si="16"/>
        <v>0</v>
      </c>
      <c r="AC33" s="124">
        <f t="shared" si="16"/>
        <v>0</v>
      </c>
      <c r="AD33" s="124">
        <f t="shared" si="16"/>
        <v>0</v>
      </c>
      <c r="AE33" s="124">
        <f t="shared" si="16"/>
        <v>0</v>
      </c>
      <c r="AF33" s="124">
        <f t="shared" si="16"/>
        <v>0</v>
      </c>
      <c r="AG33" s="124">
        <f t="shared" si="16"/>
        <v>0</v>
      </c>
      <c r="AH33" s="124">
        <f t="shared" si="16"/>
        <v>0</v>
      </c>
      <c r="AI33" s="124">
        <f t="shared" si="16"/>
        <v>0</v>
      </c>
      <c r="AJ33" s="124">
        <f t="shared" si="16"/>
        <v>0</v>
      </c>
      <c r="AK33" s="124">
        <f t="shared" si="16"/>
        <v>0</v>
      </c>
      <c r="AL33" s="124">
        <f t="shared" si="16"/>
        <v>0</v>
      </c>
      <c r="AM33" s="124">
        <f t="shared" si="16"/>
        <v>0</v>
      </c>
      <c r="AN33" s="124">
        <f t="shared" si="16"/>
        <v>0</v>
      </c>
      <c r="AO33" s="124">
        <f t="shared" si="16"/>
        <v>0</v>
      </c>
      <c r="AP33" s="124">
        <f t="shared" si="16"/>
        <v>0</v>
      </c>
      <c r="AQ33" s="124">
        <f t="shared" si="16"/>
        <v>0</v>
      </c>
      <c r="AR33" s="124">
        <f t="shared" si="16"/>
        <v>0</v>
      </c>
      <c r="AS33" s="124">
        <f t="shared" si="16"/>
        <v>0</v>
      </c>
      <c r="AT33" s="124">
        <f t="shared" si="16"/>
        <v>0</v>
      </c>
      <c r="AU33" s="124">
        <f t="shared" si="16"/>
        <v>0</v>
      </c>
      <c r="AV33" s="124">
        <f t="shared" si="16"/>
        <v>0</v>
      </c>
      <c r="AW33" s="124">
        <f t="shared" si="16"/>
        <v>0</v>
      </c>
      <c r="AX33" s="124">
        <f t="shared" si="16"/>
        <v>0</v>
      </c>
      <c r="AY33" s="124">
        <f t="shared" si="16"/>
        <v>0</v>
      </c>
      <c r="AZ33" s="124">
        <f t="shared" si="16"/>
        <v>0</v>
      </c>
      <c r="BA33" s="124">
        <f t="shared" si="16"/>
        <v>0</v>
      </c>
      <c r="BB33" s="124">
        <f t="shared" si="16"/>
        <v>0</v>
      </c>
      <c r="BC33" s="124">
        <f t="shared" si="16"/>
        <v>0</v>
      </c>
      <c r="BD33" s="124">
        <f t="shared" si="16"/>
        <v>0</v>
      </c>
      <c r="BE33" s="124">
        <f t="shared" si="16"/>
        <v>0</v>
      </c>
      <c r="BF33" s="124">
        <f t="shared" si="16"/>
        <v>0</v>
      </c>
      <c r="BG33" s="124">
        <f t="shared" si="16"/>
        <v>0</v>
      </c>
      <c r="BH33" s="124">
        <f t="shared" si="16"/>
        <v>0</v>
      </c>
      <c r="BI33" s="124">
        <f t="shared" si="16"/>
        <v>0</v>
      </c>
      <c r="BJ33" s="124">
        <f t="shared" si="16"/>
        <v>0</v>
      </c>
      <c r="BK33" s="124">
        <f t="shared" si="16"/>
        <v>0</v>
      </c>
      <c r="BL33" s="124">
        <f t="shared" si="16"/>
        <v>0</v>
      </c>
      <c r="BM33" s="124">
        <f t="shared" si="16"/>
        <v>0</v>
      </c>
      <c r="BN33" s="124">
        <f t="shared" si="16"/>
        <v>0</v>
      </c>
      <c r="BO33" s="124">
        <f t="shared" si="16"/>
        <v>0</v>
      </c>
      <c r="BP33" s="124">
        <f t="shared" si="16"/>
        <v>0</v>
      </c>
      <c r="BQ33" s="124">
        <f t="shared" si="16"/>
        <v>0</v>
      </c>
      <c r="BR33" s="124">
        <f t="shared" ref="BR33:BZ33" si="17">BR11+BR30</f>
        <v>0</v>
      </c>
      <c r="BS33" s="124">
        <f t="shared" si="17"/>
        <v>0</v>
      </c>
      <c r="BT33" s="124">
        <f t="shared" si="17"/>
        <v>0</v>
      </c>
      <c r="BU33" s="124">
        <f t="shared" si="17"/>
        <v>0</v>
      </c>
      <c r="BV33" s="124">
        <f t="shared" si="17"/>
        <v>0</v>
      </c>
      <c r="BW33" s="124">
        <f t="shared" si="17"/>
        <v>0</v>
      </c>
      <c r="BX33" s="124">
        <f t="shared" si="17"/>
        <v>0</v>
      </c>
      <c r="BY33" s="124">
        <f t="shared" si="17"/>
        <v>0</v>
      </c>
      <c r="BZ33" s="124">
        <f t="shared" si="17"/>
        <v>0</v>
      </c>
    </row>
    <row r="34" spans="1:78" ht="15" thickTop="1" x14ac:dyDescent="0.2">
      <c r="A34" s="164"/>
      <c r="B34" s="59"/>
      <c r="C34" s="61"/>
      <c r="E34" s="93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</row>
    <row r="35" spans="1:78" x14ac:dyDescent="0.2">
      <c r="A35" s="164"/>
      <c r="B35" s="59"/>
      <c r="C35" s="61"/>
      <c r="E35" s="93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</row>
    <row r="36" spans="1:78" x14ac:dyDescent="0.2"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</row>
    <row r="37" spans="1:78" x14ac:dyDescent="0.2"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</row>
    <row r="38" spans="1:78" x14ac:dyDescent="0.2">
      <c r="A38" s="154" t="s">
        <v>82</v>
      </c>
      <c r="B38" s="29"/>
      <c r="C38" s="30"/>
      <c r="E38" s="29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</row>
    <row r="39" spans="1:78" x14ac:dyDescent="0.2"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</row>
    <row r="40" spans="1:78" x14ac:dyDescent="0.2">
      <c r="A40" s="154" t="s">
        <v>104</v>
      </c>
      <c r="B40" s="29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</row>
    <row r="41" spans="1:78" x14ac:dyDescent="0.2">
      <c r="A41" s="156" t="s">
        <v>83</v>
      </c>
      <c r="B41" s="31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</row>
    <row r="42" spans="1:78" x14ac:dyDescent="0.2">
      <c r="A42" s="155" t="s">
        <v>84</v>
      </c>
      <c r="F42" s="63">
        <f>ScaleEconomics!D143</f>
        <v>1388249.0625</v>
      </c>
      <c r="G42" s="63">
        <f t="shared" ref="G42:BR42" si="18">F44</f>
        <v>1140749.0625</v>
      </c>
      <c r="H42" s="63">
        <f t="shared" si="18"/>
        <v>1133249.0625</v>
      </c>
      <c r="I42" s="63">
        <f t="shared" si="18"/>
        <v>823525.3125</v>
      </c>
      <c r="J42" s="63">
        <f t="shared" si="18"/>
        <v>513801.5625</v>
      </c>
      <c r="K42" s="63">
        <f t="shared" si="18"/>
        <v>0</v>
      </c>
      <c r="L42" s="63">
        <f t="shared" si="18"/>
        <v>0</v>
      </c>
      <c r="M42" s="63">
        <f t="shared" si="18"/>
        <v>0</v>
      </c>
      <c r="N42" s="63">
        <f t="shared" si="18"/>
        <v>0</v>
      </c>
      <c r="O42" s="63">
        <f t="shared" si="18"/>
        <v>0</v>
      </c>
      <c r="P42" s="63">
        <f t="shared" si="18"/>
        <v>0</v>
      </c>
      <c r="Q42" s="63">
        <f t="shared" si="18"/>
        <v>0</v>
      </c>
      <c r="R42" s="63">
        <f t="shared" si="18"/>
        <v>0</v>
      </c>
      <c r="S42" s="63">
        <f t="shared" si="18"/>
        <v>0</v>
      </c>
      <c r="T42" s="63">
        <f t="shared" si="18"/>
        <v>0</v>
      </c>
      <c r="U42" s="63">
        <f t="shared" si="18"/>
        <v>0</v>
      </c>
      <c r="V42" s="63">
        <f t="shared" si="18"/>
        <v>0</v>
      </c>
      <c r="W42" s="63">
        <f t="shared" si="18"/>
        <v>0</v>
      </c>
      <c r="X42" s="63">
        <f t="shared" si="18"/>
        <v>0</v>
      </c>
      <c r="Y42" s="63">
        <f t="shared" si="18"/>
        <v>0</v>
      </c>
      <c r="Z42" s="63">
        <f t="shared" si="18"/>
        <v>0</v>
      </c>
      <c r="AA42" s="63">
        <f t="shared" si="18"/>
        <v>0</v>
      </c>
      <c r="AB42" s="63">
        <f t="shared" si="18"/>
        <v>0</v>
      </c>
      <c r="AC42" s="63">
        <f t="shared" si="18"/>
        <v>0</v>
      </c>
      <c r="AD42" s="63">
        <f t="shared" si="18"/>
        <v>0</v>
      </c>
      <c r="AE42" s="63">
        <f t="shared" si="18"/>
        <v>0</v>
      </c>
      <c r="AF42" s="63">
        <f t="shared" si="18"/>
        <v>0</v>
      </c>
      <c r="AG42" s="63">
        <f t="shared" si="18"/>
        <v>0</v>
      </c>
      <c r="AH42" s="63">
        <f t="shared" si="18"/>
        <v>0</v>
      </c>
      <c r="AI42" s="63">
        <f t="shared" si="18"/>
        <v>0</v>
      </c>
      <c r="AJ42" s="63">
        <f t="shared" si="18"/>
        <v>0</v>
      </c>
      <c r="AK42" s="63">
        <f t="shared" si="18"/>
        <v>0</v>
      </c>
      <c r="AL42" s="63">
        <f t="shared" si="18"/>
        <v>0</v>
      </c>
      <c r="AM42" s="63">
        <f t="shared" si="18"/>
        <v>0</v>
      </c>
      <c r="AN42" s="63">
        <f t="shared" si="18"/>
        <v>0</v>
      </c>
      <c r="AO42" s="63">
        <f t="shared" si="18"/>
        <v>0</v>
      </c>
      <c r="AP42" s="63">
        <f t="shared" si="18"/>
        <v>0</v>
      </c>
      <c r="AQ42" s="63">
        <f t="shared" si="18"/>
        <v>0</v>
      </c>
      <c r="AR42" s="63">
        <f t="shared" si="18"/>
        <v>0</v>
      </c>
      <c r="AS42" s="63">
        <f t="shared" si="18"/>
        <v>0</v>
      </c>
      <c r="AT42" s="63">
        <f t="shared" si="18"/>
        <v>0</v>
      </c>
      <c r="AU42" s="63">
        <f t="shared" si="18"/>
        <v>0</v>
      </c>
      <c r="AV42" s="63">
        <f t="shared" si="18"/>
        <v>0</v>
      </c>
      <c r="AW42" s="63">
        <f t="shared" si="18"/>
        <v>0</v>
      </c>
      <c r="AX42" s="63">
        <f t="shared" si="18"/>
        <v>0</v>
      </c>
      <c r="AY42" s="63">
        <f t="shared" si="18"/>
        <v>0</v>
      </c>
      <c r="AZ42" s="63">
        <f t="shared" si="18"/>
        <v>0</v>
      </c>
      <c r="BA42" s="63">
        <f t="shared" si="18"/>
        <v>0</v>
      </c>
      <c r="BB42" s="63">
        <f t="shared" si="18"/>
        <v>0</v>
      </c>
      <c r="BC42" s="63">
        <f t="shared" si="18"/>
        <v>0</v>
      </c>
      <c r="BD42" s="63">
        <f t="shared" si="18"/>
        <v>0</v>
      </c>
      <c r="BE42" s="63">
        <f t="shared" si="18"/>
        <v>0</v>
      </c>
      <c r="BF42" s="63">
        <f t="shared" si="18"/>
        <v>0</v>
      </c>
      <c r="BG42" s="63">
        <f t="shared" si="18"/>
        <v>0</v>
      </c>
      <c r="BH42" s="63">
        <f t="shared" si="18"/>
        <v>0</v>
      </c>
      <c r="BI42" s="63">
        <f t="shared" si="18"/>
        <v>0</v>
      </c>
      <c r="BJ42" s="63">
        <f t="shared" si="18"/>
        <v>0</v>
      </c>
      <c r="BK42" s="63">
        <f t="shared" si="18"/>
        <v>0</v>
      </c>
      <c r="BL42" s="63">
        <f t="shared" si="18"/>
        <v>0</v>
      </c>
      <c r="BM42" s="63">
        <f t="shared" si="18"/>
        <v>0</v>
      </c>
      <c r="BN42" s="63">
        <f t="shared" si="18"/>
        <v>0</v>
      </c>
      <c r="BO42" s="63">
        <f t="shared" si="18"/>
        <v>0</v>
      </c>
      <c r="BP42" s="63">
        <f t="shared" si="18"/>
        <v>0</v>
      </c>
      <c r="BQ42" s="63">
        <f t="shared" si="18"/>
        <v>0</v>
      </c>
      <c r="BR42" s="63">
        <f t="shared" si="18"/>
        <v>0</v>
      </c>
      <c r="BS42" s="63">
        <f t="shared" ref="BS42:BZ42" si="19">BR44</f>
        <v>0</v>
      </c>
      <c r="BT42" s="63">
        <f t="shared" si="19"/>
        <v>0</v>
      </c>
      <c r="BU42" s="63">
        <f t="shared" si="19"/>
        <v>0</v>
      </c>
      <c r="BV42" s="63">
        <f t="shared" si="19"/>
        <v>0</v>
      </c>
      <c r="BW42" s="63">
        <f t="shared" si="19"/>
        <v>0</v>
      </c>
      <c r="BX42" s="63">
        <f t="shared" si="19"/>
        <v>0</v>
      </c>
      <c r="BY42" s="63">
        <f t="shared" si="19"/>
        <v>0</v>
      </c>
      <c r="BZ42" s="63">
        <f t="shared" si="19"/>
        <v>0</v>
      </c>
    </row>
    <row r="43" spans="1:78" x14ac:dyDescent="0.2">
      <c r="A43" s="155" t="s">
        <v>85</v>
      </c>
      <c r="E43" s="93"/>
      <c r="F43" s="63">
        <f t="shared" ref="F43:BQ43" si="20">-MAX(MIN(F42,-F30))</f>
        <v>-247500</v>
      </c>
      <c r="G43" s="63">
        <f t="shared" si="20"/>
        <v>-7500</v>
      </c>
      <c r="H43" s="63">
        <f t="shared" si="20"/>
        <v>-309723.75</v>
      </c>
      <c r="I43" s="63">
        <f t="shared" si="20"/>
        <v>-309723.75</v>
      </c>
      <c r="J43" s="63">
        <f t="shared" si="20"/>
        <v>-513801.5625</v>
      </c>
      <c r="K43" s="63">
        <f t="shared" si="20"/>
        <v>0</v>
      </c>
      <c r="L43" s="63">
        <f t="shared" si="20"/>
        <v>0</v>
      </c>
      <c r="M43" s="63">
        <f t="shared" si="20"/>
        <v>0</v>
      </c>
      <c r="N43" s="63">
        <f t="shared" si="20"/>
        <v>0</v>
      </c>
      <c r="O43" s="63">
        <f t="shared" si="20"/>
        <v>0</v>
      </c>
      <c r="P43" s="63">
        <f t="shared" si="20"/>
        <v>0</v>
      </c>
      <c r="Q43" s="63">
        <f t="shared" si="20"/>
        <v>0</v>
      </c>
      <c r="R43" s="63">
        <f t="shared" si="20"/>
        <v>0</v>
      </c>
      <c r="S43" s="63">
        <f t="shared" si="20"/>
        <v>0</v>
      </c>
      <c r="T43" s="63">
        <f t="shared" si="20"/>
        <v>0</v>
      </c>
      <c r="U43" s="63">
        <f t="shared" si="20"/>
        <v>0</v>
      </c>
      <c r="V43" s="63">
        <f t="shared" si="20"/>
        <v>0</v>
      </c>
      <c r="W43" s="63">
        <f t="shared" si="20"/>
        <v>0</v>
      </c>
      <c r="X43" s="63">
        <f t="shared" si="20"/>
        <v>0</v>
      </c>
      <c r="Y43" s="63">
        <f t="shared" si="20"/>
        <v>0</v>
      </c>
      <c r="Z43" s="63">
        <f t="shared" si="20"/>
        <v>0</v>
      </c>
      <c r="AA43" s="63">
        <f t="shared" si="20"/>
        <v>0</v>
      </c>
      <c r="AB43" s="63">
        <f t="shared" si="20"/>
        <v>0</v>
      </c>
      <c r="AC43" s="63">
        <f t="shared" si="20"/>
        <v>0</v>
      </c>
      <c r="AD43" s="63">
        <f t="shared" si="20"/>
        <v>0</v>
      </c>
      <c r="AE43" s="63">
        <f t="shared" si="20"/>
        <v>0</v>
      </c>
      <c r="AF43" s="63">
        <f t="shared" si="20"/>
        <v>0</v>
      </c>
      <c r="AG43" s="63">
        <f t="shared" si="20"/>
        <v>0</v>
      </c>
      <c r="AH43" s="63">
        <f t="shared" si="20"/>
        <v>0</v>
      </c>
      <c r="AI43" s="63">
        <f t="shared" si="20"/>
        <v>0</v>
      </c>
      <c r="AJ43" s="63">
        <f t="shared" si="20"/>
        <v>0</v>
      </c>
      <c r="AK43" s="63">
        <f t="shared" si="20"/>
        <v>0</v>
      </c>
      <c r="AL43" s="63">
        <f t="shared" si="20"/>
        <v>0</v>
      </c>
      <c r="AM43" s="63">
        <f t="shared" si="20"/>
        <v>0</v>
      </c>
      <c r="AN43" s="63">
        <f t="shared" si="20"/>
        <v>0</v>
      </c>
      <c r="AO43" s="63">
        <f t="shared" si="20"/>
        <v>0</v>
      </c>
      <c r="AP43" s="63">
        <f t="shared" si="20"/>
        <v>0</v>
      </c>
      <c r="AQ43" s="63">
        <f t="shared" si="20"/>
        <v>0</v>
      </c>
      <c r="AR43" s="63">
        <f t="shared" si="20"/>
        <v>0</v>
      </c>
      <c r="AS43" s="63">
        <f t="shared" si="20"/>
        <v>0</v>
      </c>
      <c r="AT43" s="63">
        <f t="shared" si="20"/>
        <v>0</v>
      </c>
      <c r="AU43" s="63">
        <f t="shared" si="20"/>
        <v>0</v>
      </c>
      <c r="AV43" s="63">
        <f t="shared" si="20"/>
        <v>0</v>
      </c>
      <c r="AW43" s="63">
        <f t="shared" si="20"/>
        <v>0</v>
      </c>
      <c r="AX43" s="63">
        <f t="shared" si="20"/>
        <v>0</v>
      </c>
      <c r="AY43" s="63">
        <f t="shared" si="20"/>
        <v>0</v>
      </c>
      <c r="AZ43" s="63">
        <f t="shared" si="20"/>
        <v>0</v>
      </c>
      <c r="BA43" s="63">
        <f t="shared" si="20"/>
        <v>0</v>
      </c>
      <c r="BB43" s="63">
        <f t="shared" si="20"/>
        <v>0</v>
      </c>
      <c r="BC43" s="63">
        <f t="shared" si="20"/>
        <v>0</v>
      </c>
      <c r="BD43" s="63">
        <f t="shared" si="20"/>
        <v>0</v>
      </c>
      <c r="BE43" s="63">
        <f t="shared" si="20"/>
        <v>0</v>
      </c>
      <c r="BF43" s="63">
        <f t="shared" si="20"/>
        <v>0</v>
      </c>
      <c r="BG43" s="63">
        <f t="shared" si="20"/>
        <v>0</v>
      </c>
      <c r="BH43" s="63">
        <f t="shared" si="20"/>
        <v>0</v>
      </c>
      <c r="BI43" s="63">
        <f t="shared" si="20"/>
        <v>0</v>
      </c>
      <c r="BJ43" s="63">
        <f t="shared" si="20"/>
        <v>0</v>
      </c>
      <c r="BK43" s="63">
        <f t="shared" si="20"/>
        <v>0</v>
      </c>
      <c r="BL43" s="63">
        <f t="shared" si="20"/>
        <v>0</v>
      </c>
      <c r="BM43" s="63">
        <f t="shared" si="20"/>
        <v>0</v>
      </c>
      <c r="BN43" s="63">
        <f t="shared" si="20"/>
        <v>0</v>
      </c>
      <c r="BO43" s="63">
        <f t="shared" si="20"/>
        <v>0</v>
      </c>
      <c r="BP43" s="63">
        <f t="shared" si="20"/>
        <v>0</v>
      </c>
      <c r="BQ43" s="63">
        <f t="shared" si="20"/>
        <v>0</v>
      </c>
      <c r="BR43" s="63">
        <f t="shared" ref="BR43:BZ43" si="21">-MAX(MIN(BR42,-BR30))</f>
        <v>0</v>
      </c>
      <c r="BS43" s="63">
        <f t="shared" si="21"/>
        <v>0</v>
      </c>
      <c r="BT43" s="63">
        <f t="shared" si="21"/>
        <v>0</v>
      </c>
      <c r="BU43" s="63">
        <f t="shared" si="21"/>
        <v>0</v>
      </c>
      <c r="BV43" s="63">
        <f t="shared" si="21"/>
        <v>0</v>
      </c>
      <c r="BW43" s="63">
        <f t="shared" si="21"/>
        <v>0</v>
      </c>
      <c r="BX43" s="63">
        <f t="shared" si="21"/>
        <v>0</v>
      </c>
      <c r="BY43" s="63">
        <f t="shared" si="21"/>
        <v>0</v>
      </c>
      <c r="BZ43" s="63">
        <f t="shared" si="21"/>
        <v>0</v>
      </c>
    </row>
    <row r="44" spans="1:78" x14ac:dyDescent="0.2">
      <c r="A44" s="155" t="s">
        <v>86</v>
      </c>
      <c r="E44" s="93"/>
      <c r="F44" s="63">
        <f t="shared" ref="F44:BQ44" si="22">F42+F43</f>
        <v>1140749.0625</v>
      </c>
      <c r="G44" s="63">
        <f t="shared" si="22"/>
        <v>1133249.0625</v>
      </c>
      <c r="H44" s="63">
        <f t="shared" si="22"/>
        <v>823525.3125</v>
      </c>
      <c r="I44" s="63">
        <f t="shared" si="22"/>
        <v>513801.5625</v>
      </c>
      <c r="J44" s="63">
        <f t="shared" si="22"/>
        <v>0</v>
      </c>
      <c r="K44" s="63">
        <f t="shared" si="22"/>
        <v>0</v>
      </c>
      <c r="L44" s="63">
        <f t="shared" si="22"/>
        <v>0</v>
      </c>
      <c r="M44" s="63">
        <f t="shared" si="22"/>
        <v>0</v>
      </c>
      <c r="N44" s="63">
        <f t="shared" si="22"/>
        <v>0</v>
      </c>
      <c r="O44" s="63">
        <f t="shared" si="22"/>
        <v>0</v>
      </c>
      <c r="P44" s="63">
        <f t="shared" si="22"/>
        <v>0</v>
      </c>
      <c r="Q44" s="63">
        <f t="shared" si="22"/>
        <v>0</v>
      </c>
      <c r="R44" s="63">
        <f t="shared" si="22"/>
        <v>0</v>
      </c>
      <c r="S44" s="63">
        <f t="shared" si="22"/>
        <v>0</v>
      </c>
      <c r="T44" s="63">
        <f t="shared" si="22"/>
        <v>0</v>
      </c>
      <c r="U44" s="63">
        <f t="shared" si="22"/>
        <v>0</v>
      </c>
      <c r="V44" s="63">
        <f t="shared" si="22"/>
        <v>0</v>
      </c>
      <c r="W44" s="63">
        <f t="shared" si="22"/>
        <v>0</v>
      </c>
      <c r="X44" s="63">
        <f t="shared" si="22"/>
        <v>0</v>
      </c>
      <c r="Y44" s="63">
        <f t="shared" si="22"/>
        <v>0</v>
      </c>
      <c r="Z44" s="63">
        <f t="shared" si="22"/>
        <v>0</v>
      </c>
      <c r="AA44" s="63">
        <f t="shared" si="22"/>
        <v>0</v>
      </c>
      <c r="AB44" s="63">
        <f t="shared" si="22"/>
        <v>0</v>
      </c>
      <c r="AC44" s="63">
        <f t="shared" si="22"/>
        <v>0</v>
      </c>
      <c r="AD44" s="63">
        <f t="shared" si="22"/>
        <v>0</v>
      </c>
      <c r="AE44" s="63">
        <f t="shared" si="22"/>
        <v>0</v>
      </c>
      <c r="AF44" s="63">
        <f t="shared" si="22"/>
        <v>0</v>
      </c>
      <c r="AG44" s="63">
        <f t="shared" si="22"/>
        <v>0</v>
      </c>
      <c r="AH44" s="63">
        <f t="shared" si="22"/>
        <v>0</v>
      </c>
      <c r="AI44" s="63">
        <f t="shared" si="22"/>
        <v>0</v>
      </c>
      <c r="AJ44" s="63">
        <f t="shared" si="22"/>
        <v>0</v>
      </c>
      <c r="AK44" s="63">
        <f t="shared" si="22"/>
        <v>0</v>
      </c>
      <c r="AL44" s="63">
        <f t="shared" si="22"/>
        <v>0</v>
      </c>
      <c r="AM44" s="63">
        <f t="shared" si="22"/>
        <v>0</v>
      </c>
      <c r="AN44" s="63">
        <f t="shared" si="22"/>
        <v>0</v>
      </c>
      <c r="AO44" s="63">
        <f t="shared" si="22"/>
        <v>0</v>
      </c>
      <c r="AP44" s="63">
        <f t="shared" si="22"/>
        <v>0</v>
      </c>
      <c r="AQ44" s="63">
        <f t="shared" si="22"/>
        <v>0</v>
      </c>
      <c r="AR44" s="63">
        <f t="shared" si="22"/>
        <v>0</v>
      </c>
      <c r="AS44" s="63">
        <f t="shared" si="22"/>
        <v>0</v>
      </c>
      <c r="AT44" s="63">
        <f t="shared" si="22"/>
        <v>0</v>
      </c>
      <c r="AU44" s="63">
        <f t="shared" si="22"/>
        <v>0</v>
      </c>
      <c r="AV44" s="63">
        <f t="shared" si="22"/>
        <v>0</v>
      </c>
      <c r="AW44" s="63">
        <f t="shared" si="22"/>
        <v>0</v>
      </c>
      <c r="AX44" s="63">
        <f t="shared" si="22"/>
        <v>0</v>
      </c>
      <c r="AY44" s="63">
        <f t="shared" si="22"/>
        <v>0</v>
      </c>
      <c r="AZ44" s="63">
        <f t="shared" si="22"/>
        <v>0</v>
      </c>
      <c r="BA44" s="63">
        <f t="shared" si="22"/>
        <v>0</v>
      </c>
      <c r="BB44" s="63">
        <f t="shared" si="22"/>
        <v>0</v>
      </c>
      <c r="BC44" s="63">
        <f t="shared" si="22"/>
        <v>0</v>
      </c>
      <c r="BD44" s="63">
        <f t="shared" si="22"/>
        <v>0</v>
      </c>
      <c r="BE44" s="63">
        <f t="shared" si="22"/>
        <v>0</v>
      </c>
      <c r="BF44" s="63">
        <f t="shared" si="22"/>
        <v>0</v>
      </c>
      <c r="BG44" s="63">
        <f t="shared" si="22"/>
        <v>0</v>
      </c>
      <c r="BH44" s="63">
        <f t="shared" si="22"/>
        <v>0</v>
      </c>
      <c r="BI44" s="63">
        <f t="shared" si="22"/>
        <v>0</v>
      </c>
      <c r="BJ44" s="63">
        <f t="shared" si="22"/>
        <v>0</v>
      </c>
      <c r="BK44" s="63">
        <f t="shared" si="22"/>
        <v>0</v>
      </c>
      <c r="BL44" s="63">
        <f t="shared" si="22"/>
        <v>0</v>
      </c>
      <c r="BM44" s="63">
        <f t="shared" si="22"/>
        <v>0</v>
      </c>
      <c r="BN44" s="63">
        <f t="shared" si="22"/>
        <v>0</v>
      </c>
      <c r="BO44" s="63">
        <f t="shared" si="22"/>
        <v>0</v>
      </c>
      <c r="BP44" s="63">
        <f t="shared" si="22"/>
        <v>0</v>
      </c>
      <c r="BQ44" s="63">
        <f t="shared" si="22"/>
        <v>0</v>
      </c>
      <c r="BR44" s="63">
        <f t="shared" ref="BR44:BZ44" si="23">BR42+BR43</f>
        <v>0</v>
      </c>
      <c r="BS44" s="63">
        <f t="shared" si="23"/>
        <v>0</v>
      </c>
      <c r="BT44" s="63">
        <f t="shared" si="23"/>
        <v>0</v>
      </c>
      <c r="BU44" s="63">
        <f t="shared" si="23"/>
        <v>0</v>
      </c>
      <c r="BV44" s="63">
        <f t="shared" si="23"/>
        <v>0</v>
      </c>
      <c r="BW44" s="63">
        <f t="shared" si="23"/>
        <v>0</v>
      </c>
      <c r="BX44" s="63">
        <f t="shared" si="23"/>
        <v>0</v>
      </c>
      <c r="BY44" s="63">
        <f t="shared" si="23"/>
        <v>0</v>
      </c>
      <c r="BZ44" s="63">
        <f t="shared" si="23"/>
        <v>0</v>
      </c>
    </row>
    <row r="45" spans="1:78" x14ac:dyDescent="0.2">
      <c r="E45" s="9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</row>
    <row r="46" spans="1:78" x14ac:dyDescent="0.2">
      <c r="A46" s="165" t="s">
        <v>96</v>
      </c>
      <c r="B46" s="65"/>
      <c r="E46" s="9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</row>
    <row r="47" spans="1:78" x14ac:dyDescent="0.2">
      <c r="A47" s="155" t="s">
        <v>84</v>
      </c>
      <c r="E47" s="93"/>
      <c r="F47" s="63">
        <f>ScaleEconomics!D142</f>
        <v>4164747.1875</v>
      </c>
      <c r="G47" s="63">
        <f t="shared" ref="G47:BR47" si="24">F50</f>
        <v>4164747.1875</v>
      </c>
      <c r="H47" s="63">
        <f t="shared" si="24"/>
        <v>4164747.1875</v>
      </c>
      <c r="I47" s="63">
        <f t="shared" si="24"/>
        <v>4164747.1875</v>
      </c>
      <c r="J47" s="63">
        <f t="shared" si="24"/>
        <v>4164747.1875</v>
      </c>
      <c r="K47" s="63">
        <f t="shared" si="24"/>
        <v>2064825</v>
      </c>
      <c r="L47" s="63">
        <f t="shared" si="24"/>
        <v>1720687.5</v>
      </c>
      <c r="M47" s="63">
        <f t="shared" si="24"/>
        <v>1376550</v>
      </c>
      <c r="N47" s="63">
        <f t="shared" si="24"/>
        <v>1032412.5</v>
      </c>
      <c r="O47" s="63">
        <f t="shared" si="24"/>
        <v>688275</v>
      </c>
      <c r="P47" s="63">
        <f t="shared" si="24"/>
        <v>344137.5</v>
      </c>
      <c r="Q47" s="63">
        <f t="shared" si="24"/>
        <v>2107000</v>
      </c>
      <c r="R47" s="63">
        <f t="shared" si="24"/>
        <v>4164747.1875</v>
      </c>
      <c r="S47" s="63">
        <f t="shared" si="24"/>
        <v>4164747.1875</v>
      </c>
      <c r="T47" s="63">
        <f t="shared" si="24"/>
        <v>4164747.1875</v>
      </c>
      <c r="U47" s="63">
        <f t="shared" si="24"/>
        <v>4164747.1875</v>
      </c>
      <c r="V47" s="63">
        <f t="shared" si="24"/>
        <v>4164747.1875</v>
      </c>
      <c r="W47" s="63">
        <f t="shared" si="24"/>
        <v>4164747.1875</v>
      </c>
      <c r="X47" s="63">
        <f t="shared" si="24"/>
        <v>4164747.1875</v>
      </c>
      <c r="Y47" s="63">
        <f t="shared" si="24"/>
        <v>4164747.1875</v>
      </c>
      <c r="Z47" s="63">
        <f t="shared" si="24"/>
        <v>4164747.1875</v>
      </c>
      <c r="AA47" s="63">
        <f t="shared" si="24"/>
        <v>4164747.1875</v>
      </c>
      <c r="AB47" s="63">
        <f t="shared" si="24"/>
        <v>4164747.1875</v>
      </c>
      <c r="AC47" s="63">
        <f t="shared" si="24"/>
        <v>4164747.1875</v>
      </c>
      <c r="AD47" s="63">
        <f t="shared" si="24"/>
        <v>4164747.1875</v>
      </c>
      <c r="AE47" s="63">
        <f t="shared" si="24"/>
        <v>4164747.1875</v>
      </c>
      <c r="AF47" s="63">
        <f t="shared" si="24"/>
        <v>4164747.1875</v>
      </c>
      <c r="AG47" s="63">
        <f t="shared" si="24"/>
        <v>4164747.1875</v>
      </c>
      <c r="AH47" s="63">
        <f t="shared" si="24"/>
        <v>4164747.1875</v>
      </c>
      <c r="AI47" s="63">
        <f t="shared" si="24"/>
        <v>4164747.1875</v>
      </c>
      <c r="AJ47" s="63">
        <f t="shared" si="24"/>
        <v>4164747.1875</v>
      </c>
      <c r="AK47" s="63">
        <f t="shared" si="24"/>
        <v>4164747.1875</v>
      </c>
      <c r="AL47" s="63">
        <f t="shared" si="24"/>
        <v>4164747.1875</v>
      </c>
      <c r="AM47" s="63">
        <f t="shared" si="24"/>
        <v>4164747.1875</v>
      </c>
      <c r="AN47" s="63">
        <f t="shared" si="24"/>
        <v>4164747.1875</v>
      </c>
      <c r="AO47" s="63">
        <f t="shared" si="24"/>
        <v>4164747.1875</v>
      </c>
      <c r="AP47" s="63">
        <f t="shared" si="24"/>
        <v>4164747.1875</v>
      </c>
      <c r="AQ47" s="63">
        <f t="shared" si="24"/>
        <v>4164747.1875</v>
      </c>
      <c r="AR47" s="63">
        <f t="shared" si="24"/>
        <v>4164747.1875</v>
      </c>
      <c r="AS47" s="63">
        <f t="shared" si="24"/>
        <v>4164747.1875</v>
      </c>
      <c r="AT47" s="63">
        <f t="shared" si="24"/>
        <v>4164747.1875</v>
      </c>
      <c r="AU47" s="63">
        <f t="shared" si="24"/>
        <v>4164747.1875</v>
      </c>
      <c r="AV47" s="63">
        <f t="shared" si="24"/>
        <v>4164747.1875</v>
      </c>
      <c r="AW47" s="63">
        <f t="shared" si="24"/>
        <v>4164747.1875</v>
      </c>
      <c r="AX47" s="63">
        <f t="shared" si="24"/>
        <v>4164747.1875</v>
      </c>
      <c r="AY47" s="63">
        <f t="shared" si="24"/>
        <v>4164747.1875</v>
      </c>
      <c r="AZ47" s="63">
        <f t="shared" si="24"/>
        <v>4164747.1875</v>
      </c>
      <c r="BA47" s="63">
        <f t="shared" si="24"/>
        <v>4164747.1875</v>
      </c>
      <c r="BB47" s="63">
        <f t="shared" si="24"/>
        <v>4164747.1875</v>
      </c>
      <c r="BC47" s="63">
        <f t="shared" si="24"/>
        <v>4164747.1875</v>
      </c>
      <c r="BD47" s="63">
        <f t="shared" si="24"/>
        <v>4164747.1875</v>
      </c>
      <c r="BE47" s="63">
        <f t="shared" si="24"/>
        <v>4164747.1875</v>
      </c>
      <c r="BF47" s="63">
        <f t="shared" si="24"/>
        <v>4164747.1875</v>
      </c>
      <c r="BG47" s="63">
        <f t="shared" si="24"/>
        <v>4164747.1875</v>
      </c>
      <c r="BH47" s="63">
        <f t="shared" si="24"/>
        <v>4164747.1875</v>
      </c>
      <c r="BI47" s="63">
        <f t="shared" si="24"/>
        <v>4164747.1875</v>
      </c>
      <c r="BJ47" s="63">
        <f t="shared" si="24"/>
        <v>4164747.1875</v>
      </c>
      <c r="BK47" s="63">
        <f t="shared" si="24"/>
        <v>4164747.1875</v>
      </c>
      <c r="BL47" s="63">
        <f t="shared" si="24"/>
        <v>4164747.1875</v>
      </c>
      <c r="BM47" s="63">
        <f t="shared" si="24"/>
        <v>4164747.1875</v>
      </c>
      <c r="BN47" s="63">
        <f t="shared" si="24"/>
        <v>4164747.1875</v>
      </c>
      <c r="BO47" s="63">
        <f t="shared" si="24"/>
        <v>4164747.1875</v>
      </c>
      <c r="BP47" s="63">
        <f t="shared" si="24"/>
        <v>4164747.1875</v>
      </c>
      <c r="BQ47" s="63">
        <f t="shared" si="24"/>
        <v>4164747.1875</v>
      </c>
      <c r="BR47" s="63">
        <f t="shared" si="24"/>
        <v>4164747.1875</v>
      </c>
      <c r="BS47" s="63">
        <f t="shared" ref="BS47:BZ47" si="25">BR50</f>
        <v>4164747.1875</v>
      </c>
      <c r="BT47" s="63">
        <f t="shared" si="25"/>
        <v>4164747.1875</v>
      </c>
      <c r="BU47" s="63">
        <f t="shared" si="25"/>
        <v>4164747.1875</v>
      </c>
      <c r="BV47" s="63">
        <f t="shared" si="25"/>
        <v>4164747.1875</v>
      </c>
      <c r="BW47" s="63">
        <f t="shared" si="25"/>
        <v>4164747.1875</v>
      </c>
      <c r="BX47" s="63">
        <f t="shared" si="25"/>
        <v>4164747.1875</v>
      </c>
      <c r="BY47" s="63">
        <f t="shared" si="25"/>
        <v>4164747.1875</v>
      </c>
      <c r="BZ47" s="63">
        <f t="shared" si="25"/>
        <v>4164747.1875</v>
      </c>
    </row>
    <row r="48" spans="1:78" x14ac:dyDescent="0.2">
      <c r="A48" s="155" t="s">
        <v>97</v>
      </c>
      <c r="E48" s="93"/>
      <c r="F48" s="63">
        <f t="shared" ref="F48:BQ48" si="26">-MAX(MIN(-(F30-F43), F47), 0)</f>
        <v>0</v>
      </c>
      <c r="G48" s="63">
        <f t="shared" si="26"/>
        <v>0</v>
      </c>
      <c r="H48" s="63">
        <f t="shared" si="26"/>
        <v>0</v>
      </c>
      <c r="I48" s="63">
        <f t="shared" si="26"/>
        <v>0</v>
      </c>
      <c r="J48" s="63">
        <f t="shared" si="26"/>
        <v>-2099922.1875</v>
      </c>
      <c r="K48" s="63">
        <f t="shared" si="26"/>
        <v>-344137.5</v>
      </c>
      <c r="L48" s="63">
        <f t="shared" si="26"/>
        <v>-344137.5</v>
      </c>
      <c r="M48" s="63">
        <f t="shared" si="26"/>
        <v>-344137.5</v>
      </c>
      <c r="N48" s="63">
        <f t="shared" si="26"/>
        <v>-344137.5</v>
      </c>
      <c r="O48" s="63">
        <f t="shared" si="26"/>
        <v>-344137.5</v>
      </c>
      <c r="P48" s="63">
        <f t="shared" si="26"/>
        <v>-344137.5</v>
      </c>
      <c r="Q48" s="63">
        <f t="shared" si="26"/>
        <v>0</v>
      </c>
      <c r="R48" s="63">
        <f t="shared" si="26"/>
        <v>0</v>
      </c>
      <c r="S48" s="63">
        <f t="shared" si="26"/>
        <v>0</v>
      </c>
      <c r="T48" s="63">
        <f t="shared" si="26"/>
        <v>0</v>
      </c>
      <c r="U48" s="63">
        <f t="shared" si="26"/>
        <v>0</v>
      </c>
      <c r="V48" s="63">
        <f t="shared" si="26"/>
        <v>0</v>
      </c>
      <c r="W48" s="63">
        <f t="shared" si="26"/>
        <v>0</v>
      </c>
      <c r="X48" s="63">
        <f t="shared" si="26"/>
        <v>0</v>
      </c>
      <c r="Y48" s="63">
        <f t="shared" si="26"/>
        <v>0</v>
      </c>
      <c r="Z48" s="63">
        <f t="shared" si="26"/>
        <v>0</v>
      </c>
      <c r="AA48" s="63">
        <f t="shared" si="26"/>
        <v>0</v>
      </c>
      <c r="AB48" s="63">
        <f t="shared" si="26"/>
        <v>0</v>
      </c>
      <c r="AC48" s="63">
        <f t="shared" si="26"/>
        <v>0</v>
      </c>
      <c r="AD48" s="63">
        <f t="shared" si="26"/>
        <v>0</v>
      </c>
      <c r="AE48" s="63">
        <f t="shared" si="26"/>
        <v>0</v>
      </c>
      <c r="AF48" s="63">
        <f t="shared" si="26"/>
        <v>0</v>
      </c>
      <c r="AG48" s="63">
        <f t="shared" si="26"/>
        <v>0</v>
      </c>
      <c r="AH48" s="63">
        <f t="shared" si="26"/>
        <v>0</v>
      </c>
      <c r="AI48" s="63">
        <f t="shared" si="26"/>
        <v>0</v>
      </c>
      <c r="AJ48" s="63">
        <f t="shared" si="26"/>
        <v>0</v>
      </c>
      <c r="AK48" s="63">
        <f t="shared" si="26"/>
        <v>0</v>
      </c>
      <c r="AL48" s="63">
        <f t="shared" si="26"/>
        <v>0</v>
      </c>
      <c r="AM48" s="63">
        <f t="shared" si="26"/>
        <v>0</v>
      </c>
      <c r="AN48" s="63">
        <f t="shared" si="26"/>
        <v>0</v>
      </c>
      <c r="AO48" s="63">
        <f t="shared" si="26"/>
        <v>0</v>
      </c>
      <c r="AP48" s="63">
        <f t="shared" si="26"/>
        <v>0</v>
      </c>
      <c r="AQ48" s="63">
        <f t="shared" si="26"/>
        <v>0</v>
      </c>
      <c r="AR48" s="63">
        <f t="shared" si="26"/>
        <v>0</v>
      </c>
      <c r="AS48" s="63">
        <f t="shared" si="26"/>
        <v>0</v>
      </c>
      <c r="AT48" s="63">
        <f t="shared" si="26"/>
        <v>0</v>
      </c>
      <c r="AU48" s="63">
        <f t="shared" si="26"/>
        <v>0</v>
      </c>
      <c r="AV48" s="63">
        <f t="shared" si="26"/>
        <v>0</v>
      </c>
      <c r="AW48" s="63">
        <f t="shared" si="26"/>
        <v>0</v>
      </c>
      <c r="AX48" s="63">
        <f t="shared" si="26"/>
        <v>0</v>
      </c>
      <c r="AY48" s="63">
        <f t="shared" si="26"/>
        <v>0</v>
      </c>
      <c r="AZ48" s="63">
        <f t="shared" si="26"/>
        <v>0</v>
      </c>
      <c r="BA48" s="63">
        <f t="shared" si="26"/>
        <v>0</v>
      </c>
      <c r="BB48" s="63">
        <f t="shared" si="26"/>
        <v>0</v>
      </c>
      <c r="BC48" s="63">
        <f t="shared" si="26"/>
        <v>0</v>
      </c>
      <c r="BD48" s="63">
        <f t="shared" si="26"/>
        <v>0</v>
      </c>
      <c r="BE48" s="63">
        <f t="shared" si="26"/>
        <v>0</v>
      </c>
      <c r="BF48" s="63">
        <f t="shared" si="26"/>
        <v>0</v>
      </c>
      <c r="BG48" s="63">
        <f t="shared" si="26"/>
        <v>0</v>
      </c>
      <c r="BH48" s="63">
        <f t="shared" si="26"/>
        <v>0</v>
      </c>
      <c r="BI48" s="63">
        <f t="shared" si="26"/>
        <v>0</v>
      </c>
      <c r="BJ48" s="63">
        <f t="shared" si="26"/>
        <v>0</v>
      </c>
      <c r="BK48" s="63">
        <f t="shared" si="26"/>
        <v>0</v>
      </c>
      <c r="BL48" s="63">
        <f t="shared" si="26"/>
        <v>0</v>
      </c>
      <c r="BM48" s="63">
        <f t="shared" si="26"/>
        <v>0</v>
      </c>
      <c r="BN48" s="63">
        <f t="shared" si="26"/>
        <v>0</v>
      </c>
      <c r="BO48" s="63">
        <f t="shared" si="26"/>
        <v>0</v>
      </c>
      <c r="BP48" s="63">
        <f t="shared" si="26"/>
        <v>0</v>
      </c>
      <c r="BQ48" s="63">
        <f t="shared" si="26"/>
        <v>0</v>
      </c>
      <c r="BR48" s="63">
        <f t="shared" ref="BR48:BZ48" si="27">-MAX(MIN(-(BR30-BR43), BR47), 0)</f>
        <v>0</v>
      </c>
      <c r="BS48" s="63">
        <f t="shared" si="27"/>
        <v>0</v>
      </c>
      <c r="BT48" s="63">
        <f t="shared" si="27"/>
        <v>0</v>
      </c>
      <c r="BU48" s="63">
        <f t="shared" si="27"/>
        <v>0</v>
      </c>
      <c r="BV48" s="63">
        <f t="shared" si="27"/>
        <v>0</v>
      </c>
      <c r="BW48" s="63">
        <f t="shared" si="27"/>
        <v>0</v>
      </c>
      <c r="BX48" s="63">
        <f t="shared" si="27"/>
        <v>0</v>
      </c>
      <c r="BY48" s="63">
        <f t="shared" si="27"/>
        <v>0</v>
      </c>
      <c r="BZ48" s="63">
        <f t="shared" si="27"/>
        <v>0</v>
      </c>
    </row>
    <row r="49" spans="1:78" x14ac:dyDescent="0.2">
      <c r="A49" s="155" t="s">
        <v>98</v>
      </c>
      <c r="E49" s="93"/>
      <c r="F49" s="63">
        <f>IF(F11&gt;0,MIN(ScaleEconomics!$D$142-F47, F11), 0)</f>
        <v>0</v>
      </c>
      <c r="G49" s="63">
        <f>IF(G11&gt;0,MIN(ScaleEconomics!$D$142-G47, G11), 0)</f>
        <v>0</v>
      </c>
      <c r="H49" s="63">
        <f>IF(H11&gt;0,MIN(ScaleEconomics!$D$142-H47, H11), 0)</f>
        <v>0</v>
      </c>
      <c r="I49" s="63">
        <f>IF(I11&gt;0,MIN(ScaleEconomics!$D$142-I47, I11), 0)</f>
        <v>0</v>
      </c>
      <c r="J49" s="63">
        <f>IF(J11&gt;0,MIN(ScaleEconomics!$D$142-J47, J11), 0)</f>
        <v>0</v>
      </c>
      <c r="K49" s="63">
        <f>IF(K11&gt;0,MIN(ScaleEconomics!$D$142-K47, K11), 0)</f>
        <v>0</v>
      </c>
      <c r="L49" s="63">
        <f>IF(L11&gt;0,MIN(ScaleEconomics!$D$142-L47, L11), 0)</f>
        <v>0</v>
      </c>
      <c r="M49" s="63">
        <f>IF(M11&gt;0,MIN(ScaleEconomics!$D$142-M47, M11), 0)</f>
        <v>0</v>
      </c>
      <c r="N49" s="63">
        <f>IF(N11&gt;0,MIN(ScaleEconomics!$D$142-N47, N11), 0)</f>
        <v>0</v>
      </c>
      <c r="O49" s="63">
        <f>IF(O11&gt;0,MIN(ScaleEconomics!$D$142-O47, O11), 0)</f>
        <v>0</v>
      </c>
      <c r="P49" s="63">
        <f>IF(P11&gt;0,MIN(ScaleEconomics!$D$142-P47, P11), 0)</f>
        <v>2107000</v>
      </c>
      <c r="Q49" s="63">
        <f>IF(Q11&gt;0,MIN(ScaleEconomics!$D$142-Q47, Q11), 0)</f>
        <v>2057747.1875</v>
      </c>
      <c r="R49" s="63">
        <f>IF(R11&gt;0,MIN(ScaleEconomics!$D$142-R47, R11), 0)</f>
        <v>0</v>
      </c>
      <c r="S49" s="63">
        <f>IF(S11&gt;0,MIN(ScaleEconomics!$D$142-S47, S11), 0)</f>
        <v>0</v>
      </c>
      <c r="T49" s="63">
        <f>IF(T11&gt;0,MIN(ScaleEconomics!$D$142-T47, T11), 0)</f>
        <v>0</v>
      </c>
      <c r="U49" s="63">
        <f>IF(U11&gt;0,MIN(ScaleEconomics!$D$142-U47, U11), 0)</f>
        <v>0</v>
      </c>
      <c r="V49" s="63">
        <f>IF(V11&gt;0,MIN(ScaleEconomics!$D$142-V47, V11), 0)</f>
        <v>0</v>
      </c>
      <c r="W49" s="63">
        <f>IF(W11&gt;0,MIN(ScaleEconomics!$D$142-W47, W11), 0)</f>
        <v>0</v>
      </c>
      <c r="X49" s="63">
        <f>IF(X11&gt;0,MIN(ScaleEconomics!$D$142-X47, X11), 0)</f>
        <v>0</v>
      </c>
      <c r="Y49" s="63">
        <f>IF(Y11&gt;0,MIN(ScaleEconomics!$D$142-Y47, Y11), 0)</f>
        <v>0</v>
      </c>
      <c r="Z49" s="63">
        <f>IF(Z11&gt;0,MIN(ScaleEconomics!$D$142-Z47, Z11), 0)</f>
        <v>0</v>
      </c>
      <c r="AA49" s="63">
        <f>IF(AA11&gt;0,MIN(ScaleEconomics!$D$142-AA47, AA11), 0)</f>
        <v>0</v>
      </c>
      <c r="AB49" s="63">
        <f>IF(AB11&gt;0,MIN(ScaleEconomics!$D$142-AB47, AB11), 0)</f>
        <v>0</v>
      </c>
      <c r="AC49" s="63">
        <f>IF(AC11&gt;0,MIN(ScaleEconomics!$D$142-AC47, AC11), 0)</f>
        <v>0</v>
      </c>
      <c r="AD49" s="63">
        <f>IF(AD11&gt;0,MIN(ScaleEconomics!$D$142-AD47, AD11), 0)</f>
        <v>0</v>
      </c>
      <c r="AE49" s="63">
        <f>IF(AE11&gt;0,MIN(ScaleEconomics!$D$142-AE47, AE11), 0)</f>
        <v>0</v>
      </c>
      <c r="AF49" s="63">
        <f>IF(AF11&gt;0,MIN(ScaleEconomics!$D$142-AF47, AF11), 0)</f>
        <v>0</v>
      </c>
      <c r="AG49" s="63">
        <f>IF(AG11&gt;0,MIN(ScaleEconomics!$D$142-AG47, AG11), 0)</f>
        <v>0</v>
      </c>
      <c r="AH49" s="63">
        <f>IF(AH11&gt;0,MIN(ScaleEconomics!$D$142-AH47, AH11), 0)</f>
        <v>0</v>
      </c>
      <c r="AI49" s="63">
        <f>IF(AI11&gt;0,MIN(ScaleEconomics!$D$142-AI47, AI11), 0)</f>
        <v>0</v>
      </c>
      <c r="AJ49" s="63">
        <f>IF(AJ11&gt;0,MIN(ScaleEconomics!$D$142-AJ47, AJ11), 0)</f>
        <v>0</v>
      </c>
      <c r="AK49" s="63">
        <f>IF(AK11&gt;0,MIN(ScaleEconomics!$D$142-AK47, AK11), 0)</f>
        <v>0</v>
      </c>
      <c r="AL49" s="63">
        <f>IF(AL11&gt;0,MIN(ScaleEconomics!$D$142-AL47, AL11), 0)</f>
        <v>0</v>
      </c>
      <c r="AM49" s="63">
        <f>IF(AM11&gt;0,MIN(ScaleEconomics!$D$142-AM47, AM11), 0)</f>
        <v>0</v>
      </c>
      <c r="AN49" s="63">
        <f>IF(AN11&gt;0,MIN(ScaleEconomics!$D$142-AN47, AN11), 0)</f>
        <v>0</v>
      </c>
      <c r="AO49" s="63">
        <f>IF(AO11&gt;0,MIN(ScaleEconomics!$D$142-AO47, AO11), 0)</f>
        <v>0</v>
      </c>
      <c r="AP49" s="63">
        <f>IF(AP11&gt;0,MIN(ScaleEconomics!$D$142-AP47, AP11), 0)</f>
        <v>0</v>
      </c>
      <c r="AQ49" s="63">
        <f>IF(AQ11&gt;0,MIN(ScaleEconomics!$D$142-AQ47, AQ11), 0)</f>
        <v>0</v>
      </c>
      <c r="AR49" s="63">
        <f>IF(AR11&gt;0,MIN(ScaleEconomics!$D$142-AR47, AR11), 0)</f>
        <v>0</v>
      </c>
      <c r="AS49" s="63">
        <f>IF(AS11&gt;0,MIN(ScaleEconomics!$D$142-AS47, AS11), 0)</f>
        <v>0</v>
      </c>
      <c r="AT49" s="63">
        <f>IF(AT11&gt;0,MIN(ScaleEconomics!$D$142-AT47, AT11), 0)</f>
        <v>0</v>
      </c>
      <c r="AU49" s="63">
        <f>IF(AU11&gt;0,MIN(ScaleEconomics!$D$142-AU47, AU11), 0)</f>
        <v>0</v>
      </c>
      <c r="AV49" s="63">
        <f>IF(AV11&gt;0,MIN(ScaleEconomics!$D$142-AV47, AV11), 0)</f>
        <v>0</v>
      </c>
      <c r="AW49" s="63">
        <f>IF(AW11&gt;0,MIN(ScaleEconomics!$D$142-AW47, AW11), 0)</f>
        <v>0</v>
      </c>
      <c r="AX49" s="63">
        <f>IF(AX11&gt;0,MIN(ScaleEconomics!$D$142-AX47, AX11), 0)</f>
        <v>0</v>
      </c>
      <c r="AY49" s="63">
        <f>IF(AY11&gt;0,MIN(ScaleEconomics!$D$142-AY47, AY11), 0)</f>
        <v>0</v>
      </c>
      <c r="AZ49" s="63">
        <f>IF(AZ11&gt;0,MIN(ScaleEconomics!$D$142-AZ47, AZ11), 0)</f>
        <v>0</v>
      </c>
      <c r="BA49" s="63">
        <f>IF(BA11&gt;0,MIN(ScaleEconomics!$D$142-BA47, BA11), 0)</f>
        <v>0</v>
      </c>
      <c r="BB49" s="63">
        <f>IF(BB11&gt;0,MIN(ScaleEconomics!$D$142-BB47, BB11), 0)</f>
        <v>0</v>
      </c>
      <c r="BC49" s="63">
        <f>IF(BC11&gt;0,MIN(ScaleEconomics!$D$142-BC47, BC11), 0)</f>
        <v>0</v>
      </c>
      <c r="BD49" s="63">
        <f>IF(BD11&gt;0,MIN(ScaleEconomics!$D$142-BD47, BD11), 0)</f>
        <v>0</v>
      </c>
      <c r="BE49" s="63">
        <f>IF(BE11&gt;0,MIN(ScaleEconomics!$D$142-BE47, BE11), 0)</f>
        <v>0</v>
      </c>
      <c r="BF49" s="63">
        <f>IF(BF11&gt;0,MIN(ScaleEconomics!$D$142-BF47, BF11), 0)</f>
        <v>0</v>
      </c>
      <c r="BG49" s="63">
        <f>IF(BG11&gt;0,MIN(ScaleEconomics!$D$142-BG47, BG11), 0)</f>
        <v>0</v>
      </c>
      <c r="BH49" s="63">
        <f>IF(BH11&gt;0,MIN(ScaleEconomics!$D$142-BH47, BH11), 0)</f>
        <v>0</v>
      </c>
      <c r="BI49" s="63">
        <f>IF(BI11&gt;0,MIN(ScaleEconomics!$D$142-BI47, BI11), 0)</f>
        <v>0</v>
      </c>
      <c r="BJ49" s="63">
        <f>IF(BJ11&gt;0,MIN(ScaleEconomics!$D$142-BJ47, BJ11), 0)</f>
        <v>0</v>
      </c>
      <c r="BK49" s="63">
        <f>IF(BK11&gt;0,MIN(ScaleEconomics!$D$142-BK47, BK11), 0)</f>
        <v>0</v>
      </c>
      <c r="BL49" s="63">
        <f>IF(BL11&gt;0,MIN(ScaleEconomics!$D$142-BL47, BL11), 0)</f>
        <v>0</v>
      </c>
      <c r="BM49" s="63">
        <f>IF(BM11&gt;0,MIN(ScaleEconomics!$D$142-BM47, BM11), 0)</f>
        <v>0</v>
      </c>
      <c r="BN49" s="63">
        <f>IF(BN11&gt;0,MIN(ScaleEconomics!$D$142-BN47, BN11), 0)</f>
        <v>0</v>
      </c>
      <c r="BO49" s="63">
        <f>IF(BO11&gt;0,MIN(ScaleEconomics!$D$142-BO47, BO11), 0)</f>
        <v>0</v>
      </c>
      <c r="BP49" s="63">
        <f>IF(BP11&gt;0,MIN(ScaleEconomics!$D$142-BP47, BP11), 0)</f>
        <v>0</v>
      </c>
      <c r="BQ49" s="63">
        <f>IF(BQ11&gt;0,MIN(ScaleEconomics!$D$142-BQ47, BQ11), 0)</f>
        <v>0</v>
      </c>
      <c r="BR49" s="63">
        <f>IF(BR11&gt;0,MIN(ScaleEconomics!$D$142-BR47, BR11), 0)</f>
        <v>0</v>
      </c>
      <c r="BS49" s="63">
        <f>IF(BS11&gt;0,MIN(ScaleEconomics!$D$142-BS47, BS11), 0)</f>
        <v>0</v>
      </c>
      <c r="BT49" s="63">
        <f>IF(BT11&gt;0,MIN(ScaleEconomics!$D$142-BT47, BT11), 0)</f>
        <v>0</v>
      </c>
      <c r="BU49" s="63">
        <f>IF(BU11&gt;0,MIN(ScaleEconomics!$D$142-BU47, BU11), 0)</f>
        <v>0</v>
      </c>
      <c r="BV49" s="63">
        <f>IF(BV11&gt;0,MIN(ScaleEconomics!$D$142-BV47, BV11), 0)</f>
        <v>0</v>
      </c>
      <c r="BW49" s="63">
        <f>IF(BW11&gt;0,MIN(ScaleEconomics!$D$142-BW47, BW11), 0)</f>
        <v>0</v>
      </c>
      <c r="BX49" s="63">
        <f>IF(BX11&gt;0,MIN(ScaleEconomics!$D$142-BX47, BX11), 0)</f>
        <v>0</v>
      </c>
      <c r="BY49" s="63">
        <f>IF(BY11&gt;0,MIN(ScaleEconomics!$D$142-BY47, BY11), 0)</f>
        <v>0</v>
      </c>
      <c r="BZ49" s="63">
        <f>IF(BZ11&gt;0,MIN(ScaleEconomics!$D$142-BZ47, BZ11), 0)</f>
        <v>0</v>
      </c>
    </row>
    <row r="50" spans="1:78" x14ac:dyDescent="0.2">
      <c r="A50" s="155" t="s">
        <v>86</v>
      </c>
      <c r="E50" s="93"/>
      <c r="F50" s="63">
        <f t="shared" ref="F50:BQ50" si="28">SUM(F47:F49)</f>
        <v>4164747.1875</v>
      </c>
      <c r="G50" s="63">
        <f t="shared" si="28"/>
        <v>4164747.1875</v>
      </c>
      <c r="H50" s="63">
        <f t="shared" si="28"/>
        <v>4164747.1875</v>
      </c>
      <c r="I50" s="63">
        <f t="shared" si="28"/>
        <v>4164747.1875</v>
      </c>
      <c r="J50" s="63">
        <f t="shared" si="28"/>
        <v>2064825</v>
      </c>
      <c r="K50" s="63">
        <f t="shared" si="28"/>
        <v>1720687.5</v>
      </c>
      <c r="L50" s="63">
        <f t="shared" si="28"/>
        <v>1376550</v>
      </c>
      <c r="M50" s="63">
        <f t="shared" si="28"/>
        <v>1032412.5</v>
      </c>
      <c r="N50" s="63">
        <f t="shared" si="28"/>
        <v>688275</v>
      </c>
      <c r="O50" s="63">
        <f t="shared" si="28"/>
        <v>344137.5</v>
      </c>
      <c r="P50" s="63">
        <f t="shared" si="28"/>
        <v>2107000</v>
      </c>
      <c r="Q50" s="63">
        <f t="shared" si="28"/>
        <v>4164747.1875</v>
      </c>
      <c r="R50" s="63">
        <f t="shared" si="28"/>
        <v>4164747.1875</v>
      </c>
      <c r="S50" s="63">
        <f t="shared" si="28"/>
        <v>4164747.1875</v>
      </c>
      <c r="T50" s="63">
        <f t="shared" si="28"/>
        <v>4164747.1875</v>
      </c>
      <c r="U50" s="63">
        <f t="shared" si="28"/>
        <v>4164747.1875</v>
      </c>
      <c r="V50" s="63">
        <f t="shared" si="28"/>
        <v>4164747.1875</v>
      </c>
      <c r="W50" s="63">
        <f t="shared" si="28"/>
        <v>4164747.1875</v>
      </c>
      <c r="X50" s="63">
        <f t="shared" si="28"/>
        <v>4164747.1875</v>
      </c>
      <c r="Y50" s="63">
        <f t="shared" si="28"/>
        <v>4164747.1875</v>
      </c>
      <c r="Z50" s="63">
        <f t="shared" si="28"/>
        <v>4164747.1875</v>
      </c>
      <c r="AA50" s="63">
        <f t="shared" si="28"/>
        <v>4164747.1875</v>
      </c>
      <c r="AB50" s="63">
        <f t="shared" si="28"/>
        <v>4164747.1875</v>
      </c>
      <c r="AC50" s="63">
        <f t="shared" si="28"/>
        <v>4164747.1875</v>
      </c>
      <c r="AD50" s="63">
        <f t="shared" si="28"/>
        <v>4164747.1875</v>
      </c>
      <c r="AE50" s="63">
        <f t="shared" si="28"/>
        <v>4164747.1875</v>
      </c>
      <c r="AF50" s="63">
        <f t="shared" si="28"/>
        <v>4164747.1875</v>
      </c>
      <c r="AG50" s="63">
        <f t="shared" si="28"/>
        <v>4164747.1875</v>
      </c>
      <c r="AH50" s="63">
        <f t="shared" si="28"/>
        <v>4164747.1875</v>
      </c>
      <c r="AI50" s="63">
        <f t="shared" si="28"/>
        <v>4164747.1875</v>
      </c>
      <c r="AJ50" s="63">
        <f t="shared" si="28"/>
        <v>4164747.1875</v>
      </c>
      <c r="AK50" s="63">
        <f t="shared" si="28"/>
        <v>4164747.1875</v>
      </c>
      <c r="AL50" s="63">
        <f t="shared" si="28"/>
        <v>4164747.1875</v>
      </c>
      <c r="AM50" s="63">
        <f t="shared" si="28"/>
        <v>4164747.1875</v>
      </c>
      <c r="AN50" s="63">
        <f t="shared" si="28"/>
        <v>4164747.1875</v>
      </c>
      <c r="AO50" s="63">
        <f t="shared" si="28"/>
        <v>4164747.1875</v>
      </c>
      <c r="AP50" s="63">
        <f t="shared" si="28"/>
        <v>4164747.1875</v>
      </c>
      <c r="AQ50" s="63">
        <f t="shared" si="28"/>
        <v>4164747.1875</v>
      </c>
      <c r="AR50" s="63">
        <f t="shared" si="28"/>
        <v>4164747.1875</v>
      </c>
      <c r="AS50" s="63">
        <f t="shared" si="28"/>
        <v>4164747.1875</v>
      </c>
      <c r="AT50" s="63">
        <f t="shared" si="28"/>
        <v>4164747.1875</v>
      </c>
      <c r="AU50" s="63">
        <f t="shared" si="28"/>
        <v>4164747.1875</v>
      </c>
      <c r="AV50" s="63">
        <f t="shared" si="28"/>
        <v>4164747.1875</v>
      </c>
      <c r="AW50" s="63">
        <f t="shared" si="28"/>
        <v>4164747.1875</v>
      </c>
      <c r="AX50" s="63">
        <f t="shared" si="28"/>
        <v>4164747.1875</v>
      </c>
      <c r="AY50" s="63">
        <f t="shared" si="28"/>
        <v>4164747.1875</v>
      </c>
      <c r="AZ50" s="63">
        <f t="shared" si="28"/>
        <v>4164747.1875</v>
      </c>
      <c r="BA50" s="63">
        <f t="shared" si="28"/>
        <v>4164747.1875</v>
      </c>
      <c r="BB50" s="63">
        <f t="shared" si="28"/>
        <v>4164747.1875</v>
      </c>
      <c r="BC50" s="63">
        <f t="shared" si="28"/>
        <v>4164747.1875</v>
      </c>
      <c r="BD50" s="63">
        <f t="shared" si="28"/>
        <v>4164747.1875</v>
      </c>
      <c r="BE50" s="63">
        <f t="shared" si="28"/>
        <v>4164747.1875</v>
      </c>
      <c r="BF50" s="63">
        <f t="shared" si="28"/>
        <v>4164747.1875</v>
      </c>
      <c r="BG50" s="63">
        <f t="shared" si="28"/>
        <v>4164747.1875</v>
      </c>
      <c r="BH50" s="63">
        <f t="shared" si="28"/>
        <v>4164747.1875</v>
      </c>
      <c r="BI50" s="63">
        <f t="shared" si="28"/>
        <v>4164747.1875</v>
      </c>
      <c r="BJ50" s="63">
        <f t="shared" si="28"/>
        <v>4164747.1875</v>
      </c>
      <c r="BK50" s="63">
        <f t="shared" si="28"/>
        <v>4164747.1875</v>
      </c>
      <c r="BL50" s="63">
        <f t="shared" si="28"/>
        <v>4164747.1875</v>
      </c>
      <c r="BM50" s="63">
        <f t="shared" si="28"/>
        <v>4164747.1875</v>
      </c>
      <c r="BN50" s="63">
        <f t="shared" si="28"/>
        <v>4164747.1875</v>
      </c>
      <c r="BO50" s="63">
        <f t="shared" si="28"/>
        <v>4164747.1875</v>
      </c>
      <c r="BP50" s="63">
        <f t="shared" si="28"/>
        <v>4164747.1875</v>
      </c>
      <c r="BQ50" s="63">
        <f t="shared" si="28"/>
        <v>4164747.1875</v>
      </c>
      <c r="BR50" s="63">
        <f t="shared" ref="BR50:BZ50" si="29">SUM(BR47:BR49)</f>
        <v>4164747.1875</v>
      </c>
      <c r="BS50" s="63">
        <f t="shared" si="29"/>
        <v>4164747.1875</v>
      </c>
      <c r="BT50" s="63">
        <f t="shared" si="29"/>
        <v>4164747.1875</v>
      </c>
      <c r="BU50" s="63">
        <f t="shared" si="29"/>
        <v>4164747.1875</v>
      </c>
      <c r="BV50" s="63">
        <f t="shared" si="29"/>
        <v>4164747.1875</v>
      </c>
      <c r="BW50" s="63">
        <f t="shared" si="29"/>
        <v>4164747.1875</v>
      </c>
      <c r="BX50" s="63">
        <f t="shared" si="29"/>
        <v>4164747.1875</v>
      </c>
      <c r="BY50" s="63">
        <f t="shared" si="29"/>
        <v>4164747.1875</v>
      </c>
      <c r="BZ50" s="63">
        <f t="shared" si="29"/>
        <v>4164747.1875</v>
      </c>
    </row>
    <row r="51" spans="1:78" x14ac:dyDescent="0.2">
      <c r="E51" s="9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</row>
    <row r="52" spans="1:78" x14ac:dyDescent="0.2">
      <c r="A52" s="155" t="s">
        <v>99</v>
      </c>
      <c r="E52" s="93"/>
      <c r="F52" s="63">
        <f>ScaleEconomics!$D$142-F50</f>
        <v>0</v>
      </c>
      <c r="G52" s="63">
        <f>ScaleEconomics!$D$142-G50</f>
        <v>0</v>
      </c>
      <c r="H52" s="63">
        <f>ScaleEconomics!$D$142-H50</f>
        <v>0</v>
      </c>
      <c r="I52" s="63">
        <f>ScaleEconomics!$D$142-I50</f>
        <v>0</v>
      </c>
      <c r="J52" s="63">
        <f>ScaleEconomics!$D$142-J50</f>
        <v>2099922.1875</v>
      </c>
      <c r="K52" s="63">
        <f>ScaleEconomics!$D$142-K50</f>
        <v>2444059.6875</v>
      </c>
      <c r="L52" s="63">
        <f>ScaleEconomics!$D$142-L50</f>
        <v>2788197.1875</v>
      </c>
      <c r="M52" s="63">
        <f>ScaleEconomics!$D$142-M50</f>
        <v>3132334.6875</v>
      </c>
      <c r="N52" s="63">
        <f>ScaleEconomics!$D$142-N50</f>
        <v>3476472.1875</v>
      </c>
      <c r="O52" s="63">
        <f>ScaleEconomics!$D$142-O50</f>
        <v>3820609.6875</v>
      </c>
      <c r="P52" s="63">
        <f>ScaleEconomics!$D$142-P50</f>
        <v>2057747.1875</v>
      </c>
      <c r="Q52" s="63">
        <f>ScaleEconomics!$D$142-Q50</f>
        <v>0</v>
      </c>
      <c r="R52" s="63">
        <f>ScaleEconomics!$D$142-R50</f>
        <v>0</v>
      </c>
      <c r="S52" s="63">
        <f>ScaleEconomics!$D$142-S50</f>
        <v>0</v>
      </c>
      <c r="T52" s="63">
        <f>ScaleEconomics!$D$142-T50</f>
        <v>0</v>
      </c>
      <c r="U52" s="63">
        <f>ScaleEconomics!$D$142-U50</f>
        <v>0</v>
      </c>
      <c r="V52" s="63">
        <f>ScaleEconomics!$D$142-V50</f>
        <v>0</v>
      </c>
      <c r="W52" s="63">
        <f>ScaleEconomics!$D$142-W50</f>
        <v>0</v>
      </c>
      <c r="X52" s="63">
        <f>ScaleEconomics!$D$142-X50</f>
        <v>0</v>
      </c>
      <c r="Y52" s="63">
        <f>ScaleEconomics!$D$142-Y50</f>
        <v>0</v>
      </c>
      <c r="Z52" s="63">
        <f>ScaleEconomics!$D$142-Z50</f>
        <v>0</v>
      </c>
      <c r="AA52" s="63">
        <f>ScaleEconomics!$D$142-AA50</f>
        <v>0</v>
      </c>
      <c r="AB52" s="63">
        <f>ScaleEconomics!$D$142-AB50</f>
        <v>0</v>
      </c>
      <c r="AC52" s="63">
        <f>ScaleEconomics!$D$142-AC50</f>
        <v>0</v>
      </c>
      <c r="AD52" s="63">
        <f>ScaleEconomics!$D$142-AD50</f>
        <v>0</v>
      </c>
      <c r="AE52" s="63">
        <f>ScaleEconomics!$D$142-AE50</f>
        <v>0</v>
      </c>
      <c r="AF52" s="63">
        <f>ScaleEconomics!$D$142-AF50</f>
        <v>0</v>
      </c>
      <c r="AG52" s="63">
        <f>ScaleEconomics!$D$142-AG50</f>
        <v>0</v>
      </c>
      <c r="AH52" s="63">
        <f>ScaleEconomics!$D$142-AH50</f>
        <v>0</v>
      </c>
      <c r="AI52" s="63">
        <f>ScaleEconomics!$D$142-AI50</f>
        <v>0</v>
      </c>
      <c r="AJ52" s="63">
        <f>ScaleEconomics!$D$142-AJ50</f>
        <v>0</v>
      </c>
      <c r="AK52" s="63">
        <f>ScaleEconomics!$D$142-AK50</f>
        <v>0</v>
      </c>
      <c r="AL52" s="63">
        <f>ScaleEconomics!$D$142-AL50</f>
        <v>0</v>
      </c>
      <c r="AM52" s="63">
        <f>ScaleEconomics!$D$142-AM50</f>
        <v>0</v>
      </c>
      <c r="AN52" s="63">
        <f>ScaleEconomics!$D$142-AN50</f>
        <v>0</v>
      </c>
      <c r="AO52" s="63">
        <f>ScaleEconomics!$D$142-AO50</f>
        <v>0</v>
      </c>
      <c r="AP52" s="63">
        <f>ScaleEconomics!$D$142-AP50</f>
        <v>0</v>
      </c>
      <c r="AQ52" s="63">
        <f>ScaleEconomics!$D$142-AQ50</f>
        <v>0</v>
      </c>
      <c r="AR52" s="63">
        <f>ScaleEconomics!$D$142-AR50</f>
        <v>0</v>
      </c>
      <c r="AS52" s="63">
        <f>ScaleEconomics!$D$142-AS50</f>
        <v>0</v>
      </c>
      <c r="AT52" s="63">
        <f>ScaleEconomics!$D$142-AT50</f>
        <v>0</v>
      </c>
      <c r="AU52" s="63">
        <f>ScaleEconomics!$D$142-AU50</f>
        <v>0</v>
      </c>
      <c r="AV52" s="63">
        <f>ScaleEconomics!$D$142-AV50</f>
        <v>0</v>
      </c>
      <c r="AW52" s="63">
        <f>ScaleEconomics!$D$142-AW50</f>
        <v>0</v>
      </c>
      <c r="AX52" s="63">
        <f>ScaleEconomics!$D$142-AX50</f>
        <v>0</v>
      </c>
      <c r="AY52" s="63">
        <f>ScaleEconomics!$D$142-AY50</f>
        <v>0</v>
      </c>
      <c r="AZ52" s="63">
        <f>ScaleEconomics!$D$142-AZ50</f>
        <v>0</v>
      </c>
      <c r="BA52" s="63">
        <f>ScaleEconomics!$D$142-BA50</f>
        <v>0</v>
      </c>
      <c r="BB52" s="63">
        <f>ScaleEconomics!$D$142-BB50</f>
        <v>0</v>
      </c>
      <c r="BC52" s="63">
        <f>ScaleEconomics!$D$142-BC50</f>
        <v>0</v>
      </c>
      <c r="BD52" s="63">
        <f>ScaleEconomics!$D$142-BD50</f>
        <v>0</v>
      </c>
      <c r="BE52" s="63">
        <f>ScaleEconomics!$D$142-BE50</f>
        <v>0</v>
      </c>
      <c r="BF52" s="63">
        <f>ScaleEconomics!$D$142-BF50</f>
        <v>0</v>
      </c>
      <c r="BG52" s="63">
        <f>ScaleEconomics!$D$142-BG50</f>
        <v>0</v>
      </c>
      <c r="BH52" s="63">
        <f>ScaleEconomics!$D$142-BH50</f>
        <v>0</v>
      </c>
      <c r="BI52" s="63">
        <f>ScaleEconomics!$D$142-BI50</f>
        <v>0</v>
      </c>
      <c r="BJ52" s="63">
        <f>ScaleEconomics!$D$142-BJ50</f>
        <v>0</v>
      </c>
      <c r="BK52" s="63">
        <f>ScaleEconomics!$D$142-BK50</f>
        <v>0</v>
      </c>
      <c r="BL52" s="63">
        <f>ScaleEconomics!$D$142-BL50</f>
        <v>0</v>
      </c>
      <c r="BM52" s="63">
        <f>ScaleEconomics!$D$142-BM50</f>
        <v>0</v>
      </c>
      <c r="BN52" s="63">
        <f>ScaleEconomics!$D$142-BN50</f>
        <v>0</v>
      </c>
      <c r="BO52" s="63">
        <f>ScaleEconomics!$D$142-BO50</f>
        <v>0</v>
      </c>
      <c r="BP52" s="63">
        <f>ScaleEconomics!$D$142-BP50</f>
        <v>0</v>
      </c>
      <c r="BQ52" s="63">
        <f>ScaleEconomics!$D$142-BQ50</f>
        <v>0</v>
      </c>
      <c r="BR52" s="63">
        <f>ScaleEconomics!$D$142-BR50</f>
        <v>0</v>
      </c>
      <c r="BS52" s="63">
        <f>ScaleEconomics!$D$142-BS50</f>
        <v>0</v>
      </c>
      <c r="BT52" s="63">
        <f>ScaleEconomics!$D$142-BT50</f>
        <v>0</v>
      </c>
      <c r="BU52" s="63">
        <f>ScaleEconomics!$D$142-BU50</f>
        <v>0</v>
      </c>
      <c r="BV52" s="63">
        <f>ScaleEconomics!$D$142-BV50</f>
        <v>0</v>
      </c>
      <c r="BW52" s="63">
        <f>ScaleEconomics!$D$142-BW50</f>
        <v>0</v>
      </c>
      <c r="BX52" s="63">
        <f>ScaleEconomics!$D$142-BX50</f>
        <v>0</v>
      </c>
      <c r="BY52" s="63">
        <f>ScaleEconomics!$D$142-BY50</f>
        <v>0</v>
      </c>
      <c r="BZ52" s="63">
        <f>ScaleEconomics!$D$142-BZ50</f>
        <v>0</v>
      </c>
    </row>
    <row r="53" spans="1:78" x14ac:dyDescent="0.2">
      <c r="A53" s="155" t="s">
        <v>100</v>
      </c>
      <c r="C53" s="50">
        <f>SUM(F53:BB53)</f>
        <v>109015.69463239686</v>
      </c>
      <c r="E53" s="93"/>
      <c r="F53" s="63">
        <f>(F52+F54)*ScaleEconomics!$D$139/12</f>
        <v>0</v>
      </c>
      <c r="G53" s="63">
        <f>(G52+G54)*ScaleEconomics!$D$139/12</f>
        <v>0</v>
      </c>
      <c r="H53" s="63">
        <f>(H52+H54)*ScaleEconomics!$D$139/12</f>
        <v>0</v>
      </c>
      <c r="I53" s="63">
        <f>(I52+I54)*ScaleEconomics!$D$139/12</f>
        <v>0</v>
      </c>
      <c r="J53" s="63">
        <f>(J52+J54)*ScaleEconomics!$D$139/12</f>
        <v>11374.578515625</v>
      </c>
      <c r="K53" s="63">
        <f>(K52+K54)*ScaleEconomics!$D$139/12</f>
        <v>13300.268940917971</v>
      </c>
      <c r="L53" s="63">
        <f>(L52+L54)*ScaleEconomics!$D$139/12</f>
        <v>15236.390189347941</v>
      </c>
      <c r="M53" s="63">
        <f>(M52+M54)*ScaleEconomics!$D$139/12</f>
        <v>17182.998761206913</v>
      </c>
      <c r="N53" s="63">
        <f>(N52+N54)*ScaleEconomics!$D$139/12</f>
        <v>19140.151462830112</v>
      </c>
      <c r="O53" s="63">
        <f>(O52+O54)*ScaleEconomics!$D$139/12</f>
        <v>21107.905408253777</v>
      </c>
      <c r="P53" s="63">
        <f>(P52+P54)*ScaleEconomics!$D$139/12</f>
        <v>11673.401354215152</v>
      </c>
      <c r="Q53" s="63">
        <f>(Q52+Q54)*ScaleEconomics!$D$139/12</f>
        <v>0</v>
      </c>
      <c r="R53" s="63">
        <f>(R52+R54)*ScaleEconomics!$D$139/12</f>
        <v>0</v>
      </c>
      <c r="S53" s="63">
        <f>(S52+S54)*ScaleEconomics!$D$139/12</f>
        <v>0</v>
      </c>
      <c r="T53" s="63">
        <f>(T52+T54)*ScaleEconomics!$D$139/12</f>
        <v>0</v>
      </c>
      <c r="U53" s="63">
        <f>(U52+U54)*ScaleEconomics!$D$139/12</f>
        <v>0</v>
      </c>
      <c r="V53" s="63">
        <f>(V52+V54)*ScaleEconomics!$D$139/12</f>
        <v>0</v>
      </c>
      <c r="W53" s="63">
        <f>(W52+W54)*ScaleEconomics!$D$139/12</f>
        <v>0</v>
      </c>
      <c r="X53" s="63">
        <f>(X52+X54)*ScaleEconomics!$D$139/12</f>
        <v>0</v>
      </c>
      <c r="Y53" s="63">
        <f>(Y52+Y54)*ScaleEconomics!$D$139/12</f>
        <v>0</v>
      </c>
      <c r="Z53" s="63">
        <f>(Z52+Z54)*ScaleEconomics!$D$139/12</f>
        <v>0</v>
      </c>
      <c r="AA53" s="63">
        <f>(AA52+AA54)*ScaleEconomics!$D$139/12</f>
        <v>0</v>
      </c>
      <c r="AB53" s="63">
        <f>(AB52+AB54)*ScaleEconomics!$D$139/12</f>
        <v>0</v>
      </c>
      <c r="AC53" s="63">
        <f>(AC52+AC54)*ScaleEconomics!$D$139/12</f>
        <v>0</v>
      </c>
      <c r="AD53" s="63">
        <f>(AD52+AD54)*ScaleEconomics!$D$139/12</f>
        <v>0</v>
      </c>
      <c r="AE53" s="63">
        <f>(AE52+AE54)*ScaleEconomics!$D$139/12</f>
        <v>0</v>
      </c>
      <c r="AF53" s="63">
        <f>(AF52+AF54)*ScaleEconomics!$D$139/12</f>
        <v>0</v>
      </c>
      <c r="AG53" s="63">
        <f>(AG52+AG54)*ScaleEconomics!$D$139/12</f>
        <v>0</v>
      </c>
      <c r="AH53" s="63">
        <f>(AH52+AH54)*ScaleEconomics!$D$139/12</f>
        <v>0</v>
      </c>
      <c r="AI53" s="63">
        <f>(AI52+AI54)*ScaleEconomics!$D$139/12</f>
        <v>0</v>
      </c>
      <c r="AJ53" s="63">
        <f>(AJ52+AJ54)*ScaleEconomics!$D$139/12</f>
        <v>0</v>
      </c>
      <c r="AK53" s="63">
        <f>(AK52+AK54)*ScaleEconomics!$D$139/12</f>
        <v>0</v>
      </c>
      <c r="AL53" s="63">
        <f>(AL52+AL54)*ScaleEconomics!$D$139/12</f>
        <v>0</v>
      </c>
      <c r="AM53" s="63">
        <f>(AM52+AM54)*ScaleEconomics!$D$139/12</f>
        <v>0</v>
      </c>
      <c r="AN53" s="63">
        <f>(AN52+AN54)*ScaleEconomics!$D$139/12</f>
        <v>0</v>
      </c>
      <c r="AO53" s="63">
        <f>(AO52+AO54)*ScaleEconomics!$D$139/12</f>
        <v>0</v>
      </c>
      <c r="AP53" s="63">
        <f>(AP52+AP54)*ScaleEconomics!$D$139/12</f>
        <v>0</v>
      </c>
      <c r="AQ53" s="63">
        <f>(AQ52+AQ54)*ScaleEconomics!$D$139/12</f>
        <v>0</v>
      </c>
      <c r="AR53" s="63">
        <f>(AR52+AR54)*ScaleEconomics!$D$139/12</f>
        <v>0</v>
      </c>
      <c r="AS53" s="63">
        <f>(AS52+AS54)*ScaleEconomics!$D$139/12</f>
        <v>0</v>
      </c>
      <c r="AT53" s="63">
        <f>(AT52+AT54)*ScaleEconomics!$D$139/12</f>
        <v>0</v>
      </c>
      <c r="AU53" s="63">
        <f>(AU52+AU54)*ScaleEconomics!$D$139/12</f>
        <v>0</v>
      </c>
      <c r="AV53" s="63">
        <f>(AV52+AV54)*ScaleEconomics!$D$139/12</f>
        <v>0</v>
      </c>
      <c r="AW53" s="63">
        <f>(AW52+AW54)*ScaleEconomics!$D$139/12</f>
        <v>0</v>
      </c>
      <c r="AX53" s="63">
        <f>(AX52+AX54)*ScaleEconomics!$D$139/12</f>
        <v>0</v>
      </c>
      <c r="AY53" s="63">
        <f>(AY52+AY54)*ScaleEconomics!$D$139/12</f>
        <v>0</v>
      </c>
      <c r="AZ53" s="63">
        <f>(AZ52+AZ54)*ScaleEconomics!$D$139/12</f>
        <v>0</v>
      </c>
      <c r="BA53" s="63">
        <f>(BA52+BA54)*ScaleEconomics!$D$139/12</f>
        <v>0</v>
      </c>
      <c r="BB53" s="63">
        <f>(BB52+BB54)*ScaleEconomics!$D$139/12</f>
        <v>0</v>
      </c>
      <c r="BC53" s="63">
        <f>(BC52+BC54)*ScaleEconomics!$D$139/12</f>
        <v>0</v>
      </c>
      <c r="BD53" s="63">
        <f>(BD52+BD54)*ScaleEconomics!$D$139/12</f>
        <v>0</v>
      </c>
      <c r="BE53" s="63">
        <f>(BE52+BE54)*ScaleEconomics!$D$139/12</f>
        <v>0</v>
      </c>
      <c r="BF53" s="63">
        <f>(BF52+BF54)*ScaleEconomics!$D$139/12</f>
        <v>0</v>
      </c>
      <c r="BG53" s="63">
        <f>(BG52+BG54)*ScaleEconomics!$D$139/12</f>
        <v>0</v>
      </c>
      <c r="BH53" s="63">
        <f>(BH52+BH54)*ScaleEconomics!$D$139/12</f>
        <v>0</v>
      </c>
      <c r="BI53" s="63">
        <f>(BI52+BI54)*ScaleEconomics!$D$139/12</f>
        <v>0</v>
      </c>
      <c r="BJ53" s="63">
        <f>(BJ52+BJ54)*ScaleEconomics!$D$139/12</f>
        <v>0</v>
      </c>
      <c r="BK53" s="63">
        <f>(BK52+BK54)*ScaleEconomics!$D$139/12</f>
        <v>0</v>
      </c>
      <c r="BL53" s="63">
        <f>(BL52+BL54)*ScaleEconomics!$D$139/12</f>
        <v>0</v>
      </c>
      <c r="BM53" s="63">
        <f>(BM52+BM54)*ScaleEconomics!$D$139/12</f>
        <v>0</v>
      </c>
      <c r="BN53" s="63">
        <f>(BN52+BN54)*ScaleEconomics!$D$139/12</f>
        <v>0</v>
      </c>
      <c r="BO53" s="63">
        <f>(BO52+BO54)*ScaleEconomics!$D$139/12</f>
        <v>0</v>
      </c>
      <c r="BP53" s="63">
        <f>(BP52+BP54)*ScaleEconomics!$D$139/12</f>
        <v>0</v>
      </c>
      <c r="BQ53" s="63">
        <f>(BQ52+BQ54)*ScaleEconomics!$D$139/12</f>
        <v>0</v>
      </c>
      <c r="BR53" s="63">
        <f>(BR52+BR54)*ScaleEconomics!$D$139/12</f>
        <v>0</v>
      </c>
      <c r="BS53" s="63">
        <f>(BS52+BS54)*ScaleEconomics!$D$139/12</f>
        <v>0</v>
      </c>
      <c r="BT53" s="63">
        <f>(BT52+BT54)*ScaleEconomics!$D$139/12</f>
        <v>0</v>
      </c>
      <c r="BU53" s="63">
        <f>(BU52+BU54)*ScaleEconomics!$D$139/12</f>
        <v>0</v>
      </c>
      <c r="BV53" s="63">
        <f>(BV52+BV54)*ScaleEconomics!$D$139/12</f>
        <v>0</v>
      </c>
      <c r="BW53" s="63">
        <f>(BW52+BW54)*ScaleEconomics!$D$139/12</f>
        <v>0</v>
      </c>
      <c r="BX53" s="63">
        <f>(BX52+BX54)*ScaleEconomics!$D$139/12</f>
        <v>0</v>
      </c>
      <c r="BY53" s="63">
        <f>(BY52+BY54)*ScaleEconomics!$D$139/12</f>
        <v>0</v>
      </c>
      <c r="BZ53" s="63">
        <f>(BZ52+BZ54)*ScaleEconomics!$D$139/12</f>
        <v>0</v>
      </c>
    </row>
    <row r="54" spans="1:78" x14ac:dyDescent="0.2">
      <c r="A54" s="155" t="s">
        <v>101</v>
      </c>
      <c r="E54" s="93"/>
      <c r="F54" s="63">
        <f>IF(F52=0,0,SUM(E$53:$F53))</f>
        <v>0</v>
      </c>
      <c r="G54" s="63">
        <f>IF(G52=0,0,SUM($F$53:F53))</f>
        <v>0</v>
      </c>
      <c r="H54" s="63">
        <f>IF(H52=0,0,SUM($F$53:G53))</f>
        <v>0</v>
      </c>
      <c r="I54" s="63">
        <f>IF(I52=0,0,SUM($F$53:H53))</f>
        <v>0</v>
      </c>
      <c r="J54" s="63">
        <f>IF(J52=0,0,SUM($F$53:I53))</f>
        <v>0</v>
      </c>
      <c r="K54" s="63">
        <f>IF(K52=0,0,SUM($F$53:J53))</f>
        <v>11374.578515625</v>
      </c>
      <c r="L54" s="63">
        <f>IF(L52=0,0,SUM($F$53:K53))</f>
        <v>24674.847456542971</v>
      </c>
      <c r="M54" s="63">
        <f>IF(M52=0,0,SUM($F$53:L53))</f>
        <v>39911.237645890913</v>
      </c>
      <c r="N54" s="63">
        <f>IF(N52=0,0,SUM($F$53:M53))</f>
        <v>57094.236407097822</v>
      </c>
      <c r="O54" s="63">
        <f>IF(O52=0,0,SUM($F$53:N53))</f>
        <v>76234.38786992793</v>
      </c>
      <c r="P54" s="63">
        <f>IF(P52=0,0,SUM($F$53:O53))</f>
        <v>97342.293278181707</v>
      </c>
      <c r="Q54" s="63">
        <f>IF(Q52=0,0,SUM($F$53:P53))</f>
        <v>0</v>
      </c>
      <c r="R54" s="63">
        <f>IF(R52=0,0,SUM($F$53:Q53))</f>
        <v>0</v>
      </c>
      <c r="S54" s="63">
        <f>IF(S52=0,0,SUM($F$53:R53))</f>
        <v>0</v>
      </c>
      <c r="T54" s="63">
        <f>IF(T52=0,0,SUM($F$53:S53))</f>
        <v>0</v>
      </c>
      <c r="U54" s="63">
        <f>IF(U52=0,0,SUM($F$53:T53))</f>
        <v>0</v>
      </c>
      <c r="V54" s="63">
        <f>IF(V52=0,0,SUM($F$53:U53))</f>
        <v>0</v>
      </c>
      <c r="W54" s="63">
        <f>IF(W52=0,0,SUM($F$53:V53))</f>
        <v>0</v>
      </c>
      <c r="X54" s="63">
        <f>IF(X52=0,0,SUM($F$53:W53))</f>
        <v>0</v>
      </c>
      <c r="Y54" s="63">
        <f>IF(Y52=0,0,SUM($F$53:X53))</f>
        <v>0</v>
      </c>
      <c r="Z54" s="63">
        <f>IF(Z52=0,0,SUM($F$53:Y53))</f>
        <v>0</v>
      </c>
      <c r="AA54" s="63">
        <f>IF(AA52=0,0,SUM($F$53:Z53))</f>
        <v>0</v>
      </c>
      <c r="AB54" s="63">
        <f>IF(AB52=0,0,SUM($F$53:AA53))</f>
        <v>0</v>
      </c>
      <c r="AC54" s="63">
        <f>IF(AC52=0,0,SUM($F$53:AB53))</f>
        <v>0</v>
      </c>
      <c r="AD54" s="63">
        <f>IF(AD52=0,0,SUM($F$53:AC53))</f>
        <v>0</v>
      </c>
      <c r="AE54" s="63">
        <f>IF(AE52=0,0,SUM($F$53:AD53))</f>
        <v>0</v>
      </c>
      <c r="AF54" s="63">
        <f>IF(AF52=0,0,SUM($F$53:AE53))</f>
        <v>0</v>
      </c>
      <c r="AG54" s="63">
        <f>IF(AG52=0,0,SUM($F$53:AF53))</f>
        <v>0</v>
      </c>
      <c r="AH54" s="63">
        <f>IF(AH52=0,0,SUM($F$53:AG53))</f>
        <v>0</v>
      </c>
      <c r="AI54" s="63">
        <f>IF(AI52=0,0,SUM($F$53:AH53))</f>
        <v>0</v>
      </c>
      <c r="AJ54" s="63">
        <f>IF(AJ52=0,0,SUM($F$53:AI53))</f>
        <v>0</v>
      </c>
      <c r="AK54" s="63">
        <f>IF(AK52=0,0,SUM($F$53:AJ53))</f>
        <v>0</v>
      </c>
      <c r="AL54" s="63">
        <f>IF(AL52=0,0,SUM($F$53:AK53))</f>
        <v>0</v>
      </c>
      <c r="AM54" s="63">
        <f>IF(AM52=0,0,SUM($F$53:AL53))</f>
        <v>0</v>
      </c>
      <c r="AN54" s="63">
        <f>IF(AN52=0,0,SUM($F$53:AM53))</f>
        <v>0</v>
      </c>
      <c r="AO54" s="63">
        <f>IF(AO52=0,0,SUM($F$53:AN53))</f>
        <v>0</v>
      </c>
      <c r="AP54" s="63">
        <f>IF(AP52=0,0,SUM($F$53:AO53))</f>
        <v>0</v>
      </c>
      <c r="AQ54" s="63">
        <f>IF(AQ52=0,0,SUM($F$53:AP53))</f>
        <v>0</v>
      </c>
      <c r="AR54" s="63">
        <f>IF(AR52=0,0,SUM($F$53:AQ53))</f>
        <v>0</v>
      </c>
      <c r="AS54" s="63">
        <f>IF(AS52=0,0,SUM($F$53:AR53))</f>
        <v>0</v>
      </c>
      <c r="AT54" s="63">
        <f>IF(AT52=0,0,SUM($F$53:AS53))</f>
        <v>0</v>
      </c>
      <c r="AU54" s="63">
        <f>IF(AU52=0,0,SUM($F$53:AT53))</f>
        <v>0</v>
      </c>
      <c r="AV54" s="63">
        <f>IF(AV52=0,0,SUM($F$53:AU53))</f>
        <v>0</v>
      </c>
      <c r="AW54" s="63">
        <f>IF(AW52=0,0,SUM($F$53:AV53))</f>
        <v>0</v>
      </c>
      <c r="AX54" s="63">
        <f>IF(AX52=0,0,SUM($F$53:AW53))</f>
        <v>0</v>
      </c>
      <c r="AY54" s="63">
        <f>IF(AY52=0,0,SUM($F$53:AX53))</f>
        <v>0</v>
      </c>
      <c r="AZ54" s="63">
        <f>IF(AZ52=0,0,SUM($F$53:AY53))</f>
        <v>0</v>
      </c>
      <c r="BA54" s="63">
        <f>IF(BA52=0,0,SUM($F$53:AZ53))</f>
        <v>0</v>
      </c>
      <c r="BB54" s="63">
        <f>IF(BB52=0,0,SUM($F$53:BA53))</f>
        <v>0</v>
      </c>
      <c r="BC54" s="63">
        <f>IF(BC52=0,0,SUM($F$53:BB53))</f>
        <v>0</v>
      </c>
      <c r="BD54" s="63">
        <f>IF(BD52=0,0,SUM($F$53:BC53))</f>
        <v>0</v>
      </c>
      <c r="BE54" s="63">
        <f>IF(BE52=0,0,SUM($F$53:BD53))</f>
        <v>0</v>
      </c>
      <c r="BF54" s="63">
        <f>IF(BF52=0,0,SUM($F$53:BE53))</f>
        <v>0</v>
      </c>
      <c r="BG54" s="63">
        <f>IF(BG52=0,0,SUM($F$53:BF53))</f>
        <v>0</v>
      </c>
      <c r="BH54" s="63">
        <f>IF(BH52=0,0,SUM($F$53:BG53))</f>
        <v>0</v>
      </c>
      <c r="BI54" s="63">
        <f>IF(BI52=0,0,SUM($F$53:BH53))</f>
        <v>0</v>
      </c>
      <c r="BJ54" s="63">
        <f>IF(BJ52=0,0,SUM($F$53:BI53))</f>
        <v>0</v>
      </c>
      <c r="BK54" s="63">
        <f>IF(BK52=0,0,SUM($F$53:BJ53))</f>
        <v>0</v>
      </c>
      <c r="BL54" s="63">
        <f>IF(BL52=0,0,SUM($F$53:BK53))</f>
        <v>0</v>
      </c>
      <c r="BM54" s="63">
        <f>IF(BM52=0,0,SUM($F$53:BL53))</f>
        <v>0</v>
      </c>
      <c r="BN54" s="63">
        <f>IF(BN52=0,0,SUM($F$53:BM53))</f>
        <v>0</v>
      </c>
      <c r="BO54" s="63">
        <f>IF(BO52=0,0,SUM($F$53:BN53))</f>
        <v>0</v>
      </c>
      <c r="BP54" s="63">
        <f>IF(BP52=0,0,SUM($F$53:BO53))</f>
        <v>0</v>
      </c>
      <c r="BQ54" s="63">
        <f>IF(BQ52=0,0,SUM($F$53:BP53))</f>
        <v>0</v>
      </c>
      <c r="BR54" s="63">
        <f>IF(BR52=0,0,SUM($F$53:BQ53))</f>
        <v>0</v>
      </c>
      <c r="BS54" s="63">
        <f>IF(BS52=0,0,SUM($F$53:BR53))</f>
        <v>0</v>
      </c>
      <c r="BT54" s="63">
        <f>IF(BT52=0,0,SUM($F$53:BS53))</f>
        <v>0</v>
      </c>
      <c r="BU54" s="63">
        <f>IF(BU52=0,0,SUM($F$53:BT53))</f>
        <v>0</v>
      </c>
      <c r="BV54" s="63">
        <f>IF(BV52=0,0,SUM($F$53:BU53))</f>
        <v>0</v>
      </c>
      <c r="BW54" s="63">
        <f>IF(BW52=0,0,SUM($F$53:BV53))</f>
        <v>0</v>
      </c>
      <c r="BX54" s="63">
        <f>IF(BX52=0,0,SUM($F$53:BW53))</f>
        <v>0</v>
      </c>
      <c r="BY54" s="63">
        <f>IF(BY52=0,0,SUM($F$53:BX53))</f>
        <v>0</v>
      </c>
      <c r="BZ54" s="63">
        <f>IF(BZ52=0,0,SUM($F$53:BY53))</f>
        <v>0</v>
      </c>
    </row>
    <row r="55" spans="1:78" x14ac:dyDescent="0.2">
      <c r="E55" s="9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</row>
    <row r="56" spans="1:78" x14ac:dyDescent="0.2">
      <c r="A56" s="154" t="s">
        <v>105</v>
      </c>
      <c r="B56" s="29"/>
      <c r="E56" s="9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</row>
    <row r="57" spans="1:78" x14ac:dyDescent="0.2">
      <c r="A57" s="156" t="s">
        <v>106</v>
      </c>
      <c r="B57" s="31"/>
      <c r="E57" s="9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</row>
    <row r="58" spans="1:78" x14ac:dyDescent="0.2">
      <c r="A58" s="155" t="s">
        <v>107</v>
      </c>
      <c r="C58" s="50">
        <f>SUM(F58:BB58)</f>
        <v>4164747.1875</v>
      </c>
      <c r="E58" s="93"/>
      <c r="F58" s="63">
        <f t="shared" ref="F58:BQ58" si="30">-F48</f>
        <v>0</v>
      </c>
      <c r="G58" s="63">
        <f t="shared" si="30"/>
        <v>0</v>
      </c>
      <c r="H58" s="63">
        <f t="shared" si="30"/>
        <v>0</v>
      </c>
      <c r="I58" s="63">
        <f t="shared" si="30"/>
        <v>0</v>
      </c>
      <c r="J58" s="63">
        <f t="shared" si="30"/>
        <v>2099922.1875</v>
      </c>
      <c r="K58" s="63">
        <f t="shared" si="30"/>
        <v>344137.5</v>
      </c>
      <c r="L58" s="63">
        <f t="shared" si="30"/>
        <v>344137.5</v>
      </c>
      <c r="M58" s="63">
        <f t="shared" si="30"/>
        <v>344137.5</v>
      </c>
      <c r="N58" s="63">
        <f t="shared" si="30"/>
        <v>344137.5</v>
      </c>
      <c r="O58" s="63">
        <f t="shared" si="30"/>
        <v>344137.5</v>
      </c>
      <c r="P58" s="63">
        <f t="shared" si="30"/>
        <v>344137.5</v>
      </c>
      <c r="Q58" s="63">
        <f t="shared" si="30"/>
        <v>0</v>
      </c>
      <c r="R58" s="63">
        <f t="shared" si="30"/>
        <v>0</v>
      </c>
      <c r="S58" s="63">
        <f t="shared" si="30"/>
        <v>0</v>
      </c>
      <c r="T58" s="63">
        <f t="shared" si="30"/>
        <v>0</v>
      </c>
      <c r="U58" s="63">
        <f t="shared" si="30"/>
        <v>0</v>
      </c>
      <c r="V58" s="63">
        <f t="shared" si="30"/>
        <v>0</v>
      </c>
      <c r="W58" s="63">
        <f t="shared" si="30"/>
        <v>0</v>
      </c>
      <c r="X58" s="63">
        <f t="shared" si="30"/>
        <v>0</v>
      </c>
      <c r="Y58" s="63">
        <f t="shared" si="30"/>
        <v>0</v>
      </c>
      <c r="Z58" s="63">
        <f t="shared" si="30"/>
        <v>0</v>
      </c>
      <c r="AA58" s="63">
        <f t="shared" si="30"/>
        <v>0</v>
      </c>
      <c r="AB58" s="63">
        <f t="shared" si="30"/>
        <v>0</v>
      </c>
      <c r="AC58" s="63">
        <f t="shared" si="30"/>
        <v>0</v>
      </c>
      <c r="AD58" s="63">
        <f t="shared" si="30"/>
        <v>0</v>
      </c>
      <c r="AE58" s="63">
        <f t="shared" si="30"/>
        <v>0</v>
      </c>
      <c r="AF58" s="63">
        <f t="shared" si="30"/>
        <v>0</v>
      </c>
      <c r="AG58" s="63">
        <f t="shared" si="30"/>
        <v>0</v>
      </c>
      <c r="AH58" s="63">
        <f t="shared" si="30"/>
        <v>0</v>
      </c>
      <c r="AI58" s="63">
        <f t="shared" si="30"/>
        <v>0</v>
      </c>
      <c r="AJ58" s="63">
        <f t="shared" si="30"/>
        <v>0</v>
      </c>
      <c r="AK58" s="63">
        <f t="shared" si="30"/>
        <v>0</v>
      </c>
      <c r="AL58" s="63">
        <f t="shared" si="30"/>
        <v>0</v>
      </c>
      <c r="AM58" s="63">
        <f t="shared" si="30"/>
        <v>0</v>
      </c>
      <c r="AN58" s="63">
        <f t="shared" si="30"/>
        <v>0</v>
      </c>
      <c r="AO58" s="63">
        <f t="shared" si="30"/>
        <v>0</v>
      </c>
      <c r="AP58" s="63">
        <f t="shared" si="30"/>
        <v>0</v>
      </c>
      <c r="AQ58" s="63">
        <f t="shared" si="30"/>
        <v>0</v>
      </c>
      <c r="AR58" s="63">
        <f t="shared" si="30"/>
        <v>0</v>
      </c>
      <c r="AS58" s="63">
        <f t="shared" si="30"/>
        <v>0</v>
      </c>
      <c r="AT58" s="63">
        <f t="shared" si="30"/>
        <v>0</v>
      </c>
      <c r="AU58" s="63">
        <f t="shared" si="30"/>
        <v>0</v>
      </c>
      <c r="AV58" s="63">
        <f t="shared" si="30"/>
        <v>0</v>
      </c>
      <c r="AW58" s="63">
        <f t="shared" si="30"/>
        <v>0</v>
      </c>
      <c r="AX58" s="63">
        <f t="shared" si="30"/>
        <v>0</v>
      </c>
      <c r="AY58" s="63">
        <f t="shared" si="30"/>
        <v>0</v>
      </c>
      <c r="AZ58" s="63">
        <f t="shared" si="30"/>
        <v>0</v>
      </c>
      <c r="BA58" s="63">
        <f t="shared" si="30"/>
        <v>0</v>
      </c>
      <c r="BB58" s="63">
        <f t="shared" si="30"/>
        <v>0</v>
      </c>
      <c r="BC58" s="63">
        <f t="shared" si="30"/>
        <v>0</v>
      </c>
      <c r="BD58" s="63">
        <f t="shared" si="30"/>
        <v>0</v>
      </c>
      <c r="BE58" s="63">
        <f t="shared" si="30"/>
        <v>0</v>
      </c>
      <c r="BF58" s="63">
        <f t="shared" si="30"/>
        <v>0</v>
      </c>
      <c r="BG58" s="63">
        <f t="shared" si="30"/>
        <v>0</v>
      </c>
      <c r="BH58" s="63">
        <f t="shared" si="30"/>
        <v>0</v>
      </c>
      <c r="BI58" s="63">
        <f t="shared" si="30"/>
        <v>0</v>
      </c>
      <c r="BJ58" s="63">
        <f t="shared" si="30"/>
        <v>0</v>
      </c>
      <c r="BK58" s="63">
        <f t="shared" si="30"/>
        <v>0</v>
      </c>
      <c r="BL58" s="63">
        <f t="shared" si="30"/>
        <v>0</v>
      </c>
      <c r="BM58" s="63">
        <f t="shared" si="30"/>
        <v>0</v>
      </c>
      <c r="BN58" s="63">
        <f t="shared" si="30"/>
        <v>0</v>
      </c>
      <c r="BO58" s="63">
        <f t="shared" si="30"/>
        <v>0</v>
      </c>
      <c r="BP58" s="63">
        <f t="shared" si="30"/>
        <v>0</v>
      </c>
      <c r="BQ58" s="63">
        <f t="shared" si="30"/>
        <v>0</v>
      </c>
      <c r="BR58" s="63">
        <f t="shared" ref="BR58:BZ58" si="31">-BR48</f>
        <v>0</v>
      </c>
      <c r="BS58" s="63">
        <f t="shared" si="31"/>
        <v>0</v>
      </c>
      <c r="BT58" s="63">
        <f t="shared" si="31"/>
        <v>0</v>
      </c>
      <c r="BU58" s="63">
        <f t="shared" si="31"/>
        <v>0</v>
      </c>
      <c r="BV58" s="63">
        <f t="shared" si="31"/>
        <v>0</v>
      </c>
      <c r="BW58" s="63">
        <f t="shared" si="31"/>
        <v>0</v>
      </c>
      <c r="BX58" s="63">
        <f t="shared" si="31"/>
        <v>0</v>
      </c>
      <c r="BY58" s="63">
        <f t="shared" si="31"/>
        <v>0</v>
      </c>
      <c r="BZ58" s="63">
        <f t="shared" si="31"/>
        <v>0</v>
      </c>
    </row>
    <row r="59" spans="1:78" x14ac:dyDescent="0.2">
      <c r="A59" s="155" t="s">
        <v>6</v>
      </c>
      <c r="E59" s="93"/>
      <c r="F59" s="63">
        <f t="shared" ref="F59:BQ59" si="32">F11</f>
        <v>0</v>
      </c>
      <c r="G59" s="63">
        <f t="shared" si="32"/>
        <v>0</v>
      </c>
      <c r="H59" s="63">
        <f t="shared" si="32"/>
        <v>0</v>
      </c>
      <c r="I59" s="63">
        <f t="shared" si="32"/>
        <v>0</v>
      </c>
      <c r="J59" s="63">
        <f t="shared" si="32"/>
        <v>0</v>
      </c>
      <c r="K59" s="63">
        <f t="shared" si="32"/>
        <v>0</v>
      </c>
      <c r="L59" s="63">
        <f t="shared" si="32"/>
        <v>0</v>
      </c>
      <c r="M59" s="63">
        <f t="shared" si="32"/>
        <v>0</v>
      </c>
      <c r="N59" s="63">
        <f t="shared" si="32"/>
        <v>0</v>
      </c>
      <c r="O59" s="63">
        <f t="shared" si="32"/>
        <v>0</v>
      </c>
      <c r="P59" s="63">
        <f t="shared" si="32"/>
        <v>2107000</v>
      </c>
      <c r="Q59" s="63">
        <f t="shared" si="32"/>
        <v>2107000</v>
      </c>
      <c r="R59" s="63">
        <f t="shared" si="32"/>
        <v>0</v>
      </c>
      <c r="S59" s="63">
        <f t="shared" si="32"/>
        <v>0</v>
      </c>
      <c r="T59" s="63">
        <f t="shared" si="32"/>
        <v>0</v>
      </c>
      <c r="U59" s="63">
        <f t="shared" si="32"/>
        <v>0</v>
      </c>
      <c r="V59" s="63">
        <f t="shared" si="32"/>
        <v>0</v>
      </c>
      <c r="W59" s="63">
        <f t="shared" si="32"/>
        <v>0</v>
      </c>
      <c r="X59" s="63">
        <f t="shared" si="32"/>
        <v>0</v>
      </c>
      <c r="Y59" s="63">
        <f t="shared" si="32"/>
        <v>0</v>
      </c>
      <c r="Z59" s="63">
        <f t="shared" si="32"/>
        <v>0</v>
      </c>
      <c r="AA59" s="63">
        <f t="shared" si="32"/>
        <v>0</v>
      </c>
      <c r="AB59" s="63">
        <f t="shared" si="32"/>
        <v>0</v>
      </c>
      <c r="AC59" s="63">
        <f t="shared" si="32"/>
        <v>0</v>
      </c>
      <c r="AD59" s="63">
        <f t="shared" si="32"/>
        <v>0</v>
      </c>
      <c r="AE59" s="63">
        <f t="shared" si="32"/>
        <v>0</v>
      </c>
      <c r="AF59" s="63">
        <f t="shared" si="32"/>
        <v>0</v>
      </c>
      <c r="AG59" s="63">
        <f t="shared" si="32"/>
        <v>0</v>
      </c>
      <c r="AH59" s="63">
        <f t="shared" si="32"/>
        <v>0</v>
      </c>
      <c r="AI59" s="63">
        <f t="shared" si="32"/>
        <v>0</v>
      </c>
      <c r="AJ59" s="63">
        <f t="shared" si="32"/>
        <v>0</v>
      </c>
      <c r="AK59" s="63">
        <f t="shared" si="32"/>
        <v>0</v>
      </c>
      <c r="AL59" s="63">
        <f t="shared" si="32"/>
        <v>0</v>
      </c>
      <c r="AM59" s="63">
        <f t="shared" si="32"/>
        <v>0</v>
      </c>
      <c r="AN59" s="63">
        <f t="shared" si="32"/>
        <v>0</v>
      </c>
      <c r="AO59" s="63">
        <f t="shared" si="32"/>
        <v>0</v>
      </c>
      <c r="AP59" s="63">
        <f t="shared" si="32"/>
        <v>0</v>
      </c>
      <c r="AQ59" s="63">
        <f t="shared" si="32"/>
        <v>0</v>
      </c>
      <c r="AR59" s="63">
        <f t="shared" si="32"/>
        <v>0</v>
      </c>
      <c r="AS59" s="63">
        <f t="shared" si="32"/>
        <v>0</v>
      </c>
      <c r="AT59" s="63">
        <f t="shared" si="32"/>
        <v>0</v>
      </c>
      <c r="AU59" s="63">
        <f t="shared" si="32"/>
        <v>0</v>
      </c>
      <c r="AV59" s="63">
        <f t="shared" si="32"/>
        <v>0</v>
      </c>
      <c r="AW59" s="63">
        <f t="shared" si="32"/>
        <v>0</v>
      </c>
      <c r="AX59" s="63">
        <f t="shared" si="32"/>
        <v>0</v>
      </c>
      <c r="AY59" s="63">
        <f t="shared" si="32"/>
        <v>0</v>
      </c>
      <c r="AZ59" s="63">
        <f t="shared" si="32"/>
        <v>0</v>
      </c>
      <c r="BA59" s="63">
        <f t="shared" si="32"/>
        <v>0</v>
      </c>
      <c r="BB59" s="63">
        <f t="shared" si="32"/>
        <v>0</v>
      </c>
      <c r="BC59" s="63">
        <f t="shared" si="32"/>
        <v>0</v>
      </c>
      <c r="BD59" s="63">
        <f t="shared" si="32"/>
        <v>0</v>
      </c>
      <c r="BE59" s="63">
        <f t="shared" si="32"/>
        <v>0</v>
      </c>
      <c r="BF59" s="63">
        <f t="shared" si="32"/>
        <v>0</v>
      </c>
      <c r="BG59" s="63">
        <f t="shared" si="32"/>
        <v>0</v>
      </c>
      <c r="BH59" s="63">
        <f t="shared" si="32"/>
        <v>0</v>
      </c>
      <c r="BI59" s="63">
        <f t="shared" si="32"/>
        <v>0</v>
      </c>
      <c r="BJ59" s="63">
        <f t="shared" si="32"/>
        <v>0</v>
      </c>
      <c r="BK59" s="63">
        <f t="shared" si="32"/>
        <v>0</v>
      </c>
      <c r="BL59" s="63">
        <f t="shared" si="32"/>
        <v>0</v>
      </c>
      <c r="BM59" s="63">
        <f t="shared" si="32"/>
        <v>0</v>
      </c>
      <c r="BN59" s="63">
        <f t="shared" si="32"/>
        <v>0</v>
      </c>
      <c r="BO59" s="63">
        <f t="shared" si="32"/>
        <v>0</v>
      </c>
      <c r="BP59" s="63">
        <f t="shared" si="32"/>
        <v>0</v>
      </c>
      <c r="BQ59" s="63">
        <f t="shared" si="32"/>
        <v>0</v>
      </c>
      <c r="BR59" s="63">
        <f t="shared" ref="BR59:BZ59" si="33">BR11</f>
        <v>0</v>
      </c>
      <c r="BS59" s="63">
        <f t="shared" si="33"/>
        <v>0</v>
      </c>
      <c r="BT59" s="63">
        <f t="shared" si="33"/>
        <v>0</v>
      </c>
      <c r="BU59" s="63">
        <f t="shared" si="33"/>
        <v>0</v>
      </c>
      <c r="BV59" s="63">
        <f t="shared" si="33"/>
        <v>0</v>
      </c>
      <c r="BW59" s="63">
        <f t="shared" si="33"/>
        <v>0</v>
      </c>
      <c r="BX59" s="63">
        <f t="shared" si="33"/>
        <v>0</v>
      </c>
      <c r="BY59" s="63">
        <f t="shared" si="33"/>
        <v>0</v>
      </c>
      <c r="BZ59" s="63">
        <f t="shared" si="33"/>
        <v>0</v>
      </c>
    </row>
    <row r="60" spans="1:78" x14ac:dyDescent="0.2">
      <c r="E60" s="9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</row>
    <row r="61" spans="1:78" ht="15" thickBot="1" x14ac:dyDescent="0.25">
      <c r="A61" s="160" t="s">
        <v>108</v>
      </c>
      <c r="B61" s="66"/>
      <c r="C61" s="48"/>
      <c r="E61" s="93"/>
      <c r="F61" s="123">
        <f t="shared" ref="F61:BQ61" si="34">SUM(F58:F59)</f>
        <v>0</v>
      </c>
      <c r="G61" s="123">
        <f t="shared" si="34"/>
        <v>0</v>
      </c>
      <c r="H61" s="123">
        <f t="shared" si="34"/>
        <v>0</v>
      </c>
      <c r="I61" s="123">
        <f t="shared" si="34"/>
        <v>0</v>
      </c>
      <c r="J61" s="123">
        <f t="shared" si="34"/>
        <v>2099922.1875</v>
      </c>
      <c r="K61" s="123">
        <f t="shared" si="34"/>
        <v>344137.5</v>
      </c>
      <c r="L61" s="123">
        <f t="shared" si="34"/>
        <v>344137.5</v>
      </c>
      <c r="M61" s="123">
        <f t="shared" si="34"/>
        <v>344137.5</v>
      </c>
      <c r="N61" s="123">
        <f t="shared" si="34"/>
        <v>344137.5</v>
      </c>
      <c r="O61" s="123">
        <f t="shared" si="34"/>
        <v>344137.5</v>
      </c>
      <c r="P61" s="123">
        <f t="shared" si="34"/>
        <v>2451137.5</v>
      </c>
      <c r="Q61" s="123">
        <f t="shared" si="34"/>
        <v>2107000</v>
      </c>
      <c r="R61" s="123">
        <f t="shared" si="34"/>
        <v>0</v>
      </c>
      <c r="S61" s="123">
        <f t="shared" si="34"/>
        <v>0</v>
      </c>
      <c r="T61" s="123">
        <f t="shared" si="34"/>
        <v>0</v>
      </c>
      <c r="U61" s="123">
        <f t="shared" si="34"/>
        <v>0</v>
      </c>
      <c r="V61" s="123">
        <f t="shared" si="34"/>
        <v>0</v>
      </c>
      <c r="W61" s="123">
        <f t="shared" si="34"/>
        <v>0</v>
      </c>
      <c r="X61" s="123">
        <f t="shared" si="34"/>
        <v>0</v>
      </c>
      <c r="Y61" s="123">
        <f t="shared" si="34"/>
        <v>0</v>
      </c>
      <c r="Z61" s="123">
        <f t="shared" si="34"/>
        <v>0</v>
      </c>
      <c r="AA61" s="123">
        <f t="shared" si="34"/>
        <v>0</v>
      </c>
      <c r="AB61" s="123">
        <f t="shared" si="34"/>
        <v>0</v>
      </c>
      <c r="AC61" s="123">
        <f t="shared" si="34"/>
        <v>0</v>
      </c>
      <c r="AD61" s="123">
        <f t="shared" si="34"/>
        <v>0</v>
      </c>
      <c r="AE61" s="123">
        <f t="shared" si="34"/>
        <v>0</v>
      </c>
      <c r="AF61" s="123">
        <f t="shared" si="34"/>
        <v>0</v>
      </c>
      <c r="AG61" s="123">
        <f t="shared" si="34"/>
        <v>0</v>
      </c>
      <c r="AH61" s="123">
        <f t="shared" si="34"/>
        <v>0</v>
      </c>
      <c r="AI61" s="123">
        <f t="shared" si="34"/>
        <v>0</v>
      </c>
      <c r="AJ61" s="123">
        <f t="shared" si="34"/>
        <v>0</v>
      </c>
      <c r="AK61" s="123">
        <f t="shared" si="34"/>
        <v>0</v>
      </c>
      <c r="AL61" s="123">
        <f t="shared" si="34"/>
        <v>0</v>
      </c>
      <c r="AM61" s="123">
        <f t="shared" si="34"/>
        <v>0</v>
      </c>
      <c r="AN61" s="123">
        <f t="shared" si="34"/>
        <v>0</v>
      </c>
      <c r="AO61" s="123">
        <f t="shared" si="34"/>
        <v>0</v>
      </c>
      <c r="AP61" s="123">
        <f t="shared" si="34"/>
        <v>0</v>
      </c>
      <c r="AQ61" s="123">
        <f t="shared" si="34"/>
        <v>0</v>
      </c>
      <c r="AR61" s="123">
        <f t="shared" si="34"/>
        <v>0</v>
      </c>
      <c r="AS61" s="123">
        <f t="shared" si="34"/>
        <v>0</v>
      </c>
      <c r="AT61" s="123">
        <f t="shared" si="34"/>
        <v>0</v>
      </c>
      <c r="AU61" s="123">
        <f t="shared" si="34"/>
        <v>0</v>
      </c>
      <c r="AV61" s="123">
        <f t="shared" si="34"/>
        <v>0</v>
      </c>
      <c r="AW61" s="123">
        <f t="shared" si="34"/>
        <v>0</v>
      </c>
      <c r="AX61" s="123">
        <f t="shared" si="34"/>
        <v>0</v>
      </c>
      <c r="AY61" s="123">
        <f t="shared" si="34"/>
        <v>0</v>
      </c>
      <c r="AZ61" s="123">
        <f t="shared" si="34"/>
        <v>0</v>
      </c>
      <c r="BA61" s="123">
        <f t="shared" si="34"/>
        <v>0</v>
      </c>
      <c r="BB61" s="123">
        <f t="shared" si="34"/>
        <v>0</v>
      </c>
      <c r="BC61" s="123">
        <f t="shared" si="34"/>
        <v>0</v>
      </c>
      <c r="BD61" s="123">
        <f t="shared" si="34"/>
        <v>0</v>
      </c>
      <c r="BE61" s="123">
        <f t="shared" si="34"/>
        <v>0</v>
      </c>
      <c r="BF61" s="123">
        <f t="shared" si="34"/>
        <v>0</v>
      </c>
      <c r="BG61" s="123">
        <f t="shared" si="34"/>
        <v>0</v>
      </c>
      <c r="BH61" s="123">
        <f t="shared" si="34"/>
        <v>0</v>
      </c>
      <c r="BI61" s="123">
        <f t="shared" si="34"/>
        <v>0</v>
      </c>
      <c r="BJ61" s="123">
        <f t="shared" si="34"/>
        <v>0</v>
      </c>
      <c r="BK61" s="123">
        <f t="shared" si="34"/>
        <v>0</v>
      </c>
      <c r="BL61" s="123">
        <f t="shared" si="34"/>
        <v>0</v>
      </c>
      <c r="BM61" s="123">
        <f t="shared" si="34"/>
        <v>0</v>
      </c>
      <c r="BN61" s="123">
        <f t="shared" si="34"/>
        <v>0</v>
      </c>
      <c r="BO61" s="123">
        <f t="shared" si="34"/>
        <v>0</v>
      </c>
      <c r="BP61" s="123">
        <f t="shared" si="34"/>
        <v>0</v>
      </c>
      <c r="BQ61" s="123">
        <f t="shared" si="34"/>
        <v>0</v>
      </c>
      <c r="BR61" s="123">
        <f t="shared" ref="BR61:BZ61" si="35">SUM(BR58:BR59)</f>
        <v>0</v>
      </c>
      <c r="BS61" s="123">
        <f t="shared" si="35"/>
        <v>0</v>
      </c>
      <c r="BT61" s="123">
        <f t="shared" si="35"/>
        <v>0</v>
      </c>
      <c r="BU61" s="123">
        <f t="shared" si="35"/>
        <v>0</v>
      </c>
      <c r="BV61" s="123">
        <f t="shared" si="35"/>
        <v>0</v>
      </c>
      <c r="BW61" s="123">
        <f t="shared" si="35"/>
        <v>0</v>
      </c>
      <c r="BX61" s="123">
        <f t="shared" si="35"/>
        <v>0</v>
      </c>
      <c r="BY61" s="123">
        <f t="shared" si="35"/>
        <v>0</v>
      </c>
      <c r="BZ61" s="123">
        <f t="shared" si="35"/>
        <v>0</v>
      </c>
    </row>
    <row r="62" spans="1:78" ht="15" thickTop="1" x14ac:dyDescent="0.2">
      <c r="E62" s="9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</row>
    <row r="63" spans="1:78" x14ac:dyDescent="0.2">
      <c r="A63" s="156" t="s">
        <v>109</v>
      </c>
      <c r="B63" s="31"/>
      <c r="E63" s="9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</row>
    <row r="64" spans="1:78" x14ac:dyDescent="0.2">
      <c r="A64" s="155" t="s">
        <v>87</v>
      </c>
      <c r="E64" s="93"/>
      <c r="F64" s="63">
        <f t="shared" ref="F64:BQ64" si="36">F19</f>
        <v>-247500</v>
      </c>
      <c r="G64" s="63">
        <f t="shared" si="36"/>
        <v>-7500</v>
      </c>
      <c r="H64" s="63">
        <f t="shared" si="36"/>
        <v>0</v>
      </c>
      <c r="I64" s="63">
        <f t="shared" si="36"/>
        <v>0</v>
      </c>
      <c r="J64" s="63">
        <f t="shared" si="36"/>
        <v>-2304000</v>
      </c>
      <c r="K64" s="63">
        <f t="shared" si="36"/>
        <v>0</v>
      </c>
      <c r="L64" s="63">
        <f t="shared" si="36"/>
        <v>0</v>
      </c>
      <c r="M64" s="63">
        <f t="shared" si="36"/>
        <v>0</v>
      </c>
      <c r="N64" s="63">
        <f t="shared" si="36"/>
        <v>0</v>
      </c>
      <c r="O64" s="63">
        <f t="shared" si="36"/>
        <v>0</v>
      </c>
      <c r="P64" s="63">
        <f t="shared" si="36"/>
        <v>0</v>
      </c>
      <c r="Q64" s="63">
        <f t="shared" si="36"/>
        <v>0</v>
      </c>
      <c r="R64" s="63">
        <f t="shared" si="36"/>
        <v>0</v>
      </c>
      <c r="S64" s="63">
        <f t="shared" si="36"/>
        <v>0</v>
      </c>
      <c r="T64" s="63">
        <f t="shared" si="36"/>
        <v>0</v>
      </c>
      <c r="U64" s="63">
        <f t="shared" si="36"/>
        <v>0</v>
      </c>
      <c r="V64" s="63">
        <f t="shared" si="36"/>
        <v>0</v>
      </c>
      <c r="W64" s="63">
        <f t="shared" si="36"/>
        <v>0</v>
      </c>
      <c r="X64" s="63">
        <f t="shared" si="36"/>
        <v>0</v>
      </c>
      <c r="Y64" s="63">
        <f t="shared" si="36"/>
        <v>0</v>
      </c>
      <c r="Z64" s="63">
        <f t="shared" si="36"/>
        <v>0</v>
      </c>
      <c r="AA64" s="63">
        <f t="shared" si="36"/>
        <v>0</v>
      </c>
      <c r="AB64" s="63">
        <f t="shared" si="36"/>
        <v>0</v>
      </c>
      <c r="AC64" s="63">
        <f t="shared" si="36"/>
        <v>0</v>
      </c>
      <c r="AD64" s="63">
        <f t="shared" si="36"/>
        <v>0</v>
      </c>
      <c r="AE64" s="63">
        <f t="shared" si="36"/>
        <v>0</v>
      </c>
      <c r="AF64" s="63">
        <f t="shared" si="36"/>
        <v>0</v>
      </c>
      <c r="AG64" s="63">
        <f t="shared" si="36"/>
        <v>0</v>
      </c>
      <c r="AH64" s="63">
        <f t="shared" si="36"/>
        <v>0</v>
      </c>
      <c r="AI64" s="63">
        <f t="shared" si="36"/>
        <v>0</v>
      </c>
      <c r="AJ64" s="63">
        <f t="shared" si="36"/>
        <v>0</v>
      </c>
      <c r="AK64" s="63">
        <f t="shared" si="36"/>
        <v>0</v>
      </c>
      <c r="AL64" s="63">
        <f t="shared" si="36"/>
        <v>0</v>
      </c>
      <c r="AM64" s="63">
        <f t="shared" si="36"/>
        <v>0</v>
      </c>
      <c r="AN64" s="63">
        <f t="shared" si="36"/>
        <v>0</v>
      </c>
      <c r="AO64" s="63">
        <f t="shared" si="36"/>
        <v>0</v>
      </c>
      <c r="AP64" s="63">
        <f t="shared" si="36"/>
        <v>0</v>
      </c>
      <c r="AQ64" s="63">
        <f t="shared" si="36"/>
        <v>0</v>
      </c>
      <c r="AR64" s="63">
        <f t="shared" si="36"/>
        <v>0</v>
      </c>
      <c r="AS64" s="63">
        <f t="shared" si="36"/>
        <v>0</v>
      </c>
      <c r="AT64" s="63">
        <f t="shared" si="36"/>
        <v>0</v>
      </c>
      <c r="AU64" s="63">
        <f t="shared" si="36"/>
        <v>0</v>
      </c>
      <c r="AV64" s="63">
        <f t="shared" si="36"/>
        <v>0</v>
      </c>
      <c r="AW64" s="63">
        <f t="shared" si="36"/>
        <v>0</v>
      </c>
      <c r="AX64" s="63">
        <f t="shared" si="36"/>
        <v>0</v>
      </c>
      <c r="AY64" s="63">
        <f t="shared" si="36"/>
        <v>0</v>
      </c>
      <c r="AZ64" s="63">
        <f t="shared" si="36"/>
        <v>0</v>
      </c>
      <c r="BA64" s="63">
        <f t="shared" si="36"/>
        <v>0</v>
      </c>
      <c r="BB64" s="63">
        <f t="shared" si="36"/>
        <v>0</v>
      </c>
      <c r="BC64" s="63">
        <f t="shared" si="36"/>
        <v>0</v>
      </c>
      <c r="BD64" s="63">
        <f t="shared" si="36"/>
        <v>0</v>
      </c>
      <c r="BE64" s="63">
        <f t="shared" si="36"/>
        <v>0</v>
      </c>
      <c r="BF64" s="63">
        <f t="shared" si="36"/>
        <v>0</v>
      </c>
      <c r="BG64" s="63">
        <f t="shared" si="36"/>
        <v>0</v>
      </c>
      <c r="BH64" s="63">
        <f t="shared" si="36"/>
        <v>0</v>
      </c>
      <c r="BI64" s="63">
        <f t="shared" si="36"/>
        <v>0</v>
      </c>
      <c r="BJ64" s="63">
        <f t="shared" si="36"/>
        <v>0</v>
      </c>
      <c r="BK64" s="63">
        <f t="shared" si="36"/>
        <v>0</v>
      </c>
      <c r="BL64" s="63">
        <f t="shared" si="36"/>
        <v>0</v>
      </c>
      <c r="BM64" s="63">
        <f t="shared" si="36"/>
        <v>0</v>
      </c>
      <c r="BN64" s="63">
        <f t="shared" si="36"/>
        <v>0</v>
      </c>
      <c r="BO64" s="63">
        <f t="shared" si="36"/>
        <v>0</v>
      </c>
      <c r="BP64" s="63">
        <f t="shared" si="36"/>
        <v>0</v>
      </c>
      <c r="BQ64" s="63">
        <f t="shared" si="36"/>
        <v>0</v>
      </c>
      <c r="BR64" s="63">
        <f t="shared" ref="BR64:BZ64" si="37">BR19</f>
        <v>0</v>
      </c>
      <c r="BS64" s="63">
        <f t="shared" si="37"/>
        <v>0</v>
      </c>
      <c r="BT64" s="63">
        <f t="shared" si="37"/>
        <v>0</v>
      </c>
      <c r="BU64" s="63">
        <f t="shared" si="37"/>
        <v>0</v>
      </c>
      <c r="BV64" s="63">
        <f t="shared" si="37"/>
        <v>0</v>
      </c>
      <c r="BW64" s="63">
        <f t="shared" si="37"/>
        <v>0</v>
      </c>
      <c r="BX64" s="63">
        <f t="shared" si="37"/>
        <v>0</v>
      </c>
      <c r="BY64" s="63">
        <f t="shared" si="37"/>
        <v>0</v>
      </c>
      <c r="BZ64" s="63">
        <f t="shared" si="37"/>
        <v>0</v>
      </c>
    </row>
    <row r="65" spans="1:78" x14ac:dyDescent="0.2">
      <c r="A65" s="155" t="s">
        <v>16</v>
      </c>
      <c r="E65" s="93"/>
      <c r="F65" s="63">
        <f t="shared" ref="F65:BQ65" si="38">F23</f>
        <v>0</v>
      </c>
      <c r="G65" s="63">
        <f t="shared" si="38"/>
        <v>0</v>
      </c>
      <c r="H65" s="63">
        <f t="shared" si="38"/>
        <v>-309723.75</v>
      </c>
      <c r="I65" s="63">
        <f t="shared" si="38"/>
        <v>-309723.75</v>
      </c>
      <c r="J65" s="63">
        <f t="shared" si="38"/>
        <v>-309723.75</v>
      </c>
      <c r="K65" s="63">
        <f t="shared" si="38"/>
        <v>0</v>
      </c>
      <c r="L65" s="63">
        <f t="shared" si="38"/>
        <v>0</v>
      </c>
      <c r="M65" s="63">
        <f t="shared" si="38"/>
        <v>0</v>
      </c>
      <c r="N65" s="63">
        <f t="shared" si="38"/>
        <v>0</v>
      </c>
      <c r="O65" s="63">
        <f t="shared" si="38"/>
        <v>0</v>
      </c>
      <c r="P65" s="63">
        <f t="shared" si="38"/>
        <v>0</v>
      </c>
      <c r="Q65" s="63">
        <f t="shared" si="38"/>
        <v>0</v>
      </c>
      <c r="R65" s="63">
        <f t="shared" si="38"/>
        <v>0</v>
      </c>
      <c r="S65" s="63">
        <f t="shared" si="38"/>
        <v>0</v>
      </c>
      <c r="T65" s="63">
        <f t="shared" si="38"/>
        <v>0</v>
      </c>
      <c r="U65" s="63">
        <f t="shared" si="38"/>
        <v>0</v>
      </c>
      <c r="V65" s="63">
        <f t="shared" si="38"/>
        <v>0</v>
      </c>
      <c r="W65" s="63">
        <f t="shared" si="38"/>
        <v>0</v>
      </c>
      <c r="X65" s="63">
        <f t="shared" si="38"/>
        <v>0</v>
      </c>
      <c r="Y65" s="63">
        <f t="shared" si="38"/>
        <v>0</v>
      </c>
      <c r="Z65" s="63">
        <f t="shared" si="38"/>
        <v>0</v>
      </c>
      <c r="AA65" s="63">
        <f t="shared" si="38"/>
        <v>0</v>
      </c>
      <c r="AB65" s="63">
        <f t="shared" si="38"/>
        <v>0</v>
      </c>
      <c r="AC65" s="63">
        <f t="shared" si="38"/>
        <v>0</v>
      </c>
      <c r="AD65" s="63">
        <f t="shared" si="38"/>
        <v>0</v>
      </c>
      <c r="AE65" s="63">
        <f t="shared" si="38"/>
        <v>0</v>
      </c>
      <c r="AF65" s="63">
        <f t="shared" si="38"/>
        <v>0</v>
      </c>
      <c r="AG65" s="63">
        <f t="shared" si="38"/>
        <v>0</v>
      </c>
      <c r="AH65" s="63">
        <f t="shared" si="38"/>
        <v>0</v>
      </c>
      <c r="AI65" s="63">
        <f t="shared" si="38"/>
        <v>0</v>
      </c>
      <c r="AJ65" s="63">
        <f t="shared" si="38"/>
        <v>0</v>
      </c>
      <c r="AK65" s="63">
        <f t="shared" si="38"/>
        <v>0</v>
      </c>
      <c r="AL65" s="63">
        <f t="shared" si="38"/>
        <v>0</v>
      </c>
      <c r="AM65" s="63">
        <f t="shared" si="38"/>
        <v>0</v>
      </c>
      <c r="AN65" s="63">
        <f t="shared" si="38"/>
        <v>0</v>
      </c>
      <c r="AO65" s="63">
        <f t="shared" si="38"/>
        <v>0</v>
      </c>
      <c r="AP65" s="63">
        <f t="shared" si="38"/>
        <v>0</v>
      </c>
      <c r="AQ65" s="63">
        <f t="shared" si="38"/>
        <v>0</v>
      </c>
      <c r="AR65" s="63">
        <f t="shared" si="38"/>
        <v>0</v>
      </c>
      <c r="AS65" s="63">
        <f t="shared" si="38"/>
        <v>0</v>
      </c>
      <c r="AT65" s="63">
        <f t="shared" si="38"/>
        <v>0</v>
      </c>
      <c r="AU65" s="63">
        <f t="shared" si="38"/>
        <v>0</v>
      </c>
      <c r="AV65" s="63">
        <f t="shared" si="38"/>
        <v>0</v>
      </c>
      <c r="AW65" s="63">
        <f t="shared" si="38"/>
        <v>0</v>
      </c>
      <c r="AX65" s="63">
        <f t="shared" si="38"/>
        <v>0</v>
      </c>
      <c r="AY65" s="63">
        <f t="shared" si="38"/>
        <v>0</v>
      </c>
      <c r="AZ65" s="63">
        <f t="shared" si="38"/>
        <v>0</v>
      </c>
      <c r="BA65" s="63">
        <f t="shared" si="38"/>
        <v>0</v>
      </c>
      <c r="BB65" s="63">
        <f t="shared" si="38"/>
        <v>0</v>
      </c>
      <c r="BC65" s="63">
        <f t="shared" si="38"/>
        <v>0</v>
      </c>
      <c r="BD65" s="63">
        <f t="shared" si="38"/>
        <v>0</v>
      </c>
      <c r="BE65" s="63">
        <f t="shared" si="38"/>
        <v>0</v>
      </c>
      <c r="BF65" s="63">
        <f t="shared" si="38"/>
        <v>0</v>
      </c>
      <c r="BG65" s="63">
        <f t="shared" si="38"/>
        <v>0</v>
      </c>
      <c r="BH65" s="63">
        <f t="shared" si="38"/>
        <v>0</v>
      </c>
      <c r="BI65" s="63">
        <f t="shared" si="38"/>
        <v>0</v>
      </c>
      <c r="BJ65" s="63">
        <f t="shared" si="38"/>
        <v>0</v>
      </c>
      <c r="BK65" s="63">
        <f t="shared" si="38"/>
        <v>0</v>
      </c>
      <c r="BL65" s="63">
        <f t="shared" si="38"/>
        <v>0</v>
      </c>
      <c r="BM65" s="63">
        <f t="shared" si="38"/>
        <v>0</v>
      </c>
      <c r="BN65" s="63">
        <f t="shared" si="38"/>
        <v>0</v>
      </c>
      <c r="BO65" s="63">
        <f t="shared" si="38"/>
        <v>0</v>
      </c>
      <c r="BP65" s="63">
        <f t="shared" si="38"/>
        <v>0</v>
      </c>
      <c r="BQ65" s="63">
        <f t="shared" si="38"/>
        <v>0</v>
      </c>
      <c r="BR65" s="63">
        <f t="shared" ref="BR65:BZ65" si="39">BR23</f>
        <v>0</v>
      </c>
      <c r="BS65" s="63">
        <f t="shared" si="39"/>
        <v>0</v>
      </c>
      <c r="BT65" s="63">
        <f t="shared" si="39"/>
        <v>0</v>
      </c>
      <c r="BU65" s="63">
        <f t="shared" si="39"/>
        <v>0</v>
      </c>
      <c r="BV65" s="63">
        <f t="shared" si="39"/>
        <v>0</v>
      </c>
      <c r="BW65" s="63">
        <f t="shared" si="39"/>
        <v>0</v>
      </c>
      <c r="BX65" s="63">
        <f t="shared" si="39"/>
        <v>0</v>
      </c>
      <c r="BY65" s="63">
        <f t="shared" si="39"/>
        <v>0</v>
      </c>
      <c r="BZ65" s="63">
        <f t="shared" si="39"/>
        <v>0</v>
      </c>
    </row>
    <row r="66" spans="1:78" x14ac:dyDescent="0.2">
      <c r="A66" s="155" t="s">
        <v>19</v>
      </c>
      <c r="E66" s="93"/>
      <c r="F66" s="63">
        <f t="shared" ref="F66:BQ66" si="40">F27</f>
        <v>0</v>
      </c>
      <c r="G66" s="63">
        <f t="shared" si="40"/>
        <v>0</v>
      </c>
      <c r="H66" s="63">
        <f t="shared" si="40"/>
        <v>0</v>
      </c>
      <c r="I66" s="63">
        <f t="shared" si="40"/>
        <v>0</v>
      </c>
      <c r="J66" s="63">
        <f t="shared" si="40"/>
        <v>0</v>
      </c>
      <c r="K66" s="63">
        <f t="shared" si="40"/>
        <v>-344137.5</v>
      </c>
      <c r="L66" s="63">
        <f t="shared" si="40"/>
        <v>-344137.5</v>
      </c>
      <c r="M66" s="63">
        <f t="shared" si="40"/>
        <v>-344137.5</v>
      </c>
      <c r="N66" s="63">
        <f t="shared" si="40"/>
        <v>-344137.5</v>
      </c>
      <c r="O66" s="63">
        <f t="shared" si="40"/>
        <v>-344137.5</v>
      </c>
      <c r="P66" s="63">
        <f t="shared" si="40"/>
        <v>-344137.5</v>
      </c>
      <c r="Q66" s="63">
        <f t="shared" si="40"/>
        <v>0</v>
      </c>
      <c r="R66" s="63">
        <f t="shared" si="40"/>
        <v>0</v>
      </c>
      <c r="S66" s="63">
        <f t="shared" si="40"/>
        <v>0</v>
      </c>
      <c r="T66" s="63">
        <f t="shared" si="40"/>
        <v>0</v>
      </c>
      <c r="U66" s="63">
        <f t="shared" si="40"/>
        <v>0</v>
      </c>
      <c r="V66" s="63">
        <f t="shared" si="40"/>
        <v>0</v>
      </c>
      <c r="W66" s="63">
        <f t="shared" si="40"/>
        <v>0</v>
      </c>
      <c r="X66" s="63">
        <f t="shared" si="40"/>
        <v>0</v>
      </c>
      <c r="Y66" s="63">
        <f t="shared" si="40"/>
        <v>0</v>
      </c>
      <c r="Z66" s="63">
        <f t="shared" si="40"/>
        <v>0</v>
      </c>
      <c r="AA66" s="63">
        <f t="shared" si="40"/>
        <v>0</v>
      </c>
      <c r="AB66" s="63">
        <f t="shared" si="40"/>
        <v>0</v>
      </c>
      <c r="AC66" s="63">
        <f t="shared" si="40"/>
        <v>0</v>
      </c>
      <c r="AD66" s="63">
        <f t="shared" si="40"/>
        <v>0</v>
      </c>
      <c r="AE66" s="63">
        <f t="shared" si="40"/>
        <v>0</v>
      </c>
      <c r="AF66" s="63">
        <f t="shared" si="40"/>
        <v>0</v>
      </c>
      <c r="AG66" s="63">
        <f t="shared" si="40"/>
        <v>0</v>
      </c>
      <c r="AH66" s="63">
        <f t="shared" si="40"/>
        <v>0</v>
      </c>
      <c r="AI66" s="63">
        <f t="shared" si="40"/>
        <v>0</v>
      </c>
      <c r="AJ66" s="63">
        <f t="shared" si="40"/>
        <v>0</v>
      </c>
      <c r="AK66" s="63">
        <f t="shared" si="40"/>
        <v>0</v>
      </c>
      <c r="AL66" s="63">
        <f t="shared" si="40"/>
        <v>0</v>
      </c>
      <c r="AM66" s="63">
        <f t="shared" si="40"/>
        <v>0</v>
      </c>
      <c r="AN66" s="63">
        <f t="shared" si="40"/>
        <v>0</v>
      </c>
      <c r="AO66" s="63">
        <f t="shared" si="40"/>
        <v>0</v>
      </c>
      <c r="AP66" s="63">
        <f t="shared" si="40"/>
        <v>0</v>
      </c>
      <c r="AQ66" s="63">
        <f t="shared" si="40"/>
        <v>0</v>
      </c>
      <c r="AR66" s="63">
        <f t="shared" si="40"/>
        <v>0</v>
      </c>
      <c r="AS66" s="63">
        <f t="shared" si="40"/>
        <v>0</v>
      </c>
      <c r="AT66" s="63">
        <f t="shared" si="40"/>
        <v>0</v>
      </c>
      <c r="AU66" s="63">
        <f t="shared" si="40"/>
        <v>0</v>
      </c>
      <c r="AV66" s="63">
        <f t="shared" si="40"/>
        <v>0</v>
      </c>
      <c r="AW66" s="63">
        <f t="shared" si="40"/>
        <v>0</v>
      </c>
      <c r="AX66" s="63">
        <f t="shared" si="40"/>
        <v>0</v>
      </c>
      <c r="AY66" s="63">
        <f t="shared" si="40"/>
        <v>0</v>
      </c>
      <c r="AZ66" s="63">
        <f t="shared" si="40"/>
        <v>0</v>
      </c>
      <c r="BA66" s="63">
        <f t="shared" si="40"/>
        <v>0</v>
      </c>
      <c r="BB66" s="63">
        <f t="shared" si="40"/>
        <v>0</v>
      </c>
      <c r="BC66" s="63">
        <f t="shared" si="40"/>
        <v>0</v>
      </c>
      <c r="BD66" s="63">
        <f t="shared" si="40"/>
        <v>0</v>
      </c>
      <c r="BE66" s="63">
        <f t="shared" si="40"/>
        <v>0</v>
      </c>
      <c r="BF66" s="63">
        <f t="shared" si="40"/>
        <v>0</v>
      </c>
      <c r="BG66" s="63">
        <f t="shared" si="40"/>
        <v>0</v>
      </c>
      <c r="BH66" s="63">
        <f t="shared" si="40"/>
        <v>0</v>
      </c>
      <c r="BI66" s="63">
        <f t="shared" si="40"/>
        <v>0</v>
      </c>
      <c r="BJ66" s="63">
        <f t="shared" si="40"/>
        <v>0</v>
      </c>
      <c r="BK66" s="63">
        <f t="shared" si="40"/>
        <v>0</v>
      </c>
      <c r="BL66" s="63">
        <f t="shared" si="40"/>
        <v>0</v>
      </c>
      <c r="BM66" s="63">
        <f t="shared" si="40"/>
        <v>0</v>
      </c>
      <c r="BN66" s="63">
        <f t="shared" si="40"/>
        <v>0</v>
      </c>
      <c r="BO66" s="63">
        <f t="shared" si="40"/>
        <v>0</v>
      </c>
      <c r="BP66" s="63">
        <f t="shared" si="40"/>
        <v>0</v>
      </c>
      <c r="BQ66" s="63">
        <f t="shared" si="40"/>
        <v>0</v>
      </c>
      <c r="BR66" s="63">
        <f t="shared" ref="BR66:BZ66" si="41">BR27</f>
        <v>0</v>
      </c>
      <c r="BS66" s="63">
        <f t="shared" si="41"/>
        <v>0</v>
      </c>
      <c r="BT66" s="63">
        <f t="shared" si="41"/>
        <v>0</v>
      </c>
      <c r="BU66" s="63">
        <f t="shared" si="41"/>
        <v>0</v>
      </c>
      <c r="BV66" s="63">
        <f t="shared" si="41"/>
        <v>0</v>
      </c>
      <c r="BW66" s="63">
        <f t="shared" si="41"/>
        <v>0</v>
      </c>
      <c r="BX66" s="63">
        <f t="shared" si="41"/>
        <v>0</v>
      </c>
      <c r="BY66" s="63">
        <f t="shared" si="41"/>
        <v>0</v>
      </c>
      <c r="BZ66" s="63">
        <f t="shared" si="41"/>
        <v>0</v>
      </c>
    </row>
    <row r="67" spans="1:78" x14ac:dyDescent="0.2">
      <c r="A67" s="155" t="s">
        <v>110</v>
      </c>
      <c r="E67" s="93"/>
      <c r="F67" s="63">
        <f t="shared" ref="F67:BQ67" si="42">-F49</f>
        <v>0</v>
      </c>
      <c r="G67" s="63">
        <f t="shared" si="42"/>
        <v>0</v>
      </c>
      <c r="H67" s="63">
        <f t="shared" si="42"/>
        <v>0</v>
      </c>
      <c r="I67" s="63">
        <f t="shared" si="42"/>
        <v>0</v>
      </c>
      <c r="J67" s="63">
        <f t="shared" si="42"/>
        <v>0</v>
      </c>
      <c r="K67" s="63">
        <f t="shared" si="42"/>
        <v>0</v>
      </c>
      <c r="L67" s="63">
        <f t="shared" si="42"/>
        <v>0</v>
      </c>
      <c r="M67" s="63">
        <f t="shared" si="42"/>
        <v>0</v>
      </c>
      <c r="N67" s="63">
        <f t="shared" si="42"/>
        <v>0</v>
      </c>
      <c r="O67" s="63">
        <f t="shared" si="42"/>
        <v>0</v>
      </c>
      <c r="P67" s="63">
        <f t="shared" si="42"/>
        <v>-2107000</v>
      </c>
      <c r="Q67" s="63">
        <f t="shared" si="42"/>
        <v>-2057747.1875</v>
      </c>
      <c r="R67" s="63">
        <f t="shared" si="42"/>
        <v>0</v>
      </c>
      <c r="S67" s="63">
        <f t="shared" si="42"/>
        <v>0</v>
      </c>
      <c r="T67" s="63">
        <f t="shared" si="42"/>
        <v>0</v>
      </c>
      <c r="U67" s="63">
        <f t="shared" si="42"/>
        <v>0</v>
      </c>
      <c r="V67" s="63">
        <f t="shared" si="42"/>
        <v>0</v>
      </c>
      <c r="W67" s="63">
        <f t="shared" si="42"/>
        <v>0</v>
      </c>
      <c r="X67" s="63">
        <f t="shared" si="42"/>
        <v>0</v>
      </c>
      <c r="Y67" s="63">
        <f t="shared" si="42"/>
        <v>0</v>
      </c>
      <c r="Z67" s="63">
        <f t="shared" si="42"/>
        <v>0</v>
      </c>
      <c r="AA67" s="63">
        <f t="shared" si="42"/>
        <v>0</v>
      </c>
      <c r="AB67" s="63">
        <f t="shared" si="42"/>
        <v>0</v>
      </c>
      <c r="AC67" s="63">
        <f t="shared" si="42"/>
        <v>0</v>
      </c>
      <c r="AD67" s="63">
        <f t="shared" si="42"/>
        <v>0</v>
      </c>
      <c r="AE67" s="63">
        <f t="shared" si="42"/>
        <v>0</v>
      </c>
      <c r="AF67" s="63">
        <f t="shared" si="42"/>
        <v>0</v>
      </c>
      <c r="AG67" s="63">
        <f t="shared" si="42"/>
        <v>0</v>
      </c>
      <c r="AH67" s="63">
        <f t="shared" si="42"/>
        <v>0</v>
      </c>
      <c r="AI67" s="63">
        <f t="shared" si="42"/>
        <v>0</v>
      </c>
      <c r="AJ67" s="63">
        <f t="shared" si="42"/>
        <v>0</v>
      </c>
      <c r="AK67" s="63">
        <f t="shared" si="42"/>
        <v>0</v>
      </c>
      <c r="AL67" s="63">
        <f t="shared" si="42"/>
        <v>0</v>
      </c>
      <c r="AM67" s="63">
        <f t="shared" si="42"/>
        <v>0</v>
      </c>
      <c r="AN67" s="63">
        <f t="shared" si="42"/>
        <v>0</v>
      </c>
      <c r="AO67" s="63">
        <f t="shared" si="42"/>
        <v>0</v>
      </c>
      <c r="AP67" s="63">
        <f t="shared" si="42"/>
        <v>0</v>
      </c>
      <c r="AQ67" s="63">
        <f t="shared" si="42"/>
        <v>0</v>
      </c>
      <c r="AR67" s="63">
        <f t="shared" si="42"/>
        <v>0</v>
      </c>
      <c r="AS67" s="63">
        <f t="shared" si="42"/>
        <v>0</v>
      </c>
      <c r="AT67" s="63">
        <f t="shared" si="42"/>
        <v>0</v>
      </c>
      <c r="AU67" s="63">
        <f t="shared" si="42"/>
        <v>0</v>
      </c>
      <c r="AV67" s="63">
        <f t="shared" si="42"/>
        <v>0</v>
      </c>
      <c r="AW67" s="63">
        <f t="shared" si="42"/>
        <v>0</v>
      </c>
      <c r="AX67" s="63">
        <f t="shared" si="42"/>
        <v>0</v>
      </c>
      <c r="AY67" s="63">
        <f t="shared" si="42"/>
        <v>0</v>
      </c>
      <c r="AZ67" s="63">
        <f t="shared" si="42"/>
        <v>0</v>
      </c>
      <c r="BA67" s="63">
        <f t="shared" si="42"/>
        <v>0</v>
      </c>
      <c r="BB67" s="63">
        <f t="shared" si="42"/>
        <v>0</v>
      </c>
      <c r="BC67" s="63">
        <f t="shared" si="42"/>
        <v>0</v>
      </c>
      <c r="BD67" s="63">
        <f t="shared" si="42"/>
        <v>0</v>
      </c>
      <c r="BE67" s="63">
        <f t="shared" si="42"/>
        <v>0</v>
      </c>
      <c r="BF67" s="63">
        <f t="shared" si="42"/>
        <v>0</v>
      </c>
      <c r="BG67" s="63">
        <f t="shared" si="42"/>
        <v>0</v>
      </c>
      <c r="BH67" s="63">
        <f t="shared" si="42"/>
        <v>0</v>
      </c>
      <c r="BI67" s="63">
        <f t="shared" si="42"/>
        <v>0</v>
      </c>
      <c r="BJ67" s="63">
        <f t="shared" si="42"/>
        <v>0</v>
      </c>
      <c r="BK67" s="63">
        <f t="shared" si="42"/>
        <v>0</v>
      </c>
      <c r="BL67" s="63">
        <f t="shared" si="42"/>
        <v>0</v>
      </c>
      <c r="BM67" s="63">
        <f t="shared" si="42"/>
        <v>0</v>
      </c>
      <c r="BN67" s="63">
        <f t="shared" si="42"/>
        <v>0</v>
      </c>
      <c r="BO67" s="63">
        <f t="shared" si="42"/>
        <v>0</v>
      </c>
      <c r="BP67" s="63">
        <f t="shared" si="42"/>
        <v>0</v>
      </c>
      <c r="BQ67" s="63">
        <f t="shared" si="42"/>
        <v>0</v>
      </c>
      <c r="BR67" s="63">
        <f t="shared" ref="BR67:BZ67" si="43">-BR49</f>
        <v>0</v>
      </c>
      <c r="BS67" s="63">
        <f t="shared" si="43"/>
        <v>0</v>
      </c>
      <c r="BT67" s="63">
        <f t="shared" si="43"/>
        <v>0</v>
      </c>
      <c r="BU67" s="63">
        <f t="shared" si="43"/>
        <v>0</v>
      </c>
      <c r="BV67" s="63">
        <f t="shared" si="43"/>
        <v>0</v>
      </c>
      <c r="BW67" s="63">
        <f t="shared" si="43"/>
        <v>0</v>
      </c>
      <c r="BX67" s="63">
        <f t="shared" si="43"/>
        <v>0</v>
      </c>
      <c r="BY67" s="63">
        <f t="shared" si="43"/>
        <v>0</v>
      </c>
      <c r="BZ67" s="63">
        <f t="shared" si="43"/>
        <v>0</v>
      </c>
    </row>
    <row r="68" spans="1:78" x14ac:dyDescent="0.2">
      <c r="A68" s="155" t="s">
        <v>100</v>
      </c>
      <c r="E68" s="93"/>
      <c r="F68" s="63">
        <f t="shared" ref="F68:BQ68" si="44">-F53</f>
        <v>0</v>
      </c>
      <c r="G68" s="63">
        <f t="shared" si="44"/>
        <v>0</v>
      </c>
      <c r="H68" s="63">
        <f t="shared" si="44"/>
        <v>0</v>
      </c>
      <c r="I68" s="63">
        <f t="shared" si="44"/>
        <v>0</v>
      </c>
      <c r="J68" s="63">
        <f t="shared" si="44"/>
        <v>-11374.578515625</v>
      </c>
      <c r="K68" s="63">
        <f t="shared" si="44"/>
        <v>-13300.268940917971</v>
      </c>
      <c r="L68" s="63">
        <f t="shared" si="44"/>
        <v>-15236.390189347941</v>
      </c>
      <c r="M68" s="63">
        <f t="shared" si="44"/>
        <v>-17182.998761206913</v>
      </c>
      <c r="N68" s="63">
        <f t="shared" si="44"/>
        <v>-19140.151462830112</v>
      </c>
      <c r="O68" s="63">
        <f t="shared" si="44"/>
        <v>-21107.905408253777</v>
      </c>
      <c r="P68" s="63">
        <f t="shared" si="44"/>
        <v>-11673.401354215152</v>
      </c>
      <c r="Q68" s="63">
        <f t="shared" si="44"/>
        <v>0</v>
      </c>
      <c r="R68" s="63">
        <f t="shared" si="44"/>
        <v>0</v>
      </c>
      <c r="S68" s="63">
        <f t="shared" si="44"/>
        <v>0</v>
      </c>
      <c r="T68" s="63">
        <f t="shared" si="44"/>
        <v>0</v>
      </c>
      <c r="U68" s="63">
        <f t="shared" si="44"/>
        <v>0</v>
      </c>
      <c r="V68" s="63">
        <f t="shared" si="44"/>
        <v>0</v>
      </c>
      <c r="W68" s="63">
        <f t="shared" si="44"/>
        <v>0</v>
      </c>
      <c r="X68" s="63">
        <f t="shared" si="44"/>
        <v>0</v>
      </c>
      <c r="Y68" s="63">
        <f t="shared" si="44"/>
        <v>0</v>
      </c>
      <c r="Z68" s="63">
        <f t="shared" si="44"/>
        <v>0</v>
      </c>
      <c r="AA68" s="63">
        <f t="shared" si="44"/>
        <v>0</v>
      </c>
      <c r="AB68" s="63">
        <f t="shared" si="44"/>
        <v>0</v>
      </c>
      <c r="AC68" s="63">
        <f t="shared" si="44"/>
        <v>0</v>
      </c>
      <c r="AD68" s="63">
        <f t="shared" si="44"/>
        <v>0</v>
      </c>
      <c r="AE68" s="63">
        <f t="shared" si="44"/>
        <v>0</v>
      </c>
      <c r="AF68" s="63">
        <f t="shared" si="44"/>
        <v>0</v>
      </c>
      <c r="AG68" s="63">
        <f t="shared" si="44"/>
        <v>0</v>
      </c>
      <c r="AH68" s="63">
        <f t="shared" si="44"/>
        <v>0</v>
      </c>
      <c r="AI68" s="63">
        <f t="shared" si="44"/>
        <v>0</v>
      </c>
      <c r="AJ68" s="63">
        <f t="shared" si="44"/>
        <v>0</v>
      </c>
      <c r="AK68" s="63">
        <f t="shared" si="44"/>
        <v>0</v>
      </c>
      <c r="AL68" s="63">
        <f t="shared" si="44"/>
        <v>0</v>
      </c>
      <c r="AM68" s="63">
        <f t="shared" si="44"/>
        <v>0</v>
      </c>
      <c r="AN68" s="63">
        <f t="shared" si="44"/>
        <v>0</v>
      </c>
      <c r="AO68" s="63">
        <f t="shared" si="44"/>
        <v>0</v>
      </c>
      <c r="AP68" s="63">
        <f t="shared" si="44"/>
        <v>0</v>
      </c>
      <c r="AQ68" s="63">
        <f t="shared" si="44"/>
        <v>0</v>
      </c>
      <c r="AR68" s="63">
        <f t="shared" si="44"/>
        <v>0</v>
      </c>
      <c r="AS68" s="63">
        <f t="shared" si="44"/>
        <v>0</v>
      </c>
      <c r="AT68" s="63">
        <f t="shared" si="44"/>
        <v>0</v>
      </c>
      <c r="AU68" s="63">
        <f t="shared" si="44"/>
        <v>0</v>
      </c>
      <c r="AV68" s="63">
        <f t="shared" si="44"/>
        <v>0</v>
      </c>
      <c r="AW68" s="63">
        <f t="shared" si="44"/>
        <v>0</v>
      </c>
      <c r="AX68" s="63">
        <f t="shared" si="44"/>
        <v>0</v>
      </c>
      <c r="AY68" s="63">
        <f t="shared" si="44"/>
        <v>0</v>
      </c>
      <c r="AZ68" s="63">
        <f t="shared" si="44"/>
        <v>0</v>
      </c>
      <c r="BA68" s="63">
        <f t="shared" si="44"/>
        <v>0</v>
      </c>
      <c r="BB68" s="63">
        <f t="shared" si="44"/>
        <v>0</v>
      </c>
      <c r="BC68" s="63">
        <f t="shared" si="44"/>
        <v>0</v>
      </c>
      <c r="BD68" s="63">
        <f t="shared" si="44"/>
        <v>0</v>
      </c>
      <c r="BE68" s="63">
        <f t="shared" si="44"/>
        <v>0</v>
      </c>
      <c r="BF68" s="63">
        <f t="shared" si="44"/>
        <v>0</v>
      </c>
      <c r="BG68" s="63">
        <f t="shared" si="44"/>
        <v>0</v>
      </c>
      <c r="BH68" s="63">
        <f t="shared" si="44"/>
        <v>0</v>
      </c>
      <c r="BI68" s="63">
        <f t="shared" si="44"/>
        <v>0</v>
      </c>
      <c r="BJ68" s="63">
        <f t="shared" si="44"/>
        <v>0</v>
      </c>
      <c r="BK68" s="63">
        <f t="shared" si="44"/>
        <v>0</v>
      </c>
      <c r="BL68" s="63">
        <f t="shared" si="44"/>
        <v>0</v>
      </c>
      <c r="BM68" s="63">
        <f t="shared" si="44"/>
        <v>0</v>
      </c>
      <c r="BN68" s="63">
        <f t="shared" si="44"/>
        <v>0</v>
      </c>
      <c r="BO68" s="63">
        <f t="shared" si="44"/>
        <v>0</v>
      </c>
      <c r="BP68" s="63">
        <f t="shared" si="44"/>
        <v>0</v>
      </c>
      <c r="BQ68" s="63">
        <f t="shared" si="44"/>
        <v>0</v>
      </c>
      <c r="BR68" s="63">
        <f t="shared" ref="BR68:BZ68" si="45">-BR53</f>
        <v>0</v>
      </c>
      <c r="BS68" s="63">
        <f t="shared" si="45"/>
        <v>0</v>
      </c>
      <c r="BT68" s="63">
        <f t="shared" si="45"/>
        <v>0</v>
      </c>
      <c r="BU68" s="63">
        <f t="shared" si="45"/>
        <v>0</v>
      </c>
      <c r="BV68" s="63">
        <f t="shared" si="45"/>
        <v>0</v>
      </c>
      <c r="BW68" s="63">
        <f t="shared" si="45"/>
        <v>0</v>
      </c>
      <c r="BX68" s="63">
        <f t="shared" si="45"/>
        <v>0</v>
      </c>
      <c r="BY68" s="63">
        <f t="shared" si="45"/>
        <v>0</v>
      </c>
      <c r="BZ68" s="63">
        <f t="shared" si="45"/>
        <v>0</v>
      </c>
    </row>
    <row r="69" spans="1:78" x14ac:dyDescent="0.2">
      <c r="E69" s="9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</row>
    <row r="70" spans="1:78" ht="15" thickBot="1" x14ac:dyDescent="0.25">
      <c r="A70" s="160" t="s">
        <v>111</v>
      </c>
      <c r="B70" s="66"/>
      <c r="C70" s="48"/>
      <c r="E70" s="93"/>
      <c r="F70" s="123">
        <f t="shared" ref="F70:BQ70" si="46">SUM(F64:F68)</f>
        <v>-247500</v>
      </c>
      <c r="G70" s="123">
        <f t="shared" si="46"/>
        <v>-7500</v>
      </c>
      <c r="H70" s="123">
        <f t="shared" si="46"/>
        <v>-309723.75</v>
      </c>
      <c r="I70" s="123">
        <f t="shared" si="46"/>
        <v>-309723.75</v>
      </c>
      <c r="J70" s="123">
        <f t="shared" si="46"/>
        <v>-2625098.3285156251</v>
      </c>
      <c r="K70" s="123">
        <f t="shared" si="46"/>
        <v>-357437.76894091797</v>
      </c>
      <c r="L70" s="123">
        <f t="shared" si="46"/>
        <v>-359373.89018934796</v>
      </c>
      <c r="M70" s="123">
        <f t="shared" si="46"/>
        <v>-361320.49876120692</v>
      </c>
      <c r="N70" s="123">
        <f t="shared" si="46"/>
        <v>-363277.65146283014</v>
      </c>
      <c r="O70" s="123">
        <f t="shared" si="46"/>
        <v>-365245.40540825378</v>
      </c>
      <c r="P70" s="123">
        <f t="shared" si="46"/>
        <v>-2462810.9013542151</v>
      </c>
      <c r="Q70" s="123">
        <f t="shared" si="46"/>
        <v>-2057747.1875</v>
      </c>
      <c r="R70" s="123">
        <f t="shared" si="46"/>
        <v>0</v>
      </c>
      <c r="S70" s="123">
        <f t="shared" si="46"/>
        <v>0</v>
      </c>
      <c r="T70" s="123">
        <f t="shared" si="46"/>
        <v>0</v>
      </c>
      <c r="U70" s="123">
        <f t="shared" si="46"/>
        <v>0</v>
      </c>
      <c r="V70" s="123">
        <f t="shared" si="46"/>
        <v>0</v>
      </c>
      <c r="W70" s="123">
        <f t="shared" si="46"/>
        <v>0</v>
      </c>
      <c r="X70" s="123">
        <f t="shared" si="46"/>
        <v>0</v>
      </c>
      <c r="Y70" s="123">
        <f t="shared" si="46"/>
        <v>0</v>
      </c>
      <c r="Z70" s="123">
        <f t="shared" si="46"/>
        <v>0</v>
      </c>
      <c r="AA70" s="123">
        <f t="shared" si="46"/>
        <v>0</v>
      </c>
      <c r="AB70" s="123">
        <f t="shared" si="46"/>
        <v>0</v>
      </c>
      <c r="AC70" s="123">
        <f t="shared" si="46"/>
        <v>0</v>
      </c>
      <c r="AD70" s="123">
        <f t="shared" si="46"/>
        <v>0</v>
      </c>
      <c r="AE70" s="123">
        <f t="shared" si="46"/>
        <v>0</v>
      </c>
      <c r="AF70" s="123">
        <f t="shared" si="46"/>
        <v>0</v>
      </c>
      <c r="AG70" s="123">
        <f t="shared" si="46"/>
        <v>0</v>
      </c>
      <c r="AH70" s="123">
        <f t="shared" si="46"/>
        <v>0</v>
      </c>
      <c r="AI70" s="123">
        <f t="shared" si="46"/>
        <v>0</v>
      </c>
      <c r="AJ70" s="123">
        <f t="shared" si="46"/>
        <v>0</v>
      </c>
      <c r="AK70" s="123">
        <f t="shared" si="46"/>
        <v>0</v>
      </c>
      <c r="AL70" s="123">
        <f t="shared" si="46"/>
        <v>0</v>
      </c>
      <c r="AM70" s="123">
        <f t="shared" si="46"/>
        <v>0</v>
      </c>
      <c r="AN70" s="123">
        <f t="shared" si="46"/>
        <v>0</v>
      </c>
      <c r="AO70" s="123">
        <f t="shared" si="46"/>
        <v>0</v>
      </c>
      <c r="AP70" s="123">
        <f t="shared" si="46"/>
        <v>0</v>
      </c>
      <c r="AQ70" s="123">
        <f t="shared" si="46"/>
        <v>0</v>
      </c>
      <c r="AR70" s="123">
        <f t="shared" si="46"/>
        <v>0</v>
      </c>
      <c r="AS70" s="123">
        <f t="shared" si="46"/>
        <v>0</v>
      </c>
      <c r="AT70" s="123">
        <f t="shared" si="46"/>
        <v>0</v>
      </c>
      <c r="AU70" s="123">
        <f t="shared" si="46"/>
        <v>0</v>
      </c>
      <c r="AV70" s="123">
        <f t="shared" si="46"/>
        <v>0</v>
      </c>
      <c r="AW70" s="123">
        <f t="shared" si="46"/>
        <v>0</v>
      </c>
      <c r="AX70" s="123">
        <f t="shared" si="46"/>
        <v>0</v>
      </c>
      <c r="AY70" s="123">
        <f t="shared" si="46"/>
        <v>0</v>
      </c>
      <c r="AZ70" s="123">
        <f t="shared" si="46"/>
        <v>0</v>
      </c>
      <c r="BA70" s="123">
        <f t="shared" si="46"/>
        <v>0</v>
      </c>
      <c r="BB70" s="123">
        <f t="shared" si="46"/>
        <v>0</v>
      </c>
      <c r="BC70" s="123">
        <f t="shared" si="46"/>
        <v>0</v>
      </c>
      <c r="BD70" s="123">
        <f t="shared" si="46"/>
        <v>0</v>
      </c>
      <c r="BE70" s="123">
        <f t="shared" si="46"/>
        <v>0</v>
      </c>
      <c r="BF70" s="123">
        <f t="shared" si="46"/>
        <v>0</v>
      </c>
      <c r="BG70" s="123">
        <f t="shared" si="46"/>
        <v>0</v>
      </c>
      <c r="BH70" s="123">
        <f t="shared" si="46"/>
        <v>0</v>
      </c>
      <c r="BI70" s="123">
        <f t="shared" si="46"/>
        <v>0</v>
      </c>
      <c r="BJ70" s="123">
        <f t="shared" si="46"/>
        <v>0</v>
      </c>
      <c r="BK70" s="123">
        <f t="shared" si="46"/>
        <v>0</v>
      </c>
      <c r="BL70" s="123">
        <f t="shared" si="46"/>
        <v>0</v>
      </c>
      <c r="BM70" s="123">
        <f t="shared" si="46"/>
        <v>0</v>
      </c>
      <c r="BN70" s="123">
        <f t="shared" si="46"/>
        <v>0</v>
      </c>
      <c r="BO70" s="123">
        <f t="shared" si="46"/>
        <v>0</v>
      </c>
      <c r="BP70" s="123">
        <f t="shared" si="46"/>
        <v>0</v>
      </c>
      <c r="BQ70" s="123">
        <f t="shared" si="46"/>
        <v>0</v>
      </c>
      <c r="BR70" s="123">
        <f t="shared" ref="BR70:BZ70" si="47">SUM(BR64:BR68)</f>
        <v>0</v>
      </c>
      <c r="BS70" s="123">
        <f t="shared" si="47"/>
        <v>0</v>
      </c>
      <c r="BT70" s="123">
        <f t="shared" si="47"/>
        <v>0</v>
      </c>
      <c r="BU70" s="123">
        <f t="shared" si="47"/>
        <v>0</v>
      </c>
      <c r="BV70" s="123">
        <f t="shared" si="47"/>
        <v>0</v>
      </c>
      <c r="BW70" s="123">
        <f t="shared" si="47"/>
        <v>0</v>
      </c>
      <c r="BX70" s="123">
        <f t="shared" si="47"/>
        <v>0</v>
      </c>
      <c r="BY70" s="123">
        <f t="shared" si="47"/>
        <v>0</v>
      </c>
      <c r="BZ70" s="123">
        <f t="shared" si="47"/>
        <v>0</v>
      </c>
    </row>
    <row r="71" spans="1:78" ht="15" thickTop="1" x14ac:dyDescent="0.2">
      <c r="E71" s="9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</row>
    <row r="72" spans="1:78" ht="15" thickBot="1" x14ac:dyDescent="0.25">
      <c r="A72" s="163" t="s">
        <v>112</v>
      </c>
      <c r="B72" s="76"/>
      <c r="C72" s="57">
        <f>SUM(F72:BB72)</f>
        <v>-1448011.944632397</v>
      </c>
      <c r="E72" s="93"/>
      <c r="F72" s="124">
        <f t="shared" ref="F72:BQ72" si="48">F61+F70</f>
        <v>-247500</v>
      </c>
      <c r="G72" s="124">
        <f t="shared" si="48"/>
        <v>-7500</v>
      </c>
      <c r="H72" s="124">
        <f t="shared" si="48"/>
        <v>-309723.75</v>
      </c>
      <c r="I72" s="124">
        <f t="shared" si="48"/>
        <v>-309723.75</v>
      </c>
      <c r="J72" s="124">
        <f t="shared" si="48"/>
        <v>-525176.14101562509</v>
      </c>
      <c r="K72" s="124">
        <f t="shared" si="48"/>
        <v>-13300.268940917973</v>
      </c>
      <c r="L72" s="124">
        <f t="shared" si="48"/>
        <v>-15236.390189347963</v>
      </c>
      <c r="M72" s="124">
        <f t="shared" si="48"/>
        <v>-17182.998761206924</v>
      </c>
      <c r="N72" s="124">
        <f t="shared" si="48"/>
        <v>-19140.151462830137</v>
      </c>
      <c r="O72" s="124">
        <f t="shared" si="48"/>
        <v>-21107.905408253777</v>
      </c>
      <c r="P72" s="124">
        <f t="shared" si="48"/>
        <v>-11673.401354215108</v>
      </c>
      <c r="Q72" s="124">
        <f t="shared" si="48"/>
        <v>49252.8125</v>
      </c>
      <c r="R72" s="124">
        <f t="shared" si="48"/>
        <v>0</v>
      </c>
      <c r="S72" s="124">
        <f t="shared" si="48"/>
        <v>0</v>
      </c>
      <c r="T72" s="124">
        <f t="shared" si="48"/>
        <v>0</v>
      </c>
      <c r="U72" s="124">
        <f t="shared" si="48"/>
        <v>0</v>
      </c>
      <c r="V72" s="124">
        <f t="shared" si="48"/>
        <v>0</v>
      </c>
      <c r="W72" s="124">
        <f t="shared" si="48"/>
        <v>0</v>
      </c>
      <c r="X72" s="124">
        <f t="shared" si="48"/>
        <v>0</v>
      </c>
      <c r="Y72" s="124">
        <f t="shared" si="48"/>
        <v>0</v>
      </c>
      <c r="Z72" s="124">
        <f t="shared" si="48"/>
        <v>0</v>
      </c>
      <c r="AA72" s="124">
        <f t="shared" si="48"/>
        <v>0</v>
      </c>
      <c r="AB72" s="124">
        <f t="shared" si="48"/>
        <v>0</v>
      </c>
      <c r="AC72" s="124">
        <f t="shared" si="48"/>
        <v>0</v>
      </c>
      <c r="AD72" s="124">
        <f t="shared" si="48"/>
        <v>0</v>
      </c>
      <c r="AE72" s="124">
        <f t="shared" si="48"/>
        <v>0</v>
      </c>
      <c r="AF72" s="124">
        <f t="shared" si="48"/>
        <v>0</v>
      </c>
      <c r="AG72" s="124">
        <f t="shared" si="48"/>
        <v>0</v>
      </c>
      <c r="AH72" s="124">
        <f t="shared" si="48"/>
        <v>0</v>
      </c>
      <c r="AI72" s="124">
        <f t="shared" si="48"/>
        <v>0</v>
      </c>
      <c r="AJ72" s="124">
        <f t="shared" si="48"/>
        <v>0</v>
      </c>
      <c r="AK72" s="124">
        <f t="shared" si="48"/>
        <v>0</v>
      </c>
      <c r="AL72" s="124">
        <f t="shared" si="48"/>
        <v>0</v>
      </c>
      <c r="AM72" s="124">
        <f t="shared" si="48"/>
        <v>0</v>
      </c>
      <c r="AN72" s="124">
        <f t="shared" si="48"/>
        <v>0</v>
      </c>
      <c r="AO72" s="124">
        <f t="shared" si="48"/>
        <v>0</v>
      </c>
      <c r="AP72" s="124">
        <f t="shared" si="48"/>
        <v>0</v>
      </c>
      <c r="AQ72" s="124">
        <f t="shared" si="48"/>
        <v>0</v>
      </c>
      <c r="AR72" s="124">
        <f t="shared" si="48"/>
        <v>0</v>
      </c>
      <c r="AS72" s="124">
        <f t="shared" si="48"/>
        <v>0</v>
      </c>
      <c r="AT72" s="124">
        <f t="shared" si="48"/>
        <v>0</v>
      </c>
      <c r="AU72" s="124">
        <f t="shared" si="48"/>
        <v>0</v>
      </c>
      <c r="AV72" s="124">
        <f t="shared" si="48"/>
        <v>0</v>
      </c>
      <c r="AW72" s="124">
        <f t="shared" si="48"/>
        <v>0</v>
      </c>
      <c r="AX72" s="124">
        <f t="shared" si="48"/>
        <v>0</v>
      </c>
      <c r="AY72" s="124">
        <f t="shared" si="48"/>
        <v>0</v>
      </c>
      <c r="AZ72" s="124">
        <f t="shared" si="48"/>
        <v>0</v>
      </c>
      <c r="BA72" s="124">
        <f t="shared" si="48"/>
        <v>0</v>
      </c>
      <c r="BB72" s="124">
        <f t="shared" si="48"/>
        <v>0</v>
      </c>
      <c r="BC72" s="124">
        <f t="shared" si="48"/>
        <v>0</v>
      </c>
      <c r="BD72" s="124">
        <f t="shared" si="48"/>
        <v>0</v>
      </c>
      <c r="BE72" s="124">
        <f t="shared" si="48"/>
        <v>0</v>
      </c>
      <c r="BF72" s="124">
        <f t="shared" si="48"/>
        <v>0</v>
      </c>
      <c r="BG72" s="124">
        <f t="shared" si="48"/>
        <v>0</v>
      </c>
      <c r="BH72" s="124">
        <f t="shared" si="48"/>
        <v>0</v>
      </c>
      <c r="BI72" s="124">
        <f t="shared" si="48"/>
        <v>0</v>
      </c>
      <c r="BJ72" s="124">
        <f t="shared" si="48"/>
        <v>0</v>
      </c>
      <c r="BK72" s="124">
        <f t="shared" si="48"/>
        <v>0</v>
      </c>
      <c r="BL72" s="124">
        <f t="shared" si="48"/>
        <v>0</v>
      </c>
      <c r="BM72" s="124">
        <f t="shared" si="48"/>
        <v>0</v>
      </c>
      <c r="BN72" s="124">
        <f t="shared" si="48"/>
        <v>0</v>
      </c>
      <c r="BO72" s="124">
        <f t="shared" si="48"/>
        <v>0</v>
      </c>
      <c r="BP72" s="124">
        <f t="shared" si="48"/>
        <v>0</v>
      </c>
      <c r="BQ72" s="124">
        <f t="shared" si="48"/>
        <v>0</v>
      </c>
      <c r="BR72" s="124">
        <f t="shared" ref="BR72:BZ72" si="49">BR61+BR70</f>
        <v>0</v>
      </c>
      <c r="BS72" s="124">
        <f t="shared" si="49"/>
        <v>0</v>
      </c>
      <c r="BT72" s="124">
        <f t="shared" si="49"/>
        <v>0</v>
      </c>
      <c r="BU72" s="124">
        <f t="shared" si="49"/>
        <v>0</v>
      </c>
      <c r="BV72" s="124">
        <f t="shared" si="49"/>
        <v>0</v>
      </c>
      <c r="BW72" s="124">
        <f t="shared" si="49"/>
        <v>0</v>
      </c>
      <c r="BX72" s="124">
        <f t="shared" si="49"/>
        <v>0</v>
      </c>
      <c r="BY72" s="124">
        <f t="shared" si="49"/>
        <v>0</v>
      </c>
      <c r="BZ72" s="124">
        <f t="shared" si="49"/>
        <v>0</v>
      </c>
    </row>
    <row r="73" spans="1:78" ht="15" thickTop="1" x14ac:dyDescent="0.2">
      <c r="C73" s="50"/>
      <c r="E73" s="9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</row>
    <row r="74" spans="1:78" x14ac:dyDescent="0.2">
      <c r="E74" s="9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</row>
    <row r="75" spans="1:78" x14ac:dyDescent="0.2"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</row>
    <row r="76" spans="1:78" x14ac:dyDescent="0.2"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</row>
    <row r="77" spans="1:78" x14ac:dyDescent="0.2">
      <c r="A77" s="154" t="s">
        <v>139</v>
      </c>
      <c r="B77" s="29"/>
      <c r="C77" s="30"/>
      <c r="E77" s="29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</row>
    <row r="78" spans="1:78" x14ac:dyDescent="0.2"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</row>
    <row r="79" spans="1:78" x14ac:dyDescent="0.2">
      <c r="A79" s="156" t="s">
        <v>222</v>
      </c>
      <c r="B79" s="31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</row>
    <row r="80" spans="1:78" x14ac:dyDescent="0.2">
      <c r="A80" s="166" t="s">
        <v>223</v>
      </c>
      <c r="B80" s="111"/>
      <c r="E80" s="9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</row>
    <row r="81" spans="1:78" x14ac:dyDescent="0.2">
      <c r="A81" s="155" t="s">
        <v>224</v>
      </c>
      <c r="C81" s="63">
        <f>SUM(F81:BZ81)</f>
        <v>32014.328125</v>
      </c>
      <c r="E81" s="93"/>
      <c r="F81" s="63">
        <f>F123+F138+F153+F160</f>
        <v>0</v>
      </c>
      <c r="G81" s="63">
        <f t="shared" ref="G81:BR81" si="50">G123+G138+G153+G160</f>
        <v>0</v>
      </c>
      <c r="H81" s="63">
        <f t="shared" si="50"/>
        <v>0</v>
      </c>
      <c r="I81" s="63">
        <f t="shared" si="50"/>
        <v>0</v>
      </c>
      <c r="J81" s="63">
        <f t="shared" si="50"/>
        <v>0</v>
      </c>
      <c r="K81" s="63">
        <f t="shared" si="50"/>
        <v>0</v>
      </c>
      <c r="L81" s="63">
        <f t="shared" si="50"/>
        <v>0</v>
      </c>
      <c r="M81" s="63">
        <f t="shared" si="50"/>
        <v>0</v>
      </c>
      <c r="N81" s="63">
        <f t="shared" si="50"/>
        <v>0</v>
      </c>
      <c r="O81" s="63">
        <f t="shared" si="50"/>
        <v>0</v>
      </c>
      <c r="P81" s="63">
        <f t="shared" si="50"/>
        <v>0</v>
      </c>
      <c r="Q81" s="63">
        <f t="shared" si="50"/>
        <v>32014.328125</v>
      </c>
      <c r="R81" s="63">
        <f t="shared" si="50"/>
        <v>0</v>
      </c>
      <c r="S81" s="63">
        <f t="shared" si="50"/>
        <v>0</v>
      </c>
      <c r="T81" s="63">
        <f t="shared" si="50"/>
        <v>0</v>
      </c>
      <c r="U81" s="63">
        <f t="shared" si="50"/>
        <v>0</v>
      </c>
      <c r="V81" s="63">
        <f t="shared" si="50"/>
        <v>0</v>
      </c>
      <c r="W81" s="63">
        <f t="shared" si="50"/>
        <v>0</v>
      </c>
      <c r="X81" s="63">
        <f t="shared" si="50"/>
        <v>0</v>
      </c>
      <c r="Y81" s="63">
        <f t="shared" si="50"/>
        <v>0</v>
      </c>
      <c r="Z81" s="63">
        <f t="shared" si="50"/>
        <v>0</v>
      </c>
      <c r="AA81" s="63">
        <f t="shared" si="50"/>
        <v>0</v>
      </c>
      <c r="AB81" s="63">
        <f t="shared" si="50"/>
        <v>0</v>
      </c>
      <c r="AC81" s="63">
        <f t="shared" si="50"/>
        <v>0</v>
      </c>
      <c r="AD81" s="63">
        <f t="shared" si="50"/>
        <v>0</v>
      </c>
      <c r="AE81" s="63">
        <f t="shared" si="50"/>
        <v>0</v>
      </c>
      <c r="AF81" s="63">
        <f t="shared" si="50"/>
        <v>0</v>
      </c>
      <c r="AG81" s="63">
        <f t="shared" si="50"/>
        <v>0</v>
      </c>
      <c r="AH81" s="63">
        <f t="shared" si="50"/>
        <v>0</v>
      </c>
      <c r="AI81" s="63">
        <f t="shared" si="50"/>
        <v>0</v>
      </c>
      <c r="AJ81" s="63">
        <f t="shared" si="50"/>
        <v>0</v>
      </c>
      <c r="AK81" s="63">
        <f t="shared" si="50"/>
        <v>0</v>
      </c>
      <c r="AL81" s="63">
        <f t="shared" si="50"/>
        <v>0</v>
      </c>
      <c r="AM81" s="63">
        <f t="shared" si="50"/>
        <v>0</v>
      </c>
      <c r="AN81" s="63">
        <f t="shared" si="50"/>
        <v>0</v>
      </c>
      <c r="AO81" s="63">
        <f t="shared" si="50"/>
        <v>0</v>
      </c>
      <c r="AP81" s="63">
        <f t="shared" si="50"/>
        <v>0</v>
      </c>
      <c r="AQ81" s="63">
        <f t="shared" si="50"/>
        <v>0</v>
      </c>
      <c r="AR81" s="63">
        <f t="shared" si="50"/>
        <v>0</v>
      </c>
      <c r="AS81" s="63">
        <f t="shared" si="50"/>
        <v>0</v>
      </c>
      <c r="AT81" s="63">
        <f t="shared" si="50"/>
        <v>0</v>
      </c>
      <c r="AU81" s="63">
        <f t="shared" si="50"/>
        <v>0</v>
      </c>
      <c r="AV81" s="63">
        <f t="shared" si="50"/>
        <v>0</v>
      </c>
      <c r="AW81" s="63">
        <f t="shared" si="50"/>
        <v>0</v>
      </c>
      <c r="AX81" s="63">
        <f t="shared" si="50"/>
        <v>0</v>
      </c>
      <c r="AY81" s="63">
        <f t="shared" si="50"/>
        <v>0</v>
      </c>
      <c r="AZ81" s="63">
        <f t="shared" si="50"/>
        <v>0</v>
      </c>
      <c r="BA81" s="63">
        <f t="shared" si="50"/>
        <v>0</v>
      </c>
      <c r="BB81" s="63">
        <f t="shared" si="50"/>
        <v>0</v>
      </c>
      <c r="BC81" s="63">
        <f t="shared" si="50"/>
        <v>0</v>
      </c>
      <c r="BD81" s="63">
        <f t="shared" si="50"/>
        <v>0</v>
      </c>
      <c r="BE81" s="63">
        <f t="shared" si="50"/>
        <v>0</v>
      </c>
      <c r="BF81" s="63">
        <f t="shared" si="50"/>
        <v>0</v>
      </c>
      <c r="BG81" s="63">
        <f t="shared" si="50"/>
        <v>0</v>
      </c>
      <c r="BH81" s="63">
        <f t="shared" si="50"/>
        <v>0</v>
      </c>
      <c r="BI81" s="63">
        <f t="shared" si="50"/>
        <v>0</v>
      </c>
      <c r="BJ81" s="63">
        <f t="shared" si="50"/>
        <v>0</v>
      </c>
      <c r="BK81" s="63">
        <f t="shared" si="50"/>
        <v>0</v>
      </c>
      <c r="BL81" s="63">
        <f t="shared" si="50"/>
        <v>0</v>
      </c>
      <c r="BM81" s="63">
        <f t="shared" si="50"/>
        <v>0</v>
      </c>
      <c r="BN81" s="63">
        <f t="shared" si="50"/>
        <v>0</v>
      </c>
      <c r="BO81" s="63">
        <f t="shared" si="50"/>
        <v>0</v>
      </c>
      <c r="BP81" s="63">
        <f t="shared" si="50"/>
        <v>0</v>
      </c>
      <c r="BQ81" s="63">
        <f t="shared" si="50"/>
        <v>0</v>
      </c>
      <c r="BR81" s="63">
        <f t="shared" si="50"/>
        <v>0</v>
      </c>
      <c r="BS81" s="63">
        <f t="shared" ref="BS81:BZ81" si="51">BS123+BS138+BS153+BS160</f>
        <v>0</v>
      </c>
      <c r="BT81" s="63">
        <f t="shared" si="51"/>
        <v>0</v>
      </c>
      <c r="BU81" s="63">
        <f t="shared" si="51"/>
        <v>0</v>
      </c>
      <c r="BV81" s="63">
        <f t="shared" si="51"/>
        <v>0</v>
      </c>
      <c r="BW81" s="63">
        <f t="shared" si="51"/>
        <v>0</v>
      </c>
      <c r="BX81" s="63">
        <f t="shared" si="51"/>
        <v>0</v>
      </c>
      <c r="BY81" s="63">
        <f t="shared" si="51"/>
        <v>0</v>
      </c>
      <c r="BZ81" s="63">
        <f t="shared" si="51"/>
        <v>0</v>
      </c>
    </row>
    <row r="82" spans="1:78" x14ac:dyDescent="0.2">
      <c r="A82" s="155" t="s">
        <v>225</v>
      </c>
      <c r="C82" s="63">
        <f>SUM(F82:BZ82)</f>
        <v>973222.09213605803</v>
      </c>
      <c r="E82" s="93"/>
      <c r="F82" s="63">
        <f>F112</f>
        <v>160875</v>
      </c>
      <c r="G82" s="63">
        <f t="shared" ref="G82:BR82" si="52">G112</f>
        <v>4875</v>
      </c>
      <c r="H82" s="63">
        <f t="shared" si="52"/>
        <v>201320.4375</v>
      </c>
      <c r="I82" s="63">
        <f t="shared" si="52"/>
        <v>201320.4375</v>
      </c>
      <c r="J82" s="63">
        <f t="shared" si="52"/>
        <v>341364.49166015635</v>
      </c>
      <c r="K82" s="63">
        <f t="shared" si="52"/>
        <v>8645.174811596682</v>
      </c>
      <c r="L82" s="63">
        <f t="shared" si="52"/>
        <v>9903.6536230761758</v>
      </c>
      <c r="M82" s="63">
        <f t="shared" si="52"/>
        <v>11168.9491947845</v>
      </c>
      <c r="N82" s="63">
        <f t="shared" si="52"/>
        <v>12441.09845083959</v>
      </c>
      <c r="O82" s="63">
        <f t="shared" si="52"/>
        <v>13720.138515364955</v>
      </c>
      <c r="P82" s="63">
        <f t="shared" si="52"/>
        <v>7587.7108802398207</v>
      </c>
      <c r="Q82" s="63">
        <f t="shared" si="52"/>
        <v>0</v>
      </c>
      <c r="R82" s="63">
        <f t="shared" si="52"/>
        <v>0</v>
      </c>
      <c r="S82" s="63">
        <f t="shared" si="52"/>
        <v>0</v>
      </c>
      <c r="T82" s="63">
        <f t="shared" si="52"/>
        <v>0</v>
      </c>
      <c r="U82" s="63">
        <f t="shared" si="52"/>
        <v>0</v>
      </c>
      <c r="V82" s="63">
        <f t="shared" si="52"/>
        <v>0</v>
      </c>
      <c r="W82" s="63">
        <f t="shared" si="52"/>
        <v>0</v>
      </c>
      <c r="X82" s="63">
        <f t="shared" si="52"/>
        <v>0</v>
      </c>
      <c r="Y82" s="63">
        <f t="shared" si="52"/>
        <v>0</v>
      </c>
      <c r="Z82" s="63">
        <f t="shared" si="52"/>
        <v>0</v>
      </c>
      <c r="AA82" s="63">
        <f t="shared" si="52"/>
        <v>0</v>
      </c>
      <c r="AB82" s="63">
        <f t="shared" si="52"/>
        <v>0</v>
      </c>
      <c r="AC82" s="63">
        <f t="shared" si="52"/>
        <v>0</v>
      </c>
      <c r="AD82" s="63">
        <f t="shared" si="52"/>
        <v>0</v>
      </c>
      <c r="AE82" s="63">
        <f t="shared" si="52"/>
        <v>0</v>
      </c>
      <c r="AF82" s="63">
        <f t="shared" si="52"/>
        <v>0</v>
      </c>
      <c r="AG82" s="63">
        <f t="shared" si="52"/>
        <v>0</v>
      </c>
      <c r="AH82" s="63">
        <f t="shared" si="52"/>
        <v>0</v>
      </c>
      <c r="AI82" s="63">
        <f t="shared" si="52"/>
        <v>0</v>
      </c>
      <c r="AJ82" s="63">
        <f t="shared" si="52"/>
        <v>0</v>
      </c>
      <c r="AK82" s="63">
        <f t="shared" si="52"/>
        <v>0</v>
      </c>
      <c r="AL82" s="63">
        <f t="shared" si="52"/>
        <v>0</v>
      </c>
      <c r="AM82" s="63">
        <f t="shared" si="52"/>
        <v>0</v>
      </c>
      <c r="AN82" s="63">
        <f t="shared" si="52"/>
        <v>0</v>
      </c>
      <c r="AO82" s="63">
        <f t="shared" si="52"/>
        <v>0</v>
      </c>
      <c r="AP82" s="63">
        <f t="shared" si="52"/>
        <v>0</v>
      </c>
      <c r="AQ82" s="63">
        <f t="shared" si="52"/>
        <v>0</v>
      </c>
      <c r="AR82" s="63">
        <f t="shared" si="52"/>
        <v>0</v>
      </c>
      <c r="AS82" s="63">
        <f t="shared" si="52"/>
        <v>0</v>
      </c>
      <c r="AT82" s="63">
        <f t="shared" si="52"/>
        <v>0</v>
      </c>
      <c r="AU82" s="63">
        <f t="shared" si="52"/>
        <v>0</v>
      </c>
      <c r="AV82" s="63">
        <f t="shared" si="52"/>
        <v>0</v>
      </c>
      <c r="AW82" s="63">
        <f t="shared" si="52"/>
        <v>0</v>
      </c>
      <c r="AX82" s="63">
        <f t="shared" si="52"/>
        <v>0</v>
      </c>
      <c r="AY82" s="63">
        <f t="shared" si="52"/>
        <v>0</v>
      </c>
      <c r="AZ82" s="63">
        <f t="shared" si="52"/>
        <v>0</v>
      </c>
      <c r="BA82" s="63">
        <f t="shared" si="52"/>
        <v>0</v>
      </c>
      <c r="BB82" s="63">
        <f t="shared" si="52"/>
        <v>0</v>
      </c>
      <c r="BC82" s="63">
        <f t="shared" si="52"/>
        <v>0</v>
      </c>
      <c r="BD82" s="63">
        <f t="shared" si="52"/>
        <v>0</v>
      </c>
      <c r="BE82" s="63">
        <f t="shared" si="52"/>
        <v>0</v>
      </c>
      <c r="BF82" s="63">
        <f t="shared" si="52"/>
        <v>0</v>
      </c>
      <c r="BG82" s="63">
        <f t="shared" si="52"/>
        <v>0</v>
      </c>
      <c r="BH82" s="63">
        <f t="shared" si="52"/>
        <v>0</v>
      </c>
      <c r="BI82" s="63">
        <f t="shared" si="52"/>
        <v>0</v>
      </c>
      <c r="BJ82" s="63">
        <f t="shared" si="52"/>
        <v>0</v>
      </c>
      <c r="BK82" s="63">
        <f t="shared" si="52"/>
        <v>0</v>
      </c>
      <c r="BL82" s="63">
        <f t="shared" si="52"/>
        <v>0</v>
      </c>
      <c r="BM82" s="63">
        <f t="shared" si="52"/>
        <v>0</v>
      </c>
      <c r="BN82" s="63">
        <f t="shared" si="52"/>
        <v>0</v>
      </c>
      <c r="BO82" s="63">
        <f t="shared" si="52"/>
        <v>0</v>
      </c>
      <c r="BP82" s="63">
        <f t="shared" si="52"/>
        <v>0</v>
      </c>
      <c r="BQ82" s="63">
        <f t="shared" si="52"/>
        <v>0</v>
      </c>
      <c r="BR82" s="63">
        <f t="shared" si="52"/>
        <v>0</v>
      </c>
      <c r="BS82" s="63">
        <f t="shared" ref="BS82:BZ82" si="53">BS112</f>
        <v>0</v>
      </c>
      <c r="BT82" s="63">
        <f t="shared" si="53"/>
        <v>0</v>
      </c>
      <c r="BU82" s="63">
        <f t="shared" si="53"/>
        <v>0</v>
      </c>
      <c r="BV82" s="63">
        <f t="shared" si="53"/>
        <v>0</v>
      </c>
      <c r="BW82" s="63">
        <f t="shared" si="53"/>
        <v>0</v>
      </c>
      <c r="BX82" s="63">
        <f t="shared" si="53"/>
        <v>0</v>
      </c>
      <c r="BY82" s="63">
        <f t="shared" si="53"/>
        <v>0</v>
      </c>
      <c r="BZ82" s="63">
        <f t="shared" si="53"/>
        <v>0</v>
      </c>
    </row>
    <row r="83" spans="1:78" x14ac:dyDescent="0.2">
      <c r="A83" s="155" t="s">
        <v>226</v>
      </c>
      <c r="C83" s="63">
        <f>C81-C82</f>
        <v>-941207.76401105803</v>
      </c>
      <c r="E83" s="9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</row>
    <row r="84" spans="1:78" ht="15" thickBot="1" x14ac:dyDescent="0.25">
      <c r="A84" s="167" t="s">
        <v>227</v>
      </c>
      <c r="B84" s="113">
        <f>XIRR(F84:BZ84, $F$2:$BZ$2)</f>
        <v>2.9802322387695314E-9</v>
      </c>
      <c r="C84" s="123"/>
      <c r="E84" s="93"/>
      <c r="F84" s="123">
        <f>(-F82)+F81</f>
        <v>-160875</v>
      </c>
      <c r="G84" s="123">
        <f t="shared" ref="G84:BR84" si="54">(-G82)+G81</f>
        <v>-4875</v>
      </c>
      <c r="H84" s="123">
        <f t="shared" si="54"/>
        <v>-201320.4375</v>
      </c>
      <c r="I84" s="123">
        <f t="shared" si="54"/>
        <v>-201320.4375</v>
      </c>
      <c r="J84" s="123">
        <f t="shared" si="54"/>
        <v>-341364.49166015635</v>
      </c>
      <c r="K84" s="123">
        <f t="shared" si="54"/>
        <v>-8645.174811596682</v>
      </c>
      <c r="L84" s="123">
        <f t="shared" si="54"/>
        <v>-9903.6536230761758</v>
      </c>
      <c r="M84" s="123">
        <f t="shared" si="54"/>
        <v>-11168.9491947845</v>
      </c>
      <c r="N84" s="123">
        <f t="shared" si="54"/>
        <v>-12441.09845083959</v>
      </c>
      <c r="O84" s="123">
        <f t="shared" si="54"/>
        <v>-13720.138515364955</v>
      </c>
      <c r="P84" s="123">
        <f t="shared" si="54"/>
        <v>-7587.7108802398207</v>
      </c>
      <c r="Q84" s="123">
        <f t="shared" si="54"/>
        <v>32014.328125</v>
      </c>
      <c r="R84" s="123">
        <f t="shared" si="54"/>
        <v>0</v>
      </c>
      <c r="S84" s="123">
        <f t="shared" si="54"/>
        <v>0</v>
      </c>
      <c r="T84" s="123">
        <f t="shared" si="54"/>
        <v>0</v>
      </c>
      <c r="U84" s="123">
        <f t="shared" si="54"/>
        <v>0</v>
      </c>
      <c r="V84" s="123">
        <f t="shared" si="54"/>
        <v>0</v>
      </c>
      <c r="W84" s="123">
        <f t="shared" si="54"/>
        <v>0</v>
      </c>
      <c r="X84" s="123">
        <f t="shared" si="54"/>
        <v>0</v>
      </c>
      <c r="Y84" s="123">
        <f t="shared" si="54"/>
        <v>0</v>
      </c>
      <c r="Z84" s="123">
        <f t="shared" si="54"/>
        <v>0</v>
      </c>
      <c r="AA84" s="123">
        <f t="shared" si="54"/>
        <v>0</v>
      </c>
      <c r="AB84" s="123">
        <f t="shared" si="54"/>
        <v>0</v>
      </c>
      <c r="AC84" s="123">
        <f t="shared" si="54"/>
        <v>0</v>
      </c>
      <c r="AD84" s="123">
        <f t="shared" si="54"/>
        <v>0</v>
      </c>
      <c r="AE84" s="123">
        <f t="shared" si="54"/>
        <v>0</v>
      </c>
      <c r="AF84" s="123">
        <f t="shared" si="54"/>
        <v>0</v>
      </c>
      <c r="AG84" s="123">
        <f t="shared" si="54"/>
        <v>0</v>
      </c>
      <c r="AH84" s="123">
        <f t="shared" si="54"/>
        <v>0</v>
      </c>
      <c r="AI84" s="123">
        <f t="shared" si="54"/>
        <v>0</v>
      </c>
      <c r="AJ84" s="123">
        <f t="shared" si="54"/>
        <v>0</v>
      </c>
      <c r="AK84" s="123">
        <f t="shared" si="54"/>
        <v>0</v>
      </c>
      <c r="AL84" s="123">
        <f t="shared" si="54"/>
        <v>0</v>
      </c>
      <c r="AM84" s="123">
        <f t="shared" si="54"/>
        <v>0</v>
      </c>
      <c r="AN84" s="123">
        <f t="shared" si="54"/>
        <v>0</v>
      </c>
      <c r="AO84" s="123">
        <f t="shared" si="54"/>
        <v>0</v>
      </c>
      <c r="AP84" s="123">
        <f t="shared" si="54"/>
        <v>0</v>
      </c>
      <c r="AQ84" s="123">
        <f t="shared" si="54"/>
        <v>0</v>
      </c>
      <c r="AR84" s="123">
        <f t="shared" si="54"/>
        <v>0</v>
      </c>
      <c r="AS84" s="123">
        <f t="shared" si="54"/>
        <v>0</v>
      </c>
      <c r="AT84" s="123">
        <f t="shared" si="54"/>
        <v>0</v>
      </c>
      <c r="AU84" s="123">
        <f t="shared" si="54"/>
        <v>0</v>
      </c>
      <c r="AV84" s="123">
        <f t="shared" si="54"/>
        <v>0</v>
      </c>
      <c r="AW84" s="123">
        <f t="shared" si="54"/>
        <v>0</v>
      </c>
      <c r="AX84" s="123">
        <f t="shared" si="54"/>
        <v>0</v>
      </c>
      <c r="AY84" s="123">
        <f t="shared" si="54"/>
        <v>0</v>
      </c>
      <c r="AZ84" s="123">
        <f t="shared" si="54"/>
        <v>0</v>
      </c>
      <c r="BA84" s="123">
        <f t="shared" si="54"/>
        <v>0</v>
      </c>
      <c r="BB84" s="123">
        <f t="shared" si="54"/>
        <v>0</v>
      </c>
      <c r="BC84" s="123">
        <f t="shared" si="54"/>
        <v>0</v>
      </c>
      <c r="BD84" s="123">
        <f t="shared" si="54"/>
        <v>0</v>
      </c>
      <c r="BE84" s="123">
        <f t="shared" si="54"/>
        <v>0</v>
      </c>
      <c r="BF84" s="123">
        <f t="shared" si="54"/>
        <v>0</v>
      </c>
      <c r="BG84" s="123">
        <f t="shared" si="54"/>
        <v>0</v>
      </c>
      <c r="BH84" s="123">
        <f t="shared" si="54"/>
        <v>0</v>
      </c>
      <c r="BI84" s="123">
        <f t="shared" si="54"/>
        <v>0</v>
      </c>
      <c r="BJ84" s="123">
        <f t="shared" si="54"/>
        <v>0</v>
      </c>
      <c r="BK84" s="123">
        <f t="shared" si="54"/>
        <v>0</v>
      </c>
      <c r="BL84" s="123">
        <f t="shared" si="54"/>
        <v>0</v>
      </c>
      <c r="BM84" s="123">
        <f t="shared" si="54"/>
        <v>0</v>
      </c>
      <c r="BN84" s="123">
        <f t="shared" si="54"/>
        <v>0</v>
      </c>
      <c r="BO84" s="123">
        <f t="shared" si="54"/>
        <v>0</v>
      </c>
      <c r="BP84" s="123">
        <f t="shared" si="54"/>
        <v>0</v>
      </c>
      <c r="BQ84" s="123">
        <f t="shared" si="54"/>
        <v>0</v>
      </c>
      <c r="BR84" s="123">
        <f t="shared" si="54"/>
        <v>0</v>
      </c>
      <c r="BS84" s="123">
        <f t="shared" ref="BS84:BZ84" si="55">(-BS82)+BS81</f>
        <v>0</v>
      </c>
      <c r="BT84" s="123">
        <f t="shared" si="55"/>
        <v>0</v>
      </c>
      <c r="BU84" s="123">
        <f t="shared" si="55"/>
        <v>0</v>
      </c>
      <c r="BV84" s="123">
        <f t="shared" si="55"/>
        <v>0</v>
      </c>
      <c r="BW84" s="123">
        <f t="shared" si="55"/>
        <v>0</v>
      </c>
      <c r="BX84" s="123">
        <f t="shared" si="55"/>
        <v>0</v>
      </c>
      <c r="BY84" s="123">
        <f t="shared" si="55"/>
        <v>0</v>
      </c>
      <c r="BZ84" s="123">
        <f t="shared" si="55"/>
        <v>0</v>
      </c>
    </row>
    <row r="85" spans="1:78" ht="15" thickTop="1" x14ac:dyDescent="0.2">
      <c r="A85" s="155" t="s">
        <v>228</v>
      </c>
      <c r="B85" s="112">
        <f>C81/C82</f>
        <v>3.2895192560553121E-2</v>
      </c>
      <c r="E85" s="9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</row>
    <row r="86" spans="1:78" x14ac:dyDescent="0.2">
      <c r="E86" s="9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</row>
    <row r="87" spans="1:78" x14ac:dyDescent="0.2">
      <c r="A87" s="166" t="s">
        <v>229</v>
      </c>
      <c r="B87" s="111"/>
      <c r="E87" s="9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</row>
    <row r="88" spans="1:78" x14ac:dyDescent="0.2">
      <c r="A88" s="155" t="s">
        <v>230</v>
      </c>
      <c r="C88" s="63">
        <f>SUM(F88:BZ88)</f>
        <v>17238.484375</v>
      </c>
      <c r="E88" s="93"/>
      <c r="F88" s="63">
        <f>F124+F139+F154+F161</f>
        <v>0</v>
      </c>
      <c r="G88" s="63">
        <f t="shared" ref="G88:BR88" si="56">G124+G139+G154+G161</f>
        <v>0</v>
      </c>
      <c r="H88" s="63">
        <f t="shared" si="56"/>
        <v>0</v>
      </c>
      <c r="I88" s="63">
        <f t="shared" si="56"/>
        <v>0</v>
      </c>
      <c r="J88" s="63">
        <f t="shared" si="56"/>
        <v>0</v>
      </c>
      <c r="K88" s="63">
        <f t="shared" si="56"/>
        <v>0</v>
      </c>
      <c r="L88" s="63">
        <f t="shared" si="56"/>
        <v>0</v>
      </c>
      <c r="M88" s="63">
        <f t="shared" si="56"/>
        <v>0</v>
      </c>
      <c r="N88" s="63">
        <f t="shared" si="56"/>
        <v>0</v>
      </c>
      <c r="O88" s="63">
        <f t="shared" si="56"/>
        <v>0</v>
      </c>
      <c r="P88" s="63">
        <f t="shared" si="56"/>
        <v>0</v>
      </c>
      <c r="Q88" s="63">
        <f t="shared" si="56"/>
        <v>17238.484375</v>
      </c>
      <c r="R88" s="63">
        <f t="shared" si="56"/>
        <v>0</v>
      </c>
      <c r="S88" s="63">
        <f t="shared" si="56"/>
        <v>0</v>
      </c>
      <c r="T88" s="63">
        <f t="shared" si="56"/>
        <v>0</v>
      </c>
      <c r="U88" s="63">
        <f t="shared" si="56"/>
        <v>0</v>
      </c>
      <c r="V88" s="63">
        <f t="shared" si="56"/>
        <v>0</v>
      </c>
      <c r="W88" s="63">
        <f t="shared" si="56"/>
        <v>0</v>
      </c>
      <c r="X88" s="63">
        <f t="shared" si="56"/>
        <v>0</v>
      </c>
      <c r="Y88" s="63">
        <f t="shared" si="56"/>
        <v>0</v>
      </c>
      <c r="Z88" s="63">
        <f t="shared" si="56"/>
        <v>0</v>
      </c>
      <c r="AA88" s="63">
        <f t="shared" si="56"/>
        <v>0</v>
      </c>
      <c r="AB88" s="63">
        <f t="shared" si="56"/>
        <v>0</v>
      </c>
      <c r="AC88" s="63">
        <f t="shared" si="56"/>
        <v>0</v>
      </c>
      <c r="AD88" s="63">
        <f t="shared" si="56"/>
        <v>0</v>
      </c>
      <c r="AE88" s="63">
        <f t="shared" si="56"/>
        <v>0</v>
      </c>
      <c r="AF88" s="63">
        <f t="shared" si="56"/>
        <v>0</v>
      </c>
      <c r="AG88" s="63">
        <f t="shared" si="56"/>
        <v>0</v>
      </c>
      <c r="AH88" s="63">
        <f t="shared" si="56"/>
        <v>0</v>
      </c>
      <c r="AI88" s="63">
        <f t="shared" si="56"/>
        <v>0</v>
      </c>
      <c r="AJ88" s="63">
        <f t="shared" si="56"/>
        <v>0</v>
      </c>
      <c r="AK88" s="63">
        <f t="shared" si="56"/>
        <v>0</v>
      </c>
      <c r="AL88" s="63">
        <f t="shared" si="56"/>
        <v>0</v>
      </c>
      <c r="AM88" s="63">
        <f t="shared" si="56"/>
        <v>0</v>
      </c>
      <c r="AN88" s="63">
        <f t="shared" si="56"/>
        <v>0</v>
      </c>
      <c r="AO88" s="63">
        <f t="shared" si="56"/>
        <v>0</v>
      </c>
      <c r="AP88" s="63">
        <f t="shared" si="56"/>
        <v>0</v>
      </c>
      <c r="AQ88" s="63">
        <f t="shared" si="56"/>
        <v>0</v>
      </c>
      <c r="AR88" s="63">
        <f t="shared" si="56"/>
        <v>0</v>
      </c>
      <c r="AS88" s="63">
        <f t="shared" si="56"/>
        <v>0</v>
      </c>
      <c r="AT88" s="63">
        <f t="shared" si="56"/>
        <v>0</v>
      </c>
      <c r="AU88" s="63">
        <f t="shared" si="56"/>
        <v>0</v>
      </c>
      <c r="AV88" s="63">
        <f t="shared" si="56"/>
        <v>0</v>
      </c>
      <c r="AW88" s="63">
        <f t="shared" si="56"/>
        <v>0</v>
      </c>
      <c r="AX88" s="63">
        <f t="shared" si="56"/>
        <v>0</v>
      </c>
      <c r="AY88" s="63">
        <f t="shared" si="56"/>
        <v>0</v>
      </c>
      <c r="AZ88" s="63">
        <f t="shared" si="56"/>
        <v>0</v>
      </c>
      <c r="BA88" s="63">
        <f t="shared" si="56"/>
        <v>0</v>
      </c>
      <c r="BB88" s="63">
        <f t="shared" si="56"/>
        <v>0</v>
      </c>
      <c r="BC88" s="63">
        <f t="shared" si="56"/>
        <v>0</v>
      </c>
      <c r="BD88" s="63">
        <f t="shared" si="56"/>
        <v>0</v>
      </c>
      <c r="BE88" s="63">
        <f t="shared" si="56"/>
        <v>0</v>
      </c>
      <c r="BF88" s="63">
        <f t="shared" si="56"/>
        <v>0</v>
      </c>
      <c r="BG88" s="63">
        <f t="shared" si="56"/>
        <v>0</v>
      </c>
      <c r="BH88" s="63">
        <f t="shared" si="56"/>
        <v>0</v>
      </c>
      <c r="BI88" s="63">
        <f t="shared" si="56"/>
        <v>0</v>
      </c>
      <c r="BJ88" s="63">
        <f t="shared" si="56"/>
        <v>0</v>
      </c>
      <c r="BK88" s="63">
        <f t="shared" si="56"/>
        <v>0</v>
      </c>
      <c r="BL88" s="63">
        <f t="shared" si="56"/>
        <v>0</v>
      </c>
      <c r="BM88" s="63">
        <f t="shared" si="56"/>
        <v>0</v>
      </c>
      <c r="BN88" s="63">
        <f t="shared" si="56"/>
        <v>0</v>
      </c>
      <c r="BO88" s="63">
        <f t="shared" si="56"/>
        <v>0</v>
      </c>
      <c r="BP88" s="63">
        <f t="shared" si="56"/>
        <v>0</v>
      </c>
      <c r="BQ88" s="63">
        <f t="shared" si="56"/>
        <v>0</v>
      </c>
      <c r="BR88" s="63">
        <f t="shared" si="56"/>
        <v>0</v>
      </c>
      <c r="BS88" s="63">
        <f t="shared" ref="BS88:BZ88" si="57">BS124+BS139+BS154+BS161</f>
        <v>0</v>
      </c>
      <c r="BT88" s="63">
        <f t="shared" si="57"/>
        <v>0</v>
      </c>
      <c r="BU88" s="63">
        <f t="shared" si="57"/>
        <v>0</v>
      </c>
      <c r="BV88" s="63">
        <f t="shared" si="57"/>
        <v>0</v>
      </c>
      <c r="BW88" s="63">
        <f t="shared" si="57"/>
        <v>0</v>
      </c>
      <c r="BX88" s="63">
        <f t="shared" si="57"/>
        <v>0</v>
      </c>
      <c r="BY88" s="63">
        <f t="shared" si="57"/>
        <v>0</v>
      </c>
      <c r="BZ88" s="63">
        <f t="shared" si="57"/>
        <v>0</v>
      </c>
    </row>
    <row r="89" spans="1:78" x14ac:dyDescent="0.2">
      <c r="E89" s="9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</row>
    <row r="90" spans="1:78" x14ac:dyDescent="0.2">
      <c r="A90" s="155" t="s">
        <v>252</v>
      </c>
      <c r="C90" s="63">
        <f>SUM(F90:BZ90)</f>
        <v>103241.25</v>
      </c>
      <c r="E90" s="93"/>
      <c r="F90" s="63">
        <f>IF(AND(F$1&gt;ScaleEconomics!$D$223, F$1&lt;=ScaleEconomics!$D$224), ScaleEconomics!$D$166/ScaleEconomics!$D$148, 0)</f>
        <v>0</v>
      </c>
      <c r="G90" s="63">
        <f>IF(AND(G$1&gt;ScaleEconomics!$D$223, G$1&lt;=ScaleEconomics!$D$224), ScaleEconomics!$D$166/ScaleEconomics!$D$148, 0)</f>
        <v>0</v>
      </c>
      <c r="H90" s="63">
        <f>IF(AND(H$1&gt;ScaleEconomics!$D$223, H$1&lt;=ScaleEconomics!$D$224), ScaleEconomics!$D$166/ScaleEconomics!$D$148, 0)</f>
        <v>34413.75</v>
      </c>
      <c r="I90" s="63">
        <f>IF(AND(I$1&gt;ScaleEconomics!$D$223, I$1&lt;=ScaleEconomics!$D$224), ScaleEconomics!$D$166/ScaleEconomics!$D$148, 0)</f>
        <v>34413.75</v>
      </c>
      <c r="J90" s="63">
        <f>IF(AND(J$1&gt;ScaleEconomics!$D$223, J$1&lt;=ScaleEconomics!$D$224), ScaleEconomics!$D$166/ScaleEconomics!$D$148, 0)</f>
        <v>34413.75</v>
      </c>
      <c r="K90" s="63">
        <f>IF(AND(K$1&gt;ScaleEconomics!$D$223, K$1&lt;=ScaleEconomics!$D$224), ScaleEconomics!$D$166/ScaleEconomics!$D$148, 0)</f>
        <v>0</v>
      </c>
      <c r="L90" s="63">
        <f>IF(AND(L$1&gt;ScaleEconomics!$D$223, L$1&lt;=ScaleEconomics!$D$224), ScaleEconomics!$D$166/ScaleEconomics!$D$148, 0)</f>
        <v>0</v>
      </c>
      <c r="M90" s="63">
        <f>IF(AND(M$1&gt;ScaleEconomics!$D$223, M$1&lt;=ScaleEconomics!$D$224), ScaleEconomics!$D$166/ScaleEconomics!$D$148, 0)</f>
        <v>0</v>
      </c>
      <c r="N90" s="63">
        <f>IF(AND(N$1&gt;ScaleEconomics!$D$223, N$1&lt;=ScaleEconomics!$D$224), ScaleEconomics!$D$166/ScaleEconomics!$D$148, 0)</f>
        <v>0</v>
      </c>
      <c r="O90" s="63">
        <f>IF(AND(O$1&gt;ScaleEconomics!$D$223, O$1&lt;=ScaleEconomics!$D$224), ScaleEconomics!$D$166/ScaleEconomics!$D$148, 0)</f>
        <v>0</v>
      </c>
      <c r="P90" s="63">
        <f>IF(AND(P$1&gt;ScaleEconomics!$D$223, P$1&lt;=ScaleEconomics!$D$224), ScaleEconomics!$D$166/ScaleEconomics!$D$148, 0)</f>
        <v>0</v>
      </c>
      <c r="Q90" s="63">
        <f>IF(AND(Q$1&gt;ScaleEconomics!$D$223, Q$1&lt;=ScaleEconomics!$D$224), ScaleEconomics!$D$166/ScaleEconomics!$D$148, 0)</f>
        <v>0</v>
      </c>
      <c r="R90" s="63">
        <f>IF(AND(R$1&gt;ScaleEconomics!$D$223, R$1&lt;=ScaleEconomics!$D$224), ScaleEconomics!$D$166/ScaleEconomics!$D$148, 0)</f>
        <v>0</v>
      </c>
      <c r="S90" s="63">
        <f>IF(AND(S$1&gt;ScaleEconomics!$D$223, S$1&lt;=ScaleEconomics!$D$224), ScaleEconomics!$D$166/ScaleEconomics!$D$148, 0)</f>
        <v>0</v>
      </c>
      <c r="T90" s="63">
        <f>IF(AND(T$1&gt;ScaleEconomics!$D$223, T$1&lt;=ScaleEconomics!$D$224), ScaleEconomics!$D$166/ScaleEconomics!$D$148, 0)</f>
        <v>0</v>
      </c>
      <c r="U90" s="63">
        <f>IF(AND(U$1&gt;ScaleEconomics!$D$223, U$1&lt;=ScaleEconomics!$D$224), ScaleEconomics!$D$166/ScaleEconomics!$D$148, 0)</f>
        <v>0</v>
      </c>
      <c r="V90" s="63">
        <f>IF(AND(V$1&gt;ScaleEconomics!$D$223, V$1&lt;=ScaleEconomics!$D$224), ScaleEconomics!$D$166/ScaleEconomics!$D$148, 0)</f>
        <v>0</v>
      </c>
      <c r="W90" s="63">
        <f>IF(AND(W$1&gt;ScaleEconomics!$D$223, W$1&lt;=ScaleEconomics!$D$224), ScaleEconomics!$D$166/ScaleEconomics!$D$148, 0)</f>
        <v>0</v>
      </c>
      <c r="X90" s="63">
        <f>IF(AND(X$1&gt;ScaleEconomics!$D$223, X$1&lt;=ScaleEconomics!$D$224), ScaleEconomics!$D$166/ScaleEconomics!$D$148, 0)</f>
        <v>0</v>
      </c>
      <c r="Y90" s="63">
        <f>IF(AND(Y$1&gt;ScaleEconomics!$D$223, Y$1&lt;=ScaleEconomics!$D$224), ScaleEconomics!$D$166/ScaleEconomics!$D$148, 0)</f>
        <v>0</v>
      </c>
      <c r="Z90" s="63">
        <f>IF(AND(Z$1&gt;ScaleEconomics!$D$223, Z$1&lt;=ScaleEconomics!$D$224), ScaleEconomics!$D$166/ScaleEconomics!$D$148, 0)</f>
        <v>0</v>
      </c>
      <c r="AA90" s="63">
        <f>IF(AND(AA$1&gt;ScaleEconomics!$D$223, AA$1&lt;=ScaleEconomics!$D$224), ScaleEconomics!$D$166/ScaleEconomics!$D$148, 0)</f>
        <v>0</v>
      </c>
      <c r="AB90" s="63">
        <f>IF(AND(AB$1&gt;ScaleEconomics!$D$223, AB$1&lt;=ScaleEconomics!$D$224), ScaleEconomics!$D$166/ScaleEconomics!$D$148, 0)</f>
        <v>0</v>
      </c>
      <c r="AC90" s="63">
        <f>IF(AND(AC$1&gt;ScaleEconomics!$D$223, AC$1&lt;=ScaleEconomics!$D$224), ScaleEconomics!$D$166/ScaleEconomics!$D$148, 0)</f>
        <v>0</v>
      </c>
      <c r="AD90" s="63">
        <f>IF(AND(AD$1&gt;ScaleEconomics!$D$223, AD$1&lt;=ScaleEconomics!$D$224), ScaleEconomics!$D$166/ScaleEconomics!$D$148, 0)</f>
        <v>0</v>
      </c>
      <c r="AE90" s="63">
        <f>IF(AND(AE$1&gt;ScaleEconomics!$D$223, AE$1&lt;=ScaleEconomics!$D$224), ScaleEconomics!$D$166/ScaleEconomics!$D$148, 0)</f>
        <v>0</v>
      </c>
      <c r="AF90" s="63">
        <f>IF(AND(AF$1&gt;ScaleEconomics!$D$223, AF$1&lt;=ScaleEconomics!$D$224), ScaleEconomics!$D$166/ScaleEconomics!$D$148, 0)</f>
        <v>0</v>
      </c>
      <c r="AG90" s="63">
        <f>IF(AND(AG$1&gt;ScaleEconomics!$D$223, AG$1&lt;=ScaleEconomics!$D$224), ScaleEconomics!$D$166/ScaleEconomics!$D$148, 0)</f>
        <v>0</v>
      </c>
      <c r="AH90" s="63">
        <f>IF(AND(AH$1&gt;ScaleEconomics!$D$223, AH$1&lt;=ScaleEconomics!$D$224), ScaleEconomics!$D$166/ScaleEconomics!$D$148, 0)</f>
        <v>0</v>
      </c>
      <c r="AI90" s="63">
        <f>IF(AND(AI$1&gt;ScaleEconomics!$D$223, AI$1&lt;=ScaleEconomics!$D$224), ScaleEconomics!$D$166/ScaleEconomics!$D$148, 0)</f>
        <v>0</v>
      </c>
      <c r="AJ90" s="63">
        <f>IF(AND(AJ$1&gt;ScaleEconomics!$D$223, AJ$1&lt;=ScaleEconomics!$D$224), ScaleEconomics!$D$166/ScaleEconomics!$D$148, 0)</f>
        <v>0</v>
      </c>
      <c r="AK90" s="63">
        <f>IF(AND(AK$1&gt;ScaleEconomics!$D$223, AK$1&lt;=ScaleEconomics!$D$224), ScaleEconomics!$D$166/ScaleEconomics!$D$148, 0)</f>
        <v>0</v>
      </c>
      <c r="AL90" s="63">
        <f>IF(AND(AL$1&gt;ScaleEconomics!$D$223, AL$1&lt;=ScaleEconomics!$D$224), ScaleEconomics!$D$166/ScaleEconomics!$D$148, 0)</f>
        <v>0</v>
      </c>
      <c r="AM90" s="63">
        <f>IF(AND(AM$1&gt;ScaleEconomics!$D$223, AM$1&lt;=ScaleEconomics!$D$224), ScaleEconomics!$D$166/ScaleEconomics!$D$148, 0)</f>
        <v>0</v>
      </c>
      <c r="AN90" s="63">
        <f>IF(AND(AN$1&gt;ScaleEconomics!$D$223, AN$1&lt;=ScaleEconomics!$D$224), ScaleEconomics!$D$166/ScaleEconomics!$D$148, 0)</f>
        <v>0</v>
      </c>
      <c r="AO90" s="63">
        <f>IF(AND(AO$1&gt;ScaleEconomics!$D$223, AO$1&lt;=ScaleEconomics!$D$224), ScaleEconomics!$D$166/ScaleEconomics!$D$148, 0)</f>
        <v>0</v>
      </c>
      <c r="AP90" s="63">
        <f>IF(AND(AP$1&gt;ScaleEconomics!$D$223, AP$1&lt;=ScaleEconomics!$D$224), ScaleEconomics!$D$166/ScaleEconomics!$D$148, 0)</f>
        <v>0</v>
      </c>
      <c r="AQ90" s="63">
        <f>IF(AND(AQ$1&gt;ScaleEconomics!$D$223, AQ$1&lt;=ScaleEconomics!$D$224), ScaleEconomics!$D$166/ScaleEconomics!$D$148, 0)</f>
        <v>0</v>
      </c>
      <c r="AR90" s="63">
        <f>IF(AND(AR$1&gt;ScaleEconomics!$D$223, AR$1&lt;=ScaleEconomics!$D$224), ScaleEconomics!$D$166/ScaleEconomics!$D$148, 0)</f>
        <v>0</v>
      </c>
      <c r="AS90" s="63">
        <f>IF(AND(AS$1&gt;ScaleEconomics!$D$223, AS$1&lt;=ScaleEconomics!$D$224), ScaleEconomics!$D$166/ScaleEconomics!$D$148, 0)</f>
        <v>0</v>
      </c>
      <c r="AT90" s="63">
        <f>IF(AND(AT$1&gt;ScaleEconomics!$D$223, AT$1&lt;=ScaleEconomics!$D$224), ScaleEconomics!$D$166/ScaleEconomics!$D$148, 0)</f>
        <v>0</v>
      </c>
      <c r="AU90" s="63">
        <f>IF(AND(AU$1&gt;ScaleEconomics!$D$223, AU$1&lt;=ScaleEconomics!$D$224), ScaleEconomics!$D$166/ScaleEconomics!$D$148, 0)</f>
        <v>0</v>
      </c>
      <c r="AV90" s="63">
        <f>IF(AND(AV$1&gt;ScaleEconomics!$D$223, AV$1&lt;=ScaleEconomics!$D$224), ScaleEconomics!$D$166/ScaleEconomics!$D$148, 0)</f>
        <v>0</v>
      </c>
      <c r="AW90" s="63">
        <f>IF(AND(AW$1&gt;ScaleEconomics!$D$223, AW$1&lt;=ScaleEconomics!$D$224), ScaleEconomics!$D$166/ScaleEconomics!$D$148, 0)</f>
        <v>0</v>
      </c>
      <c r="AX90" s="63">
        <f>IF(AND(AX$1&gt;ScaleEconomics!$D$223, AX$1&lt;=ScaleEconomics!$D$224), ScaleEconomics!$D$166/ScaleEconomics!$D$148, 0)</f>
        <v>0</v>
      </c>
      <c r="AY90" s="63">
        <f>IF(AND(AY$1&gt;ScaleEconomics!$D$223, AY$1&lt;=ScaleEconomics!$D$224), ScaleEconomics!$D$166/ScaleEconomics!$D$148, 0)</f>
        <v>0</v>
      </c>
      <c r="AZ90" s="63">
        <f>IF(AND(AZ$1&gt;ScaleEconomics!$D$223, AZ$1&lt;=ScaleEconomics!$D$224), ScaleEconomics!$D$166/ScaleEconomics!$D$148, 0)</f>
        <v>0</v>
      </c>
      <c r="BA90" s="63">
        <f>IF(AND(BA$1&gt;ScaleEconomics!$D$223, BA$1&lt;=ScaleEconomics!$D$224), ScaleEconomics!$D$166/ScaleEconomics!$D$148, 0)</f>
        <v>0</v>
      </c>
      <c r="BB90" s="63">
        <f>IF(AND(BB$1&gt;ScaleEconomics!$D$223, BB$1&lt;=ScaleEconomics!$D$224), ScaleEconomics!$D$166/ScaleEconomics!$D$148, 0)</f>
        <v>0</v>
      </c>
      <c r="BC90" s="63">
        <f>IF(AND(BC$1&gt;ScaleEconomics!$D$223, BC$1&lt;=ScaleEconomics!$D$224), ScaleEconomics!$D$166/ScaleEconomics!$D$148, 0)</f>
        <v>0</v>
      </c>
      <c r="BD90" s="63">
        <f>IF(AND(BD$1&gt;ScaleEconomics!$D$223, BD$1&lt;=ScaleEconomics!$D$224), ScaleEconomics!$D$166/ScaleEconomics!$D$148, 0)</f>
        <v>0</v>
      </c>
      <c r="BE90" s="63">
        <f>IF(AND(BE$1&gt;ScaleEconomics!$D$223, BE$1&lt;=ScaleEconomics!$D$224), ScaleEconomics!$D$166/ScaleEconomics!$D$148, 0)</f>
        <v>0</v>
      </c>
      <c r="BF90" s="63">
        <f>IF(AND(BF$1&gt;ScaleEconomics!$D$223, BF$1&lt;=ScaleEconomics!$D$224), ScaleEconomics!$D$166/ScaleEconomics!$D$148, 0)</f>
        <v>0</v>
      </c>
      <c r="BG90" s="63">
        <f>IF(AND(BG$1&gt;ScaleEconomics!$D$223, BG$1&lt;=ScaleEconomics!$D$224), ScaleEconomics!$D$166/ScaleEconomics!$D$148, 0)</f>
        <v>0</v>
      </c>
      <c r="BH90" s="63">
        <f>IF(AND(BH$1&gt;ScaleEconomics!$D$223, BH$1&lt;=ScaleEconomics!$D$224), ScaleEconomics!$D$166/ScaleEconomics!$D$148, 0)</f>
        <v>0</v>
      </c>
      <c r="BI90" s="63">
        <f>IF(AND(BI$1&gt;ScaleEconomics!$D$223, BI$1&lt;=ScaleEconomics!$D$224), ScaleEconomics!$D$166/ScaleEconomics!$D$148, 0)</f>
        <v>0</v>
      </c>
      <c r="BJ90" s="63">
        <f>IF(AND(BJ$1&gt;ScaleEconomics!$D$223, BJ$1&lt;=ScaleEconomics!$D$224), ScaleEconomics!$D$166/ScaleEconomics!$D$148, 0)</f>
        <v>0</v>
      </c>
      <c r="BK90" s="63">
        <f>IF(AND(BK$1&gt;ScaleEconomics!$D$223, BK$1&lt;=ScaleEconomics!$D$224), ScaleEconomics!$D$166/ScaleEconomics!$D$148, 0)</f>
        <v>0</v>
      </c>
      <c r="BL90" s="63">
        <f>IF(AND(BL$1&gt;ScaleEconomics!$D$223, BL$1&lt;=ScaleEconomics!$D$224), ScaleEconomics!$D$166/ScaleEconomics!$D$148, 0)</f>
        <v>0</v>
      </c>
      <c r="BM90" s="63">
        <f>IF(AND(BM$1&gt;ScaleEconomics!$D$223, BM$1&lt;=ScaleEconomics!$D$224), ScaleEconomics!$D$166/ScaleEconomics!$D$148, 0)</f>
        <v>0</v>
      </c>
      <c r="BN90" s="63">
        <f>IF(AND(BN$1&gt;ScaleEconomics!$D$223, BN$1&lt;=ScaleEconomics!$D$224), ScaleEconomics!$D$166/ScaleEconomics!$D$148, 0)</f>
        <v>0</v>
      </c>
      <c r="BO90" s="63">
        <f>IF(AND(BO$1&gt;ScaleEconomics!$D$223, BO$1&lt;=ScaleEconomics!$D$224), ScaleEconomics!$D$166/ScaleEconomics!$D$148, 0)</f>
        <v>0</v>
      </c>
      <c r="BP90" s="63">
        <f>IF(AND(BP$1&gt;ScaleEconomics!$D$223, BP$1&lt;=ScaleEconomics!$D$224), ScaleEconomics!$D$166/ScaleEconomics!$D$148, 0)</f>
        <v>0</v>
      </c>
      <c r="BQ90" s="63">
        <f>IF(AND(BQ$1&gt;ScaleEconomics!$D$223, BQ$1&lt;=ScaleEconomics!$D$224), ScaleEconomics!$D$166/ScaleEconomics!$D$148, 0)</f>
        <v>0</v>
      </c>
      <c r="BR90" s="63">
        <f>IF(AND(BR$1&gt;ScaleEconomics!$D$223, BR$1&lt;=ScaleEconomics!$D$224), ScaleEconomics!$D$166/ScaleEconomics!$D$148, 0)</f>
        <v>0</v>
      </c>
      <c r="BS90" s="63">
        <f>IF(AND(BS$1&gt;ScaleEconomics!$D$223, BS$1&lt;=ScaleEconomics!$D$224), ScaleEconomics!$D$166/ScaleEconomics!$D$148, 0)</f>
        <v>0</v>
      </c>
      <c r="BT90" s="63">
        <f>IF(AND(BT$1&gt;ScaleEconomics!$D$223, BT$1&lt;=ScaleEconomics!$D$224), ScaleEconomics!$D$166/ScaleEconomics!$D$148, 0)</f>
        <v>0</v>
      </c>
      <c r="BU90" s="63">
        <f>IF(AND(BU$1&gt;ScaleEconomics!$D$223, BU$1&lt;=ScaleEconomics!$D$224), ScaleEconomics!$D$166/ScaleEconomics!$D$148, 0)</f>
        <v>0</v>
      </c>
      <c r="BV90" s="63">
        <f>IF(AND(BV$1&gt;ScaleEconomics!$D$223, BV$1&lt;=ScaleEconomics!$D$224), ScaleEconomics!$D$166/ScaleEconomics!$D$148, 0)</f>
        <v>0</v>
      </c>
      <c r="BW90" s="63">
        <f>IF(AND(BW$1&gt;ScaleEconomics!$D$223, BW$1&lt;=ScaleEconomics!$D$224), ScaleEconomics!$D$166/ScaleEconomics!$D$148, 0)</f>
        <v>0</v>
      </c>
      <c r="BX90" s="63">
        <f>IF(AND(BX$1&gt;ScaleEconomics!$D$223, BX$1&lt;=ScaleEconomics!$D$224), ScaleEconomics!$D$166/ScaleEconomics!$D$148, 0)</f>
        <v>0</v>
      </c>
      <c r="BY90" s="63">
        <f>IF(AND(BY$1&gt;ScaleEconomics!$D$223, BY$1&lt;=ScaleEconomics!$D$224), ScaleEconomics!$D$166/ScaleEconomics!$D$148, 0)</f>
        <v>0</v>
      </c>
      <c r="BZ90" s="63">
        <f>IF(AND(BZ$1&gt;ScaleEconomics!$D$223, BZ$1&lt;=ScaleEconomics!$D$224), ScaleEconomics!$D$166/ScaleEconomics!$D$148, 0)</f>
        <v>0</v>
      </c>
    </row>
    <row r="91" spans="1:78" ht="15" thickBot="1" x14ac:dyDescent="0.25">
      <c r="A91" s="167" t="s">
        <v>231</v>
      </c>
      <c r="B91" s="103"/>
      <c r="C91" s="123">
        <f>SUM(F91:BZ91)</f>
        <v>103241.25</v>
      </c>
      <c r="E91" s="93"/>
      <c r="F91" s="123">
        <f t="shared" ref="F91:AK91" si="58">SUM(F90:F90)</f>
        <v>0</v>
      </c>
      <c r="G91" s="123">
        <f t="shared" si="58"/>
        <v>0</v>
      </c>
      <c r="H91" s="123">
        <f t="shared" si="58"/>
        <v>34413.75</v>
      </c>
      <c r="I91" s="123">
        <f t="shared" si="58"/>
        <v>34413.75</v>
      </c>
      <c r="J91" s="123">
        <f t="shared" si="58"/>
        <v>34413.75</v>
      </c>
      <c r="K91" s="123">
        <f t="shared" si="58"/>
        <v>0</v>
      </c>
      <c r="L91" s="123">
        <f t="shared" si="58"/>
        <v>0</v>
      </c>
      <c r="M91" s="123">
        <f t="shared" si="58"/>
        <v>0</v>
      </c>
      <c r="N91" s="123">
        <f t="shared" si="58"/>
        <v>0</v>
      </c>
      <c r="O91" s="123">
        <f t="shared" si="58"/>
        <v>0</v>
      </c>
      <c r="P91" s="123">
        <f t="shared" si="58"/>
        <v>0</v>
      </c>
      <c r="Q91" s="123">
        <f t="shared" si="58"/>
        <v>0</v>
      </c>
      <c r="R91" s="123">
        <f t="shared" si="58"/>
        <v>0</v>
      </c>
      <c r="S91" s="123">
        <f t="shared" si="58"/>
        <v>0</v>
      </c>
      <c r="T91" s="123">
        <f t="shared" si="58"/>
        <v>0</v>
      </c>
      <c r="U91" s="123">
        <f t="shared" si="58"/>
        <v>0</v>
      </c>
      <c r="V91" s="123">
        <f t="shared" si="58"/>
        <v>0</v>
      </c>
      <c r="W91" s="123">
        <f t="shared" si="58"/>
        <v>0</v>
      </c>
      <c r="X91" s="123">
        <f t="shared" si="58"/>
        <v>0</v>
      </c>
      <c r="Y91" s="123">
        <f t="shared" si="58"/>
        <v>0</v>
      </c>
      <c r="Z91" s="123">
        <f t="shared" si="58"/>
        <v>0</v>
      </c>
      <c r="AA91" s="123">
        <f t="shared" si="58"/>
        <v>0</v>
      </c>
      <c r="AB91" s="123">
        <f t="shared" si="58"/>
        <v>0</v>
      </c>
      <c r="AC91" s="123">
        <f t="shared" si="58"/>
        <v>0</v>
      </c>
      <c r="AD91" s="123">
        <f t="shared" si="58"/>
        <v>0</v>
      </c>
      <c r="AE91" s="123">
        <f t="shared" si="58"/>
        <v>0</v>
      </c>
      <c r="AF91" s="123">
        <f t="shared" si="58"/>
        <v>0</v>
      </c>
      <c r="AG91" s="123">
        <f t="shared" si="58"/>
        <v>0</v>
      </c>
      <c r="AH91" s="123">
        <f t="shared" si="58"/>
        <v>0</v>
      </c>
      <c r="AI91" s="123">
        <f t="shared" si="58"/>
        <v>0</v>
      </c>
      <c r="AJ91" s="123">
        <f t="shared" si="58"/>
        <v>0</v>
      </c>
      <c r="AK91" s="123">
        <f t="shared" si="58"/>
        <v>0</v>
      </c>
      <c r="AL91" s="123">
        <f t="shared" ref="AL91:BQ91" si="59">SUM(AL90:AL90)</f>
        <v>0</v>
      </c>
      <c r="AM91" s="123">
        <f t="shared" si="59"/>
        <v>0</v>
      </c>
      <c r="AN91" s="123">
        <f t="shared" si="59"/>
        <v>0</v>
      </c>
      <c r="AO91" s="123">
        <f t="shared" si="59"/>
        <v>0</v>
      </c>
      <c r="AP91" s="123">
        <f t="shared" si="59"/>
        <v>0</v>
      </c>
      <c r="AQ91" s="123">
        <f t="shared" si="59"/>
        <v>0</v>
      </c>
      <c r="AR91" s="123">
        <f t="shared" si="59"/>
        <v>0</v>
      </c>
      <c r="AS91" s="123">
        <f t="shared" si="59"/>
        <v>0</v>
      </c>
      <c r="AT91" s="123">
        <f t="shared" si="59"/>
        <v>0</v>
      </c>
      <c r="AU91" s="123">
        <f t="shared" si="59"/>
        <v>0</v>
      </c>
      <c r="AV91" s="123">
        <f t="shared" si="59"/>
        <v>0</v>
      </c>
      <c r="AW91" s="123">
        <f t="shared" si="59"/>
        <v>0</v>
      </c>
      <c r="AX91" s="123">
        <f t="shared" si="59"/>
        <v>0</v>
      </c>
      <c r="AY91" s="123">
        <f t="shared" si="59"/>
        <v>0</v>
      </c>
      <c r="AZ91" s="123">
        <f t="shared" si="59"/>
        <v>0</v>
      </c>
      <c r="BA91" s="123">
        <f t="shared" si="59"/>
        <v>0</v>
      </c>
      <c r="BB91" s="123">
        <f t="shared" si="59"/>
        <v>0</v>
      </c>
      <c r="BC91" s="123">
        <f t="shared" si="59"/>
        <v>0</v>
      </c>
      <c r="BD91" s="123">
        <f t="shared" si="59"/>
        <v>0</v>
      </c>
      <c r="BE91" s="123">
        <f t="shared" si="59"/>
        <v>0</v>
      </c>
      <c r="BF91" s="123">
        <f t="shared" si="59"/>
        <v>0</v>
      </c>
      <c r="BG91" s="123">
        <f t="shared" si="59"/>
        <v>0</v>
      </c>
      <c r="BH91" s="123">
        <f t="shared" si="59"/>
        <v>0</v>
      </c>
      <c r="BI91" s="123">
        <f t="shared" si="59"/>
        <v>0</v>
      </c>
      <c r="BJ91" s="123">
        <f t="shared" si="59"/>
        <v>0</v>
      </c>
      <c r="BK91" s="123">
        <f t="shared" si="59"/>
        <v>0</v>
      </c>
      <c r="BL91" s="123">
        <f t="shared" si="59"/>
        <v>0</v>
      </c>
      <c r="BM91" s="123">
        <f t="shared" si="59"/>
        <v>0</v>
      </c>
      <c r="BN91" s="123">
        <f t="shared" si="59"/>
        <v>0</v>
      </c>
      <c r="BO91" s="123">
        <f t="shared" si="59"/>
        <v>0</v>
      </c>
      <c r="BP91" s="123">
        <f t="shared" si="59"/>
        <v>0</v>
      </c>
      <c r="BQ91" s="123">
        <f t="shared" si="59"/>
        <v>0</v>
      </c>
      <c r="BR91" s="123">
        <f t="shared" ref="BR91:BZ91" si="60">SUM(BR90:BR90)</f>
        <v>0</v>
      </c>
      <c r="BS91" s="123">
        <f t="shared" si="60"/>
        <v>0</v>
      </c>
      <c r="BT91" s="123">
        <f t="shared" si="60"/>
        <v>0</v>
      </c>
      <c r="BU91" s="123">
        <f t="shared" si="60"/>
        <v>0</v>
      </c>
      <c r="BV91" s="123">
        <f t="shared" si="60"/>
        <v>0</v>
      </c>
      <c r="BW91" s="123">
        <f t="shared" si="60"/>
        <v>0</v>
      </c>
      <c r="BX91" s="123">
        <f t="shared" si="60"/>
        <v>0</v>
      </c>
      <c r="BY91" s="123">
        <f t="shared" si="60"/>
        <v>0</v>
      </c>
      <c r="BZ91" s="123">
        <f t="shared" si="60"/>
        <v>0</v>
      </c>
    </row>
    <row r="92" spans="1:78" ht="15" thickTop="1" x14ac:dyDescent="0.2">
      <c r="C92" s="63"/>
      <c r="E92" s="9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</row>
    <row r="93" spans="1:78" x14ac:dyDescent="0.2">
      <c r="A93" s="155" t="s">
        <v>232</v>
      </c>
      <c r="C93" s="63">
        <f>SUM(F93:BZ93)</f>
        <v>524042.66499633889</v>
      </c>
      <c r="E93" s="93"/>
      <c r="F93" s="63">
        <f t="shared" ref="F93:AK93" si="61">-(MIN(F$72,0)+F112)</f>
        <v>86625</v>
      </c>
      <c r="G93" s="63">
        <f t="shared" si="61"/>
        <v>2625</v>
      </c>
      <c r="H93" s="63">
        <f t="shared" si="61"/>
        <v>108403.3125</v>
      </c>
      <c r="I93" s="63">
        <f t="shared" si="61"/>
        <v>108403.3125</v>
      </c>
      <c r="J93" s="63">
        <f t="shared" si="61"/>
        <v>183811.64935546875</v>
      </c>
      <c r="K93" s="63">
        <f t="shared" si="61"/>
        <v>4655.0941293212909</v>
      </c>
      <c r="L93" s="63">
        <f t="shared" si="61"/>
        <v>5332.7365662717875</v>
      </c>
      <c r="M93" s="63">
        <f t="shared" si="61"/>
        <v>6014.0495664224236</v>
      </c>
      <c r="N93" s="63">
        <f t="shared" si="61"/>
        <v>6699.053011990547</v>
      </c>
      <c r="O93" s="63">
        <f t="shared" si="61"/>
        <v>7387.7668928888215</v>
      </c>
      <c r="P93" s="63">
        <f t="shared" si="61"/>
        <v>4085.6904739752872</v>
      </c>
      <c r="Q93" s="63">
        <f t="shared" si="61"/>
        <v>0</v>
      </c>
      <c r="R93" s="63">
        <f t="shared" si="61"/>
        <v>0</v>
      </c>
      <c r="S93" s="63">
        <f t="shared" si="61"/>
        <v>0</v>
      </c>
      <c r="T93" s="63">
        <f t="shared" si="61"/>
        <v>0</v>
      </c>
      <c r="U93" s="63">
        <f t="shared" si="61"/>
        <v>0</v>
      </c>
      <c r="V93" s="63">
        <f t="shared" si="61"/>
        <v>0</v>
      </c>
      <c r="W93" s="63">
        <f t="shared" si="61"/>
        <v>0</v>
      </c>
      <c r="X93" s="63">
        <f t="shared" si="61"/>
        <v>0</v>
      </c>
      <c r="Y93" s="63">
        <f t="shared" si="61"/>
        <v>0</v>
      </c>
      <c r="Z93" s="63">
        <f t="shared" si="61"/>
        <v>0</v>
      </c>
      <c r="AA93" s="63">
        <f t="shared" si="61"/>
        <v>0</v>
      </c>
      <c r="AB93" s="63">
        <f t="shared" si="61"/>
        <v>0</v>
      </c>
      <c r="AC93" s="63">
        <f t="shared" si="61"/>
        <v>0</v>
      </c>
      <c r="AD93" s="63">
        <f t="shared" si="61"/>
        <v>0</v>
      </c>
      <c r="AE93" s="63">
        <f t="shared" si="61"/>
        <v>0</v>
      </c>
      <c r="AF93" s="63">
        <f t="shared" si="61"/>
        <v>0</v>
      </c>
      <c r="AG93" s="63">
        <f t="shared" si="61"/>
        <v>0</v>
      </c>
      <c r="AH93" s="63">
        <f t="shared" si="61"/>
        <v>0</v>
      </c>
      <c r="AI93" s="63">
        <f t="shared" si="61"/>
        <v>0</v>
      </c>
      <c r="AJ93" s="63">
        <f t="shared" si="61"/>
        <v>0</v>
      </c>
      <c r="AK93" s="63">
        <f t="shared" si="61"/>
        <v>0</v>
      </c>
      <c r="AL93" s="63">
        <f t="shared" ref="AL93:BQ93" si="62">-(MIN(AL$72,0)+AL112)</f>
        <v>0</v>
      </c>
      <c r="AM93" s="63">
        <f t="shared" si="62"/>
        <v>0</v>
      </c>
      <c r="AN93" s="63">
        <f t="shared" si="62"/>
        <v>0</v>
      </c>
      <c r="AO93" s="63">
        <f t="shared" si="62"/>
        <v>0</v>
      </c>
      <c r="AP93" s="63">
        <f t="shared" si="62"/>
        <v>0</v>
      </c>
      <c r="AQ93" s="63">
        <f t="shared" si="62"/>
        <v>0</v>
      </c>
      <c r="AR93" s="63">
        <f t="shared" si="62"/>
        <v>0</v>
      </c>
      <c r="AS93" s="63">
        <f t="shared" si="62"/>
        <v>0</v>
      </c>
      <c r="AT93" s="63">
        <f t="shared" si="62"/>
        <v>0</v>
      </c>
      <c r="AU93" s="63">
        <f t="shared" si="62"/>
        <v>0</v>
      </c>
      <c r="AV93" s="63">
        <f t="shared" si="62"/>
        <v>0</v>
      </c>
      <c r="AW93" s="63">
        <f t="shared" si="62"/>
        <v>0</v>
      </c>
      <c r="AX93" s="63">
        <f t="shared" si="62"/>
        <v>0</v>
      </c>
      <c r="AY93" s="63">
        <f t="shared" si="62"/>
        <v>0</v>
      </c>
      <c r="AZ93" s="63">
        <f t="shared" si="62"/>
        <v>0</v>
      </c>
      <c r="BA93" s="63">
        <f t="shared" si="62"/>
        <v>0</v>
      </c>
      <c r="BB93" s="63">
        <f t="shared" si="62"/>
        <v>0</v>
      </c>
      <c r="BC93" s="63">
        <f t="shared" si="62"/>
        <v>0</v>
      </c>
      <c r="BD93" s="63">
        <f t="shared" si="62"/>
        <v>0</v>
      </c>
      <c r="BE93" s="63">
        <f t="shared" si="62"/>
        <v>0</v>
      </c>
      <c r="BF93" s="63">
        <f t="shared" si="62"/>
        <v>0</v>
      </c>
      <c r="BG93" s="63">
        <f t="shared" si="62"/>
        <v>0</v>
      </c>
      <c r="BH93" s="63">
        <f t="shared" si="62"/>
        <v>0</v>
      </c>
      <c r="BI93" s="63">
        <f t="shared" si="62"/>
        <v>0</v>
      </c>
      <c r="BJ93" s="63">
        <f t="shared" si="62"/>
        <v>0</v>
      </c>
      <c r="BK93" s="63">
        <f t="shared" si="62"/>
        <v>0</v>
      </c>
      <c r="BL93" s="63">
        <f t="shared" si="62"/>
        <v>0</v>
      </c>
      <c r="BM93" s="63">
        <f t="shared" si="62"/>
        <v>0</v>
      </c>
      <c r="BN93" s="63">
        <f t="shared" si="62"/>
        <v>0</v>
      </c>
      <c r="BO93" s="63">
        <f t="shared" si="62"/>
        <v>0</v>
      </c>
      <c r="BP93" s="63">
        <f t="shared" si="62"/>
        <v>0</v>
      </c>
      <c r="BQ93" s="63">
        <f t="shared" si="62"/>
        <v>0</v>
      </c>
      <c r="BR93" s="63">
        <f t="shared" ref="BR93:BZ93" si="63">-(MIN(BR$72,0)+BR112)</f>
        <v>0</v>
      </c>
      <c r="BS93" s="63">
        <f t="shared" si="63"/>
        <v>0</v>
      </c>
      <c r="BT93" s="63">
        <f t="shared" si="63"/>
        <v>0</v>
      </c>
      <c r="BU93" s="63">
        <f t="shared" si="63"/>
        <v>0</v>
      </c>
      <c r="BV93" s="63">
        <f t="shared" si="63"/>
        <v>0</v>
      </c>
      <c r="BW93" s="63">
        <f t="shared" si="63"/>
        <v>0</v>
      </c>
      <c r="BX93" s="63">
        <f t="shared" si="63"/>
        <v>0</v>
      </c>
      <c r="BY93" s="63">
        <f t="shared" si="63"/>
        <v>0</v>
      </c>
      <c r="BZ93" s="63">
        <f t="shared" si="63"/>
        <v>0</v>
      </c>
    </row>
    <row r="94" spans="1:78" x14ac:dyDescent="0.2">
      <c r="A94" s="155" t="s">
        <v>235</v>
      </c>
      <c r="C94" s="63">
        <f>+C88+C91-C93</f>
        <v>-403562.93062133889</v>
      </c>
      <c r="E94" s="9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</row>
    <row r="95" spans="1:78" ht="15" thickBot="1" x14ac:dyDescent="0.25">
      <c r="A95" s="167" t="s">
        <v>233</v>
      </c>
      <c r="B95" s="113">
        <f>XIRR(F95:BZ95, $F$2:$BZ$2)</f>
        <v>2.9802322387695314E-9</v>
      </c>
      <c r="C95" s="114">
        <f>SUM(F95:BZ95)</f>
        <v>-403562.93062133889</v>
      </c>
      <c r="E95" s="93"/>
      <c r="F95" s="123">
        <f t="shared" ref="F95:AK95" si="64">-F93+F88+F91</f>
        <v>-86625</v>
      </c>
      <c r="G95" s="123">
        <f t="shared" si="64"/>
        <v>-2625</v>
      </c>
      <c r="H95" s="123">
        <f t="shared" si="64"/>
        <v>-73989.5625</v>
      </c>
      <c r="I95" s="123">
        <f t="shared" si="64"/>
        <v>-73989.5625</v>
      </c>
      <c r="J95" s="123">
        <f t="shared" si="64"/>
        <v>-149397.89935546875</v>
      </c>
      <c r="K95" s="123">
        <f t="shared" si="64"/>
        <v>-4655.0941293212909</v>
      </c>
      <c r="L95" s="123">
        <f t="shared" si="64"/>
        <v>-5332.7365662717875</v>
      </c>
      <c r="M95" s="123">
        <f t="shared" si="64"/>
        <v>-6014.0495664224236</v>
      </c>
      <c r="N95" s="123">
        <f t="shared" si="64"/>
        <v>-6699.053011990547</v>
      </c>
      <c r="O95" s="123">
        <f t="shared" si="64"/>
        <v>-7387.7668928888215</v>
      </c>
      <c r="P95" s="123">
        <f t="shared" si="64"/>
        <v>-4085.6904739752872</v>
      </c>
      <c r="Q95" s="123">
        <f t="shared" si="64"/>
        <v>17238.484375</v>
      </c>
      <c r="R95" s="123">
        <f t="shared" si="64"/>
        <v>0</v>
      </c>
      <c r="S95" s="123">
        <f t="shared" si="64"/>
        <v>0</v>
      </c>
      <c r="T95" s="123">
        <f t="shared" si="64"/>
        <v>0</v>
      </c>
      <c r="U95" s="123">
        <f t="shared" si="64"/>
        <v>0</v>
      </c>
      <c r="V95" s="123">
        <f t="shared" si="64"/>
        <v>0</v>
      </c>
      <c r="W95" s="123">
        <f t="shared" si="64"/>
        <v>0</v>
      </c>
      <c r="X95" s="123">
        <f t="shared" si="64"/>
        <v>0</v>
      </c>
      <c r="Y95" s="123">
        <f t="shared" si="64"/>
        <v>0</v>
      </c>
      <c r="Z95" s="123">
        <f t="shared" si="64"/>
        <v>0</v>
      </c>
      <c r="AA95" s="123">
        <f t="shared" si="64"/>
        <v>0</v>
      </c>
      <c r="AB95" s="123">
        <f t="shared" si="64"/>
        <v>0</v>
      </c>
      <c r="AC95" s="123">
        <f t="shared" si="64"/>
        <v>0</v>
      </c>
      <c r="AD95" s="123">
        <f t="shared" si="64"/>
        <v>0</v>
      </c>
      <c r="AE95" s="123">
        <f t="shared" si="64"/>
        <v>0</v>
      </c>
      <c r="AF95" s="123">
        <f t="shared" si="64"/>
        <v>0</v>
      </c>
      <c r="AG95" s="123">
        <f t="shared" si="64"/>
        <v>0</v>
      </c>
      <c r="AH95" s="123">
        <f t="shared" si="64"/>
        <v>0</v>
      </c>
      <c r="AI95" s="123">
        <f t="shared" si="64"/>
        <v>0</v>
      </c>
      <c r="AJ95" s="123">
        <f t="shared" si="64"/>
        <v>0</v>
      </c>
      <c r="AK95" s="123">
        <f t="shared" si="64"/>
        <v>0</v>
      </c>
      <c r="AL95" s="123">
        <f t="shared" ref="AL95:BQ95" si="65">-AL93+AL88+AL91</f>
        <v>0</v>
      </c>
      <c r="AM95" s="123">
        <f t="shared" si="65"/>
        <v>0</v>
      </c>
      <c r="AN95" s="123">
        <f t="shared" si="65"/>
        <v>0</v>
      </c>
      <c r="AO95" s="123">
        <f t="shared" si="65"/>
        <v>0</v>
      </c>
      <c r="AP95" s="123">
        <f t="shared" si="65"/>
        <v>0</v>
      </c>
      <c r="AQ95" s="123">
        <f t="shared" si="65"/>
        <v>0</v>
      </c>
      <c r="AR95" s="123">
        <f t="shared" si="65"/>
        <v>0</v>
      </c>
      <c r="AS95" s="123">
        <f t="shared" si="65"/>
        <v>0</v>
      </c>
      <c r="AT95" s="123">
        <f t="shared" si="65"/>
        <v>0</v>
      </c>
      <c r="AU95" s="123">
        <f t="shared" si="65"/>
        <v>0</v>
      </c>
      <c r="AV95" s="123">
        <f t="shared" si="65"/>
        <v>0</v>
      </c>
      <c r="AW95" s="123">
        <f t="shared" si="65"/>
        <v>0</v>
      </c>
      <c r="AX95" s="123">
        <f t="shared" si="65"/>
        <v>0</v>
      </c>
      <c r="AY95" s="123">
        <f t="shared" si="65"/>
        <v>0</v>
      </c>
      <c r="AZ95" s="123">
        <f t="shared" si="65"/>
        <v>0</v>
      </c>
      <c r="BA95" s="123">
        <f t="shared" si="65"/>
        <v>0</v>
      </c>
      <c r="BB95" s="123">
        <f t="shared" si="65"/>
        <v>0</v>
      </c>
      <c r="BC95" s="123">
        <f t="shared" si="65"/>
        <v>0</v>
      </c>
      <c r="BD95" s="123">
        <f t="shared" si="65"/>
        <v>0</v>
      </c>
      <c r="BE95" s="123">
        <f t="shared" si="65"/>
        <v>0</v>
      </c>
      <c r="BF95" s="123">
        <f t="shared" si="65"/>
        <v>0</v>
      </c>
      <c r="BG95" s="123">
        <f t="shared" si="65"/>
        <v>0</v>
      </c>
      <c r="BH95" s="123">
        <f t="shared" si="65"/>
        <v>0</v>
      </c>
      <c r="BI95" s="123">
        <f t="shared" si="65"/>
        <v>0</v>
      </c>
      <c r="BJ95" s="123">
        <f t="shared" si="65"/>
        <v>0</v>
      </c>
      <c r="BK95" s="123">
        <f t="shared" si="65"/>
        <v>0</v>
      </c>
      <c r="BL95" s="123">
        <f t="shared" si="65"/>
        <v>0</v>
      </c>
      <c r="BM95" s="123">
        <f t="shared" si="65"/>
        <v>0</v>
      </c>
      <c r="BN95" s="123">
        <f t="shared" si="65"/>
        <v>0</v>
      </c>
      <c r="BO95" s="123">
        <f t="shared" si="65"/>
        <v>0</v>
      </c>
      <c r="BP95" s="123">
        <f t="shared" si="65"/>
        <v>0</v>
      </c>
      <c r="BQ95" s="123">
        <f t="shared" si="65"/>
        <v>0</v>
      </c>
      <c r="BR95" s="123">
        <f t="shared" ref="BR95:BZ95" si="66">-BR93+BR88+BR91</f>
        <v>0</v>
      </c>
      <c r="BS95" s="123">
        <f t="shared" si="66"/>
        <v>0</v>
      </c>
      <c r="BT95" s="123">
        <f t="shared" si="66"/>
        <v>0</v>
      </c>
      <c r="BU95" s="123">
        <f t="shared" si="66"/>
        <v>0</v>
      </c>
      <c r="BV95" s="123">
        <f t="shared" si="66"/>
        <v>0</v>
      </c>
      <c r="BW95" s="123">
        <f t="shared" si="66"/>
        <v>0</v>
      </c>
      <c r="BX95" s="123">
        <f t="shared" si="66"/>
        <v>0</v>
      </c>
      <c r="BY95" s="123">
        <f t="shared" si="66"/>
        <v>0</v>
      </c>
      <c r="BZ95" s="123">
        <f t="shared" si="66"/>
        <v>0</v>
      </c>
    </row>
    <row r="96" spans="1:78" ht="15" thickTop="1" x14ac:dyDescent="0.2">
      <c r="A96" s="155" t="s">
        <v>234</v>
      </c>
      <c r="B96" s="112">
        <f>IFERROR(C88/C93,"NA")</f>
        <v>3.2895192560553121E-2</v>
      </c>
      <c r="E96" s="9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</row>
    <row r="97" spans="1:78" x14ac:dyDescent="0.2">
      <c r="B97" s="112"/>
      <c r="E97" s="9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</row>
    <row r="98" spans="1:78" x14ac:dyDescent="0.2">
      <c r="A98" s="166" t="s">
        <v>281</v>
      </c>
      <c r="B98" s="111"/>
      <c r="E98" s="9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</row>
    <row r="99" spans="1:78" x14ac:dyDescent="0.2">
      <c r="A99" s="155" t="s">
        <v>251</v>
      </c>
      <c r="B99" s="112"/>
      <c r="E99" s="93"/>
      <c r="F99" s="63">
        <f>IF(AND(F$1&gt;ScaleEconomics!$D$223, F$1&lt;=ScaleEconomics!$D$224), ScaleEconomics!$D$182/ScaleEconomics!$D$148, 0)</f>
        <v>0</v>
      </c>
      <c r="G99" s="63">
        <f>IF(AND(G$1&gt;ScaleEconomics!$D$223, G$1&lt;=ScaleEconomics!$D$224), ScaleEconomics!$D$182/ScaleEconomics!$D$148, 0)</f>
        <v>0</v>
      </c>
      <c r="H99" s="63">
        <f>IF(AND(H$1&gt;ScaleEconomics!$D$223, H$1&lt;=ScaleEconomics!$D$224), ScaleEconomics!$D$182/ScaleEconomics!$D$148, 0)</f>
        <v>51620.625</v>
      </c>
      <c r="I99" s="63">
        <f>IF(AND(I$1&gt;ScaleEconomics!$D$223, I$1&lt;=ScaleEconomics!$D$224), ScaleEconomics!$D$182/ScaleEconomics!$D$148, 0)</f>
        <v>51620.625</v>
      </c>
      <c r="J99" s="63">
        <f>IF(AND(J$1&gt;ScaleEconomics!$D$223, J$1&lt;=ScaleEconomics!$D$224), ScaleEconomics!$D$182/ScaleEconomics!$D$148, 0)</f>
        <v>51620.625</v>
      </c>
      <c r="K99" s="63">
        <f>IF(AND(K$1&gt;ScaleEconomics!$D$223, K$1&lt;=ScaleEconomics!$D$224), ScaleEconomics!$D$182/ScaleEconomics!$D$148, 0)</f>
        <v>0</v>
      </c>
      <c r="L99" s="63">
        <f>IF(AND(L$1&gt;ScaleEconomics!$D$223, L$1&lt;=ScaleEconomics!$D$224), ScaleEconomics!$D$182/ScaleEconomics!$D$148, 0)</f>
        <v>0</v>
      </c>
      <c r="M99" s="63">
        <f>IF(AND(M$1&gt;ScaleEconomics!$D$223, M$1&lt;=ScaleEconomics!$D$224), ScaleEconomics!$D$182/ScaleEconomics!$D$148, 0)</f>
        <v>0</v>
      </c>
      <c r="N99" s="63">
        <f>IF(AND(N$1&gt;ScaleEconomics!$D$223, N$1&lt;=ScaleEconomics!$D$224), ScaleEconomics!$D$182/ScaleEconomics!$D$148, 0)</f>
        <v>0</v>
      </c>
      <c r="O99" s="63">
        <f>IF(AND(O$1&gt;ScaleEconomics!$D$223, O$1&lt;=ScaleEconomics!$D$224), ScaleEconomics!$D$182/ScaleEconomics!$D$148, 0)</f>
        <v>0</v>
      </c>
      <c r="P99" s="63">
        <f>IF(AND(P$1&gt;ScaleEconomics!$D$223, P$1&lt;=ScaleEconomics!$D$224), ScaleEconomics!$D$182/ScaleEconomics!$D$148, 0)</f>
        <v>0</v>
      </c>
      <c r="Q99" s="63">
        <f>IF(AND(Q$1&gt;ScaleEconomics!$D$223, Q$1&lt;=ScaleEconomics!$D$224), ScaleEconomics!$D$182/ScaleEconomics!$D$148, 0)</f>
        <v>0</v>
      </c>
      <c r="R99" s="63">
        <f>IF(AND(R$1&gt;ScaleEconomics!$D$223, R$1&lt;=ScaleEconomics!$D$224), ScaleEconomics!$D$182/ScaleEconomics!$D$148, 0)</f>
        <v>0</v>
      </c>
      <c r="S99" s="63">
        <f>IF(AND(S$1&gt;ScaleEconomics!$D$223, S$1&lt;=ScaleEconomics!$D$224), ScaleEconomics!$D$182/ScaleEconomics!$D$148, 0)</f>
        <v>0</v>
      </c>
      <c r="T99" s="63">
        <f>IF(AND(T$1&gt;ScaleEconomics!$D$223, T$1&lt;=ScaleEconomics!$D$224), ScaleEconomics!$D$182/ScaleEconomics!$D$148, 0)</f>
        <v>0</v>
      </c>
      <c r="U99" s="63">
        <f>IF(AND(U$1&gt;ScaleEconomics!$D$223, U$1&lt;=ScaleEconomics!$D$224), ScaleEconomics!$D$182/ScaleEconomics!$D$148, 0)</f>
        <v>0</v>
      </c>
      <c r="V99" s="63">
        <f>IF(AND(V$1&gt;ScaleEconomics!$D$223, V$1&lt;=ScaleEconomics!$D$224), ScaleEconomics!$D$182/ScaleEconomics!$D$148, 0)</f>
        <v>0</v>
      </c>
      <c r="W99" s="63">
        <f>IF(AND(W$1&gt;ScaleEconomics!$D$223, W$1&lt;=ScaleEconomics!$D$224), ScaleEconomics!$D$182/ScaleEconomics!$D$148, 0)</f>
        <v>0</v>
      </c>
      <c r="X99" s="63">
        <f>IF(AND(X$1&gt;ScaleEconomics!$D$223, X$1&lt;=ScaleEconomics!$D$224), ScaleEconomics!$D$182/ScaleEconomics!$D$148, 0)</f>
        <v>0</v>
      </c>
      <c r="Y99" s="63">
        <f>IF(AND(Y$1&gt;ScaleEconomics!$D$223, Y$1&lt;=ScaleEconomics!$D$224), ScaleEconomics!$D$182/ScaleEconomics!$D$148, 0)</f>
        <v>0</v>
      </c>
      <c r="Z99" s="63">
        <f>IF(AND(Z$1&gt;ScaleEconomics!$D$223, Z$1&lt;=ScaleEconomics!$D$224), ScaleEconomics!$D$182/ScaleEconomics!$D$148, 0)</f>
        <v>0</v>
      </c>
      <c r="AA99" s="63">
        <f>IF(AND(AA$1&gt;ScaleEconomics!$D$223, AA$1&lt;=ScaleEconomics!$D$224), ScaleEconomics!$D$182/ScaleEconomics!$D$148, 0)</f>
        <v>0</v>
      </c>
      <c r="AB99" s="63">
        <f>IF(AND(AB$1&gt;ScaleEconomics!$D$223, AB$1&lt;=ScaleEconomics!$D$224), ScaleEconomics!$D$182/ScaleEconomics!$D$148, 0)</f>
        <v>0</v>
      </c>
      <c r="AC99" s="63">
        <f>IF(AND(AC$1&gt;ScaleEconomics!$D$223, AC$1&lt;=ScaleEconomics!$D$224), ScaleEconomics!$D$182/ScaleEconomics!$D$148, 0)</f>
        <v>0</v>
      </c>
      <c r="AD99" s="63">
        <f>IF(AND(AD$1&gt;ScaleEconomics!$D$223, AD$1&lt;=ScaleEconomics!$D$224), ScaleEconomics!$D$182/ScaleEconomics!$D$148, 0)</f>
        <v>0</v>
      </c>
      <c r="AE99" s="63">
        <f>IF(AND(AE$1&gt;ScaleEconomics!$D$223, AE$1&lt;=ScaleEconomics!$D$224), ScaleEconomics!$D$182/ScaleEconomics!$D$148, 0)</f>
        <v>0</v>
      </c>
      <c r="AF99" s="63">
        <f>IF(AND(AF$1&gt;ScaleEconomics!$D$223, AF$1&lt;=ScaleEconomics!$D$224), ScaleEconomics!$D$182/ScaleEconomics!$D$148, 0)</f>
        <v>0</v>
      </c>
      <c r="AG99" s="63">
        <f>IF(AND(AG$1&gt;ScaleEconomics!$D$223, AG$1&lt;=ScaleEconomics!$D$224), ScaleEconomics!$D$182/ScaleEconomics!$D$148, 0)</f>
        <v>0</v>
      </c>
      <c r="AH99" s="63">
        <f>IF(AND(AH$1&gt;ScaleEconomics!$D$223, AH$1&lt;=ScaleEconomics!$D$224), ScaleEconomics!$D$182/ScaleEconomics!$D$148, 0)</f>
        <v>0</v>
      </c>
      <c r="AI99" s="63">
        <f>IF(AND(AI$1&gt;ScaleEconomics!$D$223, AI$1&lt;=ScaleEconomics!$D$224), ScaleEconomics!$D$182/ScaleEconomics!$D$148, 0)</f>
        <v>0</v>
      </c>
      <c r="AJ99" s="63">
        <f>IF(AND(AJ$1&gt;ScaleEconomics!$D$223, AJ$1&lt;=ScaleEconomics!$D$224), ScaleEconomics!$D$182/ScaleEconomics!$D$148, 0)</f>
        <v>0</v>
      </c>
      <c r="AK99" s="63">
        <f>IF(AND(AK$1&gt;ScaleEconomics!$D$223, AK$1&lt;=ScaleEconomics!$D$224), ScaleEconomics!$D$182/ScaleEconomics!$D$148, 0)</f>
        <v>0</v>
      </c>
      <c r="AL99" s="63">
        <f>IF(AND(AL$1&gt;ScaleEconomics!$D$223, AL$1&lt;=ScaleEconomics!$D$224), ScaleEconomics!$D$182/ScaleEconomics!$D$148, 0)</f>
        <v>0</v>
      </c>
      <c r="AM99" s="63">
        <f>IF(AND(AM$1&gt;ScaleEconomics!$D$223, AM$1&lt;=ScaleEconomics!$D$224), ScaleEconomics!$D$182/ScaleEconomics!$D$148, 0)</f>
        <v>0</v>
      </c>
      <c r="AN99" s="63">
        <f>IF(AND(AN$1&gt;ScaleEconomics!$D$223, AN$1&lt;=ScaleEconomics!$D$224), ScaleEconomics!$D$182/ScaleEconomics!$D$148, 0)</f>
        <v>0</v>
      </c>
      <c r="AO99" s="63">
        <f>IF(AND(AO$1&gt;ScaleEconomics!$D$223, AO$1&lt;=ScaleEconomics!$D$224), ScaleEconomics!$D$182/ScaleEconomics!$D$148, 0)</f>
        <v>0</v>
      </c>
      <c r="AP99" s="63">
        <f>IF(AND(AP$1&gt;ScaleEconomics!$D$223, AP$1&lt;=ScaleEconomics!$D$224), ScaleEconomics!$D$182/ScaleEconomics!$D$148, 0)</f>
        <v>0</v>
      </c>
      <c r="AQ99" s="63">
        <f>IF(AND(AQ$1&gt;ScaleEconomics!$D$223, AQ$1&lt;=ScaleEconomics!$D$224), ScaleEconomics!$D$182/ScaleEconomics!$D$148, 0)</f>
        <v>0</v>
      </c>
      <c r="AR99" s="63">
        <f>IF(AND(AR$1&gt;ScaleEconomics!$D$223, AR$1&lt;=ScaleEconomics!$D$224), ScaleEconomics!$D$182/ScaleEconomics!$D$148, 0)</f>
        <v>0</v>
      </c>
      <c r="AS99" s="63">
        <f>IF(AND(AS$1&gt;ScaleEconomics!$D$223, AS$1&lt;=ScaleEconomics!$D$224), ScaleEconomics!$D$182/ScaleEconomics!$D$148, 0)</f>
        <v>0</v>
      </c>
      <c r="AT99" s="63">
        <f>IF(AND(AT$1&gt;ScaleEconomics!$D$223, AT$1&lt;=ScaleEconomics!$D$224), ScaleEconomics!$D$182/ScaleEconomics!$D$148, 0)</f>
        <v>0</v>
      </c>
      <c r="AU99" s="63">
        <f>IF(AND(AU$1&gt;ScaleEconomics!$D$223, AU$1&lt;=ScaleEconomics!$D$224), ScaleEconomics!$D$182/ScaleEconomics!$D$148, 0)</f>
        <v>0</v>
      </c>
      <c r="AV99" s="63">
        <f>IF(AND(AV$1&gt;ScaleEconomics!$D$223, AV$1&lt;=ScaleEconomics!$D$224), ScaleEconomics!$D$182/ScaleEconomics!$D$148, 0)</f>
        <v>0</v>
      </c>
      <c r="AW99" s="63">
        <f>IF(AND(AW$1&gt;ScaleEconomics!$D$223, AW$1&lt;=ScaleEconomics!$D$224), ScaleEconomics!$D$182/ScaleEconomics!$D$148, 0)</f>
        <v>0</v>
      </c>
      <c r="AX99" s="63">
        <f>IF(AND(AX$1&gt;ScaleEconomics!$D$223, AX$1&lt;=ScaleEconomics!$D$224), ScaleEconomics!$D$182/ScaleEconomics!$D$148, 0)</f>
        <v>0</v>
      </c>
      <c r="AY99" s="63">
        <f>IF(AND(AY$1&gt;ScaleEconomics!$D$223, AY$1&lt;=ScaleEconomics!$D$224), ScaleEconomics!$D$182/ScaleEconomics!$D$148, 0)</f>
        <v>0</v>
      </c>
      <c r="AZ99" s="63">
        <f>IF(AND(AZ$1&gt;ScaleEconomics!$D$223, AZ$1&lt;=ScaleEconomics!$D$224), ScaleEconomics!$D$182/ScaleEconomics!$D$148, 0)</f>
        <v>0</v>
      </c>
      <c r="BA99" s="63">
        <f>IF(AND(BA$1&gt;ScaleEconomics!$D$223, BA$1&lt;=ScaleEconomics!$D$224), ScaleEconomics!$D$182/ScaleEconomics!$D$148, 0)</f>
        <v>0</v>
      </c>
      <c r="BB99" s="63">
        <f>IF(AND(BB$1&gt;ScaleEconomics!$D$223, BB$1&lt;=ScaleEconomics!$D$224), ScaleEconomics!$D$182/ScaleEconomics!$D$148, 0)</f>
        <v>0</v>
      </c>
      <c r="BC99" s="63">
        <f>IF(AND(BC$1&gt;ScaleEconomics!$D$223, BC$1&lt;=ScaleEconomics!$D$224), ScaleEconomics!$D$182/ScaleEconomics!$D$148, 0)</f>
        <v>0</v>
      </c>
      <c r="BD99" s="63">
        <f>IF(AND(BD$1&gt;ScaleEconomics!$D$223, BD$1&lt;=ScaleEconomics!$D$224), ScaleEconomics!$D$182/ScaleEconomics!$D$148, 0)</f>
        <v>0</v>
      </c>
      <c r="BE99" s="63">
        <f>IF(AND(BE$1&gt;ScaleEconomics!$D$223, BE$1&lt;=ScaleEconomics!$D$224), ScaleEconomics!$D$182/ScaleEconomics!$D$148, 0)</f>
        <v>0</v>
      </c>
      <c r="BF99" s="63">
        <f>IF(AND(BF$1&gt;ScaleEconomics!$D$223, BF$1&lt;=ScaleEconomics!$D$224), ScaleEconomics!$D$182/ScaleEconomics!$D$148, 0)</f>
        <v>0</v>
      </c>
      <c r="BG99" s="63">
        <f>IF(AND(BG$1&gt;ScaleEconomics!$D$223, BG$1&lt;=ScaleEconomics!$D$224), ScaleEconomics!$D$182/ScaleEconomics!$D$148, 0)</f>
        <v>0</v>
      </c>
      <c r="BH99" s="63">
        <f>IF(AND(BH$1&gt;ScaleEconomics!$D$223, BH$1&lt;=ScaleEconomics!$D$224), ScaleEconomics!$D$182/ScaleEconomics!$D$148, 0)</f>
        <v>0</v>
      </c>
      <c r="BI99" s="63">
        <f>IF(AND(BI$1&gt;ScaleEconomics!$D$223, BI$1&lt;=ScaleEconomics!$D$224), ScaleEconomics!$D$182/ScaleEconomics!$D$148, 0)</f>
        <v>0</v>
      </c>
      <c r="BJ99" s="63">
        <f>IF(AND(BJ$1&gt;ScaleEconomics!$D$223, BJ$1&lt;=ScaleEconomics!$D$224), ScaleEconomics!$D$182/ScaleEconomics!$D$148, 0)</f>
        <v>0</v>
      </c>
      <c r="BK99" s="63">
        <f>IF(AND(BK$1&gt;ScaleEconomics!$D$223, BK$1&lt;=ScaleEconomics!$D$224), ScaleEconomics!$D$182/ScaleEconomics!$D$148, 0)</f>
        <v>0</v>
      </c>
      <c r="BL99" s="63">
        <f>IF(AND(BL$1&gt;ScaleEconomics!$D$223, BL$1&lt;=ScaleEconomics!$D$224), ScaleEconomics!$D$182/ScaleEconomics!$D$148, 0)</f>
        <v>0</v>
      </c>
      <c r="BM99" s="63">
        <f>IF(AND(BM$1&gt;ScaleEconomics!$D$223, BM$1&lt;=ScaleEconomics!$D$224), ScaleEconomics!$D$182/ScaleEconomics!$D$148, 0)</f>
        <v>0</v>
      </c>
      <c r="BN99" s="63">
        <f>IF(AND(BN$1&gt;ScaleEconomics!$D$223, BN$1&lt;=ScaleEconomics!$D$224), ScaleEconomics!$D$182/ScaleEconomics!$D$148, 0)</f>
        <v>0</v>
      </c>
      <c r="BO99" s="63">
        <f>IF(AND(BO$1&gt;ScaleEconomics!$D$223, BO$1&lt;=ScaleEconomics!$D$224), ScaleEconomics!$D$182/ScaleEconomics!$D$148, 0)</f>
        <v>0</v>
      </c>
      <c r="BP99" s="63">
        <f>IF(AND(BP$1&gt;ScaleEconomics!$D$223, BP$1&lt;=ScaleEconomics!$D$224), ScaleEconomics!$D$182/ScaleEconomics!$D$148, 0)</f>
        <v>0</v>
      </c>
      <c r="BQ99" s="63">
        <f>IF(AND(BQ$1&gt;ScaleEconomics!$D$223, BQ$1&lt;=ScaleEconomics!$D$224), ScaleEconomics!$D$182/ScaleEconomics!$D$148, 0)</f>
        <v>0</v>
      </c>
      <c r="BR99" s="63">
        <f>IF(AND(BR$1&gt;ScaleEconomics!$D$223, BR$1&lt;=ScaleEconomics!$D$224), ScaleEconomics!$D$182/ScaleEconomics!$D$148, 0)</f>
        <v>0</v>
      </c>
      <c r="BS99" s="63">
        <f>IF(AND(BS$1&gt;ScaleEconomics!$D$223, BS$1&lt;=ScaleEconomics!$D$224), ScaleEconomics!$D$182/ScaleEconomics!$D$148, 0)</f>
        <v>0</v>
      </c>
      <c r="BT99" s="63">
        <f>IF(AND(BT$1&gt;ScaleEconomics!$D$223, BT$1&lt;=ScaleEconomics!$D$224), ScaleEconomics!$D$182/ScaleEconomics!$D$148, 0)</f>
        <v>0</v>
      </c>
      <c r="BU99" s="63">
        <f>IF(AND(BU$1&gt;ScaleEconomics!$D$223, BU$1&lt;=ScaleEconomics!$D$224), ScaleEconomics!$D$182/ScaleEconomics!$D$148, 0)</f>
        <v>0</v>
      </c>
      <c r="BV99" s="63">
        <f>IF(AND(BV$1&gt;ScaleEconomics!$D$223, BV$1&lt;=ScaleEconomics!$D$224), ScaleEconomics!$D$182/ScaleEconomics!$D$148, 0)</f>
        <v>0</v>
      </c>
      <c r="BW99" s="63">
        <f>IF(AND(BW$1&gt;ScaleEconomics!$D$223, BW$1&lt;=ScaleEconomics!$D$224), ScaleEconomics!$D$182/ScaleEconomics!$D$148, 0)</f>
        <v>0</v>
      </c>
      <c r="BX99" s="63">
        <f>IF(AND(BX$1&gt;ScaleEconomics!$D$223, BX$1&lt;=ScaleEconomics!$D$224), ScaleEconomics!$D$182/ScaleEconomics!$D$148, 0)</f>
        <v>0</v>
      </c>
      <c r="BY99" s="63">
        <f>IF(AND(BY$1&gt;ScaleEconomics!$D$223, BY$1&lt;=ScaleEconomics!$D$224), ScaleEconomics!$D$182/ScaleEconomics!$D$148, 0)</f>
        <v>0</v>
      </c>
      <c r="BZ99" s="63">
        <f>IF(AND(BZ$1&gt;ScaleEconomics!$D$223, BZ$1&lt;=ScaleEconomics!$D$224), ScaleEconomics!$D$182/ScaleEconomics!$D$148, 0)</f>
        <v>0</v>
      </c>
    </row>
    <row r="100" spans="1:78" x14ac:dyDescent="0.2">
      <c r="A100" s="155" t="s">
        <v>249</v>
      </c>
      <c r="B100" s="112"/>
      <c r="E100" s="93"/>
      <c r="F100" s="63">
        <f>IF(AND(F$1&gt;ScaleEconomics!$D$225, F$1&lt;=ScaleEconomics!$D$226), ScaleEconomics!$D$202/ScaleEconomics!$D$185, 0)</f>
        <v>0</v>
      </c>
      <c r="G100" s="63">
        <f>IF(AND(G$1&gt;ScaleEconomics!$D$225, G$1&lt;=ScaleEconomics!$D$226), ScaleEconomics!$D$202/ScaleEconomics!$D$185, 0)</f>
        <v>0</v>
      </c>
      <c r="H100" s="63">
        <f>IF(AND(H$1&gt;ScaleEconomics!$D$225, H$1&lt;=ScaleEconomics!$D$226), ScaleEconomics!$D$202/ScaleEconomics!$D$185, 0)</f>
        <v>0</v>
      </c>
      <c r="I100" s="63">
        <f>IF(AND(I$1&gt;ScaleEconomics!$D$225, I$1&lt;=ScaleEconomics!$D$226), ScaleEconomics!$D$202/ScaleEconomics!$D$185, 0)</f>
        <v>0</v>
      </c>
      <c r="J100" s="63">
        <f>IF(AND(J$1&gt;ScaleEconomics!$D$225, J$1&lt;=ScaleEconomics!$D$226), ScaleEconomics!$D$202/ScaleEconomics!$D$185, 0)</f>
        <v>0</v>
      </c>
      <c r="K100" s="63">
        <f>IF(AND(K$1&gt;ScaleEconomics!$D$225, K$1&lt;=ScaleEconomics!$D$226), ScaleEconomics!$D$202/ScaleEconomics!$D$185, 0)</f>
        <v>17206.875</v>
      </c>
      <c r="L100" s="63">
        <f>IF(AND(L$1&gt;ScaleEconomics!$D$225, L$1&lt;=ScaleEconomics!$D$226), ScaleEconomics!$D$202/ScaleEconomics!$D$185, 0)</f>
        <v>17206.875</v>
      </c>
      <c r="M100" s="63">
        <f>IF(AND(M$1&gt;ScaleEconomics!$D$225, M$1&lt;=ScaleEconomics!$D$226), ScaleEconomics!$D$202/ScaleEconomics!$D$185, 0)</f>
        <v>17206.875</v>
      </c>
      <c r="N100" s="63">
        <f>IF(AND(N$1&gt;ScaleEconomics!$D$225, N$1&lt;=ScaleEconomics!$D$226), ScaleEconomics!$D$202/ScaleEconomics!$D$185, 0)</f>
        <v>17206.875</v>
      </c>
      <c r="O100" s="63">
        <f>IF(AND(O$1&gt;ScaleEconomics!$D$225, O$1&lt;=ScaleEconomics!$D$226), ScaleEconomics!$D$202/ScaleEconomics!$D$185, 0)</f>
        <v>17206.875</v>
      </c>
      <c r="P100" s="63">
        <f>IF(AND(P$1&gt;ScaleEconomics!$D$225, P$1&lt;=ScaleEconomics!$D$226), ScaleEconomics!$D$202/ScaleEconomics!$D$185, 0)</f>
        <v>17206.875</v>
      </c>
      <c r="Q100" s="63">
        <f>IF(AND(Q$1&gt;ScaleEconomics!$D$225, Q$1&lt;=ScaleEconomics!$D$226), ScaleEconomics!$D$202/ScaleEconomics!$D$185, 0)</f>
        <v>0</v>
      </c>
      <c r="R100" s="63">
        <f>IF(AND(R$1&gt;ScaleEconomics!$D$225, R$1&lt;=ScaleEconomics!$D$226), ScaleEconomics!$D$202/ScaleEconomics!$D$185, 0)</f>
        <v>0</v>
      </c>
      <c r="S100" s="63">
        <f>IF(AND(S$1&gt;ScaleEconomics!$D$225, S$1&lt;=ScaleEconomics!$D$226), ScaleEconomics!$D$202/ScaleEconomics!$D$185, 0)</f>
        <v>0</v>
      </c>
      <c r="T100" s="63">
        <f>IF(AND(T$1&gt;ScaleEconomics!$D$225, T$1&lt;=ScaleEconomics!$D$226), ScaleEconomics!$D$202/ScaleEconomics!$D$185, 0)</f>
        <v>0</v>
      </c>
      <c r="U100" s="63">
        <f>IF(AND(U$1&gt;ScaleEconomics!$D$225, U$1&lt;=ScaleEconomics!$D$226), ScaleEconomics!$D$202/ScaleEconomics!$D$185, 0)</f>
        <v>0</v>
      </c>
      <c r="V100" s="63">
        <f>IF(AND(V$1&gt;ScaleEconomics!$D$225, V$1&lt;=ScaleEconomics!$D$226), ScaleEconomics!$D$202/ScaleEconomics!$D$185, 0)</f>
        <v>0</v>
      </c>
      <c r="W100" s="63">
        <f>IF(AND(W$1&gt;ScaleEconomics!$D$225, W$1&lt;=ScaleEconomics!$D$226), ScaleEconomics!$D$202/ScaleEconomics!$D$185, 0)</f>
        <v>0</v>
      </c>
      <c r="X100" s="63">
        <f>IF(AND(X$1&gt;ScaleEconomics!$D$225, X$1&lt;=ScaleEconomics!$D$226), ScaleEconomics!$D$202/ScaleEconomics!$D$185, 0)</f>
        <v>0</v>
      </c>
      <c r="Y100" s="63">
        <f>IF(AND(Y$1&gt;ScaleEconomics!$D$225, Y$1&lt;=ScaleEconomics!$D$226), ScaleEconomics!$D$202/ScaleEconomics!$D$185, 0)</f>
        <v>0</v>
      </c>
      <c r="Z100" s="63">
        <f>IF(AND(Z$1&gt;ScaleEconomics!$D$225, Z$1&lt;=ScaleEconomics!$D$226), ScaleEconomics!$D$202/ScaleEconomics!$D$185, 0)</f>
        <v>0</v>
      </c>
      <c r="AA100" s="63">
        <f>IF(AND(AA$1&gt;ScaleEconomics!$D$225, AA$1&lt;=ScaleEconomics!$D$226), ScaleEconomics!$D$202/ScaleEconomics!$D$185, 0)</f>
        <v>0</v>
      </c>
      <c r="AB100" s="63">
        <f>IF(AND(AB$1&gt;ScaleEconomics!$D$225, AB$1&lt;=ScaleEconomics!$D$226), ScaleEconomics!$D$202/ScaleEconomics!$D$185, 0)</f>
        <v>0</v>
      </c>
      <c r="AC100" s="63">
        <f>IF(AND(AC$1&gt;ScaleEconomics!$D$225, AC$1&lt;=ScaleEconomics!$D$226), ScaleEconomics!$D$202/ScaleEconomics!$D$185, 0)</f>
        <v>0</v>
      </c>
      <c r="AD100" s="63">
        <f>IF(AND(AD$1&gt;ScaleEconomics!$D$225, AD$1&lt;=ScaleEconomics!$D$226), ScaleEconomics!$D$202/ScaleEconomics!$D$185, 0)</f>
        <v>0</v>
      </c>
      <c r="AE100" s="63">
        <f>IF(AND(AE$1&gt;ScaleEconomics!$D$225, AE$1&lt;=ScaleEconomics!$D$226), ScaleEconomics!$D$202/ScaleEconomics!$D$185, 0)</f>
        <v>0</v>
      </c>
      <c r="AF100" s="63">
        <f>IF(AND(AF$1&gt;ScaleEconomics!$D$225, AF$1&lt;=ScaleEconomics!$D$226), ScaleEconomics!$D$202/ScaleEconomics!$D$185, 0)</f>
        <v>0</v>
      </c>
      <c r="AG100" s="63">
        <f>IF(AND(AG$1&gt;ScaleEconomics!$D$225, AG$1&lt;=ScaleEconomics!$D$226), ScaleEconomics!$D$202/ScaleEconomics!$D$185, 0)</f>
        <v>0</v>
      </c>
      <c r="AH100" s="63">
        <f>IF(AND(AH$1&gt;ScaleEconomics!$D$225, AH$1&lt;=ScaleEconomics!$D$226), ScaleEconomics!$D$202/ScaleEconomics!$D$185, 0)</f>
        <v>0</v>
      </c>
      <c r="AI100" s="63">
        <f>IF(AND(AI$1&gt;ScaleEconomics!$D$225, AI$1&lt;=ScaleEconomics!$D$226), ScaleEconomics!$D$202/ScaleEconomics!$D$185, 0)</f>
        <v>0</v>
      </c>
      <c r="AJ100" s="63">
        <f>IF(AND(AJ$1&gt;ScaleEconomics!$D$225, AJ$1&lt;=ScaleEconomics!$D$226), ScaleEconomics!$D$202/ScaleEconomics!$D$185, 0)</f>
        <v>0</v>
      </c>
      <c r="AK100" s="63">
        <f>IF(AND(AK$1&gt;ScaleEconomics!$D$225, AK$1&lt;=ScaleEconomics!$D$226), ScaleEconomics!$D$202/ScaleEconomics!$D$185, 0)</f>
        <v>0</v>
      </c>
      <c r="AL100" s="63">
        <f>IF(AND(AL$1&gt;ScaleEconomics!$D$225, AL$1&lt;=ScaleEconomics!$D$226), ScaleEconomics!$D$202/ScaleEconomics!$D$185, 0)</f>
        <v>0</v>
      </c>
      <c r="AM100" s="63">
        <f>IF(AND(AM$1&gt;ScaleEconomics!$D$225, AM$1&lt;=ScaleEconomics!$D$226), ScaleEconomics!$D$202/ScaleEconomics!$D$185, 0)</f>
        <v>0</v>
      </c>
      <c r="AN100" s="63">
        <f>IF(AND(AN$1&gt;ScaleEconomics!$D$225, AN$1&lt;=ScaleEconomics!$D$226), ScaleEconomics!$D$202/ScaleEconomics!$D$185, 0)</f>
        <v>0</v>
      </c>
      <c r="AO100" s="63">
        <f>IF(AND(AO$1&gt;ScaleEconomics!$D$225, AO$1&lt;=ScaleEconomics!$D$226), ScaleEconomics!$D$202/ScaleEconomics!$D$185, 0)</f>
        <v>0</v>
      </c>
      <c r="AP100" s="63">
        <f>IF(AND(AP$1&gt;ScaleEconomics!$D$225, AP$1&lt;=ScaleEconomics!$D$226), ScaleEconomics!$D$202/ScaleEconomics!$D$185, 0)</f>
        <v>0</v>
      </c>
      <c r="AQ100" s="63">
        <f>IF(AND(AQ$1&gt;ScaleEconomics!$D$225, AQ$1&lt;=ScaleEconomics!$D$226), ScaleEconomics!$D$202/ScaleEconomics!$D$185, 0)</f>
        <v>0</v>
      </c>
      <c r="AR100" s="63">
        <f>IF(AND(AR$1&gt;ScaleEconomics!$D$225, AR$1&lt;=ScaleEconomics!$D$226), ScaleEconomics!$D$202/ScaleEconomics!$D$185, 0)</f>
        <v>0</v>
      </c>
      <c r="AS100" s="63">
        <f>IF(AND(AS$1&gt;ScaleEconomics!$D$225, AS$1&lt;=ScaleEconomics!$D$226), ScaleEconomics!$D$202/ScaleEconomics!$D$185, 0)</f>
        <v>0</v>
      </c>
      <c r="AT100" s="63">
        <f>IF(AND(AT$1&gt;ScaleEconomics!$D$225, AT$1&lt;=ScaleEconomics!$D$226), ScaleEconomics!$D$202/ScaleEconomics!$D$185, 0)</f>
        <v>0</v>
      </c>
      <c r="AU100" s="63">
        <f>IF(AND(AU$1&gt;ScaleEconomics!$D$225, AU$1&lt;=ScaleEconomics!$D$226), ScaleEconomics!$D$202/ScaleEconomics!$D$185, 0)</f>
        <v>0</v>
      </c>
      <c r="AV100" s="63">
        <f>IF(AND(AV$1&gt;ScaleEconomics!$D$225, AV$1&lt;=ScaleEconomics!$D$226), ScaleEconomics!$D$202/ScaleEconomics!$D$185, 0)</f>
        <v>0</v>
      </c>
      <c r="AW100" s="63">
        <f>IF(AND(AW$1&gt;ScaleEconomics!$D$225, AW$1&lt;=ScaleEconomics!$D$226), ScaleEconomics!$D$202/ScaleEconomics!$D$185, 0)</f>
        <v>0</v>
      </c>
      <c r="AX100" s="63">
        <f>IF(AND(AX$1&gt;ScaleEconomics!$D$225, AX$1&lt;=ScaleEconomics!$D$226), ScaleEconomics!$D$202/ScaleEconomics!$D$185, 0)</f>
        <v>0</v>
      </c>
      <c r="AY100" s="63">
        <f>IF(AND(AY$1&gt;ScaleEconomics!$D$225, AY$1&lt;=ScaleEconomics!$D$226), ScaleEconomics!$D$202/ScaleEconomics!$D$185, 0)</f>
        <v>0</v>
      </c>
      <c r="AZ100" s="63">
        <f>IF(AND(AZ$1&gt;ScaleEconomics!$D$225, AZ$1&lt;=ScaleEconomics!$D$226), ScaleEconomics!$D$202/ScaleEconomics!$D$185, 0)</f>
        <v>0</v>
      </c>
      <c r="BA100" s="63">
        <f>IF(AND(BA$1&gt;ScaleEconomics!$D$225, BA$1&lt;=ScaleEconomics!$D$226), ScaleEconomics!$D$202/ScaleEconomics!$D$185, 0)</f>
        <v>0</v>
      </c>
      <c r="BB100" s="63">
        <f>IF(AND(BB$1&gt;ScaleEconomics!$D$225, BB$1&lt;=ScaleEconomics!$D$226), ScaleEconomics!$D$202/ScaleEconomics!$D$185, 0)</f>
        <v>0</v>
      </c>
      <c r="BC100" s="63">
        <f>IF(AND(BC$1&gt;ScaleEconomics!$D$225, BC$1&lt;=ScaleEconomics!$D$226), ScaleEconomics!$D$202/ScaleEconomics!$D$185, 0)</f>
        <v>0</v>
      </c>
      <c r="BD100" s="63">
        <f>IF(AND(BD$1&gt;ScaleEconomics!$D$225, BD$1&lt;=ScaleEconomics!$D$226), ScaleEconomics!$D$202/ScaleEconomics!$D$185, 0)</f>
        <v>0</v>
      </c>
      <c r="BE100" s="63">
        <f>IF(AND(BE$1&gt;ScaleEconomics!$D$225, BE$1&lt;=ScaleEconomics!$D$226), ScaleEconomics!$D$202/ScaleEconomics!$D$185, 0)</f>
        <v>0</v>
      </c>
      <c r="BF100" s="63">
        <f>IF(AND(BF$1&gt;ScaleEconomics!$D$225, BF$1&lt;=ScaleEconomics!$D$226), ScaleEconomics!$D$202/ScaleEconomics!$D$185, 0)</f>
        <v>0</v>
      </c>
      <c r="BG100" s="63">
        <f>IF(AND(BG$1&gt;ScaleEconomics!$D$225, BG$1&lt;=ScaleEconomics!$D$226), ScaleEconomics!$D$202/ScaleEconomics!$D$185, 0)</f>
        <v>0</v>
      </c>
      <c r="BH100" s="63">
        <f>IF(AND(BH$1&gt;ScaleEconomics!$D$225, BH$1&lt;=ScaleEconomics!$D$226), ScaleEconomics!$D$202/ScaleEconomics!$D$185, 0)</f>
        <v>0</v>
      </c>
      <c r="BI100" s="63">
        <f>IF(AND(BI$1&gt;ScaleEconomics!$D$225, BI$1&lt;=ScaleEconomics!$D$226), ScaleEconomics!$D$202/ScaleEconomics!$D$185, 0)</f>
        <v>0</v>
      </c>
      <c r="BJ100" s="63">
        <f>IF(AND(BJ$1&gt;ScaleEconomics!$D$225, BJ$1&lt;=ScaleEconomics!$D$226), ScaleEconomics!$D$202/ScaleEconomics!$D$185, 0)</f>
        <v>0</v>
      </c>
      <c r="BK100" s="63">
        <f>IF(AND(BK$1&gt;ScaleEconomics!$D$225, BK$1&lt;=ScaleEconomics!$D$226), ScaleEconomics!$D$202/ScaleEconomics!$D$185, 0)</f>
        <v>0</v>
      </c>
      <c r="BL100" s="63">
        <f>IF(AND(BL$1&gt;ScaleEconomics!$D$225, BL$1&lt;=ScaleEconomics!$D$226), ScaleEconomics!$D$202/ScaleEconomics!$D$185, 0)</f>
        <v>0</v>
      </c>
      <c r="BM100" s="63">
        <f>IF(AND(BM$1&gt;ScaleEconomics!$D$225, BM$1&lt;=ScaleEconomics!$D$226), ScaleEconomics!$D$202/ScaleEconomics!$D$185, 0)</f>
        <v>0</v>
      </c>
      <c r="BN100" s="63">
        <f>IF(AND(BN$1&gt;ScaleEconomics!$D$225, BN$1&lt;=ScaleEconomics!$D$226), ScaleEconomics!$D$202/ScaleEconomics!$D$185, 0)</f>
        <v>0</v>
      </c>
      <c r="BO100" s="63">
        <f>IF(AND(BO$1&gt;ScaleEconomics!$D$225, BO$1&lt;=ScaleEconomics!$D$226), ScaleEconomics!$D$202/ScaleEconomics!$D$185, 0)</f>
        <v>0</v>
      </c>
      <c r="BP100" s="63">
        <f>IF(AND(BP$1&gt;ScaleEconomics!$D$225, BP$1&lt;=ScaleEconomics!$D$226), ScaleEconomics!$D$202/ScaleEconomics!$D$185, 0)</f>
        <v>0</v>
      </c>
      <c r="BQ100" s="63">
        <f>IF(AND(BQ$1&gt;ScaleEconomics!$D$225, BQ$1&lt;=ScaleEconomics!$D$226), ScaleEconomics!$D$202/ScaleEconomics!$D$185, 0)</f>
        <v>0</v>
      </c>
      <c r="BR100" s="63">
        <f>IF(AND(BR$1&gt;ScaleEconomics!$D$225, BR$1&lt;=ScaleEconomics!$D$226), ScaleEconomics!$D$202/ScaleEconomics!$D$185, 0)</f>
        <v>0</v>
      </c>
      <c r="BS100" s="63">
        <f>IF(AND(BS$1&gt;ScaleEconomics!$D$225, BS$1&lt;=ScaleEconomics!$D$226), ScaleEconomics!$D$202/ScaleEconomics!$D$185, 0)</f>
        <v>0</v>
      </c>
      <c r="BT100" s="63">
        <f>IF(AND(BT$1&gt;ScaleEconomics!$D$225, BT$1&lt;=ScaleEconomics!$D$226), ScaleEconomics!$D$202/ScaleEconomics!$D$185, 0)</f>
        <v>0</v>
      </c>
      <c r="BU100" s="63">
        <f>IF(AND(BU$1&gt;ScaleEconomics!$D$225, BU$1&lt;=ScaleEconomics!$D$226), ScaleEconomics!$D$202/ScaleEconomics!$D$185, 0)</f>
        <v>0</v>
      </c>
      <c r="BV100" s="63">
        <f>IF(AND(BV$1&gt;ScaleEconomics!$D$225, BV$1&lt;=ScaleEconomics!$D$226), ScaleEconomics!$D$202/ScaleEconomics!$D$185, 0)</f>
        <v>0</v>
      </c>
      <c r="BW100" s="63">
        <f>IF(AND(BW$1&gt;ScaleEconomics!$D$225, BW$1&lt;=ScaleEconomics!$D$226), ScaleEconomics!$D$202/ScaleEconomics!$D$185, 0)</f>
        <v>0</v>
      </c>
      <c r="BX100" s="63">
        <f>IF(AND(BX$1&gt;ScaleEconomics!$D$225, BX$1&lt;=ScaleEconomics!$D$226), ScaleEconomics!$D$202/ScaleEconomics!$D$185, 0)</f>
        <v>0</v>
      </c>
      <c r="BY100" s="63">
        <f>IF(AND(BY$1&gt;ScaleEconomics!$D$225, BY$1&lt;=ScaleEconomics!$D$226), ScaleEconomics!$D$202/ScaleEconomics!$D$185, 0)</f>
        <v>0</v>
      </c>
      <c r="BZ100" s="63">
        <f>IF(AND(BZ$1&gt;ScaleEconomics!$D$225, BZ$1&lt;=ScaleEconomics!$D$226), ScaleEconomics!$D$202/ScaleEconomics!$D$185, 0)</f>
        <v>0</v>
      </c>
    </row>
    <row r="101" spans="1:78" ht="15" thickBot="1" x14ac:dyDescent="0.25">
      <c r="A101" s="167" t="s">
        <v>282</v>
      </c>
      <c r="B101" s="103"/>
      <c r="C101" s="123">
        <f>SUM(F101:BZ101)</f>
        <v>258103.125</v>
      </c>
      <c r="E101" s="93"/>
      <c r="F101" s="123">
        <f>SUM(F99:F100)</f>
        <v>0</v>
      </c>
      <c r="G101" s="123">
        <f t="shared" ref="G101:BR101" si="67">SUM(G99:G100)</f>
        <v>0</v>
      </c>
      <c r="H101" s="123">
        <f t="shared" si="67"/>
        <v>51620.625</v>
      </c>
      <c r="I101" s="123">
        <f t="shared" si="67"/>
        <v>51620.625</v>
      </c>
      <c r="J101" s="123">
        <f t="shared" si="67"/>
        <v>51620.625</v>
      </c>
      <c r="K101" s="123">
        <f t="shared" si="67"/>
        <v>17206.875</v>
      </c>
      <c r="L101" s="123">
        <f t="shared" si="67"/>
        <v>17206.875</v>
      </c>
      <c r="M101" s="123">
        <f t="shared" si="67"/>
        <v>17206.875</v>
      </c>
      <c r="N101" s="123">
        <f t="shared" si="67"/>
        <v>17206.875</v>
      </c>
      <c r="O101" s="123">
        <f t="shared" si="67"/>
        <v>17206.875</v>
      </c>
      <c r="P101" s="123">
        <f t="shared" si="67"/>
        <v>17206.875</v>
      </c>
      <c r="Q101" s="123">
        <f t="shared" si="67"/>
        <v>0</v>
      </c>
      <c r="R101" s="123">
        <f t="shared" si="67"/>
        <v>0</v>
      </c>
      <c r="S101" s="123">
        <f t="shared" si="67"/>
        <v>0</v>
      </c>
      <c r="T101" s="123">
        <f t="shared" si="67"/>
        <v>0</v>
      </c>
      <c r="U101" s="123">
        <f t="shared" si="67"/>
        <v>0</v>
      </c>
      <c r="V101" s="123">
        <f t="shared" si="67"/>
        <v>0</v>
      </c>
      <c r="W101" s="123">
        <f t="shared" si="67"/>
        <v>0</v>
      </c>
      <c r="X101" s="123">
        <f t="shared" si="67"/>
        <v>0</v>
      </c>
      <c r="Y101" s="123">
        <f t="shared" si="67"/>
        <v>0</v>
      </c>
      <c r="Z101" s="123">
        <f t="shared" si="67"/>
        <v>0</v>
      </c>
      <c r="AA101" s="123">
        <f t="shared" si="67"/>
        <v>0</v>
      </c>
      <c r="AB101" s="123">
        <f t="shared" si="67"/>
        <v>0</v>
      </c>
      <c r="AC101" s="123">
        <f t="shared" si="67"/>
        <v>0</v>
      </c>
      <c r="AD101" s="123">
        <f t="shared" si="67"/>
        <v>0</v>
      </c>
      <c r="AE101" s="123">
        <f t="shared" si="67"/>
        <v>0</v>
      </c>
      <c r="AF101" s="123">
        <f t="shared" si="67"/>
        <v>0</v>
      </c>
      <c r="AG101" s="123">
        <f t="shared" si="67"/>
        <v>0</v>
      </c>
      <c r="AH101" s="123">
        <f t="shared" si="67"/>
        <v>0</v>
      </c>
      <c r="AI101" s="123">
        <f t="shared" si="67"/>
        <v>0</v>
      </c>
      <c r="AJ101" s="123">
        <f t="shared" si="67"/>
        <v>0</v>
      </c>
      <c r="AK101" s="123">
        <f t="shared" si="67"/>
        <v>0</v>
      </c>
      <c r="AL101" s="123">
        <f t="shared" si="67"/>
        <v>0</v>
      </c>
      <c r="AM101" s="123">
        <f t="shared" si="67"/>
        <v>0</v>
      </c>
      <c r="AN101" s="123">
        <f t="shared" si="67"/>
        <v>0</v>
      </c>
      <c r="AO101" s="123">
        <f t="shared" si="67"/>
        <v>0</v>
      </c>
      <c r="AP101" s="123">
        <f t="shared" si="67"/>
        <v>0</v>
      </c>
      <c r="AQ101" s="123">
        <f t="shared" si="67"/>
        <v>0</v>
      </c>
      <c r="AR101" s="123">
        <f t="shared" si="67"/>
        <v>0</v>
      </c>
      <c r="AS101" s="123">
        <f t="shared" si="67"/>
        <v>0</v>
      </c>
      <c r="AT101" s="123">
        <f t="shared" si="67"/>
        <v>0</v>
      </c>
      <c r="AU101" s="123">
        <f t="shared" si="67"/>
        <v>0</v>
      </c>
      <c r="AV101" s="123">
        <f t="shared" si="67"/>
        <v>0</v>
      </c>
      <c r="AW101" s="123">
        <f t="shared" si="67"/>
        <v>0</v>
      </c>
      <c r="AX101" s="123">
        <f t="shared" si="67"/>
        <v>0</v>
      </c>
      <c r="AY101" s="123">
        <f t="shared" si="67"/>
        <v>0</v>
      </c>
      <c r="AZ101" s="123">
        <f t="shared" si="67"/>
        <v>0</v>
      </c>
      <c r="BA101" s="123">
        <f t="shared" si="67"/>
        <v>0</v>
      </c>
      <c r="BB101" s="123">
        <f t="shared" si="67"/>
        <v>0</v>
      </c>
      <c r="BC101" s="123">
        <f t="shared" si="67"/>
        <v>0</v>
      </c>
      <c r="BD101" s="123">
        <f t="shared" si="67"/>
        <v>0</v>
      </c>
      <c r="BE101" s="123">
        <f t="shared" si="67"/>
        <v>0</v>
      </c>
      <c r="BF101" s="123">
        <f t="shared" si="67"/>
        <v>0</v>
      </c>
      <c r="BG101" s="123">
        <f t="shared" si="67"/>
        <v>0</v>
      </c>
      <c r="BH101" s="123">
        <f t="shared" si="67"/>
        <v>0</v>
      </c>
      <c r="BI101" s="123">
        <f t="shared" si="67"/>
        <v>0</v>
      </c>
      <c r="BJ101" s="123">
        <f t="shared" si="67"/>
        <v>0</v>
      </c>
      <c r="BK101" s="123">
        <f t="shared" si="67"/>
        <v>0</v>
      </c>
      <c r="BL101" s="123">
        <f t="shared" si="67"/>
        <v>0</v>
      </c>
      <c r="BM101" s="123">
        <f t="shared" si="67"/>
        <v>0</v>
      </c>
      <c r="BN101" s="123">
        <f t="shared" si="67"/>
        <v>0</v>
      </c>
      <c r="BO101" s="123">
        <f t="shared" si="67"/>
        <v>0</v>
      </c>
      <c r="BP101" s="123">
        <f t="shared" si="67"/>
        <v>0</v>
      </c>
      <c r="BQ101" s="123">
        <f t="shared" si="67"/>
        <v>0</v>
      </c>
      <c r="BR101" s="123">
        <f t="shared" si="67"/>
        <v>0</v>
      </c>
      <c r="BS101" s="123">
        <f t="shared" ref="BS101:BZ101" si="68">SUM(BS99:BS100)</f>
        <v>0</v>
      </c>
      <c r="BT101" s="123">
        <f t="shared" si="68"/>
        <v>0</v>
      </c>
      <c r="BU101" s="123">
        <f t="shared" si="68"/>
        <v>0</v>
      </c>
      <c r="BV101" s="123">
        <f t="shared" si="68"/>
        <v>0</v>
      </c>
      <c r="BW101" s="123">
        <f t="shared" si="68"/>
        <v>0</v>
      </c>
      <c r="BX101" s="123">
        <f t="shared" si="68"/>
        <v>0</v>
      </c>
      <c r="BY101" s="123">
        <f t="shared" si="68"/>
        <v>0</v>
      </c>
      <c r="BZ101" s="123">
        <f t="shared" si="68"/>
        <v>0</v>
      </c>
    </row>
    <row r="102" spans="1:78" ht="15" thickTop="1" x14ac:dyDescent="0.2">
      <c r="C102" s="151"/>
      <c r="E102" s="93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</row>
    <row r="103" spans="1:78" ht="15" thickBot="1" x14ac:dyDescent="0.25">
      <c r="A103" s="167" t="s">
        <v>285</v>
      </c>
      <c r="B103" s="103"/>
      <c r="C103" s="123">
        <f>SUM(F103:BZ103)</f>
        <v>-599999.85</v>
      </c>
      <c r="E103" s="93"/>
      <c r="F103" s="123">
        <f>IF(AND(F$1&gt;ScaleEconomics!$D$221, F$1&lt;=ScaleEconomics!$D$228), ScaleEconomics!$D$29/ScaleEconomics!$D$220, 0)</f>
        <v>-49999.987499999996</v>
      </c>
      <c r="G103" s="123">
        <f>IF(AND(G$1&gt;ScaleEconomics!$D$221, G$1&lt;=ScaleEconomics!$D$228), ScaleEconomics!$D$29/ScaleEconomics!$D$220, 0)</f>
        <v>-49999.987499999996</v>
      </c>
      <c r="H103" s="123">
        <f>IF(AND(H$1&gt;ScaleEconomics!$D$221, H$1&lt;=ScaleEconomics!$D$228), ScaleEconomics!$D$29/ScaleEconomics!$D$220, 0)</f>
        <v>-49999.987499999996</v>
      </c>
      <c r="I103" s="123">
        <f>IF(AND(I$1&gt;ScaleEconomics!$D$221, I$1&lt;=ScaleEconomics!$D$228), ScaleEconomics!$D$29/ScaleEconomics!$D$220, 0)</f>
        <v>-49999.987499999996</v>
      </c>
      <c r="J103" s="123">
        <f>IF(AND(J$1&gt;ScaleEconomics!$D$221, J$1&lt;=ScaleEconomics!$D$228), ScaleEconomics!$D$29/ScaleEconomics!$D$220, 0)</f>
        <v>-49999.987499999996</v>
      </c>
      <c r="K103" s="123">
        <f>IF(AND(K$1&gt;ScaleEconomics!$D$221, K$1&lt;=ScaleEconomics!$D$228), ScaleEconomics!$D$29/ScaleEconomics!$D$220, 0)</f>
        <v>-49999.987499999996</v>
      </c>
      <c r="L103" s="123">
        <f>IF(AND(L$1&gt;ScaleEconomics!$D$221, L$1&lt;=ScaleEconomics!$D$228), ScaleEconomics!$D$29/ScaleEconomics!$D$220, 0)</f>
        <v>-49999.987499999996</v>
      </c>
      <c r="M103" s="123">
        <f>IF(AND(M$1&gt;ScaleEconomics!$D$221, M$1&lt;=ScaleEconomics!$D$228), ScaleEconomics!$D$29/ScaleEconomics!$D$220, 0)</f>
        <v>-49999.987499999996</v>
      </c>
      <c r="N103" s="123">
        <f>IF(AND(N$1&gt;ScaleEconomics!$D$221, N$1&lt;=ScaleEconomics!$D$228), ScaleEconomics!$D$29/ScaleEconomics!$D$220, 0)</f>
        <v>-49999.987499999996</v>
      </c>
      <c r="O103" s="123">
        <f>IF(AND(O$1&gt;ScaleEconomics!$D$221, O$1&lt;=ScaleEconomics!$D$228), ScaleEconomics!$D$29/ScaleEconomics!$D$220, 0)</f>
        <v>-49999.987499999996</v>
      </c>
      <c r="P103" s="123">
        <f>IF(AND(P$1&gt;ScaleEconomics!$D$221, P$1&lt;=ScaleEconomics!$D$228), ScaleEconomics!$D$29/ScaleEconomics!$D$220, 0)</f>
        <v>-49999.987499999996</v>
      </c>
      <c r="Q103" s="123">
        <f>IF(AND(Q$1&gt;ScaleEconomics!$D$221, Q$1&lt;=ScaleEconomics!$D$228), ScaleEconomics!$D$29/ScaleEconomics!$D$220, 0)</f>
        <v>-49999.987499999996</v>
      </c>
      <c r="R103" s="123">
        <f>IF(AND(R$1&gt;ScaleEconomics!$D$221, R$1&lt;=ScaleEconomics!$D$228), ScaleEconomics!$D$29/ScaleEconomics!$D$220, 0)</f>
        <v>0</v>
      </c>
      <c r="S103" s="123">
        <f>IF(AND(S$1&gt;ScaleEconomics!$D$221, S$1&lt;=ScaleEconomics!$D$228), ScaleEconomics!$D$29/ScaleEconomics!$D$220, 0)</f>
        <v>0</v>
      </c>
      <c r="T103" s="123">
        <f>IF(AND(T$1&gt;ScaleEconomics!$D$221, T$1&lt;=ScaleEconomics!$D$228), ScaleEconomics!$D$29/ScaleEconomics!$D$220, 0)</f>
        <v>0</v>
      </c>
      <c r="U103" s="123">
        <f>IF(AND(U$1&gt;ScaleEconomics!$D$221, U$1&lt;=ScaleEconomics!$D$228), ScaleEconomics!$D$29/ScaleEconomics!$D$220, 0)</f>
        <v>0</v>
      </c>
      <c r="V103" s="123">
        <f>IF(AND(V$1&gt;ScaleEconomics!$D$221, V$1&lt;=ScaleEconomics!$D$228), ScaleEconomics!$D$29/ScaleEconomics!$D$220, 0)</f>
        <v>0</v>
      </c>
      <c r="W103" s="123">
        <f>IF(AND(W$1&gt;ScaleEconomics!$D$221, W$1&lt;=ScaleEconomics!$D$228), ScaleEconomics!$D$29/ScaleEconomics!$D$220, 0)</f>
        <v>0</v>
      </c>
      <c r="X103" s="123">
        <f>IF(AND(X$1&gt;ScaleEconomics!$D$221, X$1&lt;=ScaleEconomics!$D$228), ScaleEconomics!$D$29/ScaleEconomics!$D$220, 0)</f>
        <v>0</v>
      </c>
      <c r="Y103" s="123">
        <f>IF(AND(Y$1&gt;ScaleEconomics!$D$221, Y$1&lt;=ScaleEconomics!$D$228), ScaleEconomics!$D$29/ScaleEconomics!$D$220, 0)</f>
        <v>0</v>
      </c>
      <c r="Z103" s="123">
        <f>IF(AND(Z$1&gt;ScaleEconomics!$D$221, Z$1&lt;=ScaleEconomics!$D$228), ScaleEconomics!$D$29/ScaleEconomics!$D$220, 0)</f>
        <v>0</v>
      </c>
      <c r="AA103" s="123">
        <f>IF(AND(AA$1&gt;ScaleEconomics!$D$221, AA$1&lt;=ScaleEconomics!$D$228), ScaleEconomics!$D$29/ScaleEconomics!$D$220, 0)</f>
        <v>0</v>
      </c>
      <c r="AB103" s="123">
        <f>IF(AND(AB$1&gt;ScaleEconomics!$D$221, AB$1&lt;=ScaleEconomics!$D$228), ScaleEconomics!$D$29/ScaleEconomics!$D$220, 0)</f>
        <v>0</v>
      </c>
      <c r="AC103" s="123">
        <f>IF(AND(AC$1&gt;ScaleEconomics!$D$221, AC$1&lt;=ScaleEconomics!$D$228), ScaleEconomics!$D$29/ScaleEconomics!$D$220, 0)</f>
        <v>0</v>
      </c>
      <c r="AD103" s="123">
        <f>IF(AND(AD$1&gt;ScaleEconomics!$D$221, AD$1&lt;=ScaleEconomics!$D$228), ScaleEconomics!$D$29/ScaleEconomics!$D$220, 0)</f>
        <v>0</v>
      </c>
      <c r="AE103" s="123">
        <f>IF(AND(AE$1&gt;ScaleEconomics!$D$221, AE$1&lt;=ScaleEconomics!$D$228), ScaleEconomics!$D$29/ScaleEconomics!$D$220, 0)</f>
        <v>0</v>
      </c>
      <c r="AF103" s="123">
        <f>IF(AND(AF$1&gt;ScaleEconomics!$D$221, AF$1&lt;=ScaleEconomics!$D$228), ScaleEconomics!$D$29/ScaleEconomics!$D$220, 0)</f>
        <v>0</v>
      </c>
      <c r="AG103" s="123">
        <f>IF(AND(AG$1&gt;ScaleEconomics!$D$221, AG$1&lt;=ScaleEconomics!$D$228), ScaleEconomics!$D$29/ScaleEconomics!$D$220, 0)</f>
        <v>0</v>
      </c>
      <c r="AH103" s="123">
        <f>IF(AND(AH$1&gt;ScaleEconomics!$D$221, AH$1&lt;=ScaleEconomics!$D$228), ScaleEconomics!$D$29/ScaleEconomics!$D$220, 0)</f>
        <v>0</v>
      </c>
      <c r="AI103" s="123">
        <f>IF(AND(AI$1&gt;ScaleEconomics!$D$221, AI$1&lt;=ScaleEconomics!$D$228), ScaleEconomics!$D$29/ScaleEconomics!$D$220, 0)</f>
        <v>0</v>
      </c>
      <c r="AJ103" s="123">
        <f>IF(AND(AJ$1&gt;ScaleEconomics!$D$221, AJ$1&lt;=ScaleEconomics!$D$228), ScaleEconomics!$D$29/ScaleEconomics!$D$220, 0)</f>
        <v>0</v>
      </c>
      <c r="AK103" s="123">
        <f>IF(AND(AK$1&gt;ScaleEconomics!$D$221, AK$1&lt;=ScaleEconomics!$D$228), ScaleEconomics!$D$29/ScaleEconomics!$D$220, 0)</f>
        <v>0</v>
      </c>
      <c r="AL103" s="123">
        <f>IF(AND(AL$1&gt;ScaleEconomics!$D$221, AL$1&lt;=ScaleEconomics!$D$228), ScaleEconomics!$D$29/ScaleEconomics!$D$220, 0)</f>
        <v>0</v>
      </c>
      <c r="AM103" s="123">
        <f>IF(AND(AM$1&gt;ScaleEconomics!$D$221, AM$1&lt;=ScaleEconomics!$D$228), ScaleEconomics!$D$29/ScaleEconomics!$D$220, 0)</f>
        <v>0</v>
      </c>
      <c r="AN103" s="123">
        <f>IF(AND(AN$1&gt;ScaleEconomics!$D$221, AN$1&lt;=ScaleEconomics!$D$228), ScaleEconomics!$D$29/ScaleEconomics!$D$220, 0)</f>
        <v>0</v>
      </c>
      <c r="AO103" s="123">
        <f>IF(AND(AO$1&gt;ScaleEconomics!$D$221, AO$1&lt;=ScaleEconomics!$D$228), ScaleEconomics!$D$29/ScaleEconomics!$D$220, 0)</f>
        <v>0</v>
      </c>
      <c r="AP103" s="123">
        <f>IF(AND(AP$1&gt;ScaleEconomics!$D$221, AP$1&lt;=ScaleEconomics!$D$228), ScaleEconomics!$D$29/ScaleEconomics!$D$220, 0)</f>
        <v>0</v>
      </c>
      <c r="AQ103" s="123">
        <f>IF(AND(AQ$1&gt;ScaleEconomics!$D$221, AQ$1&lt;=ScaleEconomics!$D$228), ScaleEconomics!$D$29/ScaleEconomics!$D$220, 0)</f>
        <v>0</v>
      </c>
      <c r="AR103" s="123">
        <f>IF(AND(AR$1&gt;ScaleEconomics!$D$221, AR$1&lt;=ScaleEconomics!$D$228), ScaleEconomics!$D$29/ScaleEconomics!$D$220, 0)</f>
        <v>0</v>
      </c>
      <c r="AS103" s="123">
        <f>IF(AND(AS$1&gt;ScaleEconomics!$D$221, AS$1&lt;=ScaleEconomics!$D$228), ScaleEconomics!$D$29/ScaleEconomics!$D$220, 0)</f>
        <v>0</v>
      </c>
      <c r="AT103" s="123">
        <f>IF(AND(AT$1&gt;ScaleEconomics!$D$221, AT$1&lt;=ScaleEconomics!$D$228), ScaleEconomics!$D$29/ScaleEconomics!$D$220, 0)</f>
        <v>0</v>
      </c>
      <c r="AU103" s="123">
        <f>IF(AND(AU$1&gt;ScaleEconomics!$D$221, AU$1&lt;=ScaleEconomics!$D$228), ScaleEconomics!$D$29/ScaleEconomics!$D$220, 0)</f>
        <v>0</v>
      </c>
      <c r="AV103" s="123">
        <f>IF(AND(AV$1&gt;ScaleEconomics!$D$221, AV$1&lt;=ScaleEconomics!$D$228), ScaleEconomics!$D$29/ScaleEconomics!$D$220, 0)</f>
        <v>0</v>
      </c>
      <c r="AW103" s="123">
        <f>IF(AND(AW$1&gt;ScaleEconomics!$D$221, AW$1&lt;=ScaleEconomics!$D$228), ScaleEconomics!$D$29/ScaleEconomics!$D$220, 0)</f>
        <v>0</v>
      </c>
      <c r="AX103" s="123">
        <f>IF(AND(AX$1&gt;ScaleEconomics!$D$221, AX$1&lt;=ScaleEconomics!$D$228), ScaleEconomics!$D$29/ScaleEconomics!$D$220, 0)</f>
        <v>0</v>
      </c>
      <c r="AY103" s="123">
        <f>IF(AND(AY$1&gt;ScaleEconomics!$D$221, AY$1&lt;=ScaleEconomics!$D$228), ScaleEconomics!$D$29/ScaleEconomics!$D$220, 0)</f>
        <v>0</v>
      </c>
      <c r="AZ103" s="123">
        <f>IF(AND(AZ$1&gt;ScaleEconomics!$D$221, AZ$1&lt;=ScaleEconomics!$D$228), ScaleEconomics!$D$29/ScaleEconomics!$D$220, 0)</f>
        <v>0</v>
      </c>
      <c r="BA103" s="123">
        <f>IF(AND(BA$1&gt;ScaleEconomics!$D$221, BA$1&lt;=ScaleEconomics!$D$228), ScaleEconomics!$D$29/ScaleEconomics!$D$220, 0)</f>
        <v>0</v>
      </c>
      <c r="BB103" s="123">
        <f>IF(AND(BB$1&gt;ScaleEconomics!$D$221, BB$1&lt;=ScaleEconomics!$D$228), ScaleEconomics!$D$29/ScaleEconomics!$D$220, 0)</f>
        <v>0</v>
      </c>
      <c r="BC103" s="123">
        <f>IF(AND(BC$1&gt;ScaleEconomics!$D$221, BC$1&lt;=ScaleEconomics!$D$228), ScaleEconomics!$D$29/ScaleEconomics!$D$220, 0)</f>
        <v>0</v>
      </c>
      <c r="BD103" s="123">
        <f>IF(AND(BD$1&gt;ScaleEconomics!$D$221, BD$1&lt;=ScaleEconomics!$D$228), ScaleEconomics!$D$29/ScaleEconomics!$D$220, 0)</f>
        <v>0</v>
      </c>
      <c r="BE103" s="123">
        <f>IF(AND(BE$1&gt;ScaleEconomics!$D$221, BE$1&lt;=ScaleEconomics!$D$228), ScaleEconomics!$D$29/ScaleEconomics!$D$220, 0)</f>
        <v>0</v>
      </c>
      <c r="BF103" s="123">
        <f>IF(AND(BF$1&gt;ScaleEconomics!$D$221, BF$1&lt;=ScaleEconomics!$D$228), ScaleEconomics!$D$29/ScaleEconomics!$D$220, 0)</f>
        <v>0</v>
      </c>
      <c r="BG103" s="123">
        <f>IF(AND(BG$1&gt;ScaleEconomics!$D$221, BG$1&lt;=ScaleEconomics!$D$228), ScaleEconomics!$D$29/ScaleEconomics!$D$220, 0)</f>
        <v>0</v>
      </c>
      <c r="BH103" s="123">
        <f>IF(AND(BH$1&gt;ScaleEconomics!$D$221, BH$1&lt;=ScaleEconomics!$D$228), ScaleEconomics!$D$29/ScaleEconomics!$D$220, 0)</f>
        <v>0</v>
      </c>
      <c r="BI103" s="123">
        <f>IF(AND(BI$1&gt;ScaleEconomics!$D$221, BI$1&lt;=ScaleEconomics!$D$228), ScaleEconomics!$D$29/ScaleEconomics!$D$220, 0)</f>
        <v>0</v>
      </c>
      <c r="BJ103" s="123">
        <f>IF(AND(BJ$1&gt;ScaleEconomics!$D$221, BJ$1&lt;=ScaleEconomics!$D$228), ScaleEconomics!$D$29/ScaleEconomics!$D$220, 0)</f>
        <v>0</v>
      </c>
      <c r="BK103" s="123">
        <f>IF(AND(BK$1&gt;ScaleEconomics!$D$221, BK$1&lt;=ScaleEconomics!$D$228), ScaleEconomics!$D$29/ScaleEconomics!$D$220, 0)</f>
        <v>0</v>
      </c>
      <c r="BL103" s="123">
        <f>IF(AND(BL$1&gt;ScaleEconomics!$D$221, BL$1&lt;=ScaleEconomics!$D$228), ScaleEconomics!$D$29/ScaleEconomics!$D$220, 0)</f>
        <v>0</v>
      </c>
      <c r="BM103" s="123">
        <f>IF(AND(BM$1&gt;ScaleEconomics!$D$221, BM$1&lt;=ScaleEconomics!$D$228), ScaleEconomics!$D$29/ScaleEconomics!$D$220, 0)</f>
        <v>0</v>
      </c>
      <c r="BN103" s="123">
        <f>IF(AND(BN$1&gt;ScaleEconomics!$D$221, BN$1&lt;=ScaleEconomics!$D$228), ScaleEconomics!$D$29/ScaleEconomics!$D$220, 0)</f>
        <v>0</v>
      </c>
      <c r="BO103" s="123">
        <f>IF(AND(BO$1&gt;ScaleEconomics!$D$221, BO$1&lt;=ScaleEconomics!$D$228), ScaleEconomics!$D$29/ScaleEconomics!$D$220, 0)</f>
        <v>0</v>
      </c>
      <c r="BP103" s="123">
        <f>IF(AND(BP$1&gt;ScaleEconomics!$D$221, BP$1&lt;=ScaleEconomics!$D$228), ScaleEconomics!$D$29/ScaleEconomics!$D$220, 0)</f>
        <v>0</v>
      </c>
      <c r="BQ103" s="123">
        <f>IF(AND(BQ$1&gt;ScaleEconomics!$D$221, BQ$1&lt;=ScaleEconomics!$D$228), ScaleEconomics!$D$29/ScaleEconomics!$D$220, 0)</f>
        <v>0</v>
      </c>
      <c r="BR103" s="123">
        <f>IF(AND(BR$1&gt;ScaleEconomics!$D$221, BR$1&lt;=ScaleEconomics!$D$228), ScaleEconomics!$D$29/ScaleEconomics!$D$220, 0)</f>
        <v>0</v>
      </c>
      <c r="BS103" s="123">
        <f>IF(AND(BS$1&gt;ScaleEconomics!$D$221, BS$1&lt;=ScaleEconomics!$D$228), ScaleEconomics!$D$29/ScaleEconomics!$D$220, 0)</f>
        <v>0</v>
      </c>
      <c r="BT103" s="123">
        <f>IF(AND(BT$1&gt;ScaleEconomics!$D$221, BT$1&lt;=ScaleEconomics!$D$228), ScaleEconomics!$D$29/ScaleEconomics!$D$220, 0)</f>
        <v>0</v>
      </c>
      <c r="BU103" s="123">
        <f>IF(AND(BU$1&gt;ScaleEconomics!$D$221, BU$1&lt;=ScaleEconomics!$D$228), ScaleEconomics!$D$29/ScaleEconomics!$D$220, 0)</f>
        <v>0</v>
      </c>
      <c r="BV103" s="123">
        <f>IF(AND(BV$1&gt;ScaleEconomics!$D$221, BV$1&lt;=ScaleEconomics!$D$228), ScaleEconomics!$D$29/ScaleEconomics!$D$220, 0)</f>
        <v>0</v>
      </c>
      <c r="BW103" s="123">
        <f>IF(AND(BW$1&gt;ScaleEconomics!$D$221, BW$1&lt;=ScaleEconomics!$D$228), ScaleEconomics!$D$29/ScaleEconomics!$D$220, 0)</f>
        <v>0</v>
      </c>
      <c r="BX103" s="123">
        <f>IF(AND(BX$1&gt;ScaleEconomics!$D$221, BX$1&lt;=ScaleEconomics!$D$228), ScaleEconomics!$D$29/ScaleEconomics!$D$220, 0)</f>
        <v>0</v>
      </c>
      <c r="BY103" s="123">
        <f>IF(AND(BY$1&gt;ScaleEconomics!$D$221, BY$1&lt;=ScaleEconomics!$D$228), ScaleEconomics!$D$29/ScaleEconomics!$D$220, 0)</f>
        <v>0</v>
      </c>
      <c r="BZ103" s="123">
        <f>IF(AND(BZ$1&gt;ScaleEconomics!$D$221, BZ$1&lt;=ScaleEconomics!$D$228), ScaleEconomics!$D$29/ScaleEconomics!$D$220, 0)</f>
        <v>0</v>
      </c>
    </row>
    <row r="104" spans="1:78" ht="15" thickTop="1" x14ac:dyDescent="0.2">
      <c r="C104" s="151"/>
      <c r="E104" s="93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</row>
    <row r="105" spans="1:78" ht="15" thickBot="1" x14ac:dyDescent="0.25">
      <c r="A105" s="168" t="s">
        <v>283</v>
      </c>
      <c r="B105" s="152" t="e">
        <f>XIRR(F105:BZ105, $F$2:$BZ$2, -0.55)</f>
        <v>#NUM!</v>
      </c>
      <c r="C105" s="124">
        <f>SUM(F105:BZ105)</f>
        <v>-745459.65562133887</v>
      </c>
      <c r="E105" s="93"/>
      <c r="F105" s="124">
        <f>F95+F101+F103</f>
        <v>-136624.98749999999</v>
      </c>
      <c r="G105" s="124">
        <f t="shared" ref="G105:BR105" si="69">G95+G101+G103</f>
        <v>-52624.987499999996</v>
      </c>
      <c r="H105" s="124">
        <f t="shared" si="69"/>
        <v>-72368.924999999988</v>
      </c>
      <c r="I105" s="124">
        <f t="shared" si="69"/>
        <v>-72368.924999999988</v>
      </c>
      <c r="J105" s="124">
        <f t="shared" si="69"/>
        <v>-147777.26185546874</v>
      </c>
      <c r="K105" s="124">
        <f t="shared" si="69"/>
        <v>-37448.206629321285</v>
      </c>
      <c r="L105" s="124">
        <f t="shared" si="69"/>
        <v>-38125.849066271781</v>
      </c>
      <c r="M105" s="124">
        <f t="shared" si="69"/>
        <v>-38807.162066422417</v>
      </c>
      <c r="N105" s="124">
        <f t="shared" si="69"/>
        <v>-39492.165511990541</v>
      </c>
      <c r="O105" s="124">
        <f t="shared" si="69"/>
        <v>-40180.879392888819</v>
      </c>
      <c r="P105" s="124">
        <f t="shared" si="69"/>
        <v>-36878.802973975282</v>
      </c>
      <c r="Q105" s="124">
        <f t="shared" si="69"/>
        <v>-32761.503124999996</v>
      </c>
      <c r="R105" s="124">
        <f t="shared" si="69"/>
        <v>0</v>
      </c>
      <c r="S105" s="124">
        <f t="shared" si="69"/>
        <v>0</v>
      </c>
      <c r="T105" s="124">
        <f t="shared" si="69"/>
        <v>0</v>
      </c>
      <c r="U105" s="124">
        <f t="shared" si="69"/>
        <v>0</v>
      </c>
      <c r="V105" s="124">
        <f t="shared" si="69"/>
        <v>0</v>
      </c>
      <c r="W105" s="124">
        <f t="shared" si="69"/>
        <v>0</v>
      </c>
      <c r="X105" s="124">
        <f t="shared" si="69"/>
        <v>0</v>
      </c>
      <c r="Y105" s="124">
        <f t="shared" si="69"/>
        <v>0</v>
      </c>
      <c r="Z105" s="124">
        <f t="shared" si="69"/>
        <v>0</v>
      </c>
      <c r="AA105" s="124">
        <f t="shared" si="69"/>
        <v>0</v>
      </c>
      <c r="AB105" s="124">
        <f t="shared" si="69"/>
        <v>0</v>
      </c>
      <c r="AC105" s="124">
        <f t="shared" si="69"/>
        <v>0</v>
      </c>
      <c r="AD105" s="124">
        <f t="shared" si="69"/>
        <v>0</v>
      </c>
      <c r="AE105" s="124">
        <f t="shared" si="69"/>
        <v>0</v>
      </c>
      <c r="AF105" s="124">
        <f t="shared" si="69"/>
        <v>0</v>
      </c>
      <c r="AG105" s="124">
        <f t="shared" si="69"/>
        <v>0</v>
      </c>
      <c r="AH105" s="124">
        <f t="shared" si="69"/>
        <v>0</v>
      </c>
      <c r="AI105" s="124">
        <f t="shared" si="69"/>
        <v>0</v>
      </c>
      <c r="AJ105" s="124">
        <f t="shared" si="69"/>
        <v>0</v>
      </c>
      <c r="AK105" s="124">
        <f t="shared" si="69"/>
        <v>0</v>
      </c>
      <c r="AL105" s="124">
        <f t="shared" si="69"/>
        <v>0</v>
      </c>
      <c r="AM105" s="124">
        <f t="shared" si="69"/>
        <v>0</v>
      </c>
      <c r="AN105" s="124">
        <f t="shared" si="69"/>
        <v>0</v>
      </c>
      <c r="AO105" s="124">
        <f t="shared" si="69"/>
        <v>0</v>
      </c>
      <c r="AP105" s="124">
        <f t="shared" si="69"/>
        <v>0</v>
      </c>
      <c r="AQ105" s="124">
        <f t="shared" si="69"/>
        <v>0</v>
      </c>
      <c r="AR105" s="124">
        <f t="shared" si="69"/>
        <v>0</v>
      </c>
      <c r="AS105" s="124">
        <f t="shared" si="69"/>
        <v>0</v>
      </c>
      <c r="AT105" s="124">
        <f t="shared" si="69"/>
        <v>0</v>
      </c>
      <c r="AU105" s="124">
        <f t="shared" si="69"/>
        <v>0</v>
      </c>
      <c r="AV105" s="124">
        <f t="shared" si="69"/>
        <v>0</v>
      </c>
      <c r="AW105" s="124">
        <f t="shared" si="69"/>
        <v>0</v>
      </c>
      <c r="AX105" s="124">
        <f t="shared" si="69"/>
        <v>0</v>
      </c>
      <c r="AY105" s="124">
        <f t="shared" si="69"/>
        <v>0</v>
      </c>
      <c r="AZ105" s="124">
        <f t="shared" si="69"/>
        <v>0</v>
      </c>
      <c r="BA105" s="124">
        <f t="shared" si="69"/>
        <v>0</v>
      </c>
      <c r="BB105" s="124">
        <f t="shared" si="69"/>
        <v>0</v>
      </c>
      <c r="BC105" s="124">
        <f t="shared" si="69"/>
        <v>0</v>
      </c>
      <c r="BD105" s="124">
        <f t="shared" si="69"/>
        <v>0</v>
      </c>
      <c r="BE105" s="124">
        <f t="shared" si="69"/>
        <v>0</v>
      </c>
      <c r="BF105" s="124">
        <f t="shared" si="69"/>
        <v>0</v>
      </c>
      <c r="BG105" s="124">
        <f t="shared" si="69"/>
        <v>0</v>
      </c>
      <c r="BH105" s="124">
        <f t="shared" si="69"/>
        <v>0</v>
      </c>
      <c r="BI105" s="124">
        <f t="shared" si="69"/>
        <v>0</v>
      </c>
      <c r="BJ105" s="124">
        <f t="shared" si="69"/>
        <v>0</v>
      </c>
      <c r="BK105" s="124">
        <f t="shared" si="69"/>
        <v>0</v>
      </c>
      <c r="BL105" s="124">
        <f t="shared" si="69"/>
        <v>0</v>
      </c>
      <c r="BM105" s="124">
        <f t="shared" si="69"/>
        <v>0</v>
      </c>
      <c r="BN105" s="124">
        <f t="shared" si="69"/>
        <v>0</v>
      </c>
      <c r="BO105" s="124">
        <f t="shared" si="69"/>
        <v>0</v>
      </c>
      <c r="BP105" s="124">
        <f t="shared" si="69"/>
        <v>0</v>
      </c>
      <c r="BQ105" s="124">
        <f t="shared" si="69"/>
        <v>0</v>
      </c>
      <c r="BR105" s="124">
        <f t="shared" si="69"/>
        <v>0</v>
      </c>
      <c r="BS105" s="124">
        <f t="shared" ref="BS105:BZ105" si="70">BS95+BS101+BS103</f>
        <v>0</v>
      </c>
      <c r="BT105" s="124">
        <f t="shared" si="70"/>
        <v>0</v>
      </c>
      <c r="BU105" s="124">
        <f t="shared" si="70"/>
        <v>0</v>
      </c>
      <c r="BV105" s="124">
        <f t="shared" si="70"/>
        <v>0</v>
      </c>
      <c r="BW105" s="124">
        <f t="shared" si="70"/>
        <v>0</v>
      </c>
      <c r="BX105" s="124">
        <f t="shared" si="70"/>
        <v>0</v>
      </c>
      <c r="BY105" s="124">
        <f t="shared" si="70"/>
        <v>0</v>
      </c>
      <c r="BZ105" s="124">
        <f t="shared" si="70"/>
        <v>0</v>
      </c>
    </row>
    <row r="106" spans="1:78" ht="15" thickTop="1" x14ac:dyDescent="0.2">
      <c r="E106" s="9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</row>
    <row r="107" spans="1:78" x14ac:dyDescent="0.2">
      <c r="E107" s="9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</row>
    <row r="108" spans="1:78" x14ac:dyDescent="0.2">
      <c r="A108" s="156" t="s">
        <v>188</v>
      </c>
      <c r="B108" s="31"/>
      <c r="E108" s="9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</row>
    <row r="109" spans="1:78" x14ac:dyDescent="0.2">
      <c r="A109" s="155" t="s">
        <v>189</v>
      </c>
      <c r="E109" s="93"/>
      <c r="F109" s="63">
        <v>0</v>
      </c>
      <c r="G109" s="63">
        <f>F114</f>
        <v>160875</v>
      </c>
      <c r="H109" s="63">
        <f t="shared" ref="H109:BS109" si="71">G114</f>
        <v>168627.620850693</v>
      </c>
      <c r="I109" s="63">
        <f t="shared" si="71"/>
        <v>373174.35085228854</v>
      </c>
      <c r="J109" s="63">
        <f t="shared" si="71"/>
        <v>581402.16609800584</v>
      </c>
      <c r="K109" s="63">
        <f t="shared" si="71"/>
        <v>933890.41933073569</v>
      </c>
      <c r="L109" s="63">
        <f t="shared" si="71"/>
        <v>959821.70687942405</v>
      </c>
      <c r="M109" s="63">
        <f t="shared" si="71"/>
        <v>988089.28902234579</v>
      </c>
      <c r="N109" s="63">
        <f t="shared" si="71"/>
        <v>1018163.0003669937</v>
      </c>
      <c r="O109" s="63">
        <f t="shared" si="71"/>
        <v>1049450.0790792995</v>
      </c>
      <c r="P109" s="63">
        <f t="shared" si="71"/>
        <v>1083248.9739920539</v>
      </c>
      <c r="Q109" s="63">
        <f t="shared" si="71"/>
        <v>1110887.3926418249</v>
      </c>
      <c r="R109" s="63">
        <f t="shared" si="71"/>
        <v>1100127.2792588498</v>
      </c>
      <c r="S109" s="63">
        <f t="shared" si="71"/>
        <v>1121175.624565318</v>
      </c>
      <c r="T109" s="63">
        <f t="shared" si="71"/>
        <v>1140532.959002153</v>
      </c>
      <c r="U109" s="63">
        <f t="shared" si="71"/>
        <v>1162354.3718578166</v>
      </c>
      <c r="V109" s="63">
        <f t="shared" si="71"/>
        <v>1183869.3036918798</v>
      </c>
      <c r="W109" s="63">
        <f t="shared" si="71"/>
        <v>1206519.8554704178</v>
      </c>
      <c r="X109" s="63">
        <f t="shared" si="71"/>
        <v>1228852.2809986158</v>
      </c>
      <c r="Y109" s="63">
        <f t="shared" si="71"/>
        <v>1252363.4761382593</v>
      </c>
      <c r="Z109" s="63">
        <f t="shared" si="71"/>
        <v>1276324.5026412341</v>
      </c>
      <c r="AA109" s="63">
        <f t="shared" si="71"/>
        <v>1299948.9973197209</v>
      </c>
      <c r="AB109" s="63">
        <f t="shared" si="71"/>
        <v>1324820.4607333143</v>
      </c>
      <c r="AC109" s="63">
        <f t="shared" si="71"/>
        <v>1349342.6052661317</v>
      </c>
      <c r="AD109" s="63">
        <f t="shared" si="71"/>
        <v>1375159.0990735616</v>
      </c>
      <c r="AE109" s="63">
        <f t="shared" si="71"/>
        <v>1401469.5307066469</v>
      </c>
      <c r="AF109" s="63">
        <f t="shared" si="71"/>
        <v>1425666.1987526906</v>
      </c>
      <c r="AG109" s="63">
        <f t="shared" si="71"/>
        <v>1452942.96482227</v>
      </c>
      <c r="AH109" s="63">
        <f t="shared" si="71"/>
        <v>1479836.6296148491</v>
      </c>
      <c r="AI109" s="63">
        <f t="shared" si="71"/>
        <v>1508149.8193380216</v>
      </c>
      <c r="AJ109" s="63">
        <f t="shared" si="71"/>
        <v>1536065.351248269</v>
      </c>
      <c r="AK109" s="63">
        <f t="shared" si="71"/>
        <v>1565454.3451728234</v>
      </c>
      <c r="AL109" s="63">
        <f t="shared" si="71"/>
        <v>1595405.6283015418</v>
      </c>
      <c r="AM109" s="63">
        <f t="shared" si="71"/>
        <v>1624936.2466496504</v>
      </c>
      <c r="AN109" s="63">
        <f t="shared" si="71"/>
        <v>1656025.5759166421</v>
      </c>
      <c r="AO109" s="63">
        <f t="shared" si="71"/>
        <v>1686678.2565826639</v>
      </c>
      <c r="AP109" s="63">
        <f t="shared" si="71"/>
        <v>1718948.8738419514</v>
      </c>
      <c r="AQ109" s="63">
        <f t="shared" si="71"/>
        <v>1751836.9133833079</v>
      </c>
      <c r="AR109" s="63">
        <f t="shared" si="71"/>
        <v>1782082.7484408626</v>
      </c>
      <c r="AS109" s="63">
        <f t="shared" si="71"/>
        <v>1816178.7060278368</v>
      </c>
      <c r="AT109" s="63">
        <f t="shared" si="71"/>
        <v>1849795.7870185608</v>
      </c>
      <c r="AU109" s="63">
        <f t="shared" si="71"/>
        <v>1885187.2741725263</v>
      </c>
      <c r="AV109" s="63">
        <f t="shared" si="71"/>
        <v>1920081.6890603355</v>
      </c>
      <c r="AW109" s="63">
        <f t="shared" si="71"/>
        <v>1956817.9314660283</v>
      </c>
      <c r="AX109" s="63">
        <f t="shared" si="71"/>
        <v>1994257.0353769264</v>
      </c>
      <c r="AY109" s="63">
        <f t="shared" si="71"/>
        <v>2031170.3083120622</v>
      </c>
      <c r="AZ109" s="63">
        <f t="shared" si="71"/>
        <v>2070031.9698958017</v>
      </c>
      <c r="BA109" s="63">
        <f t="shared" si="71"/>
        <v>2108347.820728329</v>
      </c>
      <c r="BB109" s="63">
        <f t="shared" si="71"/>
        <v>2148686.0923024383</v>
      </c>
      <c r="BC109" s="63">
        <f t="shared" si="71"/>
        <v>2189796.1417291337</v>
      </c>
      <c r="BD109" s="63">
        <f t="shared" si="71"/>
        <v>2228965.702171756</v>
      </c>
      <c r="BE109" s="63">
        <f t="shared" si="71"/>
        <v>2271611.7129198872</v>
      </c>
      <c r="BF109" s="63">
        <f t="shared" si="71"/>
        <v>2313658.7618579967</v>
      </c>
      <c r="BG109" s="63">
        <f t="shared" si="71"/>
        <v>2357925.1748986137</v>
      </c>
      <c r="BH109" s="63">
        <f t="shared" si="71"/>
        <v>2401569.8676326219</v>
      </c>
      <c r="BI109" s="63">
        <f t="shared" si="71"/>
        <v>2447518.2527009342</v>
      </c>
      <c r="BJ109" s="63">
        <f t="shared" si="71"/>
        <v>2494345.7519348767</v>
      </c>
      <c r="BK109" s="63">
        <f t="shared" si="71"/>
        <v>2540515.5604913579</v>
      </c>
      <c r="BL109" s="63">
        <f t="shared" si="71"/>
        <v>2589122.3442534171</v>
      </c>
      <c r="BM109" s="63">
        <f t="shared" si="71"/>
        <v>2637046.4473456852</v>
      </c>
      <c r="BN109" s="63">
        <f t="shared" si="71"/>
        <v>2687500.1223516543</v>
      </c>
      <c r="BO109" s="63">
        <f t="shared" si="71"/>
        <v>2738919.1096387818</v>
      </c>
      <c r="BP109" s="63">
        <f t="shared" si="71"/>
        <v>2786207.1277146935</v>
      </c>
      <c r="BQ109" s="63">
        <f t="shared" si="71"/>
        <v>2839514.6411498575</v>
      </c>
      <c r="BR109" s="63">
        <f t="shared" si="71"/>
        <v>2892073.4523224942</v>
      </c>
      <c r="BS109" s="63">
        <f t="shared" si="71"/>
        <v>2947406.4686232656</v>
      </c>
      <c r="BT109" s="63">
        <f t="shared" ref="BT109:BZ109" si="72">BS114</f>
        <v>3001962.334540776</v>
      </c>
      <c r="BU109" s="63">
        <f t="shared" si="72"/>
        <v>3059397.8158761663</v>
      </c>
      <c r="BV109" s="63">
        <f t="shared" si="72"/>
        <v>3117932.189918594</v>
      </c>
      <c r="BW109" s="63">
        <f t="shared" si="72"/>
        <v>3175644.4506141953</v>
      </c>
      <c r="BX109" s="63">
        <f t="shared" si="72"/>
        <v>3236402.9303167695</v>
      </c>
      <c r="BY109" s="63">
        <f t="shared" si="72"/>
        <v>3296308.0591821047</v>
      </c>
      <c r="BZ109" s="63">
        <f t="shared" si="72"/>
        <v>3359375.1529395659</v>
      </c>
    </row>
    <row r="110" spans="1:78" x14ac:dyDescent="0.2">
      <c r="A110" s="155" t="s">
        <v>190</v>
      </c>
      <c r="B110" s="102" t="str">
        <f>IF(ROUND(SUM(F110:DY110),0)=ROUND(SUM(F112:DY112),0),"All Capital Returned","Capital Not Returned")</f>
        <v>Capital Not Returned</v>
      </c>
      <c r="C110" s="50">
        <f>SUM(F110:BB110)</f>
        <v>-1216574.0495930752</v>
      </c>
      <c r="E110" s="93"/>
      <c r="F110" s="63">
        <f t="shared" ref="F110:AK110" si="73">F123-F111</f>
        <v>0</v>
      </c>
      <c r="G110" s="63">
        <f t="shared" si="73"/>
        <v>-2877.6208506929934</v>
      </c>
      <c r="H110" s="63">
        <f t="shared" si="73"/>
        <v>-3226.2925015955775</v>
      </c>
      <c r="I110" s="63">
        <f t="shared" si="73"/>
        <v>-6907.3777457172373</v>
      </c>
      <c r="J110" s="63">
        <f t="shared" si="73"/>
        <v>-11123.761572573441</v>
      </c>
      <c r="K110" s="63">
        <f t="shared" si="73"/>
        <v>-17286.112737091673</v>
      </c>
      <c r="L110" s="63">
        <f t="shared" si="73"/>
        <v>-18363.928519845613</v>
      </c>
      <c r="M110" s="63">
        <f t="shared" si="73"/>
        <v>-18904.762149863414</v>
      </c>
      <c r="N110" s="63">
        <f t="shared" si="73"/>
        <v>-18845.980261466124</v>
      </c>
      <c r="O110" s="63">
        <f t="shared" si="73"/>
        <v>-20078.756397389538</v>
      </c>
      <c r="P110" s="63">
        <f t="shared" si="73"/>
        <v>-20050.707769531196</v>
      </c>
      <c r="Q110" s="63">
        <f t="shared" si="73"/>
        <v>10760.113382975116</v>
      </c>
      <c r="R110" s="63">
        <f t="shared" si="73"/>
        <v>-21048.345306468127</v>
      </c>
      <c r="S110" s="63">
        <f t="shared" si="73"/>
        <v>-19357.334436835012</v>
      </c>
      <c r="T110" s="63">
        <f t="shared" si="73"/>
        <v>-21821.412855663497</v>
      </c>
      <c r="U110" s="63">
        <f t="shared" si="73"/>
        <v>-21514.931834063329</v>
      </c>
      <c r="V110" s="63">
        <f t="shared" si="73"/>
        <v>-22650.55177853796</v>
      </c>
      <c r="W110" s="63">
        <f t="shared" si="73"/>
        <v>-22332.425528197935</v>
      </c>
      <c r="X110" s="63">
        <f t="shared" si="73"/>
        <v>-23511.195139643471</v>
      </c>
      <c r="Y110" s="63">
        <f t="shared" si="73"/>
        <v>-23961.026502974782</v>
      </c>
      <c r="Z110" s="63">
        <f t="shared" si="73"/>
        <v>-23624.494678486866</v>
      </c>
      <c r="AA110" s="63">
        <f t="shared" si="73"/>
        <v>-24871.463413593367</v>
      </c>
      <c r="AB110" s="63">
        <f t="shared" si="73"/>
        <v>-24522.14453281746</v>
      </c>
      <c r="AC110" s="63">
        <f t="shared" si="73"/>
        <v>-25816.493807429953</v>
      </c>
      <c r="AD110" s="63">
        <f t="shared" si="73"/>
        <v>-26310.431633085147</v>
      </c>
      <c r="AE110" s="63">
        <f t="shared" si="73"/>
        <v>-24196.668046043753</v>
      </c>
      <c r="AF110" s="63">
        <f t="shared" si="73"/>
        <v>-27276.76606957936</v>
      </c>
      <c r="AG110" s="63">
        <f t="shared" si="73"/>
        <v>-26893.664792579148</v>
      </c>
      <c r="AH110" s="63">
        <f t="shared" si="73"/>
        <v>-28313.18972317244</v>
      </c>
      <c r="AI110" s="63">
        <f t="shared" si="73"/>
        <v>-27915.531910247406</v>
      </c>
      <c r="AJ110" s="63">
        <f t="shared" si="73"/>
        <v>-29388.993924554325</v>
      </c>
      <c r="AK110" s="63">
        <f t="shared" si="73"/>
        <v>-29951.283128718464</v>
      </c>
      <c r="AL110" s="63">
        <f t="shared" ref="AL110:BQ110" si="74">AL123-AL111</f>
        <v>-29530.618348108568</v>
      </c>
      <c r="AM110" s="63">
        <f t="shared" si="74"/>
        <v>-31089.329266991695</v>
      </c>
      <c r="AN110" s="63">
        <f t="shared" si="74"/>
        <v>-30652.68066602181</v>
      </c>
      <c r="AO110" s="63">
        <f t="shared" si="74"/>
        <v>-32270.617259287425</v>
      </c>
      <c r="AP110" s="63">
        <f t="shared" si="74"/>
        <v>-32888.039541356418</v>
      </c>
      <c r="AQ110" s="63">
        <f t="shared" si="74"/>
        <v>-30245.835057554679</v>
      </c>
      <c r="AR110" s="63">
        <f t="shared" si="74"/>
        <v>-34095.957586974189</v>
      </c>
      <c r="AS110" s="63">
        <f t="shared" si="74"/>
        <v>-33617.080990723916</v>
      </c>
      <c r="AT110" s="63">
        <f t="shared" si="74"/>
        <v>-35391.487153965536</v>
      </c>
      <c r="AU110" s="63">
        <f t="shared" si="74"/>
        <v>-34894.414887809246</v>
      </c>
      <c r="AV110" s="63">
        <f t="shared" si="74"/>
        <v>-36736.242405692894</v>
      </c>
      <c r="AW110" s="63">
        <f t="shared" si="74"/>
        <v>-37439.103910898062</v>
      </c>
      <c r="AX110" s="63">
        <f t="shared" si="74"/>
        <v>-36913.27293513569</v>
      </c>
      <c r="AY110" s="63">
        <f t="shared" si="74"/>
        <v>-38861.661583739602</v>
      </c>
      <c r="AZ110" s="63">
        <f t="shared" si="74"/>
        <v>-38315.850832527249</v>
      </c>
      <c r="BA110" s="63">
        <f t="shared" si="74"/>
        <v>-40338.271574109269</v>
      </c>
      <c r="BB110" s="63">
        <f t="shared" si="74"/>
        <v>-41110.049426695507</v>
      </c>
      <c r="BC110" s="63">
        <f t="shared" si="74"/>
        <v>-39169.56044262206</v>
      </c>
      <c r="BD110" s="63">
        <f t="shared" si="74"/>
        <v>-42646.010748131266</v>
      </c>
      <c r="BE110" s="63">
        <f t="shared" si="74"/>
        <v>-42047.048938109554</v>
      </c>
      <c r="BF110" s="63">
        <f t="shared" si="74"/>
        <v>-44266.413040617161</v>
      </c>
      <c r="BG110" s="63">
        <f t="shared" si="74"/>
        <v>-43644.692734008211</v>
      </c>
      <c r="BH110" s="63">
        <f t="shared" si="74"/>
        <v>-45948.385068312309</v>
      </c>
      <c r="BI110" s="63">
        <f t="shared" si="74"/>
        <v>-46827.499233942268</v>
      </c>
      <c r="BJ110" s="63">
        <f t="shared" si="74"/>
        <v>-46169.808556481163</v>
      </c>
      <c r="BK110" s="63">
        <f t="shared" si="74"/>
        <v>-48606.783762059284</v>
      </c>
      <c r="BL110" s="63">
        <f t="shared" si="74"/>
        <v>-47924.103092268087</v>
      </c>
      <c r="BM110" s="63">
        <f t="shared" si="74"/>
        <v>-50453.675005969082</v>
      </c>
      <c r="BN110" s="63">
        <f t="shared" si="74"/>
        <v>-51418.9872871275</v>
      </c>
      <c r="BO110" s="63">
        <f t="shared" si="74"/>
        <v>-47288.018075911641</v>
      </c>
      <c r="BP110" s="63">
        <f t="shared" si="74"/>
        <v>-53307.513435164052</v>
      </c>
      <c r="BQ110" s="63">
        <f t="shared" si="74"/>
        <v>-52558.811172636917</v>
      </c>
      <c r="BR110" s="63">
        <f t="shared" ref="BR110:BZ110" si="75">BR123-BR111</f>
        <v>-55333.016300771415</v>
      </c>
      <c r="BS110" s="63">
        <f t="shared" si="75"/>
        <v>-54555.865917510237</v>
      </c>
      <c r="BT110" s="63">
        <f t="shared" si="75"/>
        <v>-57435.481335390359</v>
      </c>
      <c r="BU110" s="63">
        <f t="shared" si="75"/>
        <v>-58534.374042427808</v>
      </c>
      <c r="BV110" s="63">
        <f t="shared" si="75"/>
        <v>-57712.260695601421</v>
      </c>
      <c r="BW110" s="63">
        <f t="shared" si="75"/>
        <v>-60758.479702574063</v>
      </c>
      <c r="BX110" s="63">
        <f t="shared" si="75"/>
        <v>-59905.128865335071</v>
      </c>
      <c r="BY110" s="63">
        <f t="shared" si="75"/>
        <v>-63067.09375746132</v>
      </c>
      <c r="BZ110" s="63">
        <f t="shared" si="75"/>
        <v>-64273.734108909332</v>
      </c>
    </row>
    <row r="111" spans="1:78" x14ac:dyDescent="0.2">
      <c r="A111" s="155" t="s">
        <v>191</v>
      </c>
      <c r="E111" s="93"/>
      <c r="F111" s="63">
        <v>0</v>
      </c>
      <c r="G111" s="63">
        <f>G109*((1+ScaleEconomics!$D$84)^((G$2-F$2)/365)-1)</f>
        <v>2877.6208506929934</v>
      </c>
      <c r="H111" s="63">
        <f>H109*((1+ScaleEconomics!$D$84)^((H$2-G$2)/365)-1)</f>
        <v>3226.2925015955775</v>
      </c>
      <c r="I111" s="63">
        <f>I109*((1+ScaleEconomics!$D$84)^((I$2-H$2)/365)-1)</f>
        <v>6907.3777457172373</v>
      </c>
      <c r="J111" s="63">
        <f>J109*((1+ScaleEconomics!$D$84)^((J$2-I$2)/365)-1)</f>
        <v>11123.761572573441</v>
      </c>
      <c r="K111" s="63">
        <f>K109*((1+ScaleEconomics!$D$84)^((K$2-J$2)/365)-1)</f>
        <v>17286.112737091673</v>
      </c>
      <c r="L111" s="63">
        <f>L109*((1+ScaleEconomics!$D$84)^((L$2-K$2)/365)-1)</f>
        <v>18363.928519845613</v>
      </c>
      <c r="M111" s="63">
        <f>M109*((1+ScaleEconomics!$D$84)^((M$2-L$2)/365)-1)</f>
        <v>18904.762149863414</v>
      </c>
      <c r="N111" s="63">
        <f>N109*((1+ScaleEconomics!$D$84)^((N$2-M$2)/365)-1)</f>
        <v>18845.980261466124</v>
      </c>
      <c r="O111" s="63">
        <f>O109*((1+ScaleEconomics!$D$84)^((O$2-N$2)/365)-1)</f>
        <v>20078.756397389538</v>
      </c>
      <c r="P111" s="63">
        <f>P109*((1+ScaleEconomics!$D$84)^((P$2-O$2)/365)-1)</f>
        <v>20050.707769531196</v>
      </c>
      <c r="Q111" s="63">
        <f>Q109*((1+ScaleEconomics!$D$84)^((Q$2-P$2)/365)-1)</f>
        <v>21254.214742024884</v>
      </c>
      <c r="R111" s="63">
        <f>R109*((1+ScaleEconomics!$D$84)^((R$2-Q$2)/365)-1)</f>
        <v>21048.345306468127</v>
      </c>
      <c r="S111" s="63">
        <f>S109*((1+ScaleEconomics!$D$84)^((S$2-R$2)/365)-1)</f>
        <v>19357.334436835012</v>
      </c>
      <c r="T111" s="63">
        <f>T109*((1+ScaleEconomics!$D$84)^((T$2-S$2)/365)-1)</f>
        <v>21821.412855663497</v>
      </c>
      <c r="U111" s="63">
        <f>U109*((1+ScaleEconomics!$D$84)^((U$2-T$2)/365)-1)</f>
        <v>21514.931834063329</v>
      </c>
      <c r="V111" s="63">
        <f>V109*((1+ScaleEconomics!$D$84)^((V$2-U$2)/365)-1)</f>
        <v>22650.55177853796</v>
      </c>
      <c r="W111" s="63">
        <f>W109*((1+ScaleEconomics!$D$84)^((W$2-V$2)/365)-1)</f>
        <v>22332.425528197935</v>
      </c>
      <c r="X111" s="63">
        <f>X109*((1+ScaleEconomics!$D$84)^((X$2-W$2)/365)-1)</f>
        <v>23511.195139643471</v>
      </c>
      <c r="Y111" s="63">
        <f>Y109*((1+ScaleEconomics!$D$84)^((Y$2-X$2)/365)-1)</f>
        <v>23961.026502974782</v>
      </c>
      <c r="Z111" s="63">
        <f>Z109*((1+ScaleEconomics!$D$84)^((Z$2-Y$2)/365)-1)</f>
        <v>23624.494678486866</v>
      </c>
      <c r="AA111" s="63">
        <f>AA109*((1+ScaleEconomics!$D$84)^((AA$2-Z$2)/365)-1)</f>
        <v>24871.463413593367</v>
      </c>
      <c r="AB111" s="63">
        <f>AB109*((1+ScaleEconomics!$D$84)^((AB$2-AA$2)/365)-1)</f>
        <v>24522.14453281746</v>
      </c>
      <c r="AC111" s="63">
        <f>AC109*((1+ScaleEconomics!$D$84)^((AC$2-AB$2)/365)-1)</f>
        <v>25816.493807429953</v>
      </c>
      <c r="AD111" s="63">
        <f>AD109*((1+ScaleEconomics!$D$84)^((AD$2-AC$2)/365)-1)</f>
        <v>26310.431633085147</v>
      </c>
      <c r="AE111" s="63">
        <f>AE109*((1+ScaleEconomics!$D$84)^((AE$2-AD$2)/365)-1)</f>
        <v>24196.668046043753</v>
      </c>
      <c r="AF111" s="63">
        <f>AF109*((1+ScaleEconomics!$D$84)^((AF$2-AE$2)/365)-1)</f>
        <v>27276.76606957936</v>
      </c>
      <c r="AG111" s="63">
        <f>AG109*((1+ScaleEconomics!$D$84)^((AG$2-AF$2)/365)-1)</f>
        <v>26893.664792579148</v>
      </c>
      <c r="AH111" s="63">
        <f>AH109*((1+ScaleEconomics!$D$84)^((AH$2-AG$2)/365)-1)</f>
        <v>28313.18972317244</v>
      </c>
      <c r="AI111" s="63">
        <f>AI109*((1+ScaleEconomics!$D$84)^((AI$2-AH$2)/365)-1)</f>
        <v>27915.531910247406</v>
      </c>
      <c r="AJ111" s="63">
        <f>AJ109*((1+ScaleEconomics!$D$84)^((AJ$2-AI$2)/365)-1)</f>
        <v>29388.993924554325</v>
      </c>
      <c r="AK111" s="63">
        <f>AK109*((1+ScaleEconomics!$D$84)^((AK$2-AJ$2)/365)-1)</f>
        <v>29951.283128718464</v>
      </c>
      <c r="AL111" s="63">
        <f>AL109*((1+ScaleEconomics!$D$84)^((AL$2-AK$2)/365)-1)</f>
        <v>29530.618348108568</v>
      </c>
      <c r="AM111" s="63">
        <f>AM109*((1+ScaleEconomics!$D$84)^((AM$2-AL$2)/365)-1)</f>
        <v>31089.329266991695</v>
      </c>
      <c r="AN111" s="63">
        <f>AN109*((1+ScaleEconomics!$D$84)^((AN$2-AM$2)/365)-1)</f>
        <v>30652.68066602181</v>
      </c>
      <c r="AO111" s="63">
        <f>AO109*((1+ScaleEconomics!$D$84)^((AO$2-AN$2)/365)-1)</f>
        <v>32270.617259287425</v>
      </c>
      <c r="AP111" s="63">
        <f>AP109*((1+ScaleEconomics!$D$84)^((AP$2-AO$2)/365)-1)</f>
        <v>32888.039541356418</v>
      </c>
      <c r="AQ111" s="63">
        <f>AQ109*((1+ScaleEconomics!$D$84)^((AQ$2-AP$2)/365)-1)</f>
        <v>30245.835057554679</v>
      </c>
      <c r="AR111" s="63">
        <f>AR109*((1+ScaleEconomics!$D$84)^((AR$2-AQ$2)/365)-1)</f>
        <v>34095.957586974189</v>
      </c>
      <c r="AS111" s="63">
        <f>AS109*((1+ScaleEconomics!$D$84)^((AS$2-AR$2)/365)-1)</f>
        <v>33617.080990723916</v>
      </c>
      <c r="AT111" s="63">
        <f>AT109*((1+ScaleEconomics!$D$84)^((AT$2-AS$2)/365)-1)</f>
        <v>35391.487153965536</v>
      </c>
      <c r="AU111" s="63">
        <f>AU109*((1+ScaleEconomics!$D$84)^((AU$2-AT$2)/365)-1)</f>
        <v>34894.414887809246</v>
      </c>
      <c r="AV111" s="63">
        <f>AV109*((1+ScaleEconomics!$D$84)^((AV$2-AU$2)/365)-1)</f>
        <v>36736.242405692894</v>
      </c>
      <c r="AW111" s="63">
        <f>AW109*((1+ScaleEconomics!$D$84)^((AW$2-AV$2)/365)-1)</f>
        <v>37439.103910898062</v>
      </c>
      <c r="AX111" s="63">
        <f>AX109*((1+ScaleEconomics!$D$84)^((AX$2-AW$2)/365)-1)</f>
        <v>36913.27293513569</v>
      </c>
      <c r="AY111" s="63">
        <f>AY109*((1+ScaleEconomics!$D$84)^((AY$2-AX$2)/365)-1)</f>
        <v>38861.661583739602</v>
      </c>
      <c r="AZ111" s="63">
        <f>AZ109*((1+ScaleEconomics!$D$84)^((AZ$2-AY$2)/365)-1)</f>
        <v>38315.850832527249</v>
      </c>
      <c r="BA111" s="63">
        <f>BA109*((1+ScaleEconomics!$D$84)^((BA$2-AZ$2)/365)-1)</f>
        <v>40338.271574109269</v>
      </c>
      <c r="BB111" s="63">
        <f>BB109*((1+ScaleEconomics!$D$84)^((BB$2-BA$2)/365)-1)</f>
        <v>41110.049426695507</v>
      </c>
      <c r="BC111" s="63">
        <f>BC109*((1+ScaleEconomics!$D$84)^((BC$2-BB$2)/365)-1)</f>
        <v>39169.56044262206</v>
      </c>
      <c r="BD111" s="63">
        <f>BD109*((1+ScaleEconomics!$D$84)^((BD$2-BC$2)/365)-1)</f>
        <v>42646.010748131266</v>
      </c>
      <c r="BE111" s="63">
        <f>BE109*((1+ScaleEconomics!$D$84)^((BE$2-BD$2)/365)-1)</f>
        <v>42047.048938109554</v>
      </c>
      <c r="BF111" s="63">
        <f>BF109*((1+ScaleEconomics!$D$84)^((BF$2-BE$2)/365)-1)</f>
        <v>44266.413040617161</v>
      </c>
      <c r="BG111" s="63">
        <f>BG109*((1+ScaleEconomics!$D$84)^((BG$2-BF$2)/365)-1)</f>
        <v>43644.692734008211</v>
      </c>
      <c r="BH111" s="63">
        <f>BH109*((1+ScaleEconomics!$D$84)^((BH$2-BG$2)/365)-1)</f>
        <v>45948.385068312309</v>
      </c>
      <c r="BI111" s="63">
        <f>BI109*((1+ScaleEconomics!$D$84)^((BI$2-BH$2)/365)-1)</f>
        <v>46827.499233942268</v>
      </c>
      <c r="BJ111" s="63">
        <f>BJ109*((1+ScaleEconomics!$D$84)^((BJ$2-BI$2)/365)-1)</f>
        <v>46169.808556481163</v>
      </c>
      <c r="BK111" s="63">
        <f>BK109*((1+ScaleEconomics!$D$84)^((BK$2-BJ$2)/365)-1)</f>
        <v>48606.783762059284</v>
      </c>
      <c r="BL111" s="63">
        <f>BL109*((1+ScaleEconomics!$D$84)^((BL$2-BK$2)/365)-1)</f>
        <v>47924.103092268087</v>
      </c>
      <c r="BM111" s="63">
        <f>BM109*((1+ScaleEconomics!$D$84)^((BM$2-BL$2)/365)-1)</f>
        <v>50453.675005969082</v>
      </c>
      <c r="BN111" s="63">
        <f>BN109*((1+ScaleEconomics!$D$84)^((BN$2-BM$2)/365)-1)</f>
        <v>51418.9872871275</v>
      </c>
      <c r="BO111" s="63">
        <f>BO109*((1+ScaleEconomics!$D$84)^((BO$2-BN$2)/365)-1)</f>
        <v>47288.018075911641</v>
      </c>
      <c r="BP111" s="63">
        <f>BP109*((1+ScaleEconomics!$D$84)^((BP$2-BO$2)/365)-1)</f>
        <v>53307.513435164052</v>
      </c>
      <c r="BQ111" s="63">
        <f>BQ109*((1+ScaleEconomics!$D$84)^((BQ$2-BP$2)/365)-1)</f>
        <v>52558.811172636917</v>
      </c>
      <c r="BR111" s="63">
        <f>BR109*((1+ScaleEconomics!$D$84)^((BR$2-BQ$2)/365)-1)</f>
        <v>55333.016300771415</v>
      </c>
      <c r="BS111" s="63">
        <f>BS109*((1+ScaleEconomics!$D$84)^((BS$2-BR$2)/365)-1)</f>
        <v>54555.865917510237</v>
      </c>
      <c r="BT111" s="63">
        <f>BT109*((1+ScaleEconomics!$D$84)^((BT$2-BS$2)/365)-1)</f>
        <v>57435.481335390359</v>
      </c>
      <c r="BU111" s="63">
        <f>BU109*((1+ScaleEconomics!$D$84)^((BU$2-BT$2)/365)-1)</f>
        <v>58534.374042427808</v>
      </c>
      <c r="BV111" s="63">
        <f>BV109*((1+ScaleEconomics!$D$84)^((BV$2-BU$2)/365)-1)</f>
        <v>57712.260695601421</v>
      </c>
      <c r="BW111" s="63">
        <f>BW109*((1+ScaleEconomics!$D$84)^((BW$2-BV$2)/365)-1)</f>
        <v>60758.479702574063</v>
      </c>
      <c r="BX111" s="63">
        <f>BX109*((1+ScaleEconomics!$D$84)^((BX$2-BW$2)/365)-1)</f>
        <v>59905.128865335071</v>
      </c>
      <c r="BY111" s="63">
        <f>BY109*((1+ScaleEconomics!$D$84)^((BY$2-BX$2)/365)-1)</f>
        <v>63067.09375746132</v>
      </c>
      <c r="BZ111" s="63">
        <f>BZ109*((1+ScaleEconomics!$D$84)^((BZ$2-BY$2)/365)-1)</f>
        <v>64273.734108909332</v>
      </c>
    </row>
    <row r="112" spans="1:78" x14ac:dyDescent="0.2">
      <c r="A112" s="155" t="s">
        <v>192</v>
      </c>
      <c r="E112" s="93"/>
      <c r="F112" s="63">
        <f>-MIN(0,F$72*ScaleEconomics!$D$81)</f>
        <v>160875</v>
      </c>
      <c r="G112" s="63">
        <f>-MIN(0,G$72*ScaleEconomics!$D$81)</f>
        <v>4875</v>
      </c>
      <c r="H112" s="63">
        <f>-MIN(0,H$72*ScaleEconomics!$D$81)</f>
        <v>201320.4375</v>
      </c>
      <c r="I112" s="63">
        <f>-MIN(0,I$72*ScaleEconomics!$D$81)</f>
        <v>201320.4375</v>
      </c>
      <c r="J112" s="63">
        <f>-MIN(0,J$72*ScaleEconomics!$D$81)</f>
        <v>341364.49166015635</v>
      </c>
      <c r="K112" s="63">
        <f>-MIN(0,K$72*ScaleEconomics!$D$81)</f>
        <v>8645.174811596682</v>
      </c>
      <c r="L112" s="63">
        <f>-MIN(0,L$72*ScaleEconomics!$D$81)</f>
        <v>9903.6536230761758</v>
      </c>
      <c r="M112" s="63">
        <f>-MIN(0,M$72*ScaleEconomics!$D$81)</f>
        <v>11168.9491947845</v>
      </c>
      <c r="N112" s="63">
        <f>-MIN(0,N$72*ScaleEconomics!$D$81)</f>
        <v>12441.09845083959</v>
      </c>
      <c r="O112" s="63">
        <f>-MIN(0,O$72*ScaleEconomics!$D$81)</f>
        <v>13720.138515364955</v>
      </c>
      <c r="P112" s="63">
        <f>-MIN(0,P$72*ScaleEconomics!$D$81)</f>
        <v>7587.7108802398207</v>
      </c>
      <c r="Q112" s="63">
        <f>-MIN(0,Q$72*ScaleEconomics!$D$81)</f>
        <v>0</v>
      </c>
      <c r="R112" s="63">
        <f>-MIN(0,R$72*ScaleEconomics!$D$81)</f>
        <v>0</v>
      </c>
      <c r="S112" s="63">
        <f>-MIN(0,S$72*ScaleEconomics!$D$81)</f>
        <v>0</v>
      </c>
      <c r="T112" s="63">
        <f>-MIN(0,T$72*ScaleEconomics!$D$81)</f>
        <v>0</v>
      </c>
      <c r="U112" s="63">
        <f>-MIN(0,U$72*ScaleEconomics!$D$81)</f>
        <v>0</v>
      </c>
      <c r="V112" s="63">
        <f>-MIN(0,V$72*ScaleEconomics!$D$81)</f>
        <v>0</v>
      </c>
      <c r="W112" s="63">
        <f>-MIN(0,W$72*ScaleEconomics!$D$81)</f>
        <v>0</v>
      </c>
      <c r="X112" s="63">
        <f>-MIN(0,X$72*ScaleEconomics!$D$81)</f>
        <v>0</v>
      </c>
      <c r="Y112" s="63">
        <f>-MIN(0,Y$72*ScaleEconomics!$D$81)</f>
        <v>0</v>
      </c>
      <c r="Z112" s="63">
        <f>-MIN(0,Z$72*ScaleEconomics!$D$81)</f>
        <v>0</v>
      </c>
      <c r="AA112" s="63">
        <f>-MIN(0,AA$72*ScaleEconomics!$D$81)</f>
        <v>0</v>
      </c>
      <c r="AB112" s="63">
        <f>-MIN(0,AB$72*ScaleEconomics!$D$81)</f>
        <v>0</v>
      </c>
      <c r="AC112" s="63">
        <f>-MIN(0,AC$72*ScaleEconomics!$D$81)</f>
        <v>0</v>
      </c>
      <c r="AD112" s="63">
        <f>-MIN(0,AD$72*ScaleEconomics!$D$81)</f>
        <v>0</v>
      </c>
      <c r="AE112" s="63">
        <f>-MIN(0,AE$72*ScaleEconomics!$D$81)</f>
        <v>0</v>
      </c>
      <c r="AF112" s="63">
        <f>-MIN(0,AF$72*ScaleEconomics!$D$81)</f>
        <v>0</v>
      </c>
      <c r="AG112" s="63">
        <f>-MIN(0,AG$72*ScaleEconomics!$D$81)</f>
        <v>0</v>
      </c>
      <c r="AH112" s="63">
        <f>-MIN(0,AH$72*ScaleEconomics!$D$81)</f>
        <v>0</v>
      </c>
      <c r="AI112" s="63">
        <f>-MIN(0,AI$72*ScaleEconomics!$D$81)</f>
        <v>0</v>
      </c>
      <c r="AJ112" s="63">
        <f>-MIN(0,AJ$72*ScaleEconomics!$D$81)</f>
        <v>0</v>
      </c>
      <c r="AK112" s="63">
        <f>-MIN(0,AK$72*ScaleEconomics!$D$81)</f>
        <v>0</v>
      </c>
      <c r="AL112" s="63">
        <f>-MIN(0,AL$72*ScaleEconomics!$D$81)</f>
        <v>0</v>
      </c>
      <c r="AM112" s="63">
        <f>-MIN(0,AM$72*ScaleEconomics!$D$81)</f>
        <v>0</v>
      </c>
      <c r="AN112" s="63">
        <f>-MIN(0,AN$72*ScaleEconomics!$D$81)</f>
        <v>0</v>
      </c>
      <c r="AO112" s="63">
        <f>-MIN(0,AO$72*ScaleEconomics!$D$81)</f>
        <v>0</v>
      </c>
      <c r="AP112" s="63">
        <f>-MIN(0,AP$72*ScaleEconomics!$D$81)</f>
        <v>0</v>
      </c>
      <c r="AQ112" s="63">
        <f>-MIN(0,AQ$72*ScaleEconomics!$D$81)</f>
        <v>0</v>
      </c>
      <c r="AR112" s="63">
        <f>-MIN(0,AR$72*ScaleEconomics!$D$81)</f>
        <v>0</v>
      </c>
      <c r="AS112" s="63">
        <f>-MIN(0,AS$72*ScaleEconomics!$D$81)</f>
        <v>0</v>
      </c>
      <c r="AT112" s="63">
        <f>-MIN(0,AT$72*ScaleEconomics!$D$81)</f>
        <v>0</v>
      </c>
      <c r="AU112" s="63">
        <f>-MIN(0,AU$72*ScaleEconomics!$D$81)</f>
        <v>0</v>
      </c>
      <c r="AV112" s="63">
        <f>-MIN(0,AV$72*ScaleEconomics!$D$81)</f>
        <v>0</v>
      </c>
      <c r="AW112" s="63">
        <f>-MIN(0,AW$72*ScaleEconomics!$D$81)</f>
        <v>0</v>
      </c>
      <c r="AX112" s="63">
        <f>-MIN(0,AX$72*ScaleEconomics!$D$81)</f>
        <v>0</v>
      </c>
      <c r="AY112" s="63">
        <f>-MIN(0,AY$72*ScaleEconomics!$D$81)</f>
        <v>0</v>
      </c>
      <c r="AZ112" s="63">
        <f>-MIN(0,AZ$72*ScaleEconomics!$D$81)</f>
        <v>0</v>
      </c>
      <c r="BA112" s="63">
        <f>-MIN(0,BA$72*ScaleEconomics!$D$81)</f>
        <v>0</v>
      </c>
      <c r="BB112" s="63">
        <f>-MIN(0,BB$72*ScaleEconomics!$D$81)</f>
        <v>0</v>
      </c>
      <c r="BC112" s="63">
        <f>-MIN(0,BC$72*ScaleEconomics!$D$81)</f>
        <v>0</v>
      </c>
      <c r="BD112" s="63">
        <f>-MIN(0,BD$72*ScaleEconomics!$D$81)</f>
        <v>0</v>
      </c>
      <c r="BE112" s="63">
        <f>-MIN(0,BE$72*ScaleEconomics!$D$81)</f>
        <v>0</v>
      </c>
      <c r="BF112" s="63">
        <f>-MIN(0,BF$72*ScaleEconomics!$D$81)</f>
        <v>0</v>
      </c>
      <c r="BG112" s="63">
        <f>-MIN(0,BG$72*ScaleEconomics!$D$81)</f>
        <v>0</v>
      </c>
      <c r="BH112" s="63">
        <f>-MIN(0,BH$72*ScaleEconomics!$D$81)</f>
        <v>0</v>
      </c>
      <c r="BI112" s="63">
        <f>-MIN(0,BI$72*ScaleEconomics!$D$81)</f>
        <v>0</v>
      </c>
      <c r="BJ112" s="63">
        <f>-MIN(0,BJ$72*ScaleEconomics!$D$81)</f>
        <v>0</v>
      </c>
      <c r="BK112" s="63">
        <f>-MIN(0,BK$72*ScaleEconomics!$D$81)</f>
        <v>0</v>
      </c>
      <c r="BL112" s="63">
        <f>-MIN(0,BL$72*ScaleEconomics!$D$81)</f>
        <v>0</v>
      </c>
      <c r="BM112" s="63">
        <f>-MIN(0,BM$72*ScaleEconomics!$D$81)</f>
        <v>0</v>
      </c>
      <c r="BN112" s="63">
        <f>-MIN(0,BN$72*ScaleEconomics!$D$81)</f>
        <v>0</v>
      </c>
      <c r="BO112" s="63">
        <f>-MIN(0,BO$72*ScaleEconomics!$D$81)</f>
        <v>0</v>
      </c>
      <c r="BP112" s="63">
        <f>-MIN(0,BP$72*ScaleEconomics!$D$81)</f>
        <v>0</v>
      </c>
      <c r="BQ112" s="63">
        <f>-MIN(0,BQ$72*ScaleEconomics!$D$81)</f>
        <v>0</v>
      </c>
      <c r="BR112" s="63">
        <f>-MIN(0,BR$72*ScaleEconomics!$D$81)</f>
        <v>0</v>
      </c>
      <c r="BS112" s="63">
        <f>-MIN(0,BS$72*ScaleEconomics!$D$81)</f>
        <v>0</v>
      </c>
      <c r="BT112" s="63">
        <f>-MIN(0,BT$72*ScaleEconomics!$D$81)</f>
        <v>0</v>
      </c>
      <c r="BU112" s="63">
        <f>-MIN(0,BU$72*ScaleEconomics!$D$81)</f>
        <v>0</v>
      </c>
      <c r="BV112" s="63">
        <f>-MIN(0,BV$72*ScaleEconomics!$D$81)</f>
        <v>0</v>
      </c>
      <c r="BW112" s="63">
        <f>-MIN(0,BW$72*ScaleEconomics!$D$81)</f>
        <v>0</v>
      </c>
      <c r="BX112" s="63">
        <f>-MIN(0,BX$72*ScaleEconomics!$D$81)</f>
        <v>0</v>
      </c>
      <c r="BY112" s="63">
        <f>-MIN(0,BY$72*ScaleEconomics!$D$81)</f>
        <v>0</v>
      </c>
      <c r="BZ112" s="63">
        <f>-MIN(0,BZ$72*ScaleEconomics!$D$81)</f>
        <v>0</v>
      </c>
    </row>
    <row r="113" spans="1:78" x14ac:dyDescent="0.2">
      <c r="A113" s="155" t="s">
        <v>193</v>
      </c>
      <c r="E113" s="93"/>
      <c r="F113" s="63">
        <f>MAX(F$72,F111)</f>
        <v>0</v>
      </c>
      <c r="G113" s="63">
        <f>MIN(G109+G111,MAX(G$72,0)*ScaleEconomics!$D$97)</f>
        <v>0</v>
      </c>
      <c r="H113" s="63">
        <f>MIN(H109+H111,MAX(H$72,0)*ScaleEconomics!$D$97)</f>
        <v>0</v>
      </c>
      <c r="I113" s="63">
        <f>MIN(I109+I111,MAX(I$72,0)*ScaleEconomics!$D$97)</f>
        <v>0</v>
      </c>
      <c r="J113" s="63">
        <f>MIN(J109+J111,MAX(J$72,0)*ScaleEconomics!$D$97)</f>
        <v>0</v>
      </c>
      <c r="K113" s="63">
        <f>MIN(K109+K111,MAX(K$72,0)*ScaleEconomics!$D$97)</f>
        <v>0</v>
      </c>
      <c r="L113" s="63">
        <f>MIN(L109+L111,MAX(L$72,0)*ScaleEconomics!$D$97)</f>
        <v>0</v>
      </c>
      <c r="M113" s="63">
        <f>MIN(M109+M111,MAX(M$72,0)*ScaleEconomics!$D$97)</f>
        <v>0</v>
      </c>
      <c r="N113" s="63">
        <f>MIN(N109+N111,MAX(N$72,0)*ScaleEconomics!$D$97)</f>
        <v>0</v>
      </c>
      <c r="O113" s="63">
        <f>MIN(O109+O111,MAX(O$72,0)*ScaleEconomics!$D$97)</f>
        <v>0</v>
      </c>
      <c r="P113" s="63">
        <f>MIN(P109+P111,MAX(P$72,0)*ScaleEconomics!$D$97)</f>
        <v>0</v>
      </c>
      <c r="Q113" s="63">
        <f>MIN(Q109+Q111,MAX(Q$72,0)*ScaleEconomics!$D$97)</f>
        <v>32014.328125</v>
      </c>
      <c r="R113" s="63">
        <f>MIN(R109+R111,MAX(R$72,0)*ScaleEconomics!$D$97)</f>
        <v>0</v>
      </c>
      <c r="S113" s="63">
        <f>MIN(S109+S111,MAX(S$72,0)*ScaleEconomics!$D$97)</f>
        <v>0</v>
      </c>
      <c r="T113" s="63">
        <f>MIN(T109+T111,MAX(T$72,0)*ScaleEconomics!$D$97)</f>
        <v>0</v>
      </c>
      <c r="U113" s="63">
        <f>MIN(U109+U111,MAX(U$72,0)*ScaleEconomics!$D$97)</f>
        <v>0</v>
      </c>
      <c r="V113" s="63">
        <f>MIN(V109+V111,MAX(V$72,0)*ScaleEconomics!$D$97)</f>
        <v>0</v>
      </c>
      <c r="W113" s="63">
        <f>MIN(W109+W111,MAX(W$72,0)*ScaleEconomics!$D$97)</f>
        <v>0</v>
      </c>
      <c r="X113" s="63">
        <f>MIN(X109+X111,MAX(X$72,0)*ScaleEconomics!$D$97)</f>
        <v>0</v>
      </c>
      <c r="Y113" s="63">
        <f>MIN(Y109+Y111,MAX(Y$72,0)*ScaleEconomics!$D$97)</f>
        <v>0</v>
      </c>
      <c r="Z113" s="63">
        <f>MIN(Z109+Z111,MAX(Z$72,0)*ScaleEconomics!$D$97)</f>
        <v>0</v>
      </c>
      <c r="AA113" s="63">
        <f>MIN(AA109+AA111,MAX(AA$72,0)*ScaleEconomics!$D$97)</f>
        <v>0</v>
      </c>
      <c r="AB113" s="63">
        <f>MIN(AB109+AB111,MAX(AB$72,0)*ScaleEconomics!$D$97)</f>
        <v>0</v>
      </c>
      <c r="AC113" s="63">
        <f>MIN(AC109+AC111,MAX(AC$72,0)*ScaleEconomics!$D$97)</f>
        <v>0</v>
      </c>
      <c r="AD113" s="63">
        <f>MIN(AD109+AD111,MAX(AD$72,0)*ScaleEconomics!$D$97)</f>
        <v>0</v>
      </c>
      <c r="AE113" s="63">
        <f>MIN(AE109+AE111,MAX(AE$72,0)*ScaleEconomics!$D$97)</f>
        <v>0</v>
      </c>
      <c r="AF113" s="63">
        <f>MIN(AF109+AF111,MAX(AF$72,0)*ScaleEconomics!$D$97)</f>
        <v>0</v>
      </c>
      <c r="AG113" s="63">
        <f>MIN(AG109+AG111,MAX(AG$72,0)*ScaleEconomics!$D$97)</f>
        <v>0</v>
      </c>
      <c r="AH113" s="63">
        <f>MIN(AH109+AH111,MAX(AH$72,0)*ScaleEconomics!$D$97)</f>
        <v>0</v>
      </c>
      <c r="AI113" s="63">
        <f>MIN(AI109+AI111,MAX(AI$72,0)*ScaleEconomics!$D$97)</f>
        <v>0</v>
      </c>
      <c r="AJ113" s="63">
        <f>MIN(AJ109+AJ111,MAX(AJ$72,0)*ScaleEconomics!$D$97)</f>
        <v>0</v>
      </c>
      <c r="AK113" s="63">
        <f>MIN(AK109+AK111,MAX(AK$72,0)*ScaleEconomics!$D$97)</f>
        <v>0</v>
      </c>
      <c r="AL113" s="63">
        <f>MIN(AL109+AL111,MAX(AL$72,0)*ScaleEconomics!$D$97)</f>
        <v>0</v>
      </c>
      <c r="AM113" s="63">
        <f>MIN(AM109+AM111,MAX(AM$72,0)*ScaleEconomics!$D$97)</f>
        <v>0</v>
      </c>
      <c r="AN113" s="63">
        <f>MIN(AN109+AN111,MAX(AN$72,0)*ScaleEconomics!$D$97)</f>
        <v>0</v>
      </c>
      <c r="AO113" s="63">
        <f>MIN(AO109+AO111,MAX(AO$72,0)*ScaleEconomics!$D$97)</f>
        <v>0</v>
      </c>
      <c r="AP113" s="63">
        <f>MIN(AP109+AP111,MAX(AP$72,0)*ScaleEconomics!$D$97)</f>
        <v>0</v>
      </c>
      <c r="AQ113" s="63">
        <f>MIN(AQ109+AQ111,MAX(AQ$72,0)*ScaleEconomics!$D$97)</f>
        <v>0</v>
      </c>
      <c r="AR113" s="63">
        <f>MIN(AR109+AR111,MAX(AR$72,0)*ScaleEconomics!$D$97)</f>
        <v>0</v>
      </c>
      <c r="AS113" s="63">
        <f>MIN(AS109+AS111,MAX(AS$72,0)*ScaleEconomics!$D$97)</f>
        <v>0</v>
      </c>
      <c r="AT113" s="63">
        <f>MIN(AT109+AT111,MAX(AT$72,0)*ScaleEconomics!$D$97)</f>
        <v>0</v>
      </c>
      <c r="AU113" s="63">
        <f>MIN(AU109+AU111,MAX(AU$72,0)*ScaleEconomics!$D$97)</f>
        <v>0</v>
      </c>
      <c r="AV113" s="63">
        <f>MIN(AV109+AV111,MAX(AV$72,0)*ScaleEconomics!$D$97)</f>
        <v>0</v>
      </c>
      <c r="AW113" s="63">
        <f>MIN(AW109+AW111,MAX(AW$72,0)*ScaleEconomics!$D$97)</f>
        <v>0</v>
      </c>
      <c r="AX113" s="63">
        <f>MIN(AX109+AX111,MAX(AX$72,0)*ScaleEconomics!$D$97)</f>
        <v>0</v>
      </c>
      <c r="AY113" s="63">
        <f>MIN(AY109+AY111,MAX(AY$72,0)*ScaleEconomics!$D$97)</f>
        <v>0</v>
      </c>
      <c r="AZ113" s="63">
        <f>MIN(AZ109+AZ111,MAX(AZ$72,0)*ScaleEconomics!$D$97)</f>
        <v>0</v>
      </c>
      <c r="BA113" s="63">
        <f>MIN(BA109+BA111,MAX(BA$72,0)*ScaleEconomics!$D$97)</f>
        <v>0</v>
      </c>
      <c r="BB113" s="63">
        <f>MIN(BB109+BB111,MAX(BB$72,0)*ScaleEconomics!$D$97)</f>
        <v>0</v>
      </c>
      <c r="BC113" s="63">
        <f>MIN(BC109+BC111,MAX(BC$72,0)*ScaleEconomics!$D$97)</f>
        <v>0</v>
      </c>
      <c r="BD113" s="63">
        <f>MIN(BD109+BD111,MAX(BD$72,0)*ScaleEconomics!$D$97)</f>
        <v>0</v>
      </c>
      <c r="BE113" s="63">
        <f>MIN(BE109+BE111,MAX(BE$72,0)*ScaleEconomics!$D$97)</f>
        <v>0</v>
      </c>
      <c r="BF113" s="63">
        <f>MIN(BF109+BF111,MAX(BF$72,0)*ScaleEconomics!$D$97)</f>
        <v>0</v>
      </c>
      <c r="BG113" s="63">
        <f>MIN(BG109+BG111,MAX(BG$72,0)*ScaleEconomics!$D$97)</f>
        <v>0</v>
      </c>
      <c r="BH113" s="63">
        <f>MIN(BH109+BH111,MAX(BH$72,0)*ScaleEconomics!$D$97)</f>
        <v>0</v>
      </c>
      <c r="BI113" s="63">
        <f>MIN(BI109+BI111,MAX(BI$72,0)*ScaleEconomics!$D$97)</f>
        <v>0</v>
      </c>
      <c r="BJ113" s="63">
        <f>MIN(BJ109+BJ111,MAX(BJ$72,0)*ScaleEconomics!$D$97)</f>
        <v>0</v>
      </c>
      <c r="BK113" s="63">
        <f>MIN(BK109+BK111,MAX(BK$72,0)*ScaleEconomics!$D$97)</f>
        <v>0</v>
      </c>
      <c r="BL113" s="63">
        <f>MIN(BL109+BL111,MAX(BL$72,0)*ScaleEconomics!$D$97)</f>
        <v>0</v>
      </c>
      <c r="BM113" s="63">
        <f>MIN(BM109+BM111,MAX(BM$72,0)*ScaleEconomics!$D$97)</f>
        <v>0</v>
      </c>
      <c r="BN113" s="63">
        <f>MIN(BN109+BN111,MAX(BN$72,0)*ScaleEconomics!$D$97)</f>
        <v>0</v>
      </c>
      <c r="BO113" s="63">
        <f>MIN(BO109+BO111,MAX(BO$72,0)*ScaleEconomics!$D$97)</f>
        <v>0</v>
      </c>
      <c r="BP113" s="63">
        <f>MIN(BP109+BP111,MAX(BP$72,0)*ScaleEconomics!$D$97)</f>
        <v>0</v>
      </c>
      <c r="BQ113" s="63">
        <f>MIN(BQ109+BQ111,MAX(BQ$72,0)*ScaleEconomics!$D$97)</f>
        <v>0</v>
      </c>
      <c r="BR113" s="63">
        <f>MIN(BR109+BR111,MAX(BR$72,0)*ScaleEconomics!$D$97)</f>
        <v>0</v>
      </c>
      <c r="BS113" s="63">
        <f>MIN(BS109+BS111,MAX(BS$72,0)*ScaleEconomics!$D$97)</f>
        <v>0</v>
      </c>
      <c r="BT113" s="63">
        <f>MIN(BT109+BT111,MAX(BT$72,0)*ScaleEconomics!$D$97)</f>
        <v>0</v>
      </c>
      <c r="BU113" s="63">
        <f>MIN(BU109+BU111,MAX(BU$72,0)*ScaleEconomics!$D$97)</f>
        <v>0</v>
      </c>
      <c r="BV113" s="63">
        <f>MIN(BV109+BV111,MAX(BV$72,0)*ScaleEconomics!$D$97)</f>
        <v>0</v>
      </c>
      <c r="BW113" s="63">
        <f>MIN(BW109+BW111,MAX(BW$72,0)*ScaleEconomics!$D$97)</f>
        <v>0</v>
      </c>
      <c r="BX113" s="63">
        <f>MIN(BX109+BX111,MAX(BX$72,0)*ScaleEconomics!$D$97)</f>
        <v>0</v>
      </c>
      <c r="BY113" s="63">
        <f>MIN(BY109+BY111,MAX(BY$72,0)*ScaleEconomics!$D$97)</f>
        <v>0</v>
      </c>
      <c r="BZ113" s="63">
        <f>MIN(BZ109+BZ111,MAX(BZ$72,0)*ScaleEconomics!$D$97)</f>
        <v>0</v>
      </c>
    </row>
    <row r="114" spans="1:78" x14ac:dyDescent="0.2">
      <c r="A114" s="155" t="s">
        <v>194</v>
      </c>
      <c r="E114" s="93"/>
      <c r="F114" s="63">
        <f>F109+F112-F113</f>
        <v>160875</v>
      </c>
      <c r="G114" s="63">
        <f>G109+G111+G112-G113</f>
        <v>168627.620850693</v>
      </c>
      <c r="H114" s="63">
        <f t="shared" ref="H114:BS114" si="76">H109+H111+H112-H113</f>
        <v>373174.35085228854</v>
      </c>
      <c r="I114" s="63">
        <f t="shared" si="76"/>
        <v>581402.16609800584</v>
      </c>
      <c r="J114" s="63">
        <f t="shared" si="76"/>
        <v>933890.41933073569</v>
      </c>
      <c r="K114" s="63">
        <f t="shared" si="76"/>
        <v>959821.70687942405</v>
      </c>
      <c r="L114" s="63">
        <f t="shared" si="76"/>
        <v>988089.28902234579</v>
      </c>
      <c r="M114" s="63">
        <f t="shared" si="76"/>
        <v>1018163.0003669937</v>
      </c>
      <c r="N114" s="63">
        <f t="shared" si="76"/>
        <v>1049450.0790792995</v>
      </c>
      <c r="O114" s="63">
        <f t="shared" si="76"/>
        <v>1083248.9739920539</v>
      </c>
      <c r="P114" s="63">
        <f t="shared" si="76"/>
        <v>1110887.3926418249</v>
      </c>
      <c r="Q114" s="63">
        <f t="shared" si="76"/>
        <v>1100127.2792588498</v>
      </c>
      <c r="R114" s="63">
        <f t="shared" si="76"/>
        <v>1121175.624565318</v>
      </c>
      <c r="S114" s="63">
        <f t="shared" si="76"/>
        <v>1140532.959002153</v>
      </c>
      <c r="T114" s="63">
        <f t="shared" si="76"/>
        <v>1162354.3718578166</v>
      </c>
      <c r="U114" s="63">
        <f t="shared" si="76"/>
        <v>1183869.3036918798</v>
      </c>
      <c r="V114" s="63">
        <f t="shared" si="76"/>
        <v>1206519.8554704178</v>
      </c>
      <c r="W114" s="63">
        <f t="shared" si="76"/>
        <v>1228852.2809986158</v>
      </c>
      <c r="X114" s="63">
        <f t="shared" si="76"/>
        <v>1252363.4761382593</v>
      </c>
      <c r="Y114" s="63">
        <f t="shared" si="76"/>
        <v>1276324.5026412341</v>
      </c>
      <c r="Z114" s="63">
        <f t="shared" si="76"/>
        <v>1299948.9973197209</v>
      </c>
      <c r="AA114" s="63">
        <f t="shared" si="76"/>
        <v>1324820.4607333143</v>
      </c>
      <c r="AB114" s="63">
        <f t="shared" si="76"/>
        <v>1349342.6052661317</v>
      </c>
      <c r="AC114" s="63">
        <f t="shared" si="76"/>
        <v>1375159.0990735616</v>
      </c>
      <c r="AD114" s="63">
        <f t="shared" si="76"/>
        <v>1401469.5307066469</v>
      </c>
      <c r="AE114" s="63">
        <f t="shared" si="76"/>
        <v>1425666.1987526906</v>
      </c>
      <c r="AF114" s="63">
        <f t="shared" si="76"/>
        <v>1452942.96482227</v>
      </c>
      <c r="AG114" s="63">
        <f t="shared" si="76"/>
        <v>1479836.6296148491</v>
      </c>
      <c r="AH114" s="63">
        <f t="shared" si="76"/>
        <v>1508149.8193380216</v>
      </c>
      <c r="AI114" s="63">
        <f t="shared" si="76"/>
        <v>1536065.351248269</v>
      </c>
      <c r="AJ114" s="63">
        <f t="shared" si="76"/>
        <v>1565454.3451728234</v>
      </c>
      <c r="AK114" s="63">
        <f t="shared" si="76"/>
        <v>1595405.6283015418</v>
      </c>
      <c r="AL114" s="63">
        <f t="shared" si="76"/>
        <v>1624936.2466496504</v>
      </c>
      <c r="AM114" s="63">
        <f t="shared" si="76"/>
        <v>1656025.5759166421</v>
      </c>
      <c r="AN114" s="63">
        <f t="shared" si="76"/>
        <v>1686678.2565826639</v>
      </c>
      <c r="AO114" s="63">
        <f t="shared" si="76"/>
        <v>1718948.8738419514</v>
      </c>
      <c r="AP114" s="63">
        <f t="shared" si="76"/>
        <v>1751836.9133833079</v>
      </c>
      <c r="AQ114" s="63">
        <f t="shared" si="76"/>
        <v>1782082.7484408626</v>
      </c>
      <c r="AR114" s="63">
        <f t="shared" si="76"/>
        <v>1816178.7060278368</v>
      </c>
      <c r="AS114" s="63">
        <f t="shared" si="76"/>
        <v>1849795.7870185608</v>
      </c>
      <c r="AT114" s="63">
        <f t="shared" si="76"/>
        <v>1885187.2741725263</v>
      </c>
      <c r="AU114" s="63">
        <f t="shared" si="76"/>
        <v>1920081.6890603355</v>
      </c>
      <c r="AV114" s="63">
        <f t="shared" si="76"/>
        <v>1956817.9314660283</v>
      </c>
      <c r="AW114" s="63">
        <f t="shared" si="76"/>
        <v>1994257.0353769264</v>
      </c>
      <c r="AX114" s="63">
        <f t="shared" si="76"/>
        <v>2031170.3083120622</v>
      </c>
      <c r="AY114" s="63">
        <f t="shared" si="76"/>
        <v>2070031.9698958017</v>
      </c>
      <c r="AZ114" s="63">
        <f t="shared" si="76"/>
        <v>2108347.820728329</v>
      </c>
      <c r="BA114" s="63">
        <f t="shared" si="76"/>
        <v>2148686.0923024383</v>
      </c>
      <c r="BB114" s="63">
        <f t="shared" si="76"/>
        <v>2189796.1417291337</v>
      </c>
      <c r="BC114" s="63">
        <f t="shared" si="76"/>
        <v>2228965.702171756</v>
      </c>
      <c r="BD114" s="63">
        <f t="shared" si="76"/>
        <v>2271611.7129198872</v>
      </c>
      <c r="BE114" s="63">
        <f t="shared" si="76"/>
        <v>2313658.7618579967</v>
      </c>
      <c r="BF114" s="63">
        <f t="shared" si="76"/>
        <v>2357925.1748986137</v>
      </c>
      <c r="BG114" s="63">
        <f t="shared" si="76"/>
        <v>2401569.8676326219</v>
      </c>
      <c r="BH114" s="63">
        <f t="shared" si="76"/>
        <v>2447518.2527009342</v>
      </c>
      <c r="BI114" s="63">
        <f t="shared" si="76"/>
        <v>2494345.7519348767</v>
      </c>
      <c r="BJ114" s="63">
        <f t="shared" si="76"/>
        <v>2540515.5604913579</v>
      </c>
      <c r="BK114" s="63">
        <f t="shared" si="76"/>
        <v>2589122.3442534171</v>
      </c>
      <c r="BL114" s="63">
        <f t="shared" si="76"/>
        <v>2637046.4473456852</v>
      </c>
      <c r="BM114" s="63">
        <f t="shared" si="76"/>
        <v>2687500.1223516543</v>
      </c>
      <c r="BN114" s="63">
        <f t="shared" si="76"/>
        <v>2738919.1096387818</v>
      </c>
      <c r="BO114" s="63">
        <f t="shared" si="76"/>
        <v>2786207.1277146935</v>
      </c>
      <c r="BP114" s="63">
        <f t="shared" si="76"/>
        <v>2839514.6411498575</v>
      </c>
      <c r="BQ114" s="63">
        <f t="shared" si="76"/>
        <v>2892073.4523224942</v>
      </c>
      <c r="BR114" s="63">
        <f t="shared" si="76"/>
        <v>2947406.4686232656</v>
      </c>
      <c r="BS114" s="63">
        <f t="shared" si="76"/>
        <v>3001962.334540776</v>
      </c>
      <c r="BT114" s="63">
        <f t="shared" ref="BT114:BZ114" si="77">BT109+BT111+BT112-BT113</f>
        <v>3059397.8158761663</v>
      </c>
      <c r="BU114" s="63">
        <f t="shared" si="77"/>
        <v>3117932.189918594</v>
      </c>
      <c r="BV114" s="63">
        <f t="shared" si="77"/>
        <v>3175644.4506141953</v>
      </c>
      <c r="BW114" s="63">
        <f t="shared" si="77"/>
        <v>3236402.9303167695</v>
      </c>
      <c r="BX114" s="63">
        <f t="shared" si="77"/>
        <v>3296308.0591821047</v>
      </c>
      <c r="BY114" s="63">
        <f t="shared" si="77"/>
        <v>3359375.1529395659</v>
      </c>
      <c r="BZ114" s="63">
        <f t="shared" si="77"/>
        <v>3423648.8870484754</v>
      </c>
    </row>
    <row r="115" spans="1:78" x14ac:dyDescent="0.2">
      <c r="A115" s="155" t="s">
        <v>196</v>
      </c>
      <c r="B115" s="101">
        <f>XIRR(F115:BZ115, $F$2:$BZ$2)</f>
        <v>2.9802322387695314E-9</v>
      </c>
      <c r="E115" s="93"/>
      <c r="F115" s="63">
        <f>-F112+F113</f>
        <v>-160875</v>
      </c>
      <c r="G115" s="63">
        <f>-G112+G113</f>
        <v>-4875</v>
      </c>
      <c r="H115" s="63">
        <f t="shared" ref="H115:BS115" si="78">-H112+H113</f>
        <v>-201320.4375</v>
      </c>
      <c r="I115" s="63">
        <f t="shared" si="78"/>
        <v>-201320.4375</v>
      </c>
      <c r="J115" s="63">
        <f t="shared" si="78"/>
        <v>-341364.49166015635</v>
      </c>
      <c r="K115" s="63">
        <f t="shared" si="78"/>
        <v>-8645.174811596682</v>
      </c>
      <c r="L115" s="63">
        <f t="shared" si="78"/>
        <v>-9903.6536230761758</v>
      </c>
      <c r="M115" s="63">
        <f t="shared" si="78"/>
        <v>-11168.9491947845</v>
      </c>
      <c r="N115" s="63">
        <f t="shared" si="78"/>
        <v>-12441.09845083959</v>
      </c>
      <c r="O115" s="63">
        <f t="shared" si="78"/>
        <v>-13720.138515364955</v>
      </c>
      <c r="P115" s="63">
        <f t="shared" si="78"/>
        <v>-7587.7108802398207</v>
      </c>
      <c r="Q115" s="63">
        <f t="shared" si="78"/>
        <v>32014.328125</v>
      </c>
      <c r="R115" s="63">
        <f t="shared" si="78"/>
        <v>0</v>
      </c>
      <c r="S115" s="63">
        <f t="shared" si="78"/>
        <v>0</v>
      </c>
      <c r="T115" s="63">
        <f t="shared" si="78"/>
        <v>0</v>
      </c>
      <c r="U115" s="63">
        <f t="shared" si="78"/>
        <v>0</v>
      </c>
      <c r="V115" s="63">
        <f t="shared" si="78"/>
        <v>0</v>
      </c>
      <c r="W115" s="63">
        <f t="shared" si="78"/>
        <v>0</v>
      </c>
      <c r="X115" s="63">
        <f t="shared" si="78"/>
        <v>0</v>
      </c>
      <c r="Y115" s="63">
        <f t="shared" si="78"/>
        <v>0</v>
      </c>
      <c r="Z115" s="63">
        <f t="shared" si="78"/>
        <v>0</v>
      </c>
      <c r="AA115" s="63">
        <f t="shared" si="78"/>
        <v>0</v>
      </c>
      <c r="AB115" s="63">
        <f t="shared" si="78"/>
        <v>0</v>
      </c>
      <c r="AC115" s="63">
        <f t="shared" si="78"/>
        <v>0</v>
      </c>
      <c r="AD115" s="63">
        <f t="shared" si="78"/>
        <v>0</v>
      </c>
      <c r="AE115" s="63">
        <f t="shared" si="78"/>
        <v>0</v>
      </c>
      <c r="AF115" s="63">
        <f t="shared" si="78"/>
        <v>0</v>
      </c>
      <c r="AG115" s="63">
        <f t="shared" si="78"/>
        <v>0</v>
      </c>
      <c r="AH115" s="63">
        <f t="shared" si="78"/>
        <v>0</v>
      </c>
      <c r="AI115" s="63">
        <f t="shared" si="78"/>
        <v>0</v>
      </c>
      <c r="AJ115" s="63">
        <f t="shared" si="78"/>
        <v>0</v>
      </c>
      <c r="AK115" s="63">
        <f t="shared" si="78"/>
        <v>0</v>
      </c>
      <c r="AL115" s="63">
        <f t="shared" si="78"/>
        <v>0</v>
      </c>
      <c r="AM115" s="63">
        <f t="shared" si="78"/>
        <v>0</v>
      </c>
      <c r="AN115" s="63">
        <f t="shared" si="78"/>
        <v>0</v>
      </c>
      <c r="AO115" s="63">
        <f t="shared" si="78"/>
        <v>0</v>
      </c>
      <c r="AP115" s="63">
        <f t="shared" si="78"/>
        <v>0</v>
      </c>
      <c r="AQ115" s="63">
        <f t="shared" si="78"/>
        <v>0</v>
      </c>
      <c r="AR115" s="63">
        <f t="shared" si="78"/>
        <v>0</v>
      </c>
      <c r="AS115" s="63">
        <f t="shared" si="78"/>
        <v>0</v>
      </c>
      <c r="AT115" s="63">
        <f t="shared" si="78"/>
        <v>0</v>
      </c>
      <c r="AU115" s="63">
        <f t="shared" si="78"/>
        <v>0</v>
      </c>
      <c r="AV115" s="63">
        <f t="shared" si="78"/>
        <v>0</v>
      </c>
      <c r="AW115" s="63">
        <f t="shared" si="78"/>
        <v>0</v>
      </c>
      <c r="AX115" s="63">
        <f t="shared" si="78"/>
        <v>0</v>
      </c>
      <c r="AY115" s="63">
        <f t="shared" si="78"/>
        <v>0</v>
      </c>
      <c r="AZ115" s="63">
        <f t="shared" si="78"/>
        <v>0</v>
      </c>
      <c r="BA115" s="63">
        <f t="shared" si="78"/>
        <v>0</v>
      </c>
      <c r="BB115" s="63">
        <f t="shared" si="78"/>
        <v>0</v>
      </c>
      <c r="BC115" s="63">
        <f t="shared" si="78"/>
        <v>0</v>
      </c>
      <c r="BD115" s="63">
        <f t="shared" si="78"/>
        <v>0</v>
      </c>
      <c r="BE115" s="63">
        <f t="shared" si="78"/>
        <v>0</v>
      </c>
      <c r="BF115" s="63">
        <f t="shared" si="78"/>
        <v>0</v>
      </c>
      <c r="BG115" s="63">
        <f t="shared" si="78"/>
        <v>0</v>
      </c>
      <c r="BH115" s="63">
        <f t="shared" si="78"/>
        <v>0</v>
      </c>
      <c r="BI115" s="63">
        <f t="shared" si="78"/>
        <v>0</v>
      </c>
      <c r="BJ115" s="63">
        <f t="shared" si="78"/>
        <v>0</v>
      </c>
      <c r="BK115" s="63">
        <f t="shared" si="78"/>
        <v>0</v>
      </c>
      <c r="BL115" s="63">
        <f t="shared" si="78"/>
        <v>0</v>
      </c>
      <c r="BM115" s="63">
        <f t="shared" si="78"/>
        <v>0</v>
      </c>
      <c r="BN115" s="63">
        <f t="shared" si="78"/>
        <v>0</v>
      </c>
      <c r="BO115" s="63">
        <f t="shared" si="78"/>
        <v>0</v>
      </c>
      <c r="BP115" s="63">
        <f t="shared" si="78"/>
        <v>0</v>
      </c>
      <c r="BQ115" s="63">
        <f t="shared" si="78"/>
        <v>0</v>
      </c>
      <c r="BR115" s="63">
        <f t="shared" si="78"/>
        <v>0</v>
      </c>
      <c r="BS115" s="63">
        <f t="shared" si="78"/>
        <v>0</v>
      </c>
      <c r="BT115" s="63">
        <f t="shared" ref="BT115:BZ115" si="79">-BT112+BT113</f>
        <v>0</v>
      </c>
      <c r="BU115" s="63">
        <f t="shared" si="79"/>
        <v>0</v>
      </c>
      <c r="BV115" s="63">
        <f t="shared" si="79"/>
        <v>0</v>
      </c>
      <c r="BW115" s="63">
        <f t="shared" si="79"/>
        <v>0</v>
      </c>
      <c r="BX115" s="63">
        <f t="shared" si="79"/>
        <v>0</v>
      </c>
      <c r="BY115" s="63">
        <f t="shared" si="79"/>
        <v>0</v>
      </c>
      <c r="BZ115" s="63">
        <f t="shared" si="79"/>
        <v>0</v>
      </c>
    </row>
    <row r="116" spans="1:78" x14ac:dyDescent="0.2">
      <c r="E116" s="9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</row>
    <row r="117" spans="1:78" x14ac:dyDescent="0.2">
      <c r="A117" s="155" t="s">
        <v>197</v>
      </c>
      <c r="E117" s="93"/>
      <c r="F117" s="63">
        <v>0</v>
      </c>
      <c r="G117" s="63">
        <f>F120</f>
        <v>86625</v>
      </c>
      <c r="H117" s="63">
        <f t="shared" ref="H117:BS117" si="80">G120</f>
        <v>90799.488150373145</v>
      </c>
      <c r="I117" s="63">
        <f t="shared" si="80"/>
        <v>200940.03507430921</v>
      </c>
      <c r="J117" s="63">
        <f t="shared" si="80"/>
        <v>313062.70482200314</v>
      </c>
      <c r="K117" s="63">
        <f t="shared" si="80"/>
        <v>502864.0719473192</v>
      </c>
      <c r="L117" s="63">
        <f t="shared" si="80"/>
        <v>516827.07293507445</v>
      </c>
      <c r="M117" s="63">
        <f t="shared" si="80"/>
        <v>532048.07870434003</v>
      </c>
      <c r="N117" s="63">
        <f t="shared" si="80"/>
        <v>548241.61558222747</v>
      </c>
      <c r="O117" s="63">
        <f t="shared" si="80"/>
        <v>565088.50411962287</v>
      </c>
      <c r="P117" s="63">
        <f t="shared" si="80"/>
        <v>583287.90907264454</v>
      </c>
      <c r="Q117" s="63">
        <f t="shared" si="80"/>
        <v>598170.13449944428</v>
      </c>
      <c r="R117" s="63">
        <f t="shared" si="80"/>
        <v>592376.22729322687</v>
      </c>
      <c r="S117" s="63">
        <f t="shared" si="80"/>
        <v>603709.95168901735</v>
      </c>
      <c r="T117" s="63">
        <f t="shared" si="80"/>
        <v>614133.13177039009</v>
      </c>
      <c r="U117" s="63">
        <f t="shared" si="80"/>
        <v>625883.1233080551</v>
      </c>
      <c r="V117" s="63">
        <f t="shared" si="80"/>
        <v>637468.08660331997</v>
      </c>
      <c r="W117" s="63">
        <f t="shared" si="80"/>
        <v>649664.53756099427</v>
      </c>
      <c r="X117" s="63">
        <f t="shared" si="80"/>
        <v>661689.68976848549</v>
      </c>
      <c r="Y117" s="63">
        <f t="shared" si="80"/>
        <v>674349.56407444738</v>
      </c>
      <c r="Z117" s="63">
        <f t="shared" si="80"/>
        <v>687251.6552683569</v>
      </c>
      <c r="AA117" s="63">
        <f t="shared" si="80"/>
        <v>699972.53701831133</v>
      </c>
      <c r="AB117" s="63">
        <f t="shared" si="80"/>
        <v>713364.86347178463</v>
      </c>
      <c r="AC117" s="63">
        <f t="shared" si="80"/>
        <v>726569.09514330176</v>
      </c>
      <c r="AD117" s="63">
        <f t="shared" si="80"/>
        <v>740470.28411653324</v>
      </c>
      <c r="AE117" s="63">
        <f t="shared" si="80"/>
        <v>754637.43961127137</v>
      </c>
      <c r="AF117" s="63">
        <f t="shared" si="80"/>
        <v>767666.41471298726</v>
      </c>
      <c r="AG117" s="63">
        <f t="shared" si="80"/>
        <v>782353.90413506841</v>
      </c>
      <c r="AH117" s="63">
        <f t="shared" si="80"/>
        <v>796835.10825414944</v>
      </c>
      <c r="AI117" s="63">
        <f t="shared" si="80"/>
        <v>812080.67195124226</v>
      </c>
      <c r="AJ117" s="63">
        <f t="shared" si="80"/>
        <v>827112.11221060622</v>
      </c>
      <c r="AK117" s="63">
        <f t="shared" si="80"/>
        <v>842936.95509305852</v>
      </c>
      <c r="AL117" s="63">
        <f t="shared" si="80"/>
        <v>859064.56908544537</v>
      </c>
      <c r="AM117" s="63">
        <f t="shared" si="80"/>
        <v>874965.67127288843</v>
      </c>
      <c r="AN117" s="63">
        <f t="shared" si="80"/>
        <v>891706.07933973009</v>
      </c>
      <c r="AO117" s="63">
        <f t="shared" si="80"/>
        <v>908211.36892912642</v>
      </c>
      <c r="AP117" s="63">
        <f t="shared" si="80"/>
        <v>925587.85514566582</v>
      </c>
      <c r="AQ117" s="63">
        <f t="shared" si="80"/>
        <v>943296.79951408855</v>
      </c>
      <c r="AR117" s="63">
        <f t="shared" si="80"/>
        <v>959583.0183912334</v>
      </c>
      <c r="AS117" s="63">
        <f t="shared" si="80"/>
        <v>977942.38016883493</v>
      </c>
      <c r="AT117" s="63">
        <f t="shared" si="80"/>
        <v>996043.88531768625</v>
      </c>
      <c r="AU117" s="63">
        <f t="shared" si="80"/>
        <v>1015100.8399390522</v>
      </c>
      <c r="AV117" s="63">
        <f t="shared" si="80"/>
        <v>1033890.1402632572</v>
      </c>
      <c r="AW117" s="63">
        <f t="shared" si="80"/>
        <v>1053671.1938663225</v>
      </c>
      <c r="AX117" s="63">
        <f t="shared" si="80"/>
        <v>1073830.7113568061</v>
      </c>
      <c r="AY117" s="63">
        <f t="shared" si="80"/>
        <v>1093707.08909111</v>
      </c>
      <c r="AZ117" s="63">
        <f t="shared" si="80"/>
        <v>1114632.599174662</v>
      </c>
      <c r="BA117" s="63">
        <f t="shared" si="80"/>
        <v>1135264.2111614074</v>
      </c>
      <c r="BB117" s="63">
        <f t="shared" si="80"/>
        <v>1156984.8189320816</v>
      </c>
      <c r="BC117" s="63">
        <f t="shared" si="80"/>
        <v>1179120.9993926098</v>
      </c>
      <c r="BD117" s="63">
        <f t="shared" si="80"/>
        <v>1200212.3011694064</v>
      </c>
      <c r="BE117" s="63">
        <f t="shared" si="80"/>
        <v>1223175.5377260924</v>
      </c>
      <c r="BF117" s="63">
        <f t="shared" si="80"/>
        <v>1245816.2563850745</v>
      </c>
      <c r="BG117" s="63">
        <f t="shared" si="80"/>
        <v>1269652.017253099</v>
      </c>
      <c r="BH117" s="63">
        <f t="shared" si="80"/>
        <v>1293153.0056483343</v>
      </c>
      <c r="BI117" s="63">
        <f t="shared" si="80"/>
        <v>1317894.4437620409</v>
      </c>
      <c r="BJ117" s="63">
        <f t="shared" si="80"/>
        <v>1343109.2510418559</v>
      </c>
      <c r="BK117" s="63">
        <f t="shared" si="80"/>
        <v>1367969.9171876535</v>
      </c>
      <c r="BL117" s="63">
        <f t="shared" si="80"/>
        <v>1394142.8007518393</v>
      </c>
      <c r="BM117" s="63">
        <f t="shared" si="80"/>
        <v>1419948.0870322913</v>
      </c>
      <c r="BN117" s="63">
        <f t="shared" si="80"/>
        <v>1447115.450497044</v>
      </c>
      <c r="BO117" s="63">
        <f t="shared" si="80"/>
        <v>1474802.597497805</v>
      </c>
      <c r="BP117" s="63">
        <f t="shared" si="80"/>
        <v>1500265.3764617573</v>
      </c>
      <c r="BQ117" s="63">
        <f t="shared" si="80"/>
        <v>1528969.422157615</v>
      </c>
      <c r="BR117" s="63">
        <f t="shared" si="80"/>
        <v>1557270.3204813425</v>
      </c>
      <c r="BS117" s="63">
        <f t="shared" si="80"/>
        <v>1587065.0215663733</v>
      </c>
      <c r="BT117" s="63">
        <f t="shared" ref="BT117:BZ117" si="81">BS120</f>
        <v>1616441.2570604172</v>
      </c>
      <c r="BU117" s="63">
        <f t="shared" si="81"/>
        <v>1647368.0547025504</v>
      </c>
      <c r="BV117" s="63">
        <f t="shared" si="81"/>
        <v>1678886.5638023191</v>
      </c>
      <c r="BW117" s="63">
        <f t="shared" si="81"/>
        <v>1709962.3964845659</v>
      </c>
      <c r="BX117" s="63">
        <f t="shared" si="81"/>
        <v>1742678.5009397981</v>
      </c>
      <c r="BY117" s="63">
        <f t="shared" si="81"/>
        <v>1774935.1087903632</v>
      </c>
      <c r="BZ117" s="63">
        <f t="shared" si="81"/>
        <v>1808894.3131213039</v>
      </c>
    </row>
    <row r="118" spans="1:78" x14ac:dyDescent="0.2">
      <c r="A118" s="155" t="s">
        <v>198</v>
      </c>
      <c r="E118" s="93"/>
      <c r="F118" s="63">
        <f>F117*ScaleEconomics!$D$84</f>
        <v>0</v>
      </c>
      <c r="G118" s="63">
        <f>G117*((1+ScaleEconomics!$D$84)^((G$2-F$2)/365)-1)</f>
        <v>1549.4881503731501</v>
      </c>
      <c r="H118" s="63">
        <f>H117*((1+ScaleEconomics!$D$84)^((H$2-G$2)/365)-1)</f>
        <v>1737.23442393608</v>
      </c>
      <c r="I118" s="63">
        <f>I117*((1+ScaleEconomics!$D$84)^((I$2-H$2)/365)-1)</f>
        <v>3719.3572476938966</v>
      </c>
      <c r="J118" s="63">
        <f>J117*((1+ScaleEconomics!$D$84)^((J$2-I$2)/365)-1)</f>
        <v>5989.7177698472369</v>
      </c>
      <c r="K118" s="63">
        <f>K117*((1+ScaleEconomics!$D$84)^((K$2-J$2)/365)-1)</f>
        <v>9307.9068584339784</v>
      </c>
      <c r="L118" s="63">
        <f>L117*((1+ScaleEconomics!$D$84)^((L$2-K$2)/365)-1)</f>
        <v>9888.2692029937916</v>
      </c>
      <c r="M118" s="63">
        <f>M117*((1+ScaleEconomics!$D$84)^((M$2-L$2)/365)-1)</f>
        <v>10179.487311464914</v>
      </c>
      <c r="N118" s="63">
        <f>N117*((1+ScaleEconomics!$D$84)^((N$2-M$2)/365)-1)</f>
        <v>10147.835525404837</v>
      </c>
      <c r="O118" s="63">
        <f>O117*((1+ScaleEconomics!$D$84)^((O$2-N$2)/365)-1)</f>
        <v>10811.638060132829</v>
      </c>
      <c r="P118" s="63">
        <f>P117*((1+ScaleEconomics!$D$84)^((P$2-O$2)/365)-1)</f>
        <v>10796.534952824493</v>
      </c>
      <c r="Q118" s="63">
        <f>Q117*((1+ScaleEconomics!$D$84)^((Q$2-P$2)/365)-1)</f>
        <v>11444.577168782631</v>
      </c>
      <c r="R118" s="63">
        <f>R117*((1+ScaleEconomics!$D$84)^((R$2-Q$2)/365)-1)</f>
        <v>11333.72439579053</v>
      </c>
      <c r="S118" s="63">
        <f>S117*((1+ScaleEconomics!$D$84)^((S$2-R$2)/365)-1)</f>
        <v>10423.180081372699</v>
      </c>
      <c r="T118" s="63">
        <f>T117*((1+ScaleEconomics!$D$84)^((T$2-S$2)/365)-1)</f>
        <v>11749.991537664961</v>
      </c>
      <c r="U118" s="63">
        <f>U117*((1+ScaleEconomics!$D$84)^((U$2-T$2)/365)-1)</f>
        <v>11584.96329526487</v>
      </c>
      <c r="V118" s="63">
        <f>V117*((1+ScaleEconomics!$D$84)^((V$2-U$2)/365)-1)</f>
        <v>12196.450957674288</v>
      </c>
      <c r="W118" s="63">
        <f>W117*((1+ScaleEconomics!$D$84)^((W$2-V$2)/365)-1)</f>
        <v>12025.152207491197</v>
      </c>
      <c r="X118" s="63">
        <f>X117*((1+ScaleEconomics!$D$84)^((X$2-W$2)/365)-1)</f>
        <v>12659.874305961872</v>
      </c>
      <c r="Y118" s="63">
        <f>Y117*((1+ScaleEconomics!$D$84)^((Y$2-X$2)/365)-1)</f>
        <v>12902.091193909499</v>
      </c>
      <c r="Z118" s="63">
        <f>Z117*((1+ScaleEconomics!$D$84)^((Z$2-Y$2)/365)-1)</f>
        <v>12720.881749954468</v>
      </c>
      <c r="AA118" s="63">
        <f>AA117*((1+ScaleEconomics!$D$84)^((AA$2-Z$2)/365)-1)</f>
        <v>13392.326453473352</v>
      </c>
      <c r="AB118" s="63">
        <f>AB117*((1+ScaleEconomics!$D$84)^((AB$2-AA$2)/365)-1)</f>
        <v>13204.231671517093</v>
      </c>
      <c r="AC118" s="63">
        <f>AC117*((1+ScaleEconomics!$D$84)^((AC$2-AB$2)/365)-1)</f>
        <v>13901.188973231514</v>
      </c>
      <c r="AD118" s="63">
        <f>AD117*((1+ScaleEconomics!$D$84)^((AD$2-AC$2)/365)-1)</f>
        <v>14167.155494738157</v>
      </c>
      <c r="AE118" s="63">
        <f>AE117*((1+ScaleEconomics!$D$84)^((AE$2-AD$2)/365)-1)</f>
        <v>13028.975101715867</v>
      </c>
      <c r="AF118" s="63">
        <f>AF117*((1+ScaleEconomics!$D$84)^((AF$2-AE$2)/365)-1)</f>
        <v>14687.489422081193</v>
      </c>
      <c r="AG118" s="63">
        <f>AG117*((1+ScaleEconomics!$D$84)^((AG$2-AF$2)/365)-1)</f>
        <v>14481.204119081078</v>
      </c>
      <c r="AH118" s="63">
        <f>AH117*((1+ScaleEconomics!$D$84)^((AH$2-AG$2)/365)-1)</f>
        <v>15245.56369709285</v>
      </c>
      <c r="AI118" s="63">
        <f>AI117*((1+ScaleEconomics!$D$84)^((AI$2-AH$2)/365)-1)</f>
        <v>15031.440259363984</v>
      </c>
      <c r="AJ118" s="63">
        <f>AJ117*((1+ScaleEconomics!$D$84)^((AJ$2-AI$2)/365)-1)</f>
        <v>15824.842882452327</v>
      </c>
      <c r="AK118" s="63">
        <f>AK117*((1+ScaleEconomics!$D$84)^((AK$2-AJ$2)/365)-1)</f>
        <v>16127.61399238686</v>
      </c>
      <c r="AL118" s="63">
        <f>AL117*((1+ScaleEconomics!$D$84)^((AL$2-AK$2)/365)-1)</f>
        <v>15901.10218744307</v>
      </c>
      <c r="AM118" s="63">
        <f>AM117*((1+ScaleEconomics!$D$84)^((AM$2-AL$2)/365)-1)</f>
        <v>16740.408066841675</v>
      </c>
      <c r="AN118" s="63">
        <f>AN117*((1+ScaleEconomics!$D$84)^((AN$2-AM$2)/365)-1)</f>
        <v>16505.289589396354</v>
      </c>
      <c r="AO118" s="63">
        <f>AO117*((1+ScaleEconomics!$D$84)^((AO$2-AN$2)/365)-1)</f>
        <v>17376.486216539379</v>
      </c>
      <c r="AP118" s="63">
        <f>AP117*((1+ScaleEconomics!$D$84)^((AP$2-AO$2)/365)-1)</f>
        <v>17708.944368422683</v>
      </c>
      <c r="AQ118" s="63">
        <f>AQ117*((1+ScaleEconomics!$D$84)^((AQ$2-AP$2)/365)-1)</f>
        <v>16286.218877144822</v>
      </c>
      <c r="AR118" s="63">
        <f>AR117*((1+ScaleEconomics!$D$84)^((AR$2-AQ$2)/365)-1)</f>
        <v>18359.36177760148</v>
      </c>
      <c r="AS118" s="63">
        <f>AS117*((1+ScaleEconomics!$D$84)^((AS$2-AR$2)/365)-1)</f>
        <v>18101.505148851338</v>
      </c>
      <c r="AT118" s="63">
        <f>AT117*((1+ScaleEconomics!$D$84)^((AT$2-AS$2)/365)-1)</f>
        <v>19056.954621366051</v>
      </c>
      <c r="AU118" s="63">
        <f>AU117*((1+ScaleEconomics!$D$84)^((AU$2-AT$2)/365)-1)</f>
        <v>18789.300324204971</v>
      </c>
      <c r="AV118" s="63">
        <f>AV117*((1+ScaleEconomics!$D$84)^((AV$2-AU$2)/365)-1)</f>
        <v>19781.053603065397</v>
      </c>
      <c r="AW118" s="63">
        <f>AW117*((1+ScaleEconomics!$D$84)^((AW$2-AV$2)/365)-1)</f>
        <v>20159.517490483562</v>
      </c>
      <c r="AX118" s="63">
        <f>AX117*((1+ScaleEconomics!$D$84)^((AX$2-AW$2)/365)-1)</f>
        <v>19876.377734303827</v>
      </c>
      <c r="AY118" s="63">
        <f>AY117*((1+ScaleEconomics!$D$84)^((AY$2-AX$2)/365)-1)</f>
        <v>20925.510083552086</v>
      </c>
      <c r="AZ118" s="63">
        <f>AZ117*((1+ScaleEconomics!$D$84)^((AZ$2-AY$2)/365)-1)</f>
        <v>20631.611986745433</v>
      </c>
      <c r="BA118" s="63">
        <f>BA117*((1+ScaleEconomics!$D$84)^((BA$2-AZ$2)/365)-1)</f>
        <v>21720.607770674211</v>
      </c>
      <c r="BB118" s="63">
        <f>BB117*((1+ScaleEconomics!$D$84)^((BB$2-BA$2)/365)-1)</f>
        <v>22136.18046052834</v>
      </c>
      <c r="BC118" s="63">
        <f>BC117*((1+ScaleEconomics!$D$84)^((BC$2-BB$2)/365)-1)</f>
        <v>21091.301776796485</v>
      </c>
      <c r="BD118" s="63">
        <f>BD117*((1+ScaleEconomics!$D$84)^((BD$2-BC$2)/365)-1)</f>
        <v>22963.236556686054</v>
      </c>
      <c r="BE118" s="63">
        <f>BE117*((1+ScaleEconomics!$D$84)^((BE$2-BD$2)/365)-1)</f>
        <v>22640.718658982056</v>
      </c>
      <c r="BF118" s="63">
        <f>BF117*((1+ScaleEconomics!$D$84)^((BF$2-BE$2)/365)-1)</f>
        <v>23835.760868024612</v>
      </c>
      <c r="BG118" s="63">
        <f>BG117*((1+ScaleEconomics!$D$84)^((BG$2-BF$2)/365)-1)</f>
        <v>23500.988395235177</v>
      </c>
      <c r="BH118" s="63">
        <f>BH117*((1+ScaleEconomics!$D$84)^((BH$2-BG$2)/365)-1)</f>
        <v>24741.438113706616</v>
      </c>
      <c r="BI118" s="63">
        <f>BI117*((1+ScaleEconomics!$D$84)^((BI$2-BH$2)/365)-1)</f>
        <v>25214.807279815057</v>
      </c>
      <c r="BJ118" s="63">
        <f>BJ117*((1+ScaleEconomics!$D$84)^((BJ$2-BI$2)/365)-1)</f>
        <v>24860.666145797535</v>
      </c>
      <c r="BK118" s="63">
        <f>BK117*((1+ScaleEconomics!$D$84)^((BK$2-BJ$2)/365)-1)</f>
        <v>26172.883564185751</v>
      </c>
      <c r="BL118" s="63">
        <f>BL117*((1+ScaleEconomics!$D$84)^((BL$2-BK$2)/365)-1)</f>
        <v>25805.286280452034</v>
      </c>
      <c r="BM118" s="63">
        <f>BM117*((1+ScaleEconomics!$D$84)^((BM$2-BL$2)/365)-1)</f>
        <v>27167.363464752572</v>
      </c>
      <c r="BN118" s="63">
        <f>BN117*((1+ScaleEconomics!$D$84)^((BN$2-BM$2)/365)-1)</f>
        <v>27687.14700076095</v>
      </c>
      <c r="BO118" s="63">
        <f>BO117*((1+ScaleEconomics!$D$84)^((BO$2-BN$2)/365)-1)</f>
        <v>25462.778963952413</v>
      </c>
      <c r="BP118" s="63">
        <f>BP117*((1+ScaleEconomics!$D$84)^((BP$2-BO$2)/365)-1)</f>
        <v>28704.045695857552</v>
      </c>
      <c r="BQ118" s="63">
        <f>BQ117*((1+ScaleEconomics!$D$84)^((BQ$2-BP$2)/365)-1)</f>
        <v>28300.898323727561</v>
      </c>
      <c r="BR118" s="63">
        <f>BR117*((1+ScaleEconomics!$D$84)^((BR$2-BQ$2)/365)-1)</f>
        <v>29794.701085030752</v>
      </c>
      <c r="BS118" s="63">
        <f>BS117*((1+ScaleEconomics!$D$84)^((BS$2-BR$2)/365)-1)</f>
        <v>29376.235494043962</v>
      </c>
      <c r="BT118" s="63">
        <f>BT117*((1+ScaleEconomics!$D$84)^((BT$2-BS$2)/365)-1)</f>
        <v>30926.797642133257</v>
      </c>
      <c r="BU118" s="63">
        <f>BU117*((1+ScaleEconomics!$D$84)^((BU$2-BT$2)/365)-1)</f>
        <v>31518.509099768806</v>
      </c>
      <c r="BV118" s="63">
        <f>BV117*((1+ScaleEconomics!$D$84)^((BV$2-BU$2)/365)-1)</f>
        <v>31075.832682246903</v>
      </c>
      <c r="BW118" s="63">
        <f>BW117*((1+ScaleEconomics!$D$84)^((BW$2-BV$2)/365)-1)</f>
        <v>32716.104455232173</v>
      </c>
      <c r="BX118" s="63">
        <f>BX117*((1+ScaleEconomics!$D$84)^((BX$2-BW$2)/365)-1)</f>
        <v>32256.607850565022</v>
      </c>
      <c r="BY118" s="63">
        <f>BY117*((1+ScaleEconomics!$D$84)^((BY$2-BX$2)/365)-1)</f>
        <v>33959.204330940694</v>
      </c>
      <c r="BZ118" s="63">
        <f>BZ117*((1+ScaleEconomics!$D$84)^((BZ$2-BY$2)/365)-1)</f>
        <v>34608.933750951168</v>
      </c>
    </row>
    <row r="119" spans="1:78" x14ac:dyDescent="0.2">
      <c r="A119" s="155" t="s">
        <v>199</v>
      </c>
      <c r="E119" s="93"/>
      <c r="F119" s="63">
        <f>-MIN(0,F$72*ScaleEconomics!$D$78)</f>
        <v>86625</v>
      </c>
      <c r="G119" s="63">
        <f>-MIN(0,G$72*ScaleEconomics!$D$78)</f>
        <v>2625</v>
      </c>
      <c r="H119" s="63">
        <f>-MIN(0,H$72*ScaleEconomics!$D$78)</f>
        <v>108403.3125</v>
      </c>
      <c r="I119" s="63">
        <f>-MIN(0,I$72*ScaleEconomics!$D$78)</f>
        <v>108403.3125</v>
      </c>
      <c r="J119" s="63">
        <f>-MIN(0,J$72*ScaleEconomics!$D$78)</f>
        <v>183811.64935546878</v>
      </c>
      <c r="K119" s="63">
        <f>-MIN(0,K$72*ScaleEconomics!$D$78)</f>
        <v>4655.09412932129</v>
      </c>
      <c r="L119" s="63">
        <f>-MIN(0,L$72*ScaleEconomics!$D$78)</f>
        <v>5332.7365662717866</v>
      </c>
      <c r="M119" s="63">
        <f>-MIN(0,M$72*ScaleEconomics!$D$78)</f>
        <v>6014.0495664224227</v>
      </c>
      <c r="N119" s="63">
        <f>-MIN(0,N$72*ScaleEconomics!$D$78)</f>
        <v>6699.0530119905479</v>
      </c>
      <c r="O119" s="63">
        <f>-MIN(0,O$72*ScaleEconomics!$D$78)</f>
        <v>7387.7668928888215</v>
      </c>
      <c r="P119" s="63">
        <f>-MIN(0,P$72*ScaleEconomics!$D$78)</f>
        <v>4085.6904739752877</v>
      </c>
      <c r="Q119" s="63">
        <f>-MIN(0,Q$72*ScaleEconomics!$D$78)</f>
        <v>0</v>
      </c>
      <c r="R119" s="63">
        <f>-MIN(0,R$72*ScaleEconomics!$D$78)</f>
        <v>0</v>
      </c>
      <c r="S119" s="63">
        <f>-MIN(0,S$72*ScaleEconomics!$D$78)</f>
        <v>0</v>
      </c>
      <c r="T119" s="63">
        <f>-MIN(0,T$72*ScaleEconomics!$D$78)</f>
        <v>0</v>
      </c>
      <c r="U119" s="63">
        <f>-MIN(0,U$72*ScaleEconomics!$D$78)</f>
        <v>0</v>
      </c>
      <c r="V119" s="63">
        <f>-MIN(0,V$72*ScaleEconomics!$D$78)</f>
        <v>0</v>
      </c>
      <c r="W119" s="63">
        <f>-MIN(0,W$72*ScaleEconomics!$D$78)</f>
        <v>0</v>
      </c>
      <c r="X119" s="63">
        <f>-MIN(0,X$72*ScaleEconomics!$D$78)</f>
        <v>0</v>
      </c>
      <c r="Y119" s="63">
        <f>-MIN(0,Y$72*ScaleEconomics!$D$78)</f>
        <v>0</v>
      </c>
      <c r="Z119" s="63">
        <f>-MIN(0,Z$72*ScaleEconomics!$D$78)</f>
        <v>0</v>
      </c>
      <c r="AA119" s="63">
        <f>-MIN(0,AA$72*ScaleEconomics!$D$78)</f>
        <v>0</v>
      </c>
      <c r="AB119" s="63">
        <f>-MIN(0,AB$72*ScaleEconomics!$D$78)</f>
        <v>0</v>
      </c>
      <c r="AC119" s="63">
        <f>-MIN(0,AC$72*ScaleEconomics!$D$78)</f>
        <v>0</v>
      </c>
      <c r="AD119" s="63">
        <f>-MIN(0,AD$72*ScaleEconomics!$D$78)</f>
        <v>0</v>
      </c>
      <c r="AE119" s="63">
        <f>-MIN(0,AE$72*ScaleEconomics!$D$78)</f>
        <v>0</v>
      </c>
      <c r="AF119" s="63">
        <f>-MIN(0,AF$72*ScaleEconomics!$D$78)</f>
        <v>0</v>
      </c>
      <c r="AG119" s="63">
        <f>-MIN(0,AG$72*ScaleEconomics!$D$78)</f>
        <v>0</v>
      </c>
      <c r="AH119" s="63">
        <f>-MIN(0,AH$72*ScaleEconomics!$D$78)</f>
        <v>0</v>
      </c>
      <c r="AI119" s="63">
        <f>-MIN(0,AI$72*ScaleEconomics!$D$78)</f>
        <v>0</v>
      </c>
      <c r="AJ119" s="63">
        <f>-MIN(0,AJ$72*ScaleEconomics!$D$78)</f>
        <v>0</v>
      </c>
      <c r="AK119" s="63">
        <f>-MIN(0,AK$72*ScaleEconomics!$D$78)</f>
        <v>0</v>
      </c>
      <c r="AL119" s="63">
        <f>-MIN(0,AL$72*ScaleEconomics!$D$78)</f>
        <v>0</v>
      </c>
      <c r="AM119" s="63">
        <f>-MIN(0,AM$72*ScaleEconomics!$D$78)</f>
        <v>0</v>
      </c>
      <c r="AN119" s="63">
        <f>-MIN(0,AN$72*ScaleEconomics!$D$78)</f>
        <v>0</v>
      </c>
      <c r="AO119" s="63">
        <f>-MIN(0,AO$72*ScaleEconomics!$D$78)</f>
        <v>0</v>
      </c>
      <c r="AP119" s="63">
        <f>-MIN(0,AP$72*ScaleEconomics!$D$78)</f>
        <v>0</v>
      </c>
      <c r="AQ119" s="63">
        <f>-MIN(0,AQ$72*ScaleEconomics!$D$78)</f>
        <v>0</v>
      </c>
      <c r="AR119" s="63">
        <f>-MIN(0,AR$72*ScaleEconomics!$D$78)</f>
        <v>0</v>
      </c>
      <c r="AS119" s="63">
        <f>-MIN(0,AS$72*ScaleEconomics!$D$78)</f>
        <v>0</v>
      </c>
      <c r="AT119" s="63">
        <f>-MIN(0,AT$72*ScaleEconomics!$D$78)</f>
        <v>0</v>
      </c>
      <c r="AU119" s="63">
        <f>-MIN(0,AU$72*ScaleEconomics!$D$78)</f>
        <v>0</v>
      </c>
      <c r="AV119" s="63">
        <f>-MIN(0,AV$72*ScaleEconomics!$D$78)</f>
        <v>0</v>
      </c>
      <c r="AW119" s="63">
        <f>-MIN(0,AW$72*ScaleEconomics!$D$78)</f>
        <v>0</v>
      </c>
      <c r="AX119" s="63">
        <f>-MIN(0,AX$72*ScaleEconomics!$D$78)</f>
        <v>0</v>
      </c>
      <c r="AY119" s="63">
        <f>-MIN(0,AY$72*ScaleEconomics!$D$78)</f>
        <v>0</v>
      </c>
      <c r="AZ119" s="63">
        <f>-MIN(0,AZ$72*ScaleEconomics!$D$78)</f>
        <v>0</v>
      </c>
      <c r="BA119" s="63">
        <f>-MIN(0,BA$72*ScaleEconomics!$D$78)</f>
        <v>0</v>
      </c>
      <c r="BB119" s="63">
        <f>-MIN(0,BB$72*ScaleEconomics!$D$78)</f>
        <v>0</v>
      </c>
      <c r="BC119" s="63">
        <f>-MIN(0,BC$72*ScaleEconomics!$D$78)</f>
        <v>0</v>
      </c>
      <c r="BD119" s="63">
        <f>-MIN(0,BD$72*ScaleEconomics!$D$78)</f>
        <v>0</v>
      </c>
      <c r="BE119" s="63">
        <f>-MIN(0,BE$72*ScaleEconomics!$D$78)</f>
        <v>0</v>
      </c>
      <c r="BF119" s="63">
        <f>-MIN(0,BF$72*ScaleEconomics!$D$78)</f>
        <v>0</v>
      </c>
      <c r="BG119" s="63">
        <f>-MIN(0,BG$72*ScaleEconomics!$D$78)</f>
        <v>0</v>
      </c>
      <c r="BH119" s="63">
        <f>-MIN(0,BH$72*ScaleEconomics!$D$78)</f>
        <v>0</v>
      </c>
      <c r="BI119" s="63">
        <f>-MIN(0,BI$72*ScaleEconomics!$D$78)</f>
        <v>0</v>
      </c>
      <c r="BJ119" s="63">
        <f>-MIN(0,BJ$72*ScaleEconomics!$D$78)</f>
        <v>0</v>
      </c>
      <c r="BK119" s="63">
        <f>-MIN(0,BK$72*ScaleEconomics!$D$78)</f>
        <v>0</v>
      </c>
      <c r="BL119" s="63">
        <f>-MIN(0,BL$72*ScaleEconomics!$D$78)</f>
        <v>0</v>
      </c>
      <c r="BM119" s="63">
        <f>-MIN(0,BM$72*ScaleEconomics!$D$78)</f>
        <v>0</v>
      </c>
      <c r="BN119" s="63">
        <f>-MIN(0,BN$72*ScaleEconomics!$D$78)</f>
        <v>0</v>
      </c>
      <c r="BO119" s="63">
        <f>-MIN(0,BO$72*ScaleEconomics!$D$78)</f>
        <v>0</v>
      </c>
      <c r="BP119" s="63">
        <f>-MIN(0,BP$72*ScaleEconomics!$D$78)</f>
        <v>0</v>
      </c>
      <c r="BQ119" s="63">
        <f>-MIN(0,BQ$72*ScaleEconomics!$D$78)</f>
        <v>0</v>
      </c>
      <c r="BR119" s="63">
        <f>-MIN(0,BR$72*ScaleEconomics!$D$78)</f>
        <v>0</v>
      </c>
      <c r="BS119" s="63">
        <f>-MIN(0,BS$72*ScaleEconomics!$D$78)</f>
        <v>0</v>
      </c>
      <c r="BT119" s="63">
        <f>-MIN(0,BT$72*ScaleEconomics!$D$78)</f>
        <v>0</v>
      </c>
      <c r="BU119" s="63">
        <f>-MIN(0,BU$72*ScaleEconomics!$D$78)</f>
        <v>0</v>
      </c>
      <c r="BV119" s="63">
        <f>-MIN(0,BV$72*ScaleEconomics!$D$78)</f>
        <v>0</v>
      </c>
      <c r="BW119" s="63">
        <f>-MIN(0,BW$72*ScaleEconomics!$D$78)</f>
        <v>0</v>
      </c>
      <c r="BX119" s="63">
        <f>-MIN(0,BX$72*ScaleEconomics!$D$78)</f>
        <v>0</v>
      </c>
      <c r="BY119" s="63">
        <f>-MIN(0,BY$72*ScaleEconomics!$D$78)</f>
        <v>0</v>
      </c>
      <c r="BZ119" s="63">
        <f>-MIN(0,BZ$72*ScaleEconomics!$D$78)</f>
        <v>0</v>
      </c>
    </row>
    <row r="120" spans="1:78" x14ac:dyDescent="0.2">
      <c r="A120" s="155" t="s">
        <v>201</v>
      </c>
      <c r="E120" s="93"/>
      <c r="F120" s="63">
        <f t="shared" ref="F120:AK120" si="82">F117+F118+F119-F124</f>
        <v>86625</v>
      </c>
      <c r="G120" s="63">
        <f t="shared" si="82"/>
        <v>90799.488150373145</v>
      </c>
      <c r="H120" s="63">
        <f t="shared" si="82"/>
        <v>200940.03507430921</v>
      </c>
      <c r="I120" s="63">
        <f t="shared" si="82"/>
        <v>313062.70482200314</v>
      </c>
      <c r="J120" s="63">
        <f t="shared" si="82"/>
        <v>502864.0719473192</v>
      </c>
      <c r="K120" s="63">
        <f t="shared" si="82"/>
        <v>516827.07293507445</v>
      </c>
      <c r="L120" s="63">
        <f t="shared" si="82"/>
        <v>532048.07870434003</v>
      </c>
      <c r="M120" s="63">
        <f t="shared" si="82"/>
        <v>548241.61558222747</v>
      </c>
      <c r="N120" s="63">
        <f t="shared" si="82"/>
        <v>565088.50411962287</v>
      </c>
      <c r="O120" s="63">
        <f t="shared" si="82"/>
        <v>583287.90907264454</v>
      </c>
      <c r="P120" s="63">
        <f t="shared" si="82"/>
        <v>598170.13449944428</v>
      </c>
      <c r="Q120" s="63">
        <f t="shared" si="82"/>
        <v>592376.22729322687</v>
      </c>
      <c r="R120" s="63">
        <f t="shared" si="82"/>
        <v>603709.95168901735</v>
      </c>
      <c r="S120" s="63">
        <f t="shared" si="82"/>
        <v>614133.13177039009</v>
      </c>
      <c r="T120" s="63">
        <f t="shared" si="82"/>
        <v>625883.1233080551</v>
      </c>
      <c r="U120" s="63">
        <f t="shared" si="82"/>
        <v>637468.08660331997</v>
      </c>
      <c r="V120" s="63">
        <f t="shared" si="82"/>
        <v>649664.53756099427</v>
      </c>
      <c r="W120" s="63">
        <f t="shared" si="82"/>
        <v>661689.68976848549</v>
      </c>
      <c r="X120" s="63">
        <f t="shared" si="82"/>
        <v>674349.56407444738</v>
      </c>
      <c r="Y120" s="63">
        <f t="shared" si="82"/>
        <v>687251.6552683569</v>
      </c>
      <c r="Z120" s="63">
        <f t="shared" si="82"/>
        <v>699972.53701831133</v>
      </c>
      <c r="AA120" s="63">
        <f t="shared" si="82"/>
        <v>713364.86347178463</v>
      </c>
      <c r="AB120" s="63">
        <f t="shared" si="82"/>
        <v>726569.09514330176</v>
      </c>
      <c r="AC120" s="63">
        <f t="shared" si="82"/>
        <v>740470.28411653324</v>
      </c>
      <c r="AD120" s="63">
        <f t="shared" si="82"/>
        <v>754637.43961127137</v>
      </c>
      <c r="AE120" s="63">
        <f t="shared" si="82"/>
        <v>767666.41471298726</v>
      </c>
      <c r="AF120" s="63">
        <f t="shared" si="82"/>
        <v>782353.90413506841</v>
      </c>
      <c r="AG120" s="63">
        <f t="shared" si="82"/>
        <v>796835.10825414944</v>
      </c>
      <c r="AH120" s="63">
        <f t="shared" si="82"/>
        <v>812080.67195124226</v>
      </c>
      <c r="AI120" s="63">
        <f t="shared" si="82"/>
        <v>827112.11221060622</v>
      </c>
      <c r="AJ120" s="63">
        <f t="shared" si="82"/>
        <v>842936.95509305852</v>
      </c>
      <c r="AK120" s="63">
        <f t="shared" si="82"/>
        <v>859064.56908544537</v>
      </c>
      <c r="AL120" s="63">
        <f t="shared" ref="AL120:BQ120" si="83">AL117+AL118+AL119-AL124</f>
        <v>874965.67127288843</v>
      </c>
      <c r="AM120" s="63">
        <f t="shared" si="83"/>
        <v>891706.07933973009</v>
      </c>
      <c r="AN120" s="63">
        <f t="shared" si="83"/>
        <v>908211.36892912642</v>
      </c>
      <c r="AO120" s="63">
        <f t="shared" si="83"/>
        <v>925587.85514566582</v>
      </c>
      <c r="AP120" s="63">
        <f t="shared" si="83"/>
        <v>943296.79951408855</v>
      </c>
      <c r="AQ120" s="63">
        <f t="shared" si="83"/>
        <v>959583.0183912334</v>
      </c>
      <c r="AR120" s="63">
        <f t="shared" si="83"/>
        <v>977942.38016883493</v>
      </c>
      <c r="AS120" s="63">
        <f t="shared" si="83"/>
        <v>996043.88531768625</v>
      </c>
      <c r="AT120" s="63">
        <f t="shared" si="83"/>
        <v>1015100.8399390522</v>
      </c>
      <c r="AU120" s="63">
        <f t="shared" si="83"/>
        <v>1033890.1402632572</v>
      </c>
      <c r="AV120" s="63">
        <f t="shared" si="83"/>
        <v>1053671.1938663225</v>
      </c>
      <c r="AW120" s="63">
        <f t="shared" si="83"/>
        <v>1073830.7113568061</v>
      </c>
      <c r="AX120" s="63">
        <f t="shared" si="83"/>
        <v>1093707.08909111</v>
      </c>
      <c r="AY120" s="63">
        <f t="shared" si="83"/>
        <v>1114632.599174662</v>
      </c>
      <c r="AZ120" s="63">
        <f t="shared" si="83"/>
        <v>1135264.2111614074</v>
      </c>
      <c r="BA120" s="63">
        <f t="shared" si="83"/>
        <v>1156984.8189320816</v>
      </c>
      <c r="BB120" s="63">
        <f t="shared" si="83"/>
        <v>1179120.9993926098</v>
      </c>
      <c r="BC120" s="63">
        <f t="shared" si="83"/>
        <v>1200212.3011694064</v>
      </c>
      <c r="BD120" s="63">
        <f t="shared" si="83"/>
        <v>1223175.5377260924</v>
      </c>
      <c r="BE120" s="63">
        <f t="shared" si="83"/>
        <v>1245816.2563850745</v>
      </c>
      <c r="BF120" s="63">
        <f t="shared" si="83"/>
        <v>1269652.017253099</v>
      </c>
      <c r="BG120" s="63">
        <f t="shared" si="83"/>
        <v>1293153.0056483343</v>
      </c>
      <c r="BH120" s="63">
        <f t="shared" si="83"/>
        <v>1317894.4437620409</v>
      </c>
      <c r="BI120" s="63">
        <f t="shared" si="83"/>
        <v>1343109.2510418559</v>
      </c>
      <c r="BJ120" s="63">
        <f t="shared" si="83"/>
        <v>1367969.9171876535</v>
      </c>
      <c r="BK120" s="63">
        <f t="shared" si="83"/>
        <v>1394142.8007518393</v>
      </c>
      <c r="BL120" s="63">
        <f t="shared" si="83"/>
        <v>1419948.0870322913</v>
      </c>
      <c r="BM120" s="63">
        <f t="shared" si="83"/>
        <v>1447115.450497044</v>
      </c>
      <c r="BN120" s="63">
        <f t="shared" si="83"/>
        <v>1474802.597497805</v>
      </c>
      <c r="BO120" s="63">
        <f t="shared" si="83"/>
        <v>1500265.3764617573</v>
      </c>
      <c r="BP120" s="63">
        <f t="shared" si="83"/>
        <v>1528969.422157615</v>
      </c>
      <c r="BQ120" s="63">
        <f t="shared" si="83"/>
        <v>1557270.3204813425</v>
      </c>
      <c r="BR120" s="63">
        <f t="shared" ref="BR120:BZ120" si="84">BR117+BR118+BR119-BR124</f>
        <v>1587065.0215663733</v>
      </c>
      <c r="BS120" s="63">
        <f t="shared" si="84"/>
        <v>1616441.2570604172</v>
      </c>
      <c r="BT120" s="63">
        <f t="shared" si="84"/>
        <v>1647368.0547025504</v>
      </c>
      <c r="BU120" s="63">
        <f t="shared" si="84"/>
        <v>1678886.5638023191</v>
      </c>
      <c r="BV120" s="63">
        <f t="shared" si="84"/>
        <v>1709962.3964845659</v>
      </c>
      <c r="BW120" s="63">
        <f t="shared" si="84"/>
        <v>1742678.5009397981</v>
      </c>
      <c r="BX120" s="63">
        <f t="shared" si="84"/>
        <v>1774935.1087903632</v>
      </c>
      <c r="BY120" s="63">
        <f t="shared" si="84"/>
        <v>1808894.3131213039</v>
      </c>
      <c r="BZ120" s="63">
        <f t="shared" si="84"/>
        <v>1843503.2468722551</v>
      </c>
    </row>
    <row r="121" spans="1:78" x14ac:dyDescent="0.2">
      <c r="A121" s="155" t="s">
        <v>204</v>
      </c>
      <c r="B121" s="101">
        <f>XIRR(F121:BZ121, $F$2:$BZ$2)</f>
        <v>2.9802322387695314E-9</v>
      </c>
      <c r="E121" s="93"/>
      <c r="F121" s="63">
        <f t="shared" ref="F121:AK121" si="85">-F119+F124</f>
        <v>-86625</v>
      </c>
      <c r="G121" s="63">
        <f t="shared" si="85"/>
        <v>-2625</v>
      </c>
      <c r="H121" s="63">
        <f t="shared" si="85"/>
        <v>-108403.3125</v>
      </c>
      <c r="I121" s="63">
        <f t="shared" si="85"/>
        <v>-108403.3125</v>
      </c>
      <c r="J121" s="63">
        <f t="shared" si="85"/>
        <v>-183811.64935546878</v>
      </c>
      <c r="K121" s="63">
        <f t="shared" si="85"/>
        <v>-4655.09412932129</v>
      </c>
      <c r="L121" s="63">
        <f t="shared" si="85"/>
        <v>-5332.7365662717866</v>
      </c>
      <c r="M121" s="63">
        <f t="shared" si="85"/>
        <v>-6014.0495664224227</v>
      </c>
      <c r="N121" s="63">
        <f t="shared" si="85"/>
        <v>-6699.0530119905479</v>
      </c>
      <c r="O121" s="63">
        <f t="shared" si="85"/>
        <v>-7387.7668928888215</v>
      </c>
      <c r="P121" s="63">
        <f t="shared" si="85"/>
        <v>-4085.6904739752877</v>
      </c>
      <c r="Q121" s="63">
        <f t="shared" si="85"/>
        <v>17238.484375</v>
      </c>
      <c r="R121" s="63">
        <f t="shared" si="85"/>
        <v>0</v>
      </c>
      <c r="S121" s="63">
        <f t="shared" si="85"/>
        <v>0</v>
      </c>
      <c r="T121" s="63">
        <f t="shared" si="85"/>
        <v>0</v>
      </c>
      <c r="U121" s="63">
        <f t="shared" si="85"/>
        <v>0</v>
      </c>
      <c r="V121" s="63">
        <f t="shared" si="85"/>
        <v>0</v>
      </c>
      <c r="W121" s="63">
        <f t="shared" si="85"/>
        <v>0</v>
      </c>
      <c r="X121" s="63">
        <f t="shared" si="85"/>
        <v>0</v>
      </c>
      <c r="Y121" s="63">
        <f t="shared" si="85"/>
        <v>0</v>
      </c>
      <c r="Z121" s="63">
        <f t="shared" si="85"/>
        <v>0</v>
      </c>
      <c r="AA121" s="63">
        <f t="shared" si="85"/>
        <v>0</v>
      </c>
      <c r="AB121" s="63">
        <f t="shared" si="85"/>
        <v>0</v>
      </c>
      <c r="AC121" s="63">
        <f t="shared" si="85"/>
        <v>0</v>
      </c>
      <c r="AD121" s="63">
        <f t="shared" si="85"/>
        <v>0</v>
      </c>
      <c r="AE121" s="63">
        <f t="shared" si="85"/>
        <v>0</v>
      </c>
      <c r="AF121" s="63">
        <f t="shared" si="85"/>
        <v>0</v>
      </c>
      <c r="AG121" s="63">
        <f t="shared" si="85"/>
        <v>0</v>
      </c>
      <c r="AH121" s="63">
        <f t="shared" si="85"/>
        <v>0</v>
      </c>
      <c r="AI121" s="63">
        <f t="shared" si="85"/>
        <v>0</v>
      </c>
      <c r="AJ121" s="63">
        <f t="shared" si="85"/>
        <v>0</v>
      </c>
      <c r="AK121" s="63">
        <f t="shared" si="85"/>
        <v>0</v>
      </c>
      <c r="AL121" s="63">
        <f t="shared" ref="AL121:BQ121" si="86">-AL119+AL124</f>
        <v>0</v>
      </c>
      <c r="AM121" s="63">
        <f t="shared" si="86"/>
        <v>0</v>
      </c>
      <c r="AN121" s="63">
        <f t="shared" si="86"/>
        <v>0</v>
      </c>
      <c r="AO121" s="63">
        <f t="shared" si="86"/>
        <v>0</v>
      </c>
      <c r="AP121" s="63">
        <f t="shared" si="86"/>
        <v>0</v>
      </c>
      <c r="AQ121" s="63">
        <f t="shared" si="86"/>
        <v>0</v>
      </c>
      <c r="AR121" s="63">
        <f t="shared" si="86"/>
        <v>0</v>
      </c>
      <c r="AS121" s="63">
        <f t="shared" si="86"/>
        <v>0</v>
      </c>
      <c r="AT121" s="63">
        <f t="shared" si="86"/>
        <v>0</v>
      </c>
      <c r="AU121" s="63">
        <f t="shared" si="86"/>
        <v>0</v>
      </c>
      <c r="AV121" s="63">
        <f t="shared" si="86"/>
        <v>0</v>
      </c>
      <c r="AW121" s="63">
        <f t="shared" si="86"/>
        <v>0</v>
      </c>
      <c r="AX121" s="63">
        <f t="shared" si="86"/>
        <v>0</v>
      </c>
      <c r="AY121" s="63">
        <f t="shared" si="86"/>
        <v>0</v>
      </c>
      <c r="AZ121" s="63">
        <f t="shared" si="86"/>
        <v>0</v>
      </c>
      <c r="BA121" s="63">
        <f t="shared" si="86"/>
        <v>0</v>
      </c>
      <c r="BB121" s="63">
        <f t="shared" si="86"/>
        <v>0</v>
      </c>
      <c r="BC121" s="63">
        <f t="shared" si="86"/>
        <v>0</v>
      </c>
      <c r="BD121" s="63">
        <f t="shared" si="86"/>
        <v>0</v>
      </c>
      <c r="BE121" s="63">
        <f t="shared" si="86"/>
        <v>0</v>
      </c>
      <c r="BF121" s="63">
        <f t="shared" si="86"/>
        <v>0</v>
      </c>
      <c r="BG121" s="63">
        <f t="shared" si="86"/>
        <v>0</v>
      </c>
      <c r="BH121" s="63">
        <f t="shared" si="86"/>
        <v>0</v>
      </c>
      <c r="BI121" s="63">
        <f t="shared" si="86"/>
        <v>0</v>
      </c>
      <c r="BJ121" s="63">
        <f t="shared" si="86"/>
        <v>0</v>
      </c>
      <c r="BK121" s="63">
        <f t="shared" si="86"/>
        <v>0</v>
      </c>
      <c r="BL121" s="63">
        <f t="shared" si="86"/>
        <v>0</v>
      </c>
      <c r="BM121" s="63">
        <f t="shared" si="86"/>
        <v>0</v>
      </c>
      <c r="BN121" s="63">
        <f t="shared" si="86"/>
        <v>0</v>
      </c>
      <c r="BO121" s="63">
        <f t="shared" si="86"/>
        <v>0</v>
      </c>
      <c r="BP121" s="63">
        <f t="shared" si="86"/>
        <v>0</v>
      </c>
      <c r="BQ121" s="63">
        <f t="shared" si="86"/>
        <v>0</v>
      </c>
      <c r="BR121" s="63">
        <f t="shared" ref="BR121:BZ121" si="87">-BR119+BR124</f>
        <v>0</v>
      </c>
      <c r="BS121" s="63">
        <f t="shared" si="87"/>
        <v>0</v>
      </c>
      <c r="BT121" s="63">
        <f t="shared" si="87"/>
        <v>0</v>
      </c>
      <c r="BU121" s="63">
        <f t="shared" si="87"/>
        <v>0</v>
      </c>
      <c r="BV121" s="63">
        <f t="shared" si="87"/>
        <v>0</v>
      </c>
      <c r="BW121" s="63">
        <f t="shared" si="87"/>
        <v>0</v>
      </c>
      <c r="BX121" s="63">
        <f t="shared" si="87"/>
        <v>0</v>
      </c>
      <c r="BY121" s="63">
        <f t="shared" si="87"/>
        <v>0</v>
      </c>
      <c r="BZ121" s="63">
        <f t="shared" si="87"/>
        <v>0</v>
      </c>
    </row>
    <row r="122" spans="1:78" x14ac:dyDescent="0.2">
      <c r="E122" s="9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</row>
    <row r="123" spans="1:78" x14ac:dyDescent="0.2">
      <c r="A123" s="169" t="s">
        <v>195</v>
      </c>
      <c r="B123" s="104"/>
      <c r="C123" s="44">
        <f>SUM(F123:BB123)</f>
        <v>32014.328125</v>
      </c>
      <c r="E123" s="93"/>
      <c r="F123" s="122">
        <f>MAX(F$72,F111)</f>
        <v>0</v>
      </c>
      <c r="G123" s="122">
        <f>MIN(G109+G111,MAX(G$72,0)*ScaleEconomics!$D$97)</f>
        <v>0</v>
      </c>
      <c r="H123" s="122">
        <f>MIN(H109+H111,MAX(H$72,0)*ScaleEconomics!$D$97)</f>
        <v>0</v>
      </c>
      <c r="I123" s="122">
        <f>MIN(I109+I111,MAX(I$72,0)*ScaleEconomics!$D$97)</f>
        <v>0</v>
      </c>
      <c r="J123" s="122">
        <f>MIN(J109+J111,MAX(J$72,0)*ScaleEconomics!$D$97)</f>
        <v>0</v>
      </c>
      <c r="K123" s="122">
        <f>MIN(K109+K111,MAX(K$72,0)*ScaleEconomics!$D$97)</f>
        <v>0</v>
      </c>
      <c r="L123" s="122">
        <f>MIN(L109+L111,MAX(L$72,0)*ScaleEconomics!$D$97)</f>
        <v>0</v>
      </c>
      <c r="M123" s="122">
        <f>MIN(M109+M111,MAX(M$72,0)*ScaleEconomics!$D$97)</f>
        <v>0</v>
      </c>
      <c r="N123" s="122">
        <f>MIN(N109+N111,MAX(N$72,0)*ScaleEconomics!$D$97)</f>
        <v>0</v>
      </c>
      <c r="O123" s="122">
        <f>MIN(O109+O111,MAX(O$72,0)*ScaleEconomics!$D$97)</f>
        <v>0</v>
      </c>
      <c r="P123" s="122">
        <f>MIN(P109+P111,MAX(P$72,0)*ScaleEconomics!$D$97)</f>
        <v>0</v>
      </c>
      <c r="Q123" s="122">
        <f>MIN(Q109+Q111,MAX(Q$72,0)*ScaleEconomics!$D$97)</f>
        <v>32014.328125</v>
      </c>
      <c r="R123" s="122">
        <f>MIN(R109+R111,MAX(R$72,0)*ScaleEconomics!$D$97)</f>
        <v>0</v>
      </c>
      <c r="S123" s="122">
        <f>MIN(S109+S111,MAX(S$72,0)*ScaleEconomics!$D$97)</f>
        <v>0</v>
      </c>
      <c r="T123" s="122">
        <f>MIN(T109+T111,MAX(T$72,0)*ScaleEconomics!$D$97)</f>
        <v>0</v>
      </c>
      <c r="U123" s="122">
        <f>MIN(U109+U111,MAX(U$72,0)*ScaleEconomics!$D$97)</f>
        <v>0</v>
      </c>
      <c r="V123" s="122">
        <f>MIN(V109+V111,MAX(V$72,0)*ScaleEconomics!$D$97)</f>
        <v>0</v>
      </c>
      <c r="W123" s="122">
        <f>MIN(W109+W111,MAX(W$72,0)*ScaleEconomics!$D$97)</f>
        <v>0</v>
      </c>
      <c r="X123" s="122">
        <f>MIN(X109+X111,MAX(X$72,0)*ScaleEconomics!$D$97)</f>
        <v>0</v>
      </c>
      <c r="Y123" s="122">
        <f>MIN(Y109+Y111,MAX(Y$72,0)*ScaleEconomics!$D$97)</f>
        <v>0</v>
      </c>
      <c r="Z123" s="122">
        <f>MIN(Z109+Z111,MAX(Z$72,0)*ScaleEconomics!$D$97)</f>
        <v>0</v>
      </c>
      <c r="AA123" s="122">
        <f>MIN(AA109+AA111,MAX(AA$72,0)*ScaleEconomics!$D$97)</f>
        <v>0</v>
      </c>
      <c r="AB123" s="122">
        <f>MIN(AB109+AB111,MAX(AB$72,0)*ScaleEconomics!$D$97)</f>
        <v>0</v>
      </c>
      <c r="AC123" s="122">
        <f>MIN(AC109+AC111,MAX(AC$72,0)*ScaleEconomics!$D$97)</f>
        <v>0</v>
      </c>
      <c r="AD123" s="122">
        <f>MIN(AD109+AD111,MAX(AD$72,0)*ScaleEconomics!$D$97)</f>
        <v>0</v>
      </c>
      <c r="AE123" s="122">
        <f>MIN(AE109+AE111,MAX(AE$72,0)*ScaleEconomics!$D$97)</f>
        <v>0</v>
      </c>
      <c r="AF123" s="122">
        <f>MIN(AF109+AF111,MAX(AF$72,0)*ScaleEconomics!$D$97)</f>
        <v>0</v>
      </c>
      <c r="AG123" s="122">
        <f>MIN(AG109+AG111,MAX(AG$72,0)*ScaleEconomics!$D$97)</f>
        <v>0</v>
      </c>
      <c r="AH123" s="122">
        <f>MIN(AH109+AH111,MAX(AH$72,0)*ScaleEconomics!$D$97)</f>
        <v>0</v>
      </c>
      <c r="AI123" s="122">
        <f>MIN(AI109+AI111,MAX(AI$72,0)*ScaleEconomics!$D$97)</f>
        <v>0</v>
      </c>
      <c r="AJ123" s="122">
        <f>MIN(AJ109+AJ111,MAX(AJ$72,0)*ScaleEconomics!$D$97)</f>
        <v>0</v>
      </c>
      <c r="AK123" s="122">
        <f>MIN(AK109+AK111,MAX(AK$72,0)*ScaleEconomics!$D$97)</f>
        <v>0</v>
      </c>
      <c r="AL123" s="122">
        <f>MIN(AL109+AL111,MAX(AL$72,0)*ScaleEconomics!$D$97)</f>
        <v>0</v>
      </c>
      <c r="AM123" s="122">
        <f>MIN(AM109+AM111,MAX(AM$72,0)*ScaleEconomics!$D$97)</f>
        <v>0</v>
      </c>
      <c r="AN123" s="122">
        <f>MIN(AN109+AN111,MAX(AN$72,0)*ScaleEconomics!$D$97)</f>
        <v>0</v>
      </c>
      <c r="AO123" s="122">
        <f>MIN(AO109+AO111,MAX(AO$72,0)*ScaleEconomics!$D$97)</f>
        <v>0</v>
      </c>
      <c r="AP123" s="122">
        <f>MIN(AP109+AP111,MAX(AP$72,0)*ScaleEconomics!$D$97)</f>
        <v>0</v>
      </c>
      <c r="AQ123" s="122">
        <f>MIN(AQ109+AQ111,MAX(AQ$72,0)*ScaleEconomics!$D$97)</f>
        <v>0</v>
      </c>
      <c r="AR123" s="122">
        <f>MIN(AR109+AR111,MAX(AR$72,0)*ScaleEconomics!$D$97)</f>
        <v>0</v>
      </c>
      <c r="AS123" s="122">
        <f>MIN(AS109+AS111,MAX(AS$72,0)*ScaleEconomics!$D$97)</f>
        <v>0</v>
      </c>
      <c r="AT123" s="122">
        <f>MIN(AT109+AT111,MAX(AT$72,0)*ScaleEconomics!$D$97)</f>
        <v>0</v>
      </c>
      <c r="AU123" s="122">
        <f>MIN(AU109+AU111,MAX(AU$72,0)*ScaleEconomics!$D$97)</f>
        <v>0</v>
      </c>
      <c r="AV123" s="122">
        <f>MIN(AV109+AV111,MAX(AV$72,0)*ScaleEconomics!$D$97)</f>
        <v>0</v>
      </c>
      <c r="AW123" s="122">
        <f>MIN(AW109+AW111,MAX(AW$72,0)*ScaleEconomics!$D$97)</f>
        <v>0</v>
      </c>
      <c r="AX123" s="122">
        <f>MIN(AX109+AX111,MAX(AX$72,0)*ScaleEconomics!$D$97)</f>
        <v>0</v>
      </c>
      <c r="AY123" s="122">
        <f>MIN(AY109+AY111,MAX(AY$72,0)*ScaleEconomics!$D$97)</f>
        <v>0</v>
      </c>
      <c r="AZ123" s="122">
        <f>MIN(AZ109+AZ111,MAX(AZ$72,0)*ScaleEconomics!$D$97)</f>
        <v>0</v>
      </c>
      <c r="BA123" s="122">
        <f>MIN(BA109+BA111,MAX(BA$72,0)*ScaleEconomics!$D$97)</f>
        <v>0</v>
      </c>
      <c r="BB123" s="122">
        <f>MIN(BB109+BB111,MAX(BB$72,0)*ScaleEconomics!$D$97)</f>
        <v>0</v>
      </c>
      <c r="BC123" s="122">
        <f>MIN(BC109+BC111,MAX(BC$72,0)*ScaleEconomics!$D$97)</f>
        <v>0</v>
      </c>
      <c r="BD123" s="122">
        <f>MIN(BD109+BD111,MAX(BD$72,0)*ScaleEconomics!$D$97)</f>
        <v>0</v>
      </c>
      <c r="BE123" s="122">
        <f>MIN(BE109+BE111,MAX(BE$72,0)*ScaleEconomics!$D$97)</f>
        <v>0</v>
      </c>
      <c r="BF123" s="122">
        <f>MIN(BF109+BF111,MAX(BF$72,0)*ScaleEconomics!$D$97)</f>
        <v>0</v>
      </c>
      <c r="BG123" s="122">
        <f>MIN(BG109+BG111,MAX(BG$72,0)*ScaleEconomics!$D$97)</f>
        <v>0</v>
      </c>
      <c r="BH123" s="122">
        <f>MIN(BH109+BH111,MAX(BH$72,0)*ScaleEconomics!$D$97)</f>
        <v>0</v>
      </c>
      <c r="BI123" s="122">
        <f>MIN(BI109+BI111,MAX(BI$72,0)*ScaleEconomics!$D$97)</f>
        <v>0</v>
      </c>
      <c r="BJ123" s="122">
        <f>MIN(BJ109+BJ111,MAX(BJ$72,0)*ScaleEconomics!$D$97)</f>
        <v>0</v>
      </c>
      <c r="BK123" s="122">
        <f>MIN(BK109+BK111,MAX(BK$72,0)*ScaleEconomics!$D$97)</f>
        <v>0</v>
      </c>
      <c r="BL123" s="122">
        <f>MIN(BL109+BL111,MAX(BL$72,0)*ScaleEconomics!$D$97)</f>
        <v>0</v>
      </c>
      <c r="BM123" s="122">
        <f>MIN(BM109+BM111,MAX(BM$72,0)*ScaleEconomics!$D$97)</f>
        <v>0</v>
      </c>
      <c r="BN123" s="122">
        <f>MIN(BN109+BN111,MAX(BN$72,0)*ScaleEconomics!$D$97)</f>
        <v>0</v>
      </c>
      <c r="BO123" s="122">
        <f>MIN(BO109+BO111,MAX(BO$72,0)*ScaleEconomics!$D$97)</f>
        <v>0</v>
      </c>
      <c r="BP123" s="122">
        <f>MIN(BP109+BP111,MAX(BP$72,0)*ScaleEconomics!$D$97)</f>
        <v>0</v>
      </c>
      <c r="BQ123" s="122">
        <f>MIN(BQ109+BQ111,MAX(BQ$72,0)*ScaleEconomics!$D$97)</f>
        <v>0</v>
      </c>
      <c r="BR123" s="122">
        <f>MIN(BR109+BR111,MAX(BR$72,0)*ScaleEconomics!$D$97)</f>
        <v>0</v>
      </c>
      <c r="BS123" s="122">
        <f>MIN(BS109+BS111,MAX(BS$72,0)*ScaleEconomics!$D$97)</f>
        <v>0</v>
      </c>
      <c r="BT123" s="122">
        <f>MIN(BT109+BT111,MAX(BT$72,0)*ScaleEconomics!$D$97)</f>
        <v>0</v>
      </c>
      <c r="BU123" s="122">
        <f>MIN(BU109+BU111,MAX(BU$72,0)*ScaleEconomics!$D$97)</f>
        <v>0</v>
      </c>
      <c r="BV123" s="122">
        <f>MIN(BV109+BV111,MAX(BV$72,0)*ScaleEconomics!$D$97)</f>
        <v>0</v>
      </c>
      <c r="BW123" s="122">
        <f>MIN(BW109+BW111,MAX(BW$72,0)*ScaleEconomics!$D$97)</f>
        <v>0</v>
      </c>
      <c r="BX123" s="122">
        <f>MIN(BX109+BX111,MAX(BX$72,0)*ScaleEconomics!$D$97)</f>
        <v>0</v>
      </c>
      <c r="BY123" s="122">
        <f>MIN(BY109+BY111,MAX(BY$72,0)*ScaleEconomics!$D$97)</f>
        <v>0</v>
      </c>
      <c r="BZ123" s="122">
        <f>MIN(BZ109+BZ111,MAX(BZ$72,0)*ScaleEconomics!$D$97)</f>
        <v>0</v>
      </c>
    </row>
    <row r="124" spans="1:78" x14ac:dyDescent="0.2">
      <c r="A124" s="169" t="s">
        <v>200</v>
      </c>
      <c r="B124" s="104"/>
      <c r="C124" s="44">
        <f>SUM(F124:BB124)</f>
        <v>17238.484375</v>
      </c>
      <c r="E124" s="93"/>
      <c r="F124" s="122">
        <f xml:space="preserve"> F113 / ScaleEconomics!$D$97 * ScaleEconomics!$D$92</f>
        <v>0</v>
      </c>
      <c r="G124" s="122">
        <f xml:space="preserve"> G113 / ScaleEconomics!$D$97 * ScaleEconomics!$D$92</f>
        <v>0</v>
      </c>
      <c r="H124" s="122">
        <f xml:space="preserve"> H113 / ScaleEconomics!$D$97 * ScaleEconomics!$D$92</f>
        <v>0</v>
      </c>
      <c r="I124" s="122">
        <f xml:space="preserve"> I113 / ScaleEconomics!$D$97 * ScaleEconomics!$D$92</f>
        <v>0</v>
      </c>
      <c r="J124" s="122">
        <f xml:space="preserve"> J113 / ScaleEconomics!$D$97 * ScaleEconomics!$D$92</f>
        <v>0</v>
      </c>
      <c r="K124" s="122">
        <f xml:space="preserve"> K113 / ScaleEconomics!$D$97 * ScaleEconomics!$D$92</f>
        <v>0</v>
      </c>
      <c r="L124" s="122">
        <f xml:space="preserve"> L113 / ScaleEconomics!$D$97 * ScaleEconomics!$D$92</f>
        <v>0</v>
      </c>
      <c r="M124" s="122">
        <f xml:space="preserve"> M113 / ScaleEconomics!$D$97 * ScaleEconomics!$D$92</f>
        <v>0</v>
      </c>
      <c r="N124" s="122">
        <f xml:space="preserve"> N113 / ScaleEconomics!$D$97 * ScaleEconomics!$D$92</f>
        <v>0</v>
      </c>
      <c r="O124" s="122">
        <f xml:space="preserve"> O113 / ScaleEconomics!$D$97 * ScaleEconomics!$D$92</f>
        <v>0</v>
      </c>
      <c r="P124" s="122">
        <f xml:space="preserve"> P113 / ScaleEconomics!$D$97 * ScaleEconomics!$D$92</f>
        <v>0</v>
      </c>
      <c r="Q124" s="122">
        <f xml:space="preserve"> Q113 / ScaleEconomics!$D$97 * ScaleEconomics!$D$92</f>
        <v>17238.484375</v>
      </c>
      <c r="R124" s="122">
        <f xml:space="preserve"> R113 / ScaleEconomics!$D$97 * ScaleEconomics!$D$92</f>
        <v>0</v>
      </c>
      <c r="S124" s="122">
        <f xml:space="preserve"> S113 / ScaleEconomics!$D$97 * ScaleEconomics!$D$92</f>
        <v>0</v>
      </c>
      <c r="T124" s="122">
        <f xml:space="preserve"> T113 / ScaleEconomics!$D$97 * ScaleEconomics!$D$92</f>
        <v>0</v>
      </c>
      <c r="U124" s="122">
        <f xml:space="preserve"> U113 / ScaleEconomics!$D$97 * ScaleEconomics!$D$92</f>
        <v>0</v>
      </c>
      <c r="V124" s="122">
        <f xml:space="preserve"> V113 / ScaleEconomics!$D$97 * ScaleEconomics!$D$92</f>
        <v>0</v>
      </c>
      <c r="W124" s="122">
        <f xml:space="preserve"> W113 / ScaleEconomics!$D$97 * ScaleEconomics!$D$92</f>
        <v>0</v>
      </c>
      <c r="X124" s="122">
        <f xml:space="preserve"> X113 / ScaleEconomics!$D$97 * ScaleEconomics!$D$92</f>
        <v>0</v>
      </c>
      <c r="Y124" s="122">
        <f xml:space="preserve"> Y113 / ScaleEconomics!$D$97 * ScaleEconomics!$D$92</f>
        <v>0</v>
      </c>
      <c r="Z124" s="122">
        <f xml:space="preserve"> Z113 / ScaleEconomics!$D$97 * ScaleEconomics!$D$92</f>
        <v>0</v>
      </c>
      <c r="AA124" s="122">
        <f xml:space="preserve"> AA113 / ScaleEconomics!$D$97 * ScaleEconomics!$D$92</f>
        <v>0</v>
      </c>
      <c r="AB124" s="122">
        <f xml:space="preserve"> AB113 / ScaleEconomics!$D$97 * ScaleEconomics!$D$92</f>
        <v>0</v>
      </c>
      <c r="AC124" s="122">
        <f xml:space="preserve"> AC113 / ScaleEconomics!$D$97 * ScaleEconomics!$D$92</f>
        <v>0</v>
      </c>
      <c r="AD124" s="122">
        <f xml:space="preserve"> AD113 / ScaleEconomics!$D$97 * ScaleEconomics!$D$92</f>
        <v>0</v>
      </c>
      <c r="AE124" s="122">
        <f xml:space="preserve"> AE113 / ScaleEconomics!$D$97 * ScaleEconomics!$D$92</f>
        <v>0</v>
      </c>
      <c r="AF124" s="122">
        <f xml:space="preserve"> AF113 / ScaleEconomics!$D$97 * ScaleEconomics!$D$92</f>
        <v>0</v>
      </c>
      <c r="AG124" s="122">
        <f xml:space="preserve"> AG113 / ScaleEconomics!$D$97 * ScaleEconomics!$D$92</f>
        <v>0</v>
      </c>
      <c r="AH124" s="122">
        <f xml:space="preserve"> AH113 / ScaleEconomics!$D$97 * ScaleEconomics!$D$92</f>
        <v>0</v>
      </c>
      <c r="AI124" s="122">
        <f xml:space="preserve"> AI113 / ScaleEconomics!$D$97 * ScaleEconomics!$D$92</f>
        <v>0</v>
      </c>
      <c r="AJ124" s="122">
        <f xml:space="preserve"> AJ113 / ScaleEconomics!$D$97 * ScaleEconomics!$D$92</f>
        <v>0</v>
      </c>
      <c r="AK124" s="122">
        <f xml:space="preserve"> AK113 / ScaleEconomics!$D$97 * ScaleEconomics!$D$92</f>
        <v>0</v>
      </c>
      <c r="AL124" s="122">
        <f xml:space="preserve"> AL113 / ScaleEconomics!$D$97 * ScaleEconomics!$D$92</f>
        <v>0</v>
      </c>
      <c r="AM124" s="122">
        <f xml:space="preserve"> AM113 / ScaleEconomics!$D$97 * ScaleEconomics!$D$92</f>
        <v>0</v>
      </c>
      <c r="AN124" s="122">
        <f xml:space="preserve"> AN113 / ScaleEconomics!$D$97 * ScaleEconomics!$D$92</f>
        <v>0</v>
      </c>
      <c r="AO124" s="122">
        <f xml:space="preserve"> AO113 / ScaleEconomics!$D$97 * ScaleEconomics!$D$92</f>
        <v>0</v>
      </c>
      <c r="AP124" s="122">
        <f xml:space="preserve"> AP113 / ScaleEconomics!$D$97 * ScaleEconomics!$D$92</f>
        <v>0</v>
      </c>
      <c r="AQ124" s="122">
        <f xml:space="preserve"> AQ113 / ScaleEconomics!$D$97 * ScaleEconomics!$D$92</f>
        <v>0</v>
      </c>
      <c r="AR124" s="122">
        <f xml:space="preserve"> AR113 / ScaleEconomics!$D$97 * ScaleEconomics!$D$92</f>
        <v>0</v>
      </c>
      <c r="AS124" s="122">
        <f xml:space="preserve"> AS113 / ScaleEconomics!$D$97 * ScaleEconomics!$D$92</f>
        <v>0</v>
      </c>
      <c r="AT124" s="122">
        <f xml:space="preserve"> AT113 / ScaleEconomics!$D$97 * ScaleEconomics!$D$92</f>
        <v>0</v>
      </c>
      <c r="AU124" s="122">
        <f xml:space="preserve"> AU113 / ScaleEconomics!$D$97 * ScaleEconomics!$D$92</f>
        <v>0</v>
      </c>
      <c r="AV124" s="122">
        <f xml:space="preserve"> AV113 / ScaleEconomics!$D$97 * ScaleEconomics!$D$92</f>
        <v>0</v>
      </c>
      <c r="AW124" s="122">
        <f xml:space="preserve"> AW113 / ScaleEconomics!$D$97 * ScaleEconomics!$D$92</f>
        <v>0</v>
      </c>
      <c r="AX124" s="122">
        <f xml:space="preserve"> AX113 / ScaleEconomics!$D$97 * ScaleEconomics!$D$92</f>
        <v>0</v>
      </c>
      <c r="AY124" s="122">
        <f xml:space="preserve"> AY113 / ScaleEconomics!$D$97 * ScaleEconomics!$D$92</f>
        <v>0</v>
      </c>
      <c r="AZ124" s="122">
        <f xml:space="preserve"> AZ113 / ScaleEconomics!$D$97 * ScaleEconomics!$D$92</f>
        <v>0</v>
      </c>
      <c r="BA124" s="122">
        <f xml:space="preserve"> BA113 / ScaleEconomics!$D$97 * ScaleEconomics!$D$92</f>
        <v>0</v>
      </c>
      <c r="BB124" s="122">
        <f xml:space="preserve"> BB113 / ScaleEconomics!$D$97 * ScaleEconomics!$D$92</f>
        <v>0</v>
      </c>
      <c r="BC124" s="122">
        <f xml:space="preserve"> BC113 / ScaleEconomics!$D$97 * ScaleEconomics!$D$92</f>
        <v>0</v>
      </c>
      <c r="BD124" s="122">
        <f xml:space="preserve"> BD113 / ScaleEconomics!$D$97 * ScaleEconomics!$D$92</f>
        <v>0</v>
      </c>
      <c r="BE124" s="122">
        <f xml:space="preserve"> BE113 / ScaleEconomics!$D$97 * ScaleEconomics!$D$92</f>
        <v>0</v>
      </c>
      <c r="BF124" s="122">
        <f xml:space="preserve"> BF113 / ScaleEconomics!$D$97 * ScaleEconomics!$D$92</f>
        <v>0</v>
      </c>
      <c r="BG124" s="122">
        <f xml:space="preserve"> BG113 / ScaleEconomics!$D$97 * ScaleEconomics!$D$92</f>
        <v>0</v>
      </c>
      <c r="BH124" s="122">
        <f xml:space="preserve"> BH113 / ScaleEconomics!$D$97 * ScaleEconomics!$D$92</f>
        <v>0</v>
      </c>
      <c r="BI124" s="122">
        <f xml:space="preserve"> BI113 / ScaleEconomics!$D$97 * ScaleEconomics!$D$92</f>
        <v>0</v>
      </c>
      <c r="BJ124" s="122">
        <f xml:space="preserve"> BJ113 / ScaleEconomics!$D$97 * ScaleEconomics!$D$92</f>
        <v>0</v>
      </c>
      <c r="BK124" s="122">
        <f xml:space="preserve"> BK113 / ScaleEconomics!$D$97 * ScaleEconomics!$D$92</f>
        <v>0</v>
      </c>
      <c r="BL124" s="122">
        <f xml:space="preserve"> BL113 / ScaleEconomics!$D$97 * ScaleEconomics!$D$92</f>
        <v>0</v>
      </c>
      <c r="BM124" s="122">
        <f xml:space="preserve"> BM113 / ScaleEconomics!$D$97 * ScaleEconomics!$D$92</f>
        <v>0</v>
      </c>
      <c r="BN124" s="122">
        <f xml:space="preserve"> BN113 / ScaleEconomics!$D$97 * ScaleEconomics!$D$92</f>
        <v>0</v>
      </c>
      <c r="BO124" s="122">
        <f xml:space="preserve"> BO113 / ScaleEconomics!$D$97 * ScaleEconomics!$D$92</f>
        <v>0</v>
      </c>
      <c r="BP124" s="122">
        <f xml:space="preserve"> BP113 / ScaleEconomics!$D$97 * ScaleEconomics!$D$92</f>
        <v>0</v>
      </c>
      <c r="BQ124" s="122">
        <f xml:space="preserve"> BQ113 / ScaleEconomics!$D$97 * ScaleEconomics!$D$92</f>
        <v>0</v>
      </c>
      <c r="BR124" s="122">
        <f xml:space="preserve"> BR113 / ScaleEconomics!$D$97 * ScaleEconomics!$D$92</f>
        <v>0</v>
      </c>
      <c r="BS124" s="122">
        <f xml:space="preserve"> BS113 / ScaleEconomics!$D$97 * ScaleEconomics!$D$92</f>
        <v>0</v>
      </c>
      <c r="BT124" s="122">
        <f xml:space="preserve"> BT113 / ScaleEconomics!$D$97 * ScaleEconomics!$D$92</f>
        <v>0</v>
      </c>
      <c r="BU124" s="122">
        <f xml:space="preserve"> BU113 / ScaleEconomics!$D$97 * ScaleEconomics!$D$92</f>
        <v>0</v>
      </c>
      <c r="BV124" s="122">
        <f xml:space="preserve"> BV113 / ScaleEconomics!$D$97 * ScaleEconomics!$D$92</f>
        <v>0</v>
      </c>
      <c r="BW124" s="122">
        <f xml:space="preserve"> BW113 / ScaleEconomics!$D$97 * ScaleEconomics!$D$92</f>
        <v>0</v>
      </c>
      <c r="BX124" s="122">
        <f xml:space="preserve"> BX113 / ScaleEconomics!$D$97 * ScaleEconomics!$D$92</f>
        <v>0</v>
      </c>
      <c r="BY124" s="122">
        <f xml:space="preserve"> BY113 / ScaleEconomics!$D$97 * ScaleEconomics!$D$92</f>
        <v>0</v>
      </c>
      <c r="BZ124" s="122">
        <f xml:space="preserve"> BZ113 / ScaleEconomics!$D$97 * ScaleEconomics!$D$92</f>
        <v>0</v>
      </c>
    </row>
    <row r="125" spans="1:78" ht="15" thickBot="1" x14ac:dyDescent="0.25">
      <c r="A125" s="168" t="s">
        <v>203</v>
      </c>
      <c r="B125" s="105"/>
      <c r="C125" s="57">
        <f>SUM(F125:BB125)</f>
        <v>49252.8125</v>
      </c>
      <c r="E125" s="93"/>
      <c r="F125" s="124">
        <f t="shared" ref="F125:AK125" si="88">F124+F123</f>
        <v>0</v>
      </c>
      <c r="G125" s="124">
        <f t="shared" si="88"/>
        <v>0</v>
      </c>
      <c r="H125" s="124">
        <f t="shared" si="88"/>
        <v>0</v>
      </c>
      <c r="I125" s="124">
        <f t="shared" si="88"/>
        <v>0</v>
      </c>
      <c r="J125" s="124">
        <f t="shared" si="88"/>
        <v>0</v>
      </c>
      <c r="K125" s="124">
        <f t="shared" si="88"/>
        <v>0</v>
      </c>
      <c r="L125" s="124">
        <f t="shared" si="88"/>
        <v>0</v>
      </c>
      <c r="M125" s="124">
        <f t="shared" si="88"/>
        <v>0</v>
      </c>
      <c r="N125" s="124">
        <f t="shared" si="88"/>
        <v>0</v>
      </c>
      <c r="O125" s="124">
        <f t="shared" si="88"/>
        <v>0</v>
      </c>
      <c r="P125" s="124">
        <f t="shared" si="88"/>
        <v>0</v>
      </c>
      <c r="Q125" s="124">
        <f t="shared" si="88"/>
        <v>49252.8125</v>
      </c>
      <c r="R125" s="124">
        <f t="shared" si="88"/>
        <v>0</v>
      </c>
      <c r="S125" s="124">
        <f t="shared" si="88"/>
        <v>0</v>
      </c>
      <c r="T125" s="124">
        <f t="shared" si="88"/>
        <v>0</v>
      </c>
      <c r="U125" s="124">
        <f t="shared" si="88"/>
        <v>0</v>
      </c>
      <c r="V125" s="124">
        <f t="shared" si="88"/>
        <v>0</v>
      </c>
      <c r="W125" s="124">
        <f t="shared" si="88"/>
        <v>0</v>
      </c>
      <c r="X125" s="124">
        <f t="shared" si="88"/>
        <v>0</v>
      </c>
      <c r="Y125" s="124">
        <f t="shared" si="88"/>
        <v>0</v>
      </c>
      <c r="Z125" s="124">
        <f t="shared" si="88"/>
        <v>0</v>
      </c>
      <c r="AA125" s="124">
        <f t="shared" si="88"/>
        <v>0</v>
      </c>
      <c r="AB125" s="124">
        <f t="shared" si="88"/>
        <v>0</v>
      </c>
      <c r="AC125" s="124">
        <f t="shared" si="88"/>
        <v>0</v>
      </c>
      <c r="AD125" s="124">
        <f t="shared" si="88"/>
        <v>0</v>
      </c>
      <c r="AE125" s="124">
        <f t="shared" si="88"/>
        <v>0</v>
      </c>
      <c r="AF125" s="124">
        <f t="shared" si="88"/>
        <v>0</v>
      </c>
      <c r="AG125" s="124">
        <f t="shared" si="88"/>
        <v>0</v>
      </c>
      <c r="AH125" s="124">
        <f t="shared" si="88"/>
        <v>0</v>
      </c>
      <c r="AI125" s="124">
        <f t="shared" si="88"/>
        <v>0</v>
      </c>
      <c r="AJ125" s="124">
        <f t="shared" si="88"/>
        <v>0</v>
      </c>
      <c r="AK125" s="124">
        <f t="shared" si="88"/>
        <v>0</v>
      </c>
      <c r="AL125" s="124">
        <f t="shared" ref="AL125:BQ125" si="89">AL124+AL123</f>
        <v>0</v>
      </c>
      <c r="AM125" s="124">
        <f t="shared" si="89"/>
        <v>0</v>
      </c>
      <c r="AN125" s="124">
        <f t="shared" si="89"/>
        <v>0</v>
      </c>
      <c r="AO125" s="124">
        <f t="shared" si="89"/>
        <v>0</v>
      </c>
      <c r="AP125" s="124">
        <f t="shared" si="89"/>
        <v>0</v>
      </c>
      <c r="AQ125" s="124">
        <f t="shared" si="89"/>
        <v>0</v>
      </c>
      <c r="AR125" s="124">
        <f t="shared" si="89"/>
        <v>0</v>
      </c>
      <c r="AS125" s="124">
        <f t="shared" si="89"/>
        <v>0</v>
      </c>
      <c r="AT125" s="124">
        <f t="shared" si="89"/>
        <v>0</v>
      </c>
      <c r="AU125" s="124">
        <f t="shared" si="89"/>
        <v>0</v>
      </c>
      <c r="AV125" s="124">
        <f t="shared" si="89"/>
        <v>0</v>
      </c>
      <c r="AW125" s="124">
        <f t="shared" si="89"/>
        <v>0</v>
      </c>
      <c r="AX125" s="124">
        <f t="shared" si="89"/>
        <v>0</v>
      </c>
      <c r="AY125" s="124">
        <f t="shared" si="89"/>
        <v>0</v>
      </c>
      <c r="AZ125" s="124">
        <f t="shared" si="89"/>
        <v>0</v>
      </c>
      <c r="BA125" s="124">
        <f t="shared" si="89"/>
        <v>0</v>
      </c>
      <c r="BB125" s="124">
        <f t="shared" si="89"/>
        <v>0</v>
      </c>
      <c r="BC125" s="124">
        <f t="shared" si="89"/>
        <v>0</v>
      </c>
      <c r="BD125" s="124">
        <f t="shared" si="89"/>
        <v>0</v>
      </c>
      <c r="BE125" s="124">
        <f t="shared" si="89"/>
        <v>0</v>
      </c>
      <c r="BF125" s="124">
        <f t="shared" si="89"/>
        <v>0</v>
      </c>
      <c r="BG125" s="124">
        <f t="shared" si="89"/>
        <v>0</v>
      </c>
      <c r="BH125" s="124">
        <f t="shared" si="89"/>
        <v>0</v>
      </c>
      <c r="BI125" s="124">
        <f t="shared" si="89"/>
        <v>0</v>
      </c>
      <c r="BJ125" s="124">
        <f t="shared" si="89"/>
        <v>0</v>
      </c>
      <c r="BK125" s="124">
        <f t="shared" si="89"/>
        <v>0</v>
      </c>
      <c r="BL125" s="124">
        <f t="shared" si="89"/>
        <v>0</v>
      </c>
      <c r="BM125" s="124">
        <f t="shared" si="89"/>
        <v>0</v>
      </c>
      <c r="BN125" s="124">
        <f t="shared" si="89"/>
        <v>0</v>
      </c>
      <c r="BO125" s="124">
        <f t="shared" si="89"/>
        <v>0</v>
      </c>
      <c r="BP125" s="124">
        <f t="shared" si="89"/>
        <v>0</v>
      </c>
      <c r="BQ125" s="124">
        <f t="shared" si="89"/>
        <v>0</v>
      </c>
      <c r="BR125" s="124">
        <f t="shared" ref="BR125:BZ125" si="90">BR124+BR123</f>
        <v>0</v>
      </c>
      <c r="BS125" s="124">
        <f t="shared" si="90"/>
        <v>0</v>
      </c>
      <c r="BT125" s="124">
        <f t="shared" si="90"/>
        <v>0</v>
      </c>
      <c r="BU125" s="124">
        <f t="shared" si="90"/>
        <v>0</v>
      </c>
      <c r="BV125" s="124">
        <f t="shared" si="90"/>
        <v>0</v>
      </c>
      <c r="BW125" s="124">
        <f t="shared" si="90"/>
        <v>0</v>
      </c>
      <c r="BX125" s="124">
        <f t="shared" si="90"/>
        <v>0</v>
      </c>
      <c r="BY125" s="124">
        <f t="shared" si="90"/>
        <v>0</v>
      </c>
      <c r="BZ125" s="124">
        <f t="shared" si="90"/>
        <v>0</v>
      </c>
    </row>
    <row r="126" spans="1:78" ht="16" thickTop="1" thickBot="1" x14ac:dyDescent="0.25">
      <c r="A126" s="170" t="s">
        <v>202</v>
      </c>
      <c r="B126" s="108"/>
      <c r="C126" s="153"/>
      <c r="E126" s="93"/>
      <c r="F126" s="126">
        <f>MAX(F$72-F125,0)</f>
        <v>0</v>
      </c>
      <c r="G126" s="126">
        <f>MAX(G$72-G125,0)</f>
        <v>0</v>
      </c>
      <c r="H126" s="126">
        <f t="shared" ref="H126:BS126" si="91">MAX(H$72-H125,0)</f>
        <v>0</v>
      </c>
      <c r="I126" s="126">
        <f t="shared" si="91"/>
        <v>0</v>
      </c>
      <c r="J126" s="126">
        <f t="shared" si="91"/>
        <v>0</v>
      </c>
      <c r="K126" s="126">
        <f t="shared" si="91"/>
        <v>0</v>
      </c>
      <c r="L126" s="126">
        <f t="shared" si="91"/>
        <v>0</v>
      </c>
      <c r="M126" s="126">
        <f t="shared" si="91"/>
        <v>0</v>
      </c>
      <c r="N126" s="126">
        <f t="shared" si="91"/>
        <v>0</v>
      </c>
      <c r="O126" s="126">
        <f t="shared" si="91"/>
        <v>0</v>
      </c>
      <c r="P126" s="126">
        <f t="shared" si="91"/>
        <v>0</v>
      </c>
      <c r="Q126" s="126">
        <f t="shared" si="91"/>
        <v>0</v>
      </c>
      <c r="R126" s="126">
        <f t="shared" si="91"/>
        <v>0</v>
      </c>
      <c r="S126" s="126">
        <f t="shared" si="91"/>
        <v>0</v>
      </c>
      <c r="T126" s="126">
        <f t="shared" si="91"/>
        <v>0</v>
      </c>
      <c r="U126" s="126">
        <f t="shared" si="91"/>
        <v>0</v>
      </c>
      <c r="V126" s="126">
        <f t="shared" si="91"/>
        <v>0</v>
      </c>
      <c r="W126" s="126">
        <f t="shared" si="91"/>
        <v>0</v>
      </c>
      <c r="X126" s="126">
        <f t="shared" si="91"/>
        <v>0</v>
      </c>
      <c r="Y126" s="126">
        <f t="shared" si="91"/>
        <v>0</v>
      </c>
      <c r="Z126" s="126">
        <f t="shared" si="91"/>
        <v>0</v>
      </c>
      <c r="AA126" s="126">
        <f t="shared" si="91"/>
        <v>0</v>
      </c>
      <c r="AB126" s="126">
        <f t="shared" si="91"/>
        <v>0</v>
      </c>
      <c r="AC126" s="126">
        <f t="shared" si="91"/>
        <v>0</v>
      </c>
      <c r="AD126" s="126">
        <f t="shared" si="91"/>
        <v>0</v>
      </c>
      <c r="AE126" s="126">
        <f t="shared" si="91"/>
        <v>0</v>
      </c>
      <c r="AF126" s="126">
        <f t="shared" si="91"/>
        <v>0</v>
      </c>
      <c r="AG126" s="126">
        <f t="shared" si="91"/>
        <v>0</v>
      </c>
      <c r="AH126" s="126">
        <f t="shared" si="91"/>
        <v>0</v>
      </c>
      <c r="AI126" s="126">
        <f t="shared" si="91"/>
        <v>0</v>
      </c>
      <c r="AJ126" s="126">
        <f t="shared" si="91"/>
        <v>0</v>
      </c>
      <c r="AK126" s="126">
        <f t="shared" si="91"/>
        <v>0</v>
      </c>
      <c r="AL126" s="126">
        <f t="shared" si="91"/>
        <v>0</v>
      </c>
      <c r="AM126" s="126">
        <f t="shared" si="91"/>
        <v>0</v>
      </c>
      <c r="AN126" s="126">
        <f t="shared" si="91"/>
        <v>0</v>
      </c>
      <c r="AO126" s="126">
        <f t="shared" si="91"/>
        <v>0</v>
      </c>
      <c r="AP126" s="126">
        <f t="shared" si="91"/>
        <v>0</v>
      </c>
      <c r="AQ126" s="126">
        <f t="shared" si="91"/>
        <v>0</v>
      </c>
      <c r="AR126" s="126">
        <f t="shared" si="91"/>
        <v>0</v>
      </c>
      <c r="AS126" s="126">
        <f t="shared" si="91"/>
        <v>0</v>
      </c>
      <c r="AT126" s="126">
        <f t="shared" si="91"/>
        <v>0</v>
      </c>
      <c r="AU126" s="126">
        <f t="shared" si="91"/>
        <v>0</v>
      </c>
      <c r="AV126" s="126">
        <f t="shared" si="91"/>
        <v>0</v>
      </c>
      <c r="AW126" s="126">
        <f t="shared" si="91"/>
        <v>0</v>
      </c>
      <c r="AX126" s="126">
        <f t="shared" si="91"/>
        <v>0</v>
      </c>
      <c r="AY126" s="126">
        <f t="shared" si="91"/>
        <v>0</v>
      </c>
      <c r="AZ126" s="126">
        <f t="shared" si="91"/>
        <v>0</v>
      </c>
      <c r="BA126" s="126">
        <f t="shared" si="91"/>
        <v>0</v>
      </c>
      <c r="BB126" s="126">
        <f t="shared" si="91"/>
        <v>0</v>
      </c>
      <c r="BC126" s="126">
        <f t="shared" si="91"/>
        <v>0</v>
      </c>
      <c r="BD126" s="126">
        <f t="shared" si="91"/>
        <v>0</v>
      </c>
      <c r="BE126" s="126">
        <f t="shared" si="91"/>
        <v>0</v>
      </c>
      <c r="BF126" s="126">
        <f t="shared" si="91"/>
        <v>0</v>
      </c>
      <c r="BG126" s="126">
        <f t="shared" si="91"/>
        <v>0</v>
      </c>
      <c r="BH126" s="126">
        <f t="shared" si="91"/>
        <v>0</v>
      </c>
      <c r="BI126" s="126">
        <f t="shared" si="91"/>
        <v>0</v>
      </c>
      <c r="BJ126" s="126">
        <f t="shared" si="91"/>
        <v>0</v>
      </c>
      <c r="BK126" s="126">
        <f t="shared" si="91"/>
        <v>0</v>
      </c>
      <c r="BL126" s="126">
        <f t="shared" si="91"/>
        <v>0</v>
      </c>
      <c r="BM126" s="126">
        <f t="shared" si="91"/>
        <v>0</v>
      </c>
      <c r="BN126" s="126">
        <f t="shared" si="91"/>
        <v>0</v>
      </c>
      <c r="BO126" s="126">
        <f t="shared" si="91"/>
        <v>0</v>
      </c>
      <c r="BP126" s="126">
        <f t="shared" si="91"/>
        <v>0</v>
      </c>
      <c r="BQ126" s="126">
        <f t="shared" si="91"/>
        <v>0</v>
      </c>
      <c r="BR126" s="126">
        <f t="shared" si="91"/>
        <v>0</v>
      </c>
      <c r="BS126" s="126">
        <f t="shared" si="91"/>
        <v>0</v>
      </c>
      <c r="BT126" s="126">
        <f t="shared" ref="BT126:BZ126" si="92">MAX(BT$72-BT125,0)</f>
        <v>0</v>
      </c>
      <c r="BU126" s="126">
        <f t="shared" si="92"/>
        <v>0</v>
      </c>
      <c r="BV126" s="126">
        <f t="shared" si="92"/>
        <v>0</v>
      </c>
      <c r="BW126" s="126">
        <f t="shared" si="92"/>
        <v>0</v>
      </c>
      <c r="BX126" s="126">
        <f t="shared" si="92"/>
        <v>0</v>
      </c>
      <c r="BY126" s="126">
        <f t="shared" si="92"/>
        <v>0</v>
      </c>
      <c r="BZ126" s="126">
        <f t="shared" si="92"/>
        <v>0</v>
      </c>
    </row>
    <row r="127" spans="1:78" x14ac:dyDescent="0.2">
      <c r="E127" s="9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</row>
    <row r="128" spans="1:78" x14ac:dyDescent="0.2">
      <c r="E128" s="9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</row>
    <row r="129" spans="1:78" x14ac:dyDescent="0.2">
      <c r="A129" s="156" t="s">
        <v>205</v>
      </c>
      <c r="B129" s="31"/>
      <c r="E129" s="9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</row>
    <row r="130" spans="1:78" x14ac:dyDescent="0.2">
      <c r="A130" s="155" t="s">
        <v>189</v>
      </c>
      <c r="E130" s="93"/>
      <c r="F130" s="63">
        <v>0</v>
      </c>
      <c r="G130" s="63">
        <f>F135</f>
        <v>160875</v>
      </c>
      <c r="H130" s="63">
        <f t="shared" ref="H130:BS130" si="93">G135</f>
        <v>168627.620850693</v>
      </c>
      <c r="I130" s="63">
        <f t="shared" si="93"/>
        <v>373174.35085228854</v>
      </c>
      <c r="J130" s="63">
        <f t="shared" si="93"/>
        <v>581402.16609800584</v>
      </c>
      <c r="K130" s="63">
        <f t="shared" si="93"/>
        <v>933890.41933073569</v>
      </c>
      <c r="L130" s="63">
        <f t="shared" si="93"/>
        <v>959821.70687942405</v>
      </c>
      <c r="M130" s="63">
        <f t="shared" si="93"/>
        <v>988089.28902234579</v>
      </c>
      <c r="N130" s="63">
        <f t="shared" si="93"/>
        <v>1018163.0003669937</v>
      </c>
      <c r="O130" s="63">
        <f t="shared" si="93"/>
        <v>1049450.0790792995</v>
      </c>
      <c r="P130" s="63">
        <f t="shared" si="93"/>
        <v>1083248.9739920539</v>
      </c>
      <c r="Q130" s="63">
        <f t="shared" si="93"/>
        <v>1110887.3926418249</v>
      </c>
      <c r="R130" s="63">
        <f t="shared" si="93"/>
        <v>1100127.2792588498</v>
      </c>
      <c r="S130" s="63">
        <f t="shared" si="93"/>
        <v>1121175.624565318</v>
      </c>
      <c r="T130" s="63">
        <f t="shared" si="93"/>
        <v>1140532.959002153</v>
      </c>
      <c r="U130" s="63">
        <f t="shared" si="93"/>
        <v>1162354.3718578166</v>
      </c>
      <c r="V130" s="63">
        <f t="shared" si="93"/>
        <v>1183869.3036918798</v>
      </c>
      <c r="W130" s="63">
        <f t="shared" si="93"/>
        <v>1206519.8554704178</v>
      </c>
      <c r="X130" s="63">
        <f t="shared" si="93"/>
        <v>1228852.2809986158</v>
      </c>
      <c r="Y130" s="63">
        <f t="shared" si="93"/>
        <v>1252363.4761382593</v>
      </c>
      <c r="Z130" s="63">
        <f t="shared" si="93"/>
        <v>1276324.5026412341</v>
      </c>
      <c r="AA130" s="63">
        <f t="shared" si="93"/>
        <v>1299948.9973197209</v>
      </c>
      <c r="AB130" s="63">
        <f t="shared" si="93"/>
        <v>1324820.4607333143</v>
      </c>
      <c r="AC130" s="63">
        <f t="shared" si="93"/>
        <v>1349342.6052661317</v>
      </c>
      <c r="AD130" s="63">
        <f t="shared" si="93"/>
        <v>1375159.0990735616</v>
      </c>
      <c r="AE130" s="63">
        <f t="shared" si="93"/>
        <v>1401469.5307066469</v>
      </c>
      <c r="AF130" s="63">
        <f t="shared" si="93"/>
        <v>1425666.1987526906</v>
      </c>
      <c r="AG130" s="63">
        <f t="shared" si="93"/>
        <v>1452942.96482227</v>
      </c>
      <c r="AH130" s="63">
        <f t="shared" si="93"/>
        <v>1479836.6296148491</v>
      </c>
      <c r="AI130" s="63">
        <f t="shared" si="93"/>
        <v>1508149.8193380216</v>
      </c>
      <c r="AJ130" s="63">
        <f t="shared" si="93"/>
        <v>1536065.351248269</v>
      </c>
      <c r="AK130" s="63">
        <f t="shared" si="93"/>
        <v>1565454.3451728234</v>
      </c>
      <c r="AL130" s="63">
        <f t="shared" si="93"/>
        <v>1595405.6283015418</v>
      </c>
      <c r="AM130" s="63">
        <f t="shared" si="93"/>
        <v>1624936.2466496504</v>
      </c>
      <c r="AN130" s="63">
        <f t="shared" si="93"/>
        <v>1656025.5759166421</v>
      </c>
      <c r="AO130" s="63">
        <f t="shared" si="93"/>
        <v>1686678.2565826639</v>
      </c>
      <c r="AP130" s="63">
        <f t="shared" si="93"/>
        <v>1718948.8738419514</v>
      </c>
      <c r="AQ130" s="63">
        <f t="shared" si="93"/>
        <v>1751836.9133833079</v>
      </c>
      <c r="AR130" s="63">
        <f t="shared" si="93"/>
        <v>1782082.7484408626</v>
      </c>
      <c r="AS130" s="63">
        <f t="shared" si="93"/>
        <v>1816178.7060278368</v>
      </c>
      <c r="AT130" s="63">
        <f t="shared" si="93"/>
        <v>1849795.7870185608</v>
      </c>
      <c r="AU130" s="63">
        <f t="shared" si="93"/>
        <v>1885187.2741725263</v>
      </c>
      <c r="AV130" s="63">
        <f t="shared" si="93"/>
        <v>1920081.6890603355</v>
      </c>
      <c r="AW130" s="63">
        <f t="shared" si="93"/>
        <v>1956817.9314660283</v>
      </c>
      <c r="AX130" s="63">
        <f t="shared" si="93"/>
        <v>1994257.0353769264</v>
      </c>
      <c r="AY130" s="63">
        <f t="shared" si="93"/>
        <v>2031170.3083120622</v>
      </c>
      <c r="AZ130" s="63">
        <f t="shared" si="93"/>
        <v>2070031.9698958017</v>
      </c>
      <c r="BA130" s="63">
        <f t="shared" si="93"/>
        <v>2108347.820728329</v>
      </c>
      <c r="BB130" s="63">
        <f t="shared" si="93"/>
        <v>2148686.0923024383</v>
      </c>
      <c r="BC130" s="63">
        <f t="shared" si="93"/>
        <v>2189796.1417291337</v>
      </c>
      <c r="BD130" s="63">
        <f t="shared" si="93"/>
        <v>2228965.702171756</v>
      </c>
      <c r="BE130" s="63">
        <f t="shared" si="93"/>
        <v>2271611.7129198872</v>
      </c>
      <c r="BF130" s="63">
        <f t="shared" si="93"/>
        <v>2313658.7618579967</v>
      </c>
      <c r="BG130" s="63">
        <f t="shared" si="93"/>
        <v>2357925.1748986137</v>
      </c>
      <c r="BH130" s="63">
        <f t="shared" si="93"/>
        <v>2401569.8676326219</v>
      </c>
      <c r="BI130" s="63">
        <f t="shared" si="93"/>
        <v>2447518.2527009342</v>
      </c>
      <c r="BJ130" s="63">
        <f t="shared" si="93"/>
        <v>2494345.7519348767</v>
      </c>
      <c r="BK130" s="63">
        <f t="shared" si="93"/>
        <v>2540515.5604913579</v>
      </c>
      <c r="BL130" s="63">
        <f t="shared" si="93"/>
        <v>2589122.3442534171</v>
      </c>
      <c r="BM130" s="63">
        <f t="shared" si="93"/>
        <v>2637046.4473456852</v>
      </c>
      <c r="BN130" s="63">
        <f t="shared" si="93"/>
        <v>2687500.1223516543</v>
      </c>
      <c r="BO130" s="63">
        <f t="shared" si="93"/>
        <v>2738919.1096387818</v>
      </c>
      <c r="BP130" s="63">
        <f t="shared" si="93"/>
        <v>2786207.1277146935</v>
      </c>
      <c r="BQ130" s="63">
        <f t="shared" si="93"/>
        <v>2839514.6411498575</v>
      </c>
      <c r="BR130" s="63">
        <f t="shared" si="93"/>
        <v>2892073.4523224942</v>
      </c>
      <c r="BS130" s="63">
        <f t="shared" si="93"/>
        <v>2947406.4686232656</v>
      </c>
      <c r="BT130" s="63">
        <f t="shared" ref="BT130:BZ130" si="94">BS135</f>
        <v>3001962.334540776</v>
      </c>
      <c r="BU130" s="63">
        <f t="shared" si="94"/>
        <v>3059397.8158761663</v>
      </c>
      <c r="BV130" s="63">
        <f t="shared" si="94"/>
        <v>3117932.189918594</v>
      </c>
      <c r="BW130" s="63">
        <f t="shared" si="94"/>
        <v>3175644.4506141953</v>
      </c>
      <c r="BX130" s="63">
        <f t="shared" si="94"/>
        <v>3236402.9303167695</v>
      </c>
      <c r="BY130" s="63">
        <f t="shared" si="94"/>
        <v>3296308.0591821047</v>
      </c>
      <c r="BZ130" s="63">
        <f t="shared" si="94"/>
        <v>3359375.1529395659</v>
      </c>
    </row>
    <row r="131" spans="1:78" x14ac:dyDescent="0.2">
      <c r="A131" s="155" t="s">
        <v>207</v>
      </c>
      <c r="E131" s="93"/>
      <c r="F131" s="63">
        <f>F130*ScaleEconomics!$D$85</f>
        <v>0</v>
      </c>
      <c r="G131" s="63">
        <f>G130*((1+ScaleEconomics!$D$85)^((G$2-F$2)/365)-1)</f>
        <v>2877.6208506929934</v>
      </c>
      <c r="H131" s="63">
        <f>H130*((1+ScaleEconomics!$D$85)^((H$2-G$2)/365)-1)</f>
        <v>3226.2925015955775</v>
      </c>
      <c r="I131" s="63">
        <f>I130*((1+ScaleEconomics!$D$85)^((I$2-H$2)/365)-1)</f>
        <v>6907.3777457172373</v>
      </c>
      <c r="J131" s="63">
        <f>J130*((1+ScaleEconomics!$D$85)^((J$2-I$2)/365)-1)</f>
        <v>11123.761572573441</v>
      </c>
      <c r="K131" s="63">
        <f>K130*((1+ScaleEconomics!$D$85)^((K$2-J$2)/365)-1)</f>
        <v>17286.112737091673</v>
      </c>
      <c r="L131" s="63">
        <f>L130*((1+ScaleEconomics!$D$85)^((L$2-K$2)/365)-1)</f>
        <v>18363.928519845613</v>
      </c>
      <c r="M131" s="63">
        <f>M130*((1+ScaleEconomics!$D$85)^((M$2-L$2)/365)-1)</f>
        <v>18904.762149863414</v>
      </c>
      <c r="N131" s="63">
        <f>N130*((1+ScaleEconomics!$D$85)^((N$2-M$2)/365)-1)</f>
        <v>18845.980261466124</v>
      </c>
      <c r="O131" s="63">
        <f>O130*((1+ScaleEconomics!$D$85)^((O$2-N$2)/365)-1)</f>
        <v>20078.756397389538</v>
      </c>
      <c r="P131" s="63">
        <f>P130*((1+ScaleEconomics!$D$85)^((P$2-O$2)/365)-1)</f>
        <v>20050.707769531196</v>
      </c>
      <c r="Q131" s="63">
        <f>Q130*((1+ScaleEconomics!$D$85)^((Q$2-P$2)/365)-1)</f>
        <v>21254.214742024884</v>
      </c>
      <c r="R131" s="63">
        <f>R130*((1+ScaleEconomics!$D$85)^((R$2-Q$2)/365)-1)</f>
        <v>21048.345306468127</v>
      </c>
      <c r="S131" s="63">
        <f>S130*((1+ScaleEconomics!$D$85)^((S$2-R$2)/365)-1)</f>
        <v>19357.334436835012</v>
      </c>
      <c r="T131" s="63">
        <f>T130*((1+ScaleEconomics!$D$85)^((T$2-S$2)/365)-1)</f>
        <v>21821.412855663497</v>
      </c>
      <c r="U131" s="63">
        <f>U130*((1+ScaleEconomics!$D$85)^((U$2-T$2)/365)-1)</f>
        <v>21514.931834063329</v>
      </c>
      <c r="V131" s="63">
        <f>V130*((1+ScaleEconomics!$D$85)^((V$2-U$2)/365)-1)</f>
        <v>22650.55177853796</v>
      </c>
      <c r="W131" s="63">
        <f>W130*((1+ScaleEconomics!$D$85)^((W$2-V$2)/365)-1)</f>
        <v>22332.425528197935</v>
      </c>
      <c r="X131" s="63">
        <f>X130*((1+ScaleEconomics!$D$85)^((X$2-W$2)/365)-1)</f>
        <v>23511.195139643471</v>
      </c>
      <c r="Y131" s="63">
        <f>Y130*((1+ScaleEconomics!$D$85)^((Y$2-X$2)/365)-1)</f>
        <v>23961.026502974782</v>
      </c>
      <c r="Z131" s="63">
        <f>Z130*((1+ScaleEconomics!$D$85)^((Z$2-Y$2)/365)-1)</f>
        <v>23624.494678486866</v>
      </c>
      <c r="AA131" s="63">
        <f>AA130*((1+ScaleEconomics!$D$85)^((AA$2-Z$2)/365)-1)</f>
        <v>24871.463413593367</v>
      </c>
      <c r="AB131" s="63">
        <f>AB130*((1+ScaleEconomics!$D$85)^((AB$2-AA$2)/365)-1)</f>
        <v>24522.14453281746</v>
      </c>
      <c r="AC131" s="63">
        <f>AC130*((1+ScaleEconomics!$D$85)^((AC$2-AB$2)/365)-1)</f>
        <v>25816.493807429953</v>
      </c>
      <c r="AD131" s="63">
        <f>AD130*((1+ScaleEconomics!$D$85)^((AD$2-AC$2)/365)-1)</f>
        <v>26310.431633085147</v>
      </c>
      <c r="AE131" s="63">
        <f>AE130*((1+ScaleEconomics!$D$85)^((AE$2-AD$2)/365)-1)</f>
        <v>24196.668046043753</v>
      </c>
      <c r="AF131" s="63">
        <f>AF130*((1+ScaleEconomics!$D$85)^((AF$2-AE$2)/365)-1)</f>
        <v>27276.76606957936</v>
      </c>
      <c r="AG131" s="63">
        <f>AG130*((1+ScaleEconomics!$D$85)^((AG$2-AF$2)/365)-1)</f>
        <v>26893.664792579148</v>
      </c>
      <c r="AH131" s="63">
        <f>AH130*((1+ScaleEconomics!$D$85)^((AH$2-AG$2)/365)-1)</f>
        <v>28313.18972317244</v>
      </c>
      <c r="AI131" s="63">
        <f>AI130*((1+ScaleEconomics!$D$85)^((AI$2-AH$2)/365)-1)</f>
        <v>27915.531910247406</v>
      </c>
      <c r="AJ131" s="63">
        <f>AJ130*((1+ScaleEconomics!$D$85)^((AJ$2-AI$2)/365)-1)</f>
        <v>29388.993924554325</v>
      </c>
      <c r="AK131" s="63">
        <f>AK130*((1+ScaleEconomics!$D$85)^((AK$2-AJ$2)/365)-1)</f>
        <v>29951.283128718464</v>
      </c>
      <c r="AL131" s="63">
        <f>AL130*((1+ScaleEconomics!$D$85)^((AL$2-AK$2)/365)-1)</f>
        <v>29530.618348108568</v>
      </c>
      <c r="AM131" s="63">
        <f>AM130*((1+ScaleEconomics!$D$85)^((AM$2-AL$2)/365)-1)</f>
        <v>31089.329266991695</v>
      </c>
      <c r="AN131" s="63">
        <f>AN130*((1+ScaleEconomics!$D$85)^((AN$2-AM$2)/365)-1)</f>
        <v>30652.68066602181</v>
      </c>
      <c r="AO131" s="63">
        <f>AO130*((1+ScaleEconomics!$D$85)^((AO$2-AN$2)/365)-1)</f>
        <v>32270.617259287425</v>
      </c>
      <c r="AP131" s="63">
        <f>AP130*((1+ScaleEconomics!$D$85)^((AP$2-AO$2)/365)-1)</f>
        <v>32888.039541356418</v>
      </c>
      <c r="AQ131" s="63">
        <f>AQ130*((1+ScaleEconomics!$D$85)^((AQ$2-AP$2)/365)-1)</f>
        <v>30245.835057554679</v>
      </c>
      <c r="AR131" s="63">
        <f>AR130*((1+ScaleEconomics!$D$85)^((AR$2-AQ$2)/365)-1)</f>
        <v>34095.957586974189</v>
      </c>
      <c r="AS131" s="63">
        <f>AS130*((1+ScaleEconomics!$D$85)^((AS$2-AR$2)/365)-1)</f>
        <v>33617.080990723916</v>
      </c>
      <c r="AT131" s="63">
        <f>AT130*((1+ScaleEconomics!$D$85)^((AT$2-AS$2)/365)-1)</f>
        <v>35391.487153965536</v>
      </c>
      <c r="AU131" s="63">
        <f>AU130*((1+ScaleEconomics!$D$85)^((AU$2-AT$2)/365)-1)</f>
        <v>34894.414887809246</v>
      </c>
      <c r="AV131" s="63">
        <f>AV130*((1+ScaleEconomics!$D$85)^((AV$2-AU$2)/365)-1)</f>
        <v>36736.242405692894</v>
      </c>
      <c r="AW131" s="63">
        <f>AW130*((1+ScaleEconomics!$D$85)^((AW$2-AV$2)/365)-1)</f>
        <v>37439.103910898062</v>
      </c>
      <c r="AX131" s="63">
        <f>AX130*((1+ScaleEconomics!$D$85)^((AX$2-AW$2)/365)-1)</f>
        <v>36913.27293513569</v>
      </c>
      <c r="AY131" s="63">
        <f>AY130*((1+ScaleEconomics!$D$85)^((AY$2-AX$2)/365)-1)</f>
        <v>38861.661583739602</v>
      </c>
      <c r="AZ131" s="63">
        <f>AZ130*((1+ScaleEconomics!$D$85)^((AZ$2-AY$2)/365)-1)</f>
        <v>38315.850832527249</v>
      </c>
      <c r="BA131" s="63">
        <f>BA130*((1+ScaleEconomics!$D$85)^((BA$2-AZ$2)/365)-1)</f>
        <v>40338.271574109269</v>
      </c>
      <c r="BB131" s="63">
        <f>BB130*((1+ScaleEconomics!$D$85)^((BB$2-BA$2)/365)-1)</f>
        <v>41110.049426695507</v>
      </c>
      <c r="BC131" s="63">
        <f>BC130*((1+ScaleEconomics!$D$85)^((BC$2-BB$2)/365)-1)</f>
        <v>39169.56044262206</v>
      </c>
      <c r="BD131" s="63">
        <f>BD130*((1+ScaleEconomics!$D$85)^((BD$2-BC$2)/365)-1)</f>
        <v>42646.010748131266</v>
      </c>
      <c r="BE131" s="63">
        <f>BE130*((1+ScaleEconomics!$D$85)^((BE$2-BD$2)/365)-1)</f>
        <v>42047.048938109554</v>
      </c>
      <c r="BF131" s="63">
        <f>BF130*((1+ScaleEconomics!$D$85)^((BF$2-BE$2)/365)-1)</f>
        <v>44266.413040617161</v>
      </c>
      <c r="BG131" s="63">
        <f>BG130*((1+ScaleEconomics!$D$85)^((BG$2-BF$2)/365)-1)</f>
        <v>43644.692734008211</v>
      </c>
      <c r="BH131" s="63">
        <f>BH130*((1+ScaleEconomics!$D$85)^((BH$2-BG$2)/365)-1)</f>
        <v>45948.385068312309</v>
      </c>
      <c r="BI131" s="63">
        <f>BI130*((1+ScaleEconomics!$D$85)^((BI$2-BH$2)/365)-1)</f>
        <v>46827.499233942268</v>
      </c>
      <c r="BJ131" s="63">
        <f>BJ130*((1+ScaleEconomics!$D$85)^((BJ$2-BI$2)/365)-1)</f>
        <v>46169.808556481163</v>
      </c>
      <c r="BK131" s="63">
        <f>BK130*((1+ScaleEconomics!$D$85)^((BK$2-BJ$2)/365)-1)</f>
        <v>48606.783762059284</v>
      </c>
      <c r="BL131" s="63">
        <f>BL130*((1+ScaleEconomics!$D$85)^((BL$2-BK$2)/365)-1)</f>
        <v>47924.103092268087</v>
      </c>
      <c r="BM131" s="63">
        <f>BM130*((1+ScaleEconomics!$D$85)^((BM$2-BL$2)/365)-1)</f>
        <v>50453.675005969082</v>
      </c>
      <c r="BN131" s="63">
        <f>BN130*((1+ScaleEconomics!$D$85)^((BN$2-BM$2)/365)-1)</f>
        <v>51418.9872871275</v>
      </c>
      <c r="BO131" s="63">
        <f>BO130*((1+ScaleEconomics!$D$85)^((BO$2-BN$2)/365)-1)</f>
        <v>47288.018075911641</v>
      </c>
      <c r="BP131" s="63">
        <f>BP130*((1+ScaleEconomics!$D$85)^((BP$2-BO$2)/365)-1)</f>
        <v>53307.513435164052</v>
      </c>
      <c r="BQ131" s="63">
        <f>BQ130*((1+ScaleEconomics!$D$85)^((BQ$2-BP$2)/365)-1)</f>
        <v>52558.811172636917</v>
      </c>
      <c r="BR131" s="63">
        <f>BR130*((1+ScaleEconomics!$D$85)^((BR$2-BQ$2)/365)-1)</f>
        <v>55333.016300771415</v>
      </c>
      <c r="BS131" s="63">
        <f>BS130*((1+ScaleEconomics!$D$85)^((BS$2-BR$2)/365)-1)</f>
        <v>54555.865917510237</v>
      </c>
      <c r="BT131" s="63">
        <f>BT130*((1+ScaleEconomics!$D$85)^((BT$2-BS$2)/365)-1)</f>
        <v>57435.481335390359</v>
      </c>
      <c r="BU131" s="63">
        <f>BU130*((1+ScaleEconomics!$D$85)^((BU$2-BT$2)/365)-1)</f>
        <v>58534.374042427808</v>
      </c>
      <c r="BV131" s="63">
        <f>BV130*((1+ScaleEconomics!$D$85)^((BV$2-BU$2)/365)-1)</f>
        <v>57712.260695601421</v>
      </c>
      <c r="BW131" s="63">
        <f>BW130*((1+ScaleEconomics!$D$85)^((BW$2-BV$2)/365)-1)</f>
        <v>60758.479702574063</v>
      </c>
      <c r="BX131" s="63">
        <f>BX130*((1+ScaleEconomics!$D$85)^((BX$2-BW$2)/365)-1)</f>
        <v>59905.128865335071</v>
      </c>
      <c r="BY131" s="63">
        <f>BY130*((1+ScaleEconomics!$D$85)^((BY$2-BX$2)/365)-1)</f>
        <v>63067.09375746132</v>
      </c>
      <c r="BZ131" s="63">
        <f>BZ130*((1+ScaleEconomics!$D$85)^((BZ$2-BY$2)/365)-1)</f>
        <v>64273.734108909332</v>
      </c>
    </row>
    <row r="132" spans="1:78" x14ac:dyDescent="0.2">
      <c r="A132" s="155" t="s">
        <v>192</v>
      </c>
      <c r="E132" s="93"/>
      <c r="F132" s="63">
        <f>-MIN(0,F$72*ScaleEconomics!$D$81)</f>
        <v>160875</v>
      </c>
      <c r="G132" s="63">
        <f>-MIN(0,G$72*ScaleEconomics!$D$81)</f>
        <v>4875</v>
      </c>
      <c r="H132" s="63">
        <f>-MIN(0,H$72*ScaleEconomics!$D$81)</f>
        <v>201320.4375</v>
      </c>
      <c r="I132" s="63">
        <f>-MIN(0,I$72*ScaleEconomics!$D$81)</f>
        <v>201320.4375</v>
      </c>
      <c r="J132" s="63">
        <f>-MIN(0,J$72*ScaleEconomics!$D$81)</f>
        <v>341364.49166015635</v>
      </c>
      <c r="K132" s="63">
        <f>-MIN(0,K$72*ScaleEconomics!$D$81)</f>
        <v>8645.174811596682</v>
      </c>
      <c r="L132" s="63">
        <f>-MIN(0,L$72*ScaleEconomics!$D$81)</f>
        <v>9903.6536230761758</v>
      </c>
      <c r="M132" s="63">
        <f>-MIN(0,M$72*ScaleEconomics!$D$81)</f>
        <v>11168.9491947845</v>
      </c>
      <c r="N132" s="63">
        <f>-MIN(0,N$72*ScaleEconomics!$D$81)</f>
        <v>12441.09845083959</v>
      </c>
      <c r="O132" s="63">
        <f>-MIN(0,O$72*ScaleEconomics!$D$81)</f>
        <v>13720.138515364955</v>
      </c>
      <c r="P132" s="63">
        <f>-MIN(0,P$72*ScaleEconomics!$D$81)</f>
        <v>7587.7108802398207</v>
      </c>
      <c r="Q132" s="63">
        <f>-MIN(0,Q$72*ScaleEconomics!$D$81)</f>
        <v>0</v>
      </c>
      <c r="R132" s="63">
        <f>-MIN(0,R$72*ScaleEconomics!$D$81)</f>
        <v>0</v>
      </c>
      <c r="S132" s="63">
        <f>-MIN(0,S$72*ScaleEconomics!$D$81)</f>
        <v>0</v>
      </c>
      <c r="T132" s="63">
        <f>-MIN(0,T$72*ScaleEconomics!$D$81)</f>
        <v>0</v>
      </c>
      <c r="U132" s="63">
        <f>-MIN(0,U$72*ScaleEconomics!$D$81)</f>
        <v>0</v>
      </c>
      <c r="V132" s="63">
        <f>-MIN(0,V$72*ScaleEconomics!$D$81)</f>
        <v>0</v>
      </c>
      <c r="W132" s="63">
        <f>-MIN(0,W$72*ScaleEconomics!$D$81)</f>
        <v>0</v>
      </c>
      <c r="X132" s="63">
        <f>-MIN(0,X$72*ScaleEconomics!$D$81)</f>
        <v>0</v>
      </c>
      <c r="Y132" s="63">
        <f>-MIN(0,Y$72*ScaleEconomics!$D$81)</f>
        <v>0</v>
      </c>
      <c r="Z132" s="63">
        <f>-MIN(0,Z$72*ScaleEconomics!$D$81)</f>
        <v>0</v>
      </c>
      <c r="AA132" s="63">
        <f>-MIN(0,AA$72*ScaleEconomics!$D$81)</f>
        <v>0</v>
      </c>
      <c r="AB132" s="63">
        <f>-MIN(0,AB$72*ScaleEconomics!$D$81)</f>
        <v>0</v>
      </c>
      <c r="AC132" s="63">
        <f>-MIN(0,AC$72*ScaleEconomics!$D$81)</f>
        <v>0</v>
      </c>
      <c r="AD132" s="63">
        <f>-MIN(0,AD$72*ScaleEconomics!$D$81)</f>
        <v>0</v>
      </c>
      <c r="AE132" s="63">
        <f>-MIN(0,AE$72*ScaleEconomics!$D$81)</f>
        <v>0</v>
      </c>
      <c r="AF132" s="63">
        <f>-MIN(0,AF$72*ScaleEconomics!$D$81)</f>
        <v>0</v>
      </c>
      <c r="AG132" s="63">
        <f>-MIN(0,AG$72*ScaleEconomics!$D$81)</f>
        <v>0</v>
      </c>
      <c r="AH132" s="63">
        <f>-MIN(0,AH$72*ScaleEconomics!$D$81)</f>
        <v>0</v>
      </c>
      <c r="AI132" s="63">
        <f>-MIN(0,AI$72*ScaleEconomics!$D$81)</f>
        <v>0</v>
      </c>
      <c r="AJ132" s="63">
        <f>-MIN(0,AJ$72*ScaleEconomics!$D$81)</f>
        <v>0</v>
      </c>
      <c r="AK132" s="63">
        <f>-MIN(0,AK$72*ScaleEconomics!$D$81)</f>
        <v>0</v>
      </c>
      <c r="AL132" s="63">
        <f>-MIN(0,AL$72*ScaleEconomics!$D$81)</f>
        <v>0</v>
      </c>
      <c r="AM132" s="63">
        <f>-MIN(0,AM$72*ScaleEconomics!$D$81)</f>
        <v>0</v>
      </c>
      <c r="AN132" s="63">
        <f>-MIN(0,AN$72*ScaleEconomics!$D$81)</f>
        <v>0</v>
      </c>
      <c r="AO132" s="63">
        <f>-MIN(0,AO$72*ScaleEconomics!$D$81)</f>
        <v>0</v>
      </c>
      <c r="AP132" s="63">
        <f>-MIN(0,AP$72*ScaleEconomics!$D$81)</f>
        <v>0</v>
      </c>
      <c r="AQ132" s="63">
        <f>-MIN(0,AQ$72*ScaleEconomics!$D$81)</f>
        <v>0</v>
      </c>
      <c r="AR132" s="63">
        <f>-MIN(0,AR$72*ScaleEconomics!$D$81)</f>
        <v>0</v>
      </c>
      <c r="AS132" s="63">
        <f>-MIN(0,AS$72*ScaleEconomics!$D$81)</f>
        <v>0</v>
      </c>
      <c r="AT132" s="63">
        <f>-MIN(0,AT$72*ScaleEconomics!$D$81)</f>
        <v>0</v>
      </c>
      <c r="AU132" s="63">
        <f>-MIN(0,AU$72*ScaleEconomics!$D$81)</f>
        <v>0</v>
      </c>
      <c r="AV132" s="63">
        <f>-MIN(0,AV$72*ScaleEconomics!$D$81)</f>
        <v>0</v>
      </c>
      <c r="AW132" s="63">
        <f>-MIN(0,AW$72*ScaleEconomics!$D$81)</f>
        <v>0</v>
      </c>
      <c r="AX132" s="63">
        <f>-MIN(0,AX$72*ScaleEconomics!$D$81)</f>
        <v>0</v>
      </c>
      <c r="AY132" s="63">
        <f>-MIN(0,AY$72*ScaleEconomics!$D$81)</f>
        <v>0</v>
      </c>
      <c r="AZ132" s="63">
        <f>-MIN(0,AZ$72*ScaleEconomics!$D$81)</f>
        <v>0</v>
      </c>
      <c r="BA132" s="63">
        <f>-MIN(0,BA$72*ScaleEconomics!$D$81)</f>
        <v>0</v>
      </c>
      <c r="BB132" s="63">
        <f>-MIN(0,BB$72*ScaleEconomics!$D$81)</f>
        <v>0</v>
      </c>
      <c r="BC132" s="63">
        <f>-MIN(0,BC$72*ScaleEconomics!$D$81)</f>
        <v>0</v>
      </c>
      <c r="BD132" s="63">
        <f>-MIN(0,BD$72*ScaleEconomics!$D$81)</f>
        <v>0</v>
      </c>
      <c r="BE132" s="63">
        <f>-MIN(0,BE$72*ScaleEconomics!$D$81)</f>
        <v>0</v>
      </c>
      <c r="BF132" s="63">
        <f>-MIN(0,BF$72*ScaleEconomics!$D$81)</f>
        <v>0</v>
      </c>
      <c r="BG132" s="63">
        <f>-MIN(0,BG$72*ScaleEconomics!$D$81)</f>
        <v>0</v>
      </c>
      <c r="BH132" s="63">
        <f>-MIN(0,BH$72*ScaleEconomics!$D$81)</f>
        <v>0</v>
      </c>
      <c r="BI132" s="63">
        <f>-MIN(0,BI$72*ScaleEconomics!$D$81)</f>
        <v>0</v>
      </c>
      <c r="BJ132" s="63">
        <f>-MIN(0,BJ$72*ScaleEconomics!$D$81)</f>
        <v>0</v>
      </c>
      <c r="BK132" s="63">
        <f>-MIN(0,BK$72*ScaleEconomics!$D$81)</f>
        <v>0</v>
      </c>
      <c r="BL132" s="63">
        <f>-MIN(0,BL$72*ScaleEconomics!$D$81)</f>
        <v>0</v>
      </c>
      <c r="BM132" s="63">
        <f>-MIN(0,BM$72*ScaleEconomics!$D$81)</f>
        <v>0</v>
      </c>
      <c r="BN132" s="63">
        <f>-MIN(0,BN$72*ScaleEconomics!$D$81)</f>
        <v>0</v>
      </c>
      <c r="BO132" s="63">
        <f>-MIN(0,BO$72*ScaleEconomics!$D$81)</f>
        <v>0</v>
      </c>
      <c r="BP132" s="63">
        <f>-MIN(0,BP$72*ScaleEconomics!$D$81)</f>
        <v>0</v>
      </c>
      <c r="BQ132" s="63">
        <f>-MIN(0,BQ$72*ScaleEconomics!$D$81)</f>
        <v>0</v>
      </c>
      <c r="BR132" s="63">
        <f>-MIN(0,BR$72*ScaleEconomics!$D$81)</f>
        <v>0</v>
      </c>
      <c r="BS132" s="63">
        <f>-MIN(0,BS$72*ScaleEconomics!$D$81)</f>
        <v>0</v>
      </c>
      <c r="BT132" s="63">
        <f>-MIN(0,BT$72*ScaleEconomics!$D$81)</f>
        <v>0</v>
      </c>
      <c r="BU132" s="63">
        <f>-MIN(0,BU$72*ScaleEconomics!$D$81)</f>
        <v>0</v>
      </c>
      <c r="BV132" s="63">
        <f>-MIN(0,BV$72*ScaleEconomics!$D$81)</f>
        <v>0</v>
      </c>
      <c r="BW132" s="63">
        <f>-MIN(0,BW$72*ScaleEconomics!$D$81)</f>
        <v>0</v>
      </c>
      <c r="BX132" s="63">
        <f>-MIN(0,BX$72*ScaleEconomics!$D$81)</f>
        <v>0</v>
      </c>
      <c r="BY132" s="63">
        <f>-MIN(0,BY$72*ScaleEconomics!$D$81)</f>
        <v>0</v>
      </c>
      <c r="BZ132" s="63">
        <f>-MIN(0,BZ$72*ScaleEconomics!$D$81)</f>
        <v>0</v>
      </c>
    </row>
    <row r="133" spans="1:78" x14ac:dyDescent="0.2">
      <c r="A133" s="155" t="s">
        <v>209</v>
      </c>
      <c r="E133" s="93"/>
      <c r="F133" s="63">
        <f t="shared" ref="F133:AK133" si="95">F123</f>
        <v>0</v>
      </c>
      <c r="G133" s="63">
        <f t="shared" si="95"/>
        <v>0</v>
      </c>
      <c r="H133" s="63">
        <f t="shared" si="95"/>
        <v>0</v>
      </c>
      <c r="I133" s="63">
        <f t="shared" si="95"/>
        <v>0</v>
      </c>
      <c r="J133" s="63">
        <f t="shared" si="95"/>
        <v>0</v>
      </c>
      <c r="K133" s="63">
        <f t="shared" si="95"/>
        <v>0</v>
      </c>
      <c r="L133" s="63">
        <f t="shared" si="95"/>
        <v>0</v>
      </c>
      <c r="M133" s="63">
        <f t="shared" si="95"/>
        <v>0</v>
      </c>
      <c r="N133" s="63">
        <f t="shared" si="95"/>
        <v>0</v>
      </c>
      <c r="O133" s="63">
        <f t="shared" si="95"/>
        <v>0</v>
      </c>
      <c r="P133" s="63">
        <f t="shared" si="95"/>
        <v>0</v>
      </c>
      <c r="Q133" s="63">
        <f t="shared" si="95"/>
        <v>32014.328125</v>
      </c>
      <c r="R133" s="63">
        <f t="shared" si="95"/>
        <v>0</v>
      </c>
      <c r="S133" s="63">
        <f t="shared" si="95"/>
        <v>0</v>
      </c>
      <c r="T133" s="63">
        <f t="shared" si="95"/>
        <v>0</v>
      </c>
      <c r="U133" s="63">
        <f t="shared" si="95"/>
        <v>0</v>
      </c>
      <c r="V133" s="63">
        <f t="shared" si="95"/>
        <v>0</v>
      </c>
      <c r="W133" s="63">
        <f t="shared" si="95"/>
        <v>0</v>
      </c>
      <c r="X133" s="63">
        <f t="shared" si="95"/>
        <v>0</v>
      </c>
      <c r="Y133" s="63">
        <f t="shared" si="95"/>
        <v>0</v>
      </c>
      <c r="Z133" s="63">
        <f t="shared" si="95"/>
        <v>0</v>
      </c>
      <c r="AA133" s="63">
        <f t="shared" si="95"/>
        <v>0</v>
      </c>
      <c r="AB133" s="63">
        <f t="shared" si="95"/>
        <v>0</v>
      </c>
      <c r="AC133" s="63">
        <f t="shared" si="95"/>
        <v>0</v>
      </c>
      <c r="AD133" s="63">
        <f t="shared" si="95"/>
        <v>0</v>
      </c>
      <c r="AE133" s="63">
        <f t="shared" si="95"/>
        <v>0</v>
      </c>
      <c r="AF133" s="63">
        <f t="shared" si="95"/>
        <v>0</v>
      </c>
      <c r="AG133" s="63">
        <f t="shared" si="95"/>
        <v>0</v>
      </c>
      <c r="AH133" s="63">
        <f t="shared" si="95"/>
        <v>0</v>
      </c>
      <c r="AI133" s="63">
        <f t="shared" si="95"/>
        <v>0</v>
      </c>
      <c r="AJ133" s="63">
        <f t="shared" si="95"/>
        <v>0</v>
      </c>
      <c r="AK133" s="63">
        <f t="shared" si="95"/>
        <v>0</v>
      </c>
      <c r="AL133" s="63">
        <f t="shared" ref="AL133:BQ133" si="96">AL123</f>
        <v>0</v>
      </c>
      <c r="AM133" s="63">
        <f t="shared" si="96"/>
        <v>0</v>
      </c>
      <c r="AN133" s="63">
        <f t="shared" si="96"/>
        <v>0</v>
      </c>
      <c r="AO133" s="63">
        <f t="shared" si="96"/>
        <v>0</v>
      </c>
      <c r="AP133" s="63">
        <f t="shared" si="96"/>
        <v>0</v>
      </c>
      <c r="AQ133" s="63">
        <f t="shared" si="96"/>
        <v>0</v>
      </c>
      <c r="AR133" s="63">
        <f t="shared" si="96"/>
        <v>0</v>
      </c>
      <c r="AS133" s="63">
        <f t="shared" si="96"/>
        <v>0</v>
      </c>
      <c r="AT133" s="63">
        <f t="shared" si="96"/>
        <v>0</v>
      </c>
      <c r="AU133" s="63">
        <f t="shared" si="96"/>
        <v>0</v>
      </c>
      <c r="AV133" s="63">
        <f t="shared" si="96"/>
        <v>0</v>
      </c>
      <c r="AW133" s="63">
        <f t="shared" si="96"/>
        <v>0</v>
      </c>
      <c r="AX133" s="63">
        <f t="shared" si="96"/>
        <v>0</v>
      </c>
      <c r="AY133" s="63">
        <f t="shared" si="96"/>
        <v>0</v>
      </c>
      <c r="AZ133" s="63">
        <f t="shared" si="96"/>
        <v>0</v>
      </c>
      <c r="BA133" s="63">
        <f t="shared" si="96"/>
        <v>0</v>
      </c>
      <c r="BB133" s="63">
        <f t="shared" si="96"/>
        <v>0</v>
      </c>
      <c r="BC133" s="63">
        <f t="shared" si="96"/>
        <v>0</v>
      </c>
      <c r="BD133" s="63">
        <f t="shared" si="96"/>
        <v>0</v>
      </c>
      <c r="BE133" s="63">
        <f t="shared" si="96"/>
        <v>0</v>
      </c>
      <c r="BF133" s="63">
        <f t="shared" si="96"/>
        <v>0</v>
      </c>
      <c r="BG133" s="63">
        <f t="shared" si="96"/>
        <v>0</v>
      </c>
      <c r="BH133" s="63">
        <f t="shared" si="96"/>
        <v>0</v>
      </c>
      <c r="BI133" s="63">
        <f t="shared" si="96"/>
        <v>0</v>
      </c>
      <c r="BJ133" s="63">
        <f t="shared" si="96"/>
        <v>0</v>
      </c>
      <c r="BK133" s="63">
        <f t="shared" si="96"/>
        <v>0</v>
      </c>
      <c r="BL133" s="63">
        <f t="shared" si="96"/>
        <v>0</v>
      </c>
      <c r="BM133" s="63">
        <f t="shared" si="96"/>
        <v>0</v>
      </c>
      <c r="BN133" s="63">
        <f t="shared" si="96"/>
        <v>0</v>
      </c>
      <c r="BO133" s="63">
        <f t="shared" si="96"/>
        <v>0</v>
      </c>
      <c r="BP133" s="63">
        <f t="shared" si="96"/>
        <v>0</v>
      </c>
      <c r="BQ133" s="63">
        <f t="shared" si="96"/>
        <v>0</v>
      </c>
      <c r="BR133" s="63">
        <f t="shared" ref="BR133:BZ133" si="97">BR123</f>
        <v>0</v>
      </c>
      <c r="BS133" s="63">
        <f t="shared" si="97"/>
        <v>0</v>
      </c>
      <c r="BT133" s="63">
        <f t="shared" si="97"/>
        <v>0</v>
      </c>
      <c r="BU133" s="63">
        <f t="shared" si="97"/>
        <v>0</v>
      </c>
      <c r="BV133" s="63">
        <f t="shared" si="97"/>
        <v>0</v>
      </c>
      <c r="BW133" s="63">
        <f t="shared" si="97"/>
        <v>0</v>
      </c>
      <c r="BX133" s="63">
        <f t="shared" si="97"/>
        <v>0</v>
      </c>
      <c r="BY133" s="63">
        <f t="shared" si="97"/>
        <v>0</v>
      </c>
      <c r="BZ133" s="63">
        <f t="shared" si="97"/>
        <v>0</v>
      </c>
    </row>
    <row r="134" spans="1:78" x14ac:dyDescent="0.2">
      <c r="A134" s="157" t="s">
        <v>208</v>
      </c>
      <c r="B134" s="7"/>
      <c r="C134" s="63">
        <f>SUM(F134:BB134)</f>
        <v>0</v>
      </c>
      <c r="E134" s="93"/>
      <c r="F134" s="63">
        <f>MIN(F130+F131-F133,F126*ScaleEconomics!$D$98)</f>
        <v>0</v>
      </c>
      <c r="G134" s="63">
        <f>MIN(G130+G131-G133,G126*ScaleEconomics!$D$98)</f>
        <v>0</v>
      </c>
      <c r="H134" s="63">
        <f>MIN(H130+H131-H133,H126*ScaleEconomics!$D$98)</f>
        <v>0</v>
      </c>
      <c r="I134" s="63">
        <f>MIN(I130+I131-I133,I126*ScaleEconomics!$D$98)</f>
        <v>0</v>
      </c>
      <c r="J134" s="63">
        <f>MIN(J130+J131-J133,J126*ScaleEconomics!$D$98)</f>
        <v>0</v>
      </c>
      <c r="K134" s="63">
        <f>MIN(K130+K131-K133,K126*ScaleEconomics!$D$98)</f>
        <v>0</v>
      </c>
      <c r="L134" s="63">
        <f>MIN(L130+L131-L133,L126*ScaleEconomics!$D$98)</f>
        <v>0</v>
      </c>
      <c r="M134" s="63">
        <f>MIN(M130+M131-M133,M126*ScaleEconomics!$D$98)</f>
        <v>0</v>
      </c>
      <c r="N134" s="63">
        <f>MIN(N130+N131-N133,N126*ScaleEconomics!$D$98)</f>
        <v>0</v>
      </c>
      <c r="O134" s="63">
        <f>MIN(O130+O131-O133,O126*ScaleEconomics!$D$98)</f>
        <v>0</v>
      </c>
      <c r="P134" s="63">
        <f>MIN(P130+P131-P133,P126*ScaleEconomics!$D$98)</f>
        <v>0</v>
      </c>
      <c r="Q134" s="63">
        <f>MIN(Q130+Q131-Q133,Q126*ScaleEconomics!$D$98)</f>
        <v>0</v>
      </c>
      <c r="R134" s="63">
        <f>MIN(R130+R131-R133,R126*ScaleEconomics!$D$98)</f>
        <v>0</v>
      </c>
      <c r="S134" s="63">
        <f>MIN(S130+S131-S133,S126*ScaleEconomics!$D$98)</f>
        <v>0</v>
      </c>
      <c r="T134" s="63">
        <f>MIN(T130+T131-T133,T126*ScaleEconomics!$D$98)</f>
        <v>0</v>
      </c>
      <c r="U134" s="63">
        <f>MIN(U130+U131-U133,U126*ScaleEconomics!$D$98)</f>
        <v>0</v>
      </c>
      <c r="V134" s="63">
        <f>MIN(V130+V131-V133,V126*ScaleEconomics!$D$98)</f>
        <v>0</v>
      </c>
      <c r="W134" s="63">
        <f>MIN(W130+W131-W133,W126*ScaleEconomics!$D$98)</f>
        <v>0</v>
      </c>
      <c r="X134" s="63">
        <f>MIN(X130+X131-X133,X126*ScaleEconomics!$D$98)</f>
        <v>0</v>
      </c>
      <c r="Y134" s="63">
        <f>MIN(Y130+Y131-Y133,Y126*ScaleEconomics!$D$98)</f>
        <v>0</v>
      </c>
      <c r="Z134" s="63">
        <f>MIN(Z130+Z131-Z133,Z126*ScaleEconomics!$D$98)</f>
        <v>0</v>
      </c>
      <c r="AA134" s="63">
        <f>MIN(AA130+AA131-AA133,AA126*ScaleEconomics!$D$98)</f>
        <v>0</v>
      </c>
      <c r="AB134" s="63">
        <f>MIN(AB130+AB131-AB133,AB126*ScaleEconomics!$D$98)</f>
        <v>0</v>
      </c>
      <c r="AC134" s="63">
        <f>MIN(AC130+AC131-AC133,AC126*ScaleEconomics!$D$98)</f>
        <v>0</v>
      </c>
      <c r="AD134" s="63">
        <f>MIN(AD130+AD131-AD133,AD126*ScaleEconomics!$D$98)</f>
        <v>0</v>
      </c>
      <c r="AE134" s="63">
        <f>MIN(AE130+AE131-AE133,AE126*ScaleEconomics!$D$98)</f>
        <v>0</v>
      </c>
      <c r="AF134" s="63">
        <f>MIN(AF130+AF131-AF133,AF126*ScaleEconomics!$D$98)</f>
        <v>0</v>
      </c>
      <c r="AG134" s="63">
        <f>MIN(AG130+AG131-AG133,AG126*ScaleEconomics!$D$98)</f>
        <v>0</v>
      </c>
      <c r="AH134" s="63">
        <f>MIN(AH130+AH131-AH133,AH126*ScaleEconomics!$D$98)</f>
        <v>0</v>
      </c>
      <c r="AI134" s="63">
        <f>MIN(AI130+AI131-AI133,AI126*ScaleEconomics!$D$98)</f>
        <v>0</v>
      </c>
      <c r="AJ134" s="63">
        <f>MIN(AJ130+AJ131-AJ133,AJ126*ScaleEconomics!$D$98)</f>
        <v>0</v>
      </c>
      <c r="AK134" s="63">
        <f>MIN(AK130+AK131-AK133,AK126*ScaleEconomics!$D$98)</f>
        <v>0</v>
      </c>
      <c r="AL134" s="63">
        <f>MIN(AL130+AL131-AL133,AL126*ScaleEconomics!$D$98)</f>
        <v>0</v>
      </c>
      <c r="AM134" s="63">
        <f>MIN(AM130+AM131-AM133,AM126*ScaleEconomics!$D$98)</f>
        <v>0</v>
      </c>
      <c r="AN134" s="63">
        <f>MIN(AN130+AN131-AN133,AN126*ScaleEconomics!$D$98)</f>
        <v>0</v>
      </c>
      <c r="AO134" s="63">
        <f>MIN(AO130+AO131-AO133,AO126*ScaleEconomics!$D$98)</f>
        <v>0</v>
      </c>
      <c r="AP134" s="63">
        <f>MIN(AP130+AP131-AP133,AP126*ScaleEconomics!$D$98)</f>
        <v>0</v>
      </c>
      <c r="AQ134" s="63">
        <f>MIN(AQ130+AQ131-AQ133,AQ126*ScaleEconomics!$D$98)</f>
        <v>0</v>
      </c>
      <c r="AR134" s="63">
        <f>MIN(AR130+AR131-AR133,AR126*ScaleEconomics!$D$98)</f>
        <v>0</v>
      </c>
      <c r="AS134" s="63">
        <f>MIN(AS130+AS131-AS133,AS126*ScaleEconomics!$D$98)</f>
        <v>0</v>
      </c>
      <c r="AT134" s="63">
        <f>MIN(AT130+AT131-AT133,AT126*ScaleEconomics!$D$98)</f>
        <v>0</v>
      </c>
      <c r="AU134" s="63">
        <f>MIN(AU130+AU131-AU133,AU126*ScaleEconomics!$D$98)</f>
        <v>0</v>
      </c>
      <c r="AV134" s="63">
        <f>MIN(AV130+AV131-AV133,AV126*ScaleEconomics!$D$98)</f>
        <v>0</v>
      </c>
      <c r="AW134" s="63">
        <f>MIN(AW130+AW131-AW133,AW126*ScaleEconomics!$D$98)</f>
        <v>0</v>
      </c>
      <c r="AX134" s="63">
        <f>MIN(AX130+AX131-AX133,AX126*ScaleEconomics!$D$98)</f>
        <v>0</v>
      </c>
      <c r="AY134" s="63">
        <f>MIN(AY130+AY131-AY133,AY126*ScaleEconomics!$D$98)</f>
        <v>0</v>
      </c>
      <c r="AZ134" s="63">
        <f>MIN(AZ130+AZ131-AZ133,AZ126*ScaleEconomics!$D$98)</f>
        <v>0</v>
      </c>
      <c r="BA134" s="63">
        <f>MIN(BA130+BA131-BA133,BA126*ScaleEconomics!$D$98)</f>
        <v>0</v>
      </c>
      <c r="BB134" s="63">
        <f>MIN(BB130+BB131-BB133,BB126*ScaleEconomics!$D$98)</f>
        <v>0</v>
      </c>
      <c r="BC134" s="63">
        <f>MIN(BC130+BC131-BC133,BC126*ScaleEconomics!$D$98)</f>
        <v>0</v>
      </c>
      <c r="BD134" s="63">
        <f>MIN(BD130+BD131-BD133,BD126*ScaleEconomics!$D$98)</f>
        <v>0</v>
      </c>
      <c r="BE134" s="63">
        <f>MIN(BE130+BE131-BE133,BE126*ScaleEconomics!$D$98)</f>
        <v>0</v>
      </c>
      <c r="BF134" s="63">
        <f>MIN(BF130+BF131-BF133,BF126*ScaleEconomics!$D$98)</f>
        <v>0</v>
      </c>
      <c r="BG134" s="63">
        <f>MIN(BG130+BG131-BG133,BG126*ScaleEconomics!$D$98)</f>
        <v>0</v>
      </c>
      <c r="BH134" s="63">
        <f>MIN(BH130+BH131-BH133,BH126*ScaleEconomics!$D$98)</f>
        <v>0</v>
      </c>
      <c r="BI134" s="63">
        <f>MIN(BI130+BI131-BI133,BI126*ScaleEconomics!$D$98)</f>
        <v>0</v>
      </c>
      <c r="BJ134" s="63">
        <f>MIN(BJ130+BJ131-BJ133,BJ126*ScaleEconomics!$D$98)</f>
        <v>0</v>
      </c>
      <c r="BK134" s="63">
        <f>MIN(BK130+BK131-BK133,BK126*ScaleEconomics!$D$98)</f>
        <v>0</v>
      </c>
      <c r="BL134" s="63">
        <f>MIN(BL130+BL131-BL133,BL126*ScaleEconomics!$D$98)</f>
        <v>0</v>
      </c>
      <c r="BM134" s="63">
        <f>MIN(BM130+BM131-BM133,BM126*ScaleEconomics!$D$98)</f>
        <v>0</v>
      </c>
      <c r="BN134" s="63">
        <f>MIN(BN130+BN131-BN133,BN126*ScaleEconomics!$D$98)</f>
        <v>0</v>
      </c>
      <c r="BO134" s="63">
        <f>MIN(BO130+BO131-BO133,BO126*ScaleEconomics!$D$98)</f>
        <v>0</v>
      </c>
      <c r="BP134" s="63">
        <f>MIN(BP130+BP131-BP133,BP126*ScaleEconomics!$D$98)</f>
        <v>0</v>
      </c>
      <c r="BQ134" s="63">
        <f>MIN(BQ130+BQ131-BQ133,BQ126*ScaleEconomics!$D$98)</f>
        <v>0</v>
      </c>
      <c r="BR134" s="63">
        <f>MIN(BR130+BR131-BR133,BR126*ScaleEconomics!$D$98)</f>
        <v>0</v>
      </c>
      <c r="BS134" s="63">
        <f>MIN(BS130+BS131-BS133,BS126*ScaleEconomics!$D$98)</f>
        <v>0</v>
      </c>
      <c r="BT134" s="63">
        <f>MIN(BT130+BT131-BT133,BT126*ScaleEconomics!$D$98)</f>
        <v>0</v>
      </c>
      <c r="BU134" s="63">
        <f>MIN(BU130+BU131-BU133,BU126*ScaleEconomics!$D$98)</f>
        <v>0</v>
      </c>
      <c r="BV134" s="63">
        <f>MIN(BV130+BV131-BV133,BV126*ScaleEconomics!$D$98)</f>
        <v>0</v>
      </c>
      <c r="BW134" s="63">
        <f>MIN(BW130+BW131-BW133,BW126*ScaleEconomics!$D$98)</f>
        <v>0</v>
      </c>
      <c r="BX134" s="63">
        <f>MIN(BX130+BX131-BX133,BX126*ScaleEconomics!$D$98)</f>
        <v>0</v>
      </c>
      <c r="BY134" s="63">
        <f>MIN(BY130+BY131-BY133,BY126*ScaleEconomics!$D$98)</f>
        <v>0</v>
      </c>
      <c r="BZ134" s="63">
        <f>MIN(BZ130+BZ131-BZ133,BZ126*ScaleEconomics!$D$98)</f>
        <v>0</v>
      </c>
    </row>
    <row r="135" spans="1:78" x14ac:dyDescent="0.2">
      <c r="A135" s="155" t="s">
        <v>194</v>
      </c>
      <c r="B135" s="101"/>
      <c r="E135" s="93"/>
      <c r="F135" s="63">
        <f>F130+F132-F134</f>
        <v>160875</v>
      </c>
      <c r="G135" s="63">
        <f>G130+G131+G132-G133-G134</f>
        <v>168627.620850693</v>
      </c>
      <c r="H135" s="63">
        <f t="shared" ref="H135:BS135" si="98">H130+H131+H132-H133-H134</f>
        <v>373174.35085228854</v>
      </c>
      <c r="I135" s="63">
        <f t="shared" si="98"/>
        <v>581402.16609800584</v>
      </c>
      <c r="J135" s="63">
        <f t="shared" si="98"/>
        <v>933890.41933073569</v>
      </c>
      <c r="K135" s="63">
        <f t="shared" si="98"/>
        <v>959821.70687942405</v>
      </c>
      <c r="L135" s="63">
        <f t="shared" si="98"/>
        <v>988089.28902234579</v>
      </c>
      <c r="M135" s="63">
        <f t="shared" si="98"/>
        <v>1018163.0003669937</v>
      </c>
      <c r="N135" s="63">
        <f t="shared" si="98"/>
        <v>1049450.0790792995</v>
      </c>
      <c r="O135" s="63">
        <f t="shared" si="98"/>
        <v>1083248.9739920539</v>
      </c>
      <c r="P135" s="63">
        <f t="shared" si="98"/>
        <v>1110887.3926418249</v>
      </c>
      <c r="Q135" s="63">
        <f t="shared" si="98"/>
        <v>1100127.2792588498</v>
      </c>
      <c r="R135" s="63">
        <f t="shared" si="98"/>
        <v>1121175.624565318</v>
      </c>
      <c r="S135" s="63">
        <f t="shared" si="98"/>
        <v>1140532.959002153</v>
      </c>
      <c r="T135" s="63">
        <f t="shared" si="98"/>
        <v>1162354.3718578166</v>
      </c>
      <c r="U135" s="63">
        <f t="shared" si="98"/>
        <v>1183869.3036918798</v>
      </c>
      <c r="V135" s="63">
        <f t="shared" si="98"/>
        <v>1206519.8554704178</v>
      </c>
      <c r="W135" s="63">
        <f t="shared" si="98"/>
        <v>1228852.2809986158</v>
      </c>
      <c r="X135" s="63">
        <f t="shared" si="98"/>
        <v>1252363.4761382593</v>
      </c>
      <c r="Y135" s="63">
        <f t="shared" si="98"/>
        <v>1276324.5026412341</v>
      </c>
      <c r="Z135" s="63">
        <f t="shared" si="98"/>
        <v>1299948.9973197209</v>
      </c>
      <c r="AA135" s="63">
        <f t="shared" si="98"/>
        <v>1324820.4607333143</v>
      </c>
      <c r="AB135" s="63">
        <f t="shared" si="98"/>
        <v>1349342.6052661317</v>
      </c>
      <c r="AC135" s="63">
        <f t="shared" si="98"/>
        <v>1375159.0990735616</v>
      </c>
      <c r="AD135" s="63">
        <f t="shared" si="98"/>
        <v>1401469.5307066469</v>
      </c>
      <c r="AE135" s="63">
        <f t="shared" si="98"/>
        <v>1425666.1987526906</v>
      </c>
      <c r="AF135" s="63">
        <f t="shared" si="98"/>
        <v>1452942.96482227</v>
      </c>
      <c r="AG135" s="63">
        <f t="shared" si="98"/>
        <v>1479836.6296148491</v>
      </c>
      <c r="AH135" s="63">
        <f t="shared" si="98"/>
        <v>1508149.8193380216</v>
      </c>
      <c r="AI135" s="63">
        <f t="shared" si="98"/>
        <v>1536065.351248269</v>
      </c>
      <c r="AJ135" s="63">
        <f t="shared" si="98"/>
        <v>1565454.3451728234</v>
      </c>
      <c r="AK135" s="63">
        <f t="shared" si="98"/>
        <v>1595405.6283015418</v>
      </c>
      <c r="AL135" s="63">
        <f t="shared" si="98"/>
        <v>1624936.2466496504</v>
      </c>
      <c r="AM135" s="63">
        <f t="shared" si="98"/>
        <v>1656025.5759166421</v>
      </c>
      <c r="AN135" s="63">
        <f t="shared" si="98"/>
        <v>1686678.2565826639</v>
      </c>
      <c r="AO135" s="63">
        <f t="shared" si="98"/>
        <v>1718948.8738419514</v>
      </c>
      <c r="AP135" s="63">
        <f t="shared" si="98"/>
        <v>1751836.9133833079</v>
      </c>
      <c r="AQ135" s="63">
        <f t="shared" si="98"/>
        <v>1782082.7484408626</v>
      </c>
      <c r="AR135" s="63">
        <f t="shared" si="98"/>
        <v>1816178.7060278368</v>
      </c>
      <c r="AS135" s="63">
        <f t="shared" si="98"/>
        <v>1849795.7870185608</v>
      </c>
      <c r="AT135" s="63">
        <f t="shared" si="98"/>
        <v>1885187.2741725263</v>
      </c>
      <c r="AU135" s="63">
        <f t="shared" si="98"/>
        <v>1920081.6890603355</v>
      </c>
      <c r="AV135" s="63">
        <f t="shared" si="98"/>
        <v>1956817.9314660283</v>
      </c>
      <c r="AW135" s="63">
        <f t="shared" si="98"/>
        <v>1994257.0353769264</v>
      </c>
      <c r="AX135" s="63">
        <f t="shared" si="98"/>
        <v>2031170.3083120622</v>
      </c>
      <c r="AY135" s="63">
        <f t="shared" si="98"/>
        <v>2070031.9698958017</v>
      </c>
      <c r="AZ135" s="63">
        <f t="shared" si="98"/>
        <v>2108347.820728329</v>
      </c>
      <c r="BA135" s="63">
        <f t="shared" si="98"/>
        <v>2148686.0923024383</v>
      </c>
      <c r="BB135" s="63">
        <f t="shared" si="98"/>
        <v>2189796.1417291337</v>
      </c>
      <c r="BC135" s="63">
        <f t="shared" si="98"/>
        <v>2228965.702171756</v>
      </c>
      <c r="BD135" s="63">
        <f t="shared" si="98"/>
        <v>2271611.7129198872</v>
      </c>
      <c r="BE135" s="63">
        <f t="shared" si="98"/>
        <v>2313658.7618579967</v>
      </c>
      <c r="BF135" s="63">
        <f t="shared" si="98"/>
        <v>2357925.1748986137</v>
      </c>
      <c r="BG135" s="63">
        <f t="shared" si="98"/>
        <v>2401569.8676326219</v>
      </c>
      <c r="BH135" s="63">
        <f t="shared" si="98"/>
        <v>2447518.2527009342</v>
      </c>
      <c r="BI135" s="63">
        <f t="shared" si="98"/>
        <v>2494345.7519348767</v>
      </c>
      <c r="BJ135" s="63">
        <f t="shared" si="98"/>
        <v>2540515.5604913579</v>
      </c>
      <c r="BK135" s="63">
        <f t="shared" si="98"/>
        <v>2589122.3442534171</v>
      </c>
      <c r="BL135" s="63">
        <f t="shared" si="98"/>
        <v>2637046.4473456852</v>
      </c>
      <c r="BM135" s="63">
        <f t="shared" si="98"/>
        <v>2687500.1223516543</v>
      </c>
      <c r="BN135" s="63">
        <f t="shared" si="98"/>
        <v>2738919.1096387818</v>
      </c>
      <c r="BO135" s="63">
        <f t="shared" si="98"/>
        <v>2786207.1277146935</v>
      </c>
      <c r="BP135" s="63">
        <f t="shared" si="98"/>
        <v>2839514.6411498575</v>
      </c>
      <c r="BQ135" s="63">
        <f t="shared" si="98"/>
        <v>2892073.4523224942</v>
      </c>
      <c r="BR135" s="63">
        <f t="shared" si="98"/>
        <v>2947406.4686232656</v>
      </c>
      <c r="BS135" s="63">
        <f t="shared" si="98"/>
        <v>3001962.334540776</v>
      </c>
      <c r="BT135" s="63">
        <f t="shared" ref="BT135:BZ135" si="99">BT130+BT131+BT132-BT133-BT134</f>
        <v>3059397.8158761663</v>
      </c>
      <c r="BU135" s="63">
        <f t="shared" si="99"/>
        <v>3117932.189918594</v>
      </c>
      <c r="BV135" s="63">
        <f t="shared" si="99"/>
        <v>3175644.4506141953</v>
      </c>
      <c r="BW135" s="63">
        <f t="shared" si="99"/>
        <v>3236402.9303167695</v>
      </c>
      <c r="BX135" s="63">
        <f t="shared" si="99"/>
        <v>3296308.0591821047</v>
      </c>
      <c r="BY135" s="63">
        <f t="shared" si="99"/>
        <v>3359375.1529395659</v>
      </c>
      <c r="BZ135" s="63">
        <f t="shared" si="99"/>
        <v>3423648.8870484754</v>
      </c>
    </row>
    <row r="136" spans="1:78" x14ac:dyDescent="0.2">
      <c r="A136" s="155" t="s">
        <v>211</v>
      </c>
      <c r="B136" s="101">
        <f>XIRR(F136:BZ136, $F$2:$BZ$2)</f>
        <v>2.9802322387695314E-9</v>
      </c>
      <c r="E136" s="93"/>
      <c r="F136" s="63">
        <f>-F132+F134</f>
        <v>-160875</v>
      </c>
      <c r="G136" s="63">
        <f>-G132+G133+G134</f>
        <v>-4875</v>
      </c>
      <c r="H136" s="63">
        <f t="shared" ref="H136:BS136" si="100">-H132+H133+H134</f>
        <v>-201320.4375</v>
      </c>
      <c r="I136" s="63">
        <f t="shared" si="100"/>
        <v>-201320.4375</v>
      </c>
      <c r="J136" s="63">
        <f t="shared" si="100"/>
        <v>-341364.49166015635</v>
      </c>
      <c r="K136" s="63">
        <f t="shared" si="100"/>
        <v>-8645.174811596682</v>
      </c>
      <c r="L136" s="63">
        <f t="shared" si="100"/>
        <v>-9903.6536230761758</v>
      </c>
      <c r="M136" s="63">
        <f t="shared" si="100"/>
        <v>-11168.9491947845</v>
      </c>
      <c r="N136" s="63">
        <f t="shared" si="100"/>
        <v>-12441.09845083959</v>
      </c>
      <c r="O136" s="63">
        <f t="shared" si="100"/>
        <v>-13720.138515364955</v>
      </c>
      <c r="P136" s="63">
        <f t="shared" si="100"/>
        <v>-7587.7108802398207</v>
      </c>
      <c r="Q136" s="63">
        <f t="shared" si="100"/>
        <v>32014.328125</v>
      </c>
      <c r="R136" s="63">
        <f t="shared" si="100"/>
        <v>0</v>
      </c>
      <c r="S136" s="63">
        <f t="shared" si="100"/>
        <v>0</v>
      </c>
      <c r="T136" s="63">
        <f t="shared" si="100"/>
        <v>0</v>
      </c>
      <c r="U136" s="63">
        <f t="shared" si="100"/>
        <v>0</v>
      </c>
      <c r="V136" s="63">
        <f t="shared" si="100"/>
        <v>0</v>
      </c>
      <c r="W136" s="63">
        <f t="shared" si="100"/>
        <v>0</v>
      </c>
      <c r="X136" s="63">
        <f t="shared" si="100"/>
        <v>0</v>
      </c>
      <c r="Y136" s="63">
        <f t="shared" si="100"/>
        <v>0</v>
      </c>
      <c r="Z136" s="63">
        <f t="shared" si="100"/>
        <v>0</v>
      </c>
      <c r="AA136" s="63">
        <f t="shared" si="100"/>
        <v>0</v>
      </c>
      <c r="AB136" s="63">
        <f t="shared" si="100"/>
        <v>0</v>
      </c>
      <c r="AC136" s="63">
        <f t="shared" si="100"/>
        <v>0</v>
      </c>
      <c r="AD136" s="63">
        <f t="shared" si="100"/>
        <v>0</v>
      </c>
      <c r="AE136" s="63">
        <f t="shared" si="100"/>
        <v>0</v>
      </c>
      <c r="AF136" s="63">
        <f t="shared" si="100"/>
        <v>0</v>
      </c>
      <c r="AG136" s="63">
        <f t="shared" si="100"/>
        <v>0</v>
      </c>
      <c r="AH136" s="63">
        <f t="shared" si="100"/>
        <v>0</v>
      </c>
      <c r="AI136" s="63">
        <f t="shared" si="100"/>
        <v>0</v>
      </c>
      <c r="AJ136" s="63">
        <f t="shared" si="100"/>
        <v>0</v>
      </c>
      <c r="AK136" s="63">
        <f t="shared" si="100"/>
        <v>0</v>
      </c>
      <c r="AL136" s="63">
        <f t="shared" si="100"/>
        <v>0</v>
      </c>
      <c r="AM136" s="63">
        <f t="shared" si="100"/>
        <v>0</v>
      </c>
      <c r="AN136" s="63">
        <f t="shared" si="100"/>
        <v>0</v>
      </c>
      <c r="AO136" s="63">
        <f t="shared" si="100"/>
        <v>0</v>
      </c>
      <c r="AP136" s="63">
        <f t="shared" si="100"/>
        <v>0</v>
      </c>
      <c r="AQ136" s="63">
        <f t="shared" si="100"/>
        <v>0</v>
      </c>
      <c r="AR136" s="63">
        <f t="shared" si="100"/>
        <v>0</v>
      </c>
      <c r="AS136" s="63">
        <f t="shared" si="100"/>
        <v>0</v>
      </c>
      <c r="AT136" s="63">
        <f t="shared" si="100"/>
        <v>0</v>
      </c>
      <c r="AU136" s="63">
        <f t="shared" si="100"/>
        <v>0</v>
      </c>
      <c r="AV136" s="63">
        <f t="shared" si="100"/>
        <v>0</v>
      </c>
      <c r="AW136" s="63">
        <f t="shared" si="100"/>
        <v>0</v>
      </c>
      <c r="AX136" s="63">
        <f t="shared" si="100"/>
        <v>0</v>
      </c>
      <c r="AY136" s="63">
        <f t="shared" si="100"/>
        <v>0</v>
      </c>
      <c r="AZ136" s="63">
        <f t="shared" si="100"/>
        <v>0</v>
      </c>
      <c r="BA136" s="63">
        <f t="shared" si="100"/>
        <v>0</v>
      </c>
      <c r="BB136" s="63">
        <f t="shared" si="100"/>
        <v>0</v>
      </c>
      <c r="BC136" s="63">
        <f t="shared" si="100"/>
        <v>0</v>
      </c>
      <c r="BD136" s="63">
        <f t="shared" si="100"/>
        <v>0</v>
      </c>
      <c r="BE136" s="63">
        <f t="shared" si="100"/>
        <v>0</v>
      </c>
      <c r="BF136" s="63">
        <f t="shared" si="100"/>
        <v>0</v>
      </c>
      <c r="BG136" s="63">
        <f t="shared" si="100"/>
        <v>0</v>
      </c>
      <c r="BH136" s="63">
        <f t="shared" si="100"/>
        <v>0</v>
      </c>
      <c r="BI136" s="63">
        <f t="shared" si="100"/>
        <v>0</v>
      </c>
      <c r="BJ136" s="63">
        <f t="shared" si="100"/>
        <v>0</v>
      </c>
      <c r="BK136" s="63">
        <f t="shared" si="100"/>
        <v>0</v>
      </c>
      <c r="BL136" s="63">
        <f t="shared" si="100"/>
        <v>0</v>
      </c>
      <c r="BM136" s="63">
        <f t="shared" si="100"/>
        <v>0</v>
      </c>
      <c r="BN136" s="63">
        <f t="shared" si="100"/>
        <v>0</v>
      </c>
      <c r="BO136" s="63">
        <f t="shared" si="100"/>
        <v>0</v>
      </c>
      <c r="BP136" s="63">
        <f t="shared" si="100"/>
        <v>0</v>
      </c>
      <c r="BQ136" s="63">
        <f t="shared" si="100"/>
        <v>0</v>
      </c>
      <c r="BR136" s="63">
        <f t="shared" si="100"/>
        <v>0</v>
      </c>
      <c r="BS136" s="63">
        <f t="shared" si="100"/>
        <v>0</v>
      </c>
      <c r="BT136" s="63">
        <f t="shared" ref="BT136:BZ136" si="101">-BT132+BT133+BT134</f>
        <v>0</v>
      </c>
      <c r="BU136" s="63">
        <f t="shared" si="101"/>
        <v>0</v>
      </c>
      <c r="BV136" s="63">
        <f t="shared" si="101"/>
        <v>0</v>
      </c>
      <c r="BW136" s="63">
        <f t="shared" si="101"/>
        <v>0</v>
      </c>
      <c r="BX136" s="63">
        <f t="shared" si="101"/>
        <v>0</v>
      </c>
      <c r="BY136" s="63">
        <f t="shared" si="101"/>
        <v>0</v>
      </c>
      <c r="BZ136" s="63">
        <f t="shared" si="101"/>
        <v>0</v>
      </c>
    </row>
    <row r="137" spans="1:78" x14ac:dyDescent="0.2">
      <c r="B137" s="101"/>
      <c r="E137" s="9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</row>
    <row r="138" spans="1:78" x14ac:dyDescent="0.2">
      <c r="A138" s="169" t="s">
        <v>195</v>
      </c>
      <c r="B138" s="104"/>
      <c r="C138" s="44">
        <f>SUM(F138:BB138)</f>
        <v>0</v>
      </c>
      <c r="E138" s="93"/>
      <c r="F138" s="122">
        <f>F134</f>
        <v>0</v>
      </c>
      <c r="G138" s="122">
        <f>G134</f>
        <v>0</v>
      </c>
      <c r="H138" s="122">
        <f t="shared" ref="H138:BS138" si="102">H134</f>
        <v>0</v>
      </c>
      <c r="I138" s="122">
        <f t="shared" si="102"/>
        <v>0</v>
      </c>
      <c r="J138" s="122">
        <f t="shared" si="102"/>
        <v>0</v>
      </c>
      <c r="K138" s="122">
        <f t="shared" si="102"/>
        <v>0</v>
      </c>
      <c r="L138" s="122">
        <f t="shared" si="102"/>
        <v>0</v>
      </c>
      <c r="M138" s="122">
        <f t="shared" si="102"/>
        <v>0</v>
      </c>
      <c r="N138" s="122">
        <f t="shared" si="102"/>
        <v>0</v>
      </c>
      <c r="O138" s="122">
        <f t="shared" si="102"/>
        <v>0</v>
      </c>
      <c r="P138" s="122">
        <f t="shared" si="102"/>
        <v>0</v>
      </c>
      <c r="Q138" s="122">
        <f t="shared" si="102"/>
        <v>0</v>
      </c>
      <c r="R138" s="122">
        <f t="shared" si="102"/>
        <v>0</v>
      </c>
      <c r="S138" s="122">
        <f t="shared" si="102"/>
        <v>0</v>
      </c>
      <c r="T138" s="122">
        <f t="shared" si="102"/>
        <v>0</v>
      </c>
      <c r="U138" s="122">
        <f t="shared" si="102"/>
        <v>0</v>
      </c>
      <c r="V138" s="122">
        <f t="shared" si="102"/>
        <v>0</v>
      </c>
      <c r="W138" s="122">
        <f t="shared" si="102"/>
        <v>0</v>
      </c>
      <c r="X138" s="122">
        <f t="shared" si="102"/>
        <v>0</v>
      </c>
      <c r="Y138" s="122">
        <f t="shared" si="102"/>
        <v>0</v>
      </c>
      <c r="Z138" s="122">
        <f t="shared" si="102"/>
        <v>0</v>
      </c>
      <c r="AA138" s="122">
        <f t="shared" si="102"/>
        <v>0</v>
      </c>
      <c r="AB138" s="122">
        <f t="shared" si="102"/>
        <v>0</v>
      </c>
      <c r="AC138" s="122">
        <f t="shared" si="102"/>
        <v>0</v>
      </c>
      <c r="AD138" s="122">
        <f t="shared" si="102"/>
        <v>0</v>
      </c>
      <c r="AE138" s="122">
        <f t="shared" si="102"/>
        <v>0</v>
      </c>
      <c r="AF138" s="122">
        <f t="shared" si="102"/>
        <v>0</v>
      </c>
      <c r="AG138" s="122">
        <f t="shared" si="102"/>
        <v>0</v>
      </c>
      <c r="AH138" s="122">
        <f t="shared" si="102"/>
        <v>0</v>
      </c>
      <c r="AI138" s="122">
        <f t="shared" si="102"/>
        <v>0</v>
      </c>
      <c r="AJ138" s="122">
        <f t="shared" si="102"/>
        <v>0</v>
      </c>
      <c r="AK138" s="122">
        <f t="shared" si="102"/>
        <v>0</v>
      </c>
      <c r="AL138" s="122">
        <f t="shared" si="102"/>
        <v>0</v>
      </c>
      <c r="AM138" s="122">
        <f t="shared" si="102"/>
        <v>0</v>
      </c>
      <c r="AN138" s="122">
        <f t="shared" si="102"/>
        <v>0</v>
      </c>
      <c r="AO138" s="122">
        <f t="shared" si="102"/>
        <v>0</v>
      </c>
      <c r="AP138" s="122">
        <f t="shared" si="102"/>
        <v>0</v>
      </c>
      <c r="AQ138" s="122">
        <f t="shared" si="102"/>
        <v>0</v>
      </c>
      <c r="AR138" s="122">
        <f t="shared" si="102"/>
        <v>0</v>
      </c>
      <c r="AS138" s="122">
        <f t="shared" si="102"/>
        <v>0</v>
      </c>
      <c r="AT138" s="122">
        <f t="shared" si="102"/>
        <v>0</v>
      </c>
      <c r="AU138" s="122">
        <f t="shared" si="102"/>
        <v>0</v>
      </c>
      <c r="AV138" s="122">
        <f t="shared" si="102"/>
        <v>0</v>
      </c>
      <c r="AW138" s="122">
        <f t="shared" si="102"/>
        <v>0</v>
      </c>
      <c r="AX138" s="122">
        <f t="shared" si="102"/>
        <v>0</v>
      </c>
      <c r="AY138" s="122">
        <f t="shared" si="102"/>
        <v>0</v>
      </c>
      <c r="AZ138" s="122">
        <f t="shared" si="102"/>
        <v>0</v>
      </c>
      <c r="BA138" s="122">
        <f t="shared" si="102"/>
        <v>0</v>
      </c>
      <c r="BB138" s="122">
        <f t="shared" si="102"/>
        <v>0</v>
      </c>
      <c r="BC138" s="122">
        <f t="shared" si="102"/>
        <v>0</v>
      </c>
      <c r="BD138" s="122">
        <f t="shared" si="102"/>
        <v>0</v>
      </c>
      <c r="BE138" s="122">
        <f t="shared" si="102"/>
        <v>0</v>
      </c>
      <c r="BF138" s="122">
        <f t="shared" si="102"/>
        <v>0</v>
      </c>
      <c r="BG138" s="122">
        <f t="shared" si="102"/>
        <v>0</v>
      </c>
      <c r="BH138" s="122">
        <f t="shared" si="102"/>
        <v>0</v>
      </c>
      <c r="BI138" s="122">
        <f t="shared" si="102"/>
        <v>0</v>
      </c>
      <c r="BJ138" s="122">
        <f t="shared" si="102"/>
        <v>0</v>
      </c>
      <c r="BK138" s="122">
        <f t="shared" si="102"/>
        <v>0</v>
      </c>
      <c r="BL138" s="122">
        <f t="shared" si="102"/>
        <v>0</v>
      </c>
      <c r="BM138" s="122">
        <f t="shared" si="102"/>
        <v>0</v>
      </c>
      <c r="BN138" s="122">
        <f t="shared" si="102"/>
        <v>0</v>
      </c>
      <c r="BO138" s="122">
        <f t="shared" si="102"/>
        <v>0</v>
      </c>
      <c r="BP138" s="122">
        <f t="shared" si="102"/>
        <v>0</v>
      </c>
      <c r="BQ138" s="122">
        <f t="shared" si="102"/>
        <v>0</v>
      </c>
      <c r="BR138" s="122">
        <f t="shared" si="102"/>
        <v>0</v>
      </c>
      <c r="BS138" s="122">
        <f t="shared" si="102"/>
        <v>0</v>
      </c>
      <c r="BT138" s="122">
        <f t="shared" ref="BT138:BZ138" si="103">BT134</f>
        <v>0</v>
      </c>
      <c r="BU138" s="122">
        <f t="shared" si="103"/>
        <v>0</v>
      </c>
      <c r="BV138" s="122">
        <f t="shared" si="103"/>
        <v>0</v>
      </c>
      <c r="BW138" s="122">
        <f t="shared" si="103"/>
        <v>0</v>
      </c>
      <c r="BX138" s="122">
        <f t="shared" si="103"/>
        <v>0</v>
      </c>
      <c r="BY138" s="122">
        <f t="shared" si="103"/>
        <v>0</v>
      </c>
      <c r="BZ138" s="122">
        <f t="shared" si="103"/>
        <v>0</v>
      </c>
    </row>
    <row r="139" spans="1:78" x14ac:dyDescent="0.2">
      <c r="A139" s="169" t="s">
        <v>200</v>
      </c>
      <c r="B139" s="104"/>
      <c r="C139" s="44">
        <f>SUM(F139:BB139)</f>
        <v>0</v>
      </c>
      <c r="E139" s="93"/>
      <c r="F139" s="122">
        <f>F138/ScaleEconomics!$D$98*ScaleEconomics!$D$93</f>
        <v>0</v>
      </c>
      <c r="G139" s="122">
        <f>G138/ScaleEconomics!$D$98*ScaleEconomics!$D$93</f>
        <v>0</v>
      </c>
      <c r="H139" s="122">
        <f>H138/ScaleEconomics!$D$98*ScaleEconomics!$D$93</f>
        <v>0</v>
      </c>
      <c r="I139" s="122">
        <f>I138/ScaleEconomics!$D$98*ScaleEconomics!$D$93</f>
        <v>0</v>
      </c>
      <c r="J139" s="122">
        <f>J138/ScaleEconomics!$D$98*ScaleEconomics!$D$93</f>
        <v>0</v>
      </c>
      <c r="K139" s="122">
        <f>K138/ScaleEconomics!$D$98*ScaleEconomics!$D$93</f>
        <v>0</v>
      </c>
      <c r="L139" s="122">
        <f>L138/ScaleEconomics!$D$98*ScaleEconomics!$D$93</f>
        <v>0</v>
      </c>
      <c r="M139" s="122">
        <f>M138/ScaleEconomics!$D$98*ScaleEconomics!$D$93</f>
        <v>0</v>
      </c>
      <c r="N139" s="122">
        <f>N138/ScaleEconomics!$D$98*ScaleEconomics!$D$93</f>
        <v>0</v>
      </c>
      <c r="O139" s="122">
        <f>O138/ScaleEconomics!$D$98*ScaleEconomics!$D$93</f>
        <v>0</v>
      </c>
      <c r="P139" s="122">
        <f>P138/ScaleEconomics!$D$98*ScaleEconomics!$D$93</f>
        <v>0</v>
      </c>
      <c r="Q139" s="122">
        <f>Q138/ScaleEconomics!$D$98*ScaleEconomics!$D$93</f>
        <v>0</v>
      </c>
      <c r="R139" s="122">
        <f>R138/ScaleEconomics!$D$98*ScaleEconomics!$D$93</f>
        <v>0</v>
      </c>
      <c r="S139" s="122">
        <f>S138/ScaleEconomics!$D$98*ScaleEconomics!$D$93</f>
        <v>0</v>
      </c>
      <c r="T139" s="122">
        <f>T138/ScaleEconomics!$D$98*ScaleEconomics!$D$93</f>
        <v>0</v>
      </c>
      <c r="U139" s="122">
        <f>U138/ScaleEconomics!$D$98*ScaleEconomics!$D$93</f>
        <v>0</v>
      </c>
      <c r="V139" s="122">
        <f>V138/ScaleEconomics!$D$98*ScaleEconomics!$D$93</f>
        <v>0</v>
      </c>
      <c r="W139" s="122">
        <f>W138/ScaleEconomics!$D$98*ScaleEconomics!$D$93</f>
        <v>0</v>
      </c>
      <c r="X139" s="122">
        <f>X138/ScaleEconomics!$D$98*ScaleEconomics!$D$93</f>
        <v>0</v>
      </c>
      <c r="Y139" s="122">
        <f>Y138/ScaleEconomics!$D$98*ScaleEconomics!$D$93</f>
        <v>0</v>
      </c>
      <c r="Z139" s="122">
        <f>Z138/ScaleEconomics!$D$98*ScaleEconomics!$D$93</f>
        <v>0</v>
      </c>
      <c r="AA139" s="122">
        <f>AA138/ScaleEconomics!$D$98*ScaleEconomics!$D$93</f>
        <v>0</v>
      </c>
      <c r="AB139" s="122">
        <f>AB138/ScaleEconomics!$D$98*ScaleEconomics!$D$93</f>
        <v>0</v>
      </c>
      <c r="AC139" s="122">
        <f>AC138/ScaleEconomics!$D$98*ScaleEconomics!$D$93</f>
        <v>0</v>
      </c>
      <c r="AD139" s="122">
        <f>AD138/ScaleEconomics!$D$98*ScaleEconomics!$D$93</f>
        <v>0</v>
      </c>
      <c r="AE139" s="122">
        <f>AE138/ScaleEconomics!$D$98*ScaleEconomics!$D$93</f>
        <v>0</v>
      </c>
      <c r="AF139" s="122">
        <f>AF138/ScaleEconomics!$D$98*ScaleEconomics!$D$93</f>
        <v>0</v>
      </c>
      <c r="AG139" s="122">
        <f>AG138/ScaleEconomics!$D$98*ScaleEconomics!$D$93</f>
        <v>0</v>
      </c>
      <c r="AH139" s="122">
        <f>AH138/ScaleEconomics!$D$98*ScaleEconomics!$D$93</f>
        <v>0</v>
      </c>
      <c r="AI139" s="122">
        <f>AI138/ScaleEconomics!$D$98*ScaleEconomics!$D$93</f>
        <v>0</v>
      </c>
      <c r="AJ139" s="122">
        <f>AJ138/ScaleEconomics!$D$98*ScaleEconomics!$D$93</f>
        <v>0</v>
      </c>
      <c r="AK139" s="122">
        <f>AK138/ScaleEconomics!$D$98*ScaleEconomics!$D$93</f>
        <v>0</v>
      </c>
      <c r="AL139" s="122">
        <f>AL138/ScaleEconomics!$D$98*ScaleEconomics!$D$93</f>
        <v>0</v>
      </c>
      <c r="AM139" s="122">
        <f>AM138/ScaleEconomics!$D$98*ScaleEconomics!$D$93</f>
        <v>0</v>
      </c>
      <c r="AN139" s="122">
        <f>AN138/ScaleEconomics!$D$98*ScaleEconomics!$D$93</f>
        <v>0</v>
      </c>
      <c r="AO139" s="122">
        <f>AO138/ScaleEconomics!$D$98*ScaleEconomics!$D$93</f>
        <v>0</v>
      </c>
      <c r="AP139" s="122">
        <f>AP138/ScaleEconomics!$D$98*ScaleEconomics!$D$93</f>
        <v>0</v>
      </c>
      <c r="AQ139" s="122">
        <f>AQ138/ScaleEconomics!$D$98*ScaleEconomics!$D$93</f>
        <v>0</v>
      </c>
      <c r="AR139" s="122">
        <f>AR138/ScaleEconomics!$D$98*ScaleEconomics!$D$93</f>
        <v>0</v>
      </c>
      <c r="AS139" s="122">
        <f>AS138/ScaleEconomics!$D$98*ScaleEconomics!$D$93</f>
        <v>0</v>
      </c>
      <c r="AT139" s="122">
        <f>AT138/ScaleEconomics!$D$98*ScaleEconomics!$D$93</f>
        <v>0</v>
      </c>
      <c r="AU139" s="122">
        <f>AU138/ScaleEconomics!$D$98*ScaleEconomics!$D$93</f>
        <v>0</v>
      </c>
      <c r="AV139" s="122">
        <f>AV138/ScaleEconomics!$D$98*ScaleEconomics!$D$93</f>
        <v>0</v>
      </c>
      <c r="AW139" s="122">
        <f>AW138/ScaleEconomics!$D$98*ScaleEconomics!$D$93</f>
        <v>0</v>
      </c>
      <c r="AX139" s="122">
        <f>AX138/ScaleEconomics!$D$98*ScaleEconomics!$D$93</f>
        <v>0</v>
      </c>
      <c r="AY139" s="122">
        <f>AY138/ScaleEconomics!$D$98*ScaleEconomics!$D$93</f>
        <v>0</v>
      </c>
      <c r="AZ139" s="122">
        <f>AZ138/ScaleEconomics!$D$98*ScaleEconomics!$D$93</f>
        <v>0</v>
      </c>
      <c r="BA139" s="122">
        <f>BA138/ScaleEconomics!$D$98*ScaleEconomics!$D$93</f>
        <v>0</v>
      </c>
      <c r="BB139" s="122">
        <f>BB138/ScaleEconomics!$D$98*ScaleEconomics!$D$93</f>
        <v>0</v>
      </c>
      <c r="BC139" s="122">
        <f>BC138/ScaleEconomics!$D$98*ScaleEconomics!$D$93</f>
        <v>0</v>
      </c>
      <c r="BD139" s="122">
        <f>BD138/ScaleEconomics!$D$98*ScaleEconomics!$D$93</f>
        <v>0</v>
      </c>
      <c r="BE139" s="122">
        <f>BE138/ScaleEconomics!$D$98*ScaleEconomics!$D$93</f>
        <v>0</v>
      </c>
      <c r="BF139" s="122">
        <f>BF138/ScaleEconomics!$D$98*ScaleEconomics!$D$93</f>
        <v>0</v>
      </c>
      <c r="BG139" s="122">
        <f>BG138/ScaleEconomics!$D$98*ScaleEconomics!$D$93</f>
        <v>0</v>
      </c>
      <c r="BH139" s="122">
        <f>BH138/ScaleEconomics!$D$98*ScaleEconomics!$D$93</f>
        <v>0</v>
      </c>
      <c r="BI139" s="122">
        <f>BI138/ScaleEconomics!$D$98*ScaleEconomics!$D$93</f>
        <v>0</v>
      </c>
      <c r="BJ139" s="122">
        <f>BJ138/ScaleEconomics!$D$98*ScaleEconomics!$D$93</f>
        <v>0</v>
      </c>
      <c r="BK139" s="122">
        <f>BK138/ScaleEconomics!$D$98*ScaleEconomics!$D$93</f>
        <v>0</v>
      </c>
      <c r="BL139" s="122">
        <f>BL138/ScaleEconomics!$D$98*ScaleEconomics!$D$93</f>
        <v>0</v>
      </c>
      <c r="BM139" s="122">
        <f>BM138/ScaleEconomics!$D$98*ScaleEconomics!$D$93</f>
        <v>0</v>
      </c>
      <c r="BN139" s="122">
        <f>BN138/ScaleEconomics!$D$98*ScaleEconomics!$D$93</f>
        <v>0</v>
      </c>
      <c r="BO139" s="122">
        <f>BO138/ScaleEconomics!$D$98*ScaleEconomics!$D$93</f>
        <v>0</v>
      </c>
      <c r="BP139" s="122">
        <f>BP138/ScaleEconomics!$D$98*ScaleEconomics!$D$93</f>
        <v>0</v>
      </c>
      <c r="BQ139" s="122">
        <f>BQ138/ScaleEconomics!$D$98*ScaleEconomics!$D$93</f>
        <v>0</v>
      </c>
      <c r="BR139" s="122">
        <f>BR138/ScaleEconomics!$D$98*ScaleEconomics!$D$93</f>
        <v>0</v>
      </c>
      <c r="BS139" s="122">
        <f>BS138/ScaleEconomics!$D$98*ScaleEconomics!$D$93</f>
        <v>0</v>
      </c>
      <c r="BT139" s="122">
        <f>BT138/ScaleEconomics!$D$98*ScaleEconomics!$D$93</f>
        <v>0</v>
      </c>
      <c r="BU139" s="122">
        <f>BU138/ScaleEconomics!$D$98*ScaleEconomics!$D$93</f>
        <v>0</v>
      </c>
      <c r="BV139" s="122">
        <f>BV138/ScaleEconomics!$D$98*ScaleEconomics!$D$93</f>
        <v>0</v>
      </c>
      <c r="BW139" s="122">
        <f>BW138/ScaleEconomics!$D$98*ScaleEconomics!$D$93</f>
        <v>0</v>
      </c>
      <c r="BX139" s="122">
        <f>BX138/ScaleEconomics!$D$98*ScaleEconomics!$D$93</f>
        <v>0</v>
      </c>
      <c r="BY139" s="122">
        <f>BY138/ScaleEconomics!$D$98*ScaleEconomics!$D$93</f>
        <v>0</v>
      </c>
      <c r="BZ139" s="122">
        <f>BZ138/ScaleEconomics!$D$98*ScaleEconomics!$D$93</f>
        <v>0</v>
      </c>
    </row>
    <row r="140" spans="1:78" ht="15" thickBot="1" x14ac:dyDescent="0.25">
      <c r="A140" s="168" t="s">
        <v>210</v>
      </c>
      <c r="B140" s="105"/>
      <c r="C140" s="57">
        <f>SUM(F140:BB140)</f>
        <v>0</v>
      </c>
      <c r="E140" s="93"/>
      <c r="F140" s="124">
        <f>F138+F139</f>
        <v>0</v>
      </c>
      <c r="G140" s="124">
        <f>G138+G139</f>
        <v>0</v>
      </c>
      <c r="H140" s="124">
        <f t="shared" ref="H140:BS140" si="104">H138+H139</f>
        <v>0</v>
      </c>
      <c r="I140" s="124">
        <f t="shared" si="104"/>
        <v>0</v>
      </c>
      <c r="J140" s="124">
        <f t="shared" si="104"/>
        <v>0</v>
      </c>
      <c r="K140" s="124">
        <f t="shared" si="104"/>
        <v>0</v>
      </c>
      <c r="L140" s="124">
        <f t="shared" si="104"/>
        <v>0</v>
      </c>
      <c r="M140" s="124">
        <f t="shared" si="104"/>
        <v>0</v>
      </c>
      <c r="N140" s="124">
        <f t="shared" si="104"/>
        <v>0</v>
      </c>
      <c r="O140" s="124">
        <f t="shared" si="104"/>
        <v>0</v>
      </c>
      <c r="P140" s="124">
        <f t="shared" si="104"/>
        <v>0</v>
      </c>
      <c r="Q140" s="124">
        <f t="shared" si="104"/>
        <v>0</v>
      </c>
      <c r="R140" s="124">
        <f t="shared" si="104"/>
        <v>0</v>
      </c>
      <c r="S140" s="124">
        <f t="shared" si="104"/>
        <v>0</v>
      </c>
      <c r="T140" s="124">
        <f t="shared" si="104"/>
        <v>0</v>
      </c>
      <c r="U140" s="124">
        <f t="shared" si="104"/>
        <v>0</v>
      </c>
      <c r="V140" s="124">
        <f t="shared" si="104"/>
        <v>0</v>
      </c>
      <c r="W140" s="124">
        <f t="shared" si="104"/>
        <v>0</v>
      </c>
      <c r="X140" s="124">
        <f t="shared" si="104"/>
        <v>0</v>
      </c>
      <c r="Y140" s="124">
        <f t="shared" si="104"/>
        <v>0</v>
      </c>
      <c r="Z140" s="124">
        <f t="shared" si="104"/>
        <v>0</v>
      </c>
      <c r="AA140" s="124">
        <f t="shared" si="104"/>
        <v>0</v>
      </c>
      <c r="AB140" s="124">
        <f t="shared" si="104"/>
        <v>0</v>
      </c>
      <c r="AC140" s="124">
        <f t="shared" si="104"/>
        <v>0</v>
      </c>
      <c r="AD140" s="124">
        <f t="shared" si="104"/>
        <v>0</v>
      </c>
      <c r="AE140" s="124">
        <f t="shared" si="104"/>
        <v>0</v>
      </c>
      <c r="AF140" s="124">
        <f t="shared" si="104"/>
        <v>0</v>
      </c>
      <c r="AG140" s="124">
        <f t="shared" si="104"/>
        <v>0</v>
      </c>
      <c r="AH140" s="124">
        <f t="shared" si="104"/>
        <v>0</v>
      </c>
      <c r="AI140" s="124">
        <f t="shared" si="104"/>
        <v>0</v>
      </c>
      <c r="AJ140" s="124">
        <f t="shared" si="104"/>
        <v>0</v>
      </c>
      <c r="AK140" s="124">
        <f t="shared" si="104"/>
        <v>0</v>
      </c>
      <c r="AL140" s="124">
        <f t="shared" si="104"/>
        <v>0</v>
      </c>
      <c r="AM140" s="124">
        <f t="shared" si="104"/>
        <v>0</v>
      </c>
      <c r="AN140" s="124">
        <f t="shared" si="104"/>
        <v>0</v>
      </c>
      <c r="AO140" s="124">
        <f t="shared" si="104"/>
        <v>0</v>
      </c>
      <c r="AP140" s="124">
        <f t="shared" si="104"/>
        <v>0</v>
      </c>
      <c r="AQ140" s="124">
        <f t="shared" si="104"/>
        <v>0</v>
      </c>
      <c r="AR140" s="124">
        <f t="shared" si="104"/>
        <v>0</v>
      </c>
      <c r="AS140" s="124">
        <f t="shared" si="104"/>
        <v>0</v>
      </c>
      <c r="AT140" s="124">
        <f t="shared" si="104"/>
        <v>0</v>
      </c>
      <c r="AU140" s="124">
        <f t="shared" si="104"/>
        <v>0</v>
      </c>
      <c r="AV140" s="124">
        <f t="shared" si="104"/>
        <v>0</v>
      </c>
      <c r="AW140" s="124">
        <f t="shared" si="104"/>
        <v>0</v>
      </c>
      <c r="AX140" s="124">
        <f t="shared" si="104"/>
        <v>0</v>
      </c>
      <c r="AY140" s="124">
        <f t="shared" si="104"/>
        <v>0</v>
      </c>
      <c r="AZ140" s="124">
        <f t="shared" si="104"/>
        <v>0</v>
      </c>
      <c r="BA140" s="124">
        <f t="shared" si="104"/>
        <v>0</v>
      </c>
      <c r="BB140" s="124">
        <f t="shared" si="104"/>
        <v>0</v>
      </c>
      <c r="BC140" s="124">
        <f t="shared" si="104"/>
        <v>0</v>
      </c>
      <c r="BD140" s="124">
        <f t="shared" si="104"/>
        <v>0</v>
      </c>
      <c r="BE140" s="124">
        <f t="shared" si="104"/>
        <v>0</v>
      </c>
      <c r="BF140" s="124">
        <f t="shared" si="104"/>
        <v>0</v>
      </c>
      <c r="BG140" s="124">
        <f t="shared" si="104"/>
        <v>0</v>
      </c>
      <c r="BH140" s="124">
        <f t="shared" si="104"/>
        <v>0</v>
      </c>
      <c r="BI140" s="124">
        <f t="shared" si="104"/>
        <v>0</v>
      </c>
      <c r="BJ140" s="124">
        <f t="shared" si="104"/>
        <v>0</v>
      </c>
      <c r="BK140" s="124">
        <f t="shared" si="104"/>
        <v>0</v>
      </c>
      <c r="BL140" s="124">
        <f t="shared" si="104"/>
        <v>0</v>
      </c>
      <c r="BM140" s="124">
        <f t="shared" si="104"/>
        <v>0</v>
      </c>
      <c r="BN140" s="124">
        <f t="shared" si="104"/>
        <v>0</v>
      </c>
      <c r="BO140" s="124">
        <f t="shared" si="104"/>
        <v>0</v>
      </c>
      <c r="BP140" s="124">
        <f t="shared" si="104"/>
        <v>0</v>
      </c>
      <c r="BQ140" s="124">
        <f t="shared" si="104"/>
        <v>0</v>
      </c>
      <c r="BR140" s="124">
        <f t="shared" si="104"/>
        <v>0</v>
      </c>
      <c r="BS140" s="124">
        <f t="shared" si="104"/>
        <v>0</v>
      </c>
      <c r="BT140" s="124">
        <f t="shared" ref="BT140:BZ140" si="105">BT138+BT139</f>
        <v>0</v>
      </c>
      <c r="BU140" s="124">
        <f t="shared" si="105"/>
        <v>0</v>
      </c>
      <c r="BV140" s="124">
        <f t="shared" si="105"/>
        <v>0</v>
      </c>
      <c r="BW140" s="124">
        <f t="shared" si="105"/>
        <v>0</v>
      </c>
      <c r="BX140" s="124">
        <f t="shared" si="105"/>
        <v>0</v>
      </c>
      <c r="BY140" s="124">
        <f t="shared" si="105"/>
        <v>0</v>
      </c>
      <c r="BZ140" s="124">
        <f t="shared" si="105"/>
        <v>0</v>
      </c>
    </row>
    <row r="141" spans="1:78" ht="16" thickTop="1" thickBot="1" x14ac:dyDescent="0.25">
      <c r="A141" s="170" t="s">
        <v>202</v>
      </c>
      <c r="B141" s="108"/>
      <c r="C141" s="153"/>
      <c r="E141" s="93"/>
      <c r="F141" s="126">
        <f>MAX(F$72-F125-F140,0)</f>
        <v>0</v>
      </c>
      <c r="G141" s="126">
        <f>MAX(G$72-G125-G140,0)</f>
        <v>0</v>
      </c>
      <c r="H141" s="126">
        <f t="shared" ref="H141:BS141" si="106">MAX(H$72-H125-H140,0)</f>
        <v>0</v>
      </c>
      <c r="I141" s="126">
        <f t="shared" si="106"/>
        <v>0</v>
      </c>
      <c r="J141" s="126">
        <f t="shared" si="106"/>
        <v>0</v>
      </c>
      <c r="K141" s="126">
        <f t="shared" si="106"/>
        <v>0</v>
      </c>
      <c r="L141" s="126">
        <f t="shared" si="106"/>
        <v>0</v>
      </c>
      <c r="M141" s="126">
        <f t="shared" si="106"/>
        <v>0</v>
      </c>
      <c r="N141" s="126">
        <f t="shared" si="106"/>
        <v>0</v>
      </c>
      <c r="O141" s="126">
        <f t="shared" si="106"/>
        <v>0</v>
      </c>
      <c r="P141" s="126">
        <f t="shared" si="106"/>
        <v>0</v>
      </c>
      <c r="Q141" s="126">
        <f t="shared" si="106"/>
        <v>0</v>
      </c>
      <c r="R141" s="126">
        <f t="shared" si="106"/>
        <v>0</v>
      </c>
      <c r="S141" s="126">
        <f t="shared" si="106"/>
        <v>0</v>
      </c>
      <c r="T141" s="126">
        <f t="shared" si="106"/>
        <v>0</v>
      </c>
      <c r="U141" s="126">
        <f t="shared" si="106"/>
        <v>0</v>
      </c>
      <c r="V141" s="126">
        <f t="shared" si="106"/>
        <v>0</v>
      </c>
      <c r="W141" s="126">
        <f t="shared" si="106"/>
        <v>0</v>
      </c>
      <c r="X141" s="126">
        <f t="shared" si="106"/>
        <v>0</v>
      </c>
      <c r="Y141" s="126">
        <f t="shared" si="106"/>
        <v>0</v>
      </c>
      <c r="Z141" s="126">
        <f t="shared" si="106"/>
        <v>0</v>
      </c>
      <c r="AA141" s="126">
        <f t="shared" si="106"/>
        <v>0</v>
      </c>
      <c r="AB141" s="126">
        <f t="shared" si="106"/>
        <v>0</v>
      </c>
      <c r="AC141" s="126">
        <f t="shared" si="106"/>
        <v>0</v>
      </c>
      <c r="AD141" s="126">
        <f t="shared" si="106"/>
        <v>0</v>
      </c>
      <c r="AE141" s="126">
        <f t="shared" si="106"/>
        <v>0</v>
      </c>
      <c r="AF141" s="126">
        <f t="shared" si="106"/>
        <v>0</v>
      </c>
      <c r="AG141" s="126">
        <f t="shared" si="106"/>
        <v>0</v>
      </c>
      <c r="AH141" s="126">
        <f t="shared" si="106"/>
        <v>0</v>
      </c>
      <c r="AI141" s="126">
        <f t="shared" si="106"/>
        <v>0</v>
      </c>
      <c r="AJ141" s="126">
        <f t="shared" si="106"/>
        <v>0</v>
      </c>
      <c r="AK141" s="126">
        <f t="shared" si="106"/>
        <v>0</v>
      </c>
      <c r="AL141" s="126">
        <f t="shared" si="106"/>
        <v>0</v>
      </c>
      <c r="AM141" s="126">
        <f t="shared" si="106"/>
        <v>0</v>
      </c>
      <c r="AN141" s="126">
        <f t="shared" si="106"/>
        <v>0</v>
      </c>
      <c r="AO141" s="126">
        <f t="shared" si="106"/>
        <v>0</v>
      </c>
      <c r="AP141" s="126">
        <f t="shared" si="106"/>
        <v>0</v>
      </c>
      <c r="AQ141" s="126">
        <f t="shared" si="106"/>
        <v>0</v>
      </c>
      <c r="AR141" s="126">
        <f t="shared" si="106"/>
        <v>0</v>
      </c>
      <c r="AS141" s="126">
        <f t="shared" si="106"/>
        <v>0</v>
      </c>
      <c r="AT141" s="126">
        <f t="shared" si="106"/>
        <v>0</v>
      </c>
      <c r="AU141" s="126">
        <f t="shared" si="106"/>
        <v>0</v>
      </c>
      <c r="AV141" s="126">
        <f t="shared" si="106"/>
        <v>0</v>
      </c>
      <c r="AW141" s="126">
        <f t="shared" si="106"/>
        <v>0</v>
      </c>
      <c r="AX141" s="126">
        <f t="shared" si="106"/>
        <v>0</v>
      </c>
      <c r="AY141" s="126">
        <f t="shared" si="106"/>
        <v>0</v>
      </c>
      <c r="AZ141" s="126">
        <f t="shared" si="106"/>
        <v>0</v>
      </c>
      <c r="BA141" s="126">
        <f t="shared" si="106"/>
        <v>0</v>
      </c>
      <c r="BB141" s="126">
        <f t="shared" si="106"/>
        <v>0</v>
      </c>
      <c r="BC141" s="126">
        <f t="shared" si="106"/>
        <v>0</v>
      </c>
      <c r="BD141" s="126">
        <f t="shared" si="106"/>
        <v>0</v>
      </c>
      <c r="BE141" s="126">
        <f t="shared" si="106"/>
        <v>0</v>
      </c>
      <c r="BF141" s="126">
        <f t="shared" si="106"/>
        <v>0</v>
      </c>
      <c r="BG141" s="126">
        <f t="shared" si="106"/>
        <v>0</v>
      </c>
      <c r="BH141" s="126">
        <f t="shared" si="106"/>
        <v>0</v>
      </c>
      <c r="BI141" s="126">
        <f t="shared" si="106"/>
        <v>0</v>
      </c>
      <c r="BJ141" s="126">
        <f t="shared" si="106"/>
        <v>0</v>
      </c>
      <c r="BK141" s="126">
        <f t="shared" si="106"/>
        <v>0</v>
      </c>
      <c r="BL141" s="126">
        <f t="shared" si="106"/>
        <v>0</v>
      </c>
      <c r="BM141" s="126">
        <f t="shared" si="106"/>
        <v>0</v>
      </c>
      <c r="BN141" s="126">
        <f t="shared" si="106"/>
        <v>0</v>
      </c>
      <c r="BO141" s="126">
        <f t="shared" si="106"/>
        <v>0</v>
      </c>
      <c r="BP141" s="126">
        <f t="shared" si="106"/>
        <v>0</v>
      </c>
      <c r="BQ141" s="126">
        <f t="shared" si="106"/>
        <v>0</v>
      </c>
      <c r="BR141" s="126">
        <f t="shared" si="106"/>
        <v>0</v>
      </c>
      <c r="BS141" s="126">
        <f t="shared" si="106"/>
        <v>0</v>
      </c>
      <c r="BT141" s="126">
        <f t="shared" ref="BT141:BZ141" si="107">MAX(BT$72-BT125-BT140,0)</f>
        <v>0</v>
      </c>
      <c r="BU141" s="126">
        <f t="shared" si="107"/>
        <v>0</v>
      </c>
      <c r="BV141" s="126">
        <f t="shared" si="107"/>
        <v>0</v>
      </c>
      <c r="BW141" s="126">
        <f t="shared" si="107"/>
        <v>0</v>
      </c>
      <c r="BX141" s="126">
        <f t="shared" si="107"/>
        <v>0</v>
      </c>
      <c r="BY141" s="126">
        <f t="shared" si="107"/>
        <v>0</v>
      </c>
      <c r="BZ141" s="126">
        <f t="shared" si="107"/>
        <v>0</v>
      </c>
    </row>
    <row r="142" spans="1:78" x14ac:dyDescent="0.2">
      <c r="E142" s="9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</row>
    <row r="143" spans="1:78" x14ac:dyDescent="0.2">
      <c r="E143" s="9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</row>
    <row r="144" spans="1:78" x14ac:dyDescent="0.2">
      <c r="A144" s="156" t="s">
        <v>216</v>
      </c>
      <c r="B144" s="31"/>
      <c r="E144" s="9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</row>
    <row r="145" spans="1:78" x14ac:dyDescent="0.2">
      <c r="A145" s="155" t="s">
        <v>189</v>
      </c>
      <c r="E145" s="93"/>
      <c r="F145" s="63">
        <v>0</v>
      </c>
      <c r="G145" s="63">
        <f>F150</f>
        <v>160875</v>
      </c>
      <c r="H145" s="63">
        <f t="shared" ref="H145:BS145" si="108">G150</f>
        <v>168627.620850693</v>
      </c>
      <c r="I145" s="63">
        <f t="shared" si="108"/>
        <v>373174.35085228854</v>
      </c>
      <c r="J145" s="63">
        <f t="shared" si="108"/>
        <v>581402.16609800584</v>
      </c>
      <c r="K145" s="63">
        <f t="shared" si="108"/>
        <v>933890.41933073569</v>
      </c>
      <c r="L145" s="63">
        <f t="shared" si="108"/>
        <v>959821.70687942405</v>
      </c>
      <c r="M145" s="63">
        <f t="shared" si="108"/>
        <v>988089.28902234579</v>
      </c>
      <c r="N145" s="63">
        <f t="shared" si="108"/>
        <v>1018163.0003669937</v>
      </c>
      <c r="O145" s="63">
        <f t="shared" si="108"/>
        <v>1049450.0790792995</v>
      </c>
      <c r="P145" s="63">
        <f t="shared" si="108"/>
        <v>1083248.9739920539</v>
      </c>
      <c r="Q145" s="63">
        <f t="shared" si="108"/>
        <v>1110887.3926418249</v>
      </c>
      <c r="R145" s="63">
        <f t="shared" si="108"/>
        <v>1100127.2792588498</v>
      </c>
      <c r="S145" s="63">
        <f t="shared" si="108"/>
        <v>1121175.624565318</v>
      </c>
      <c r="T145" s="63">
        <f t="shared" si="108"/>
        <v>1140532.959002153</v>
      </c>
      <c r="U145" s="63">
        <f t="shared" si="108"/>
        <v>1162354.3718578166</v>
      </c>
      <c r="V145" s="63">
        <f t="shared" si="108"/>
        <v>1183869.3036918798</v>
      </c>
      <c r="W145" s="63">
        <f t="shared" si="108"/>
        <v>1206519.8554704178</v>
      </c>
      <c r="X145" s="63">
        <f t="shared" si="108"/>
        <v>1228852.2809986158</v>
      </c>
      <c r="Y145" s="63">
        <f t="shared" si="108"/>
        <v>1252363.4761382593</v>
      </c>
      <c r="Z145" s="63">
        <f t="shared" si="108"/>
        <v>1276324.5026412341</v>
      </c>
      <c r="AA145" s="63">
        <f t="shared" si="108"/>
        <v>1299948.9973197209</v>
      </c>
      <c r="AB145" s="63">
        <f t="shared" si="108"/>
        <v>1324820.4607333143</v>
      </c>
      <c r="AC145" s="63">
        <f t="shared" si="108"/>
        <v>1349342.6052661317</v>
      </c>
      <c r="AD145" s="63">
        <f t="shared" si="108"/>
        <v>1375159.0990735616</v>
      </c>
      <c r="AE145" s="63">
        <f t="shared" si="108"/>
        <v>1401469.5307066469</v>
      </c>
      <c r="AF145" s="63">
        <f t="shared" si="108"/>
        <v>1425666.1987526906</v>
      </c>
      <c r="AG145" s="63">
        <f t="shared" si="108"/>
        <v>1452942.96482227</v>
      </c>
      <c r="AH145" s="63">
        <f t="shared" si="108"/>
        <v>1479836.6296148491</v>
      </c>
      <c r="AI145" s="63">
        <f t="shared" si="108"/>
        <v>1508149.8193380216</v>
      </c>
      <c r="AJ145" s="63">
        <f t="shared" si="108"/>
        <v>1536065.351248269</v>
      </c>
      <c r="AK145" s="63">
        <f t="shared" si="108"/>
        <v>1565454.3451728234</v>
      </c>
      <c r="AL145" s="63">
        <f t="shared" si="108"/>
        <v>1595405.6283015418</v>
      </c>
      <c r="AM145" s="63">
        <f t="shared" si="108"/>
        <v>1624936.2466496504</v>
      </c>
      <c r="AN145" s="63">
        <f t="shared" si="108"/>
        <v>1656025.5759166421</v>
      </c>
      <c r="AO145" s="63">
        <f t="shared" si="108"/>
        <v>1686678.2565826639</v>
      </c>
      <c r="AP145" s="63">
        <f t="shared" si="108"/>
        <v>1718948.8738419514</v>
      </c>
      <c r="AQ145" s="63">
        <f t="shared" si="108"/>
        <v>1751836.9133833079</v>
      </c>
      <c r="AR145" s="63">
        <f t="shared" si="108"/>
        <v>1782082.7484408626</v>
      </c>
      <c r="AS145" s="63">
        <f t="shared" si="108"/>
        <v>1816178.7060278368</v>
      </c>
      <c r="AT145" s="63">
        <f t="shared" si="108"/>
        <v>1849795.7870185608</v>
      </c>
      <c r="AU145" s="63">
        <f t="shared" si="108"/>
        <v>1885187.2741725263</v>
      </c>
      <c r="AV145" s="63">
        <f t="shared" si="108"/>
        <v>1920081.6890603355</v>
      </c>
      <c r="AW145" s="63">
        <f t="shared" si="108"/>
        <v>1956817.9314660283</v>
      </c>
      <c r="AX145" s="63">
        <f t="shared" si="108"/>
        <v>1994257.0353769264</v>
      </c>
      <c r="AY145" s="63">
        <f t="shared" si="108"/>
        <v>2031170.3083120622</v>
      </c>
      <c r="AZ145" s="63">
        <f t="shared" si="108"/>
        <v>2070031.9698958017</v>
      </c>
      <c r="BA145" s="63">
        <f t="shared" si="108"/>
        <v>2108347.820728329</v>
      </c>
      <c r="BB145" s="63">
        <f t="shared" si="108"/>
        <v>2148686.0923024383</v>
      </c>
      <c r="BC145" s="63">
        <f t="shared" si="108"/>
        <v>2189796.1417291337</v>
      </c>
      <c r="BD145" s="63">
        <f t="shared" si="108"/>
        <v>2228965.702171756</v>
      </c>
      <c r="BE145" s="63">
        <f t="shared" si="108"/>
        <v>2271611.7129198872</v>
      </c>
      <c r="BF145" s="63">
        <f t="shared" si="108"/>
        <v>2313658.7618579967</v>
      </c>
      <c r="BG145" s="63">
        <f t="shared" si="108"/>
        <v>2357925.1748986137</v>
      </c>
      <c r="BH145" s="63">
        <f t="shared" si="108"/>
        <v>2401569.8676326219</v>
      </c>
      <c r="BI145" s="63">
        <f t="shared" si="108"/>
        <v>2447518.2527009342</v>
      </c>
      <c r="BJ145" s="63">
        <f t="shared" si="108"/>
        <v>2494345.7519348767</v>
      </c>
      <c r="BK145" s="63">
        <f t="shared" si="108"/>
        <v>2540515.5604913579</v>
      </c>
      <c r="BL145" s="63">
        <f t="shared" si="108"/>
        <v>2589122.3442534171</v>
      </c>
      <c r="BM145" s="63">
        <f t="shared" si="108"/>
        <v>2637046.4473456852</v>
      </c>
      <c r="BN145" s="63">
        <f t="shared" si="108"/>
        <v>2687500.1223516543</v>
      </c>
      <c r="BO145" s="63">
        <f t="shared" si="108"/>
        <v>2738919.1096387818</v>
      </c>
      <c r="BP145" s="63">
        <f t="shared" si="108"/>
        <v>2786207.1277146935</v>
      </c>
      <c r="BQ145" s="63">
        <f t="shared" si="108"/>
        <v>2839514.6411498575</v>
      </c>
      <c r="BR145" s="63">
        <f t="shared" si="108"/>
        <v>2892073.4523224942</v>
      </c>
      <c r="BS145" s="63">
        <f t="shared" si="108"/>
        <v>2947406.4686232656</v>
      </c>
      <c r="BT145" s="63">
        <f t="shared" ref="BT145:BZ145" si="109">BS150</f>
        <v>3001962.334540776</v>
      </c>
      <c r="BU145" s="63">
        <f t="shared" si="109"/>
        <v>3059397.8158761663</v>
      </c>
      <c r="BV145" s="63">
        <f t="shared" si="109"/>
        <v>3117932.189918594</v>
      </c>
      <c r="BW145" s="63">
        <f t="shared" si="109"/>
        <v>3175644.4506141953</v>
      </c>
      <c r="BX145" s="63">
        <f t="shared" si="109"/>
        <v>3236402.9303167695</v>
      </c>
      <c r="BY145" s="63">
        <f t="shared" si="109"/>
        <v>3296308.0591821047</v>
      </c>
      <c r="BZ145" s="63">
        <f t="shared" si="109"/>
        <v>3359375.1529395659</v>
      </c>
    </row>
    <row r="146" spans="1:78" x14ac:dyDescent="0.2">
      <c r="A146" s="155" t="s">
        <v>217</v>
      </c>
      <c r="E146" s="93"/>
      <c r="F146" s="63">
        <f>F145*ScaleEconomics!$D$86</f>
        <v>0</v>
      </c>
      <c r="G146" s="63">
        <f>G145*((1+ScaleEconomics!$D$86)^((G$2-F$2)/365)-1)</f>
        <v>2877.6208506929934</v>
      </c>
      <c r="H146" s="63">
        <f>H145*((1+ScaleEconomics!$D$86)^((H$2-G$2)/365)-1)</f>
        <v>3226.2925015955775</v>
      </c>
      <c r="I146" s="63">
        <f>I145*((1+ScaleEconomics!$D$86)^((I$2-H$2)/365)-1)</f>
        <v>6907.3777457172373</v>
      </c>
      <c r="J146" s="63">
        <f>J145*((1+ScaleEconomics!$D$86)^((J$2-I$2)/365)-1)</f>
        <v>11123.761572573441</v>
      </c>
      <c r="K146" s="63">
        <f>K145*((1+ScaleEconomics!$D$86)^((K$2-J$2)/365)-1)</f>
        <v>17286.112737091673</v>
      </c>
      <c r="L146" s="63">
        <f>L145*((1+ScaleEconomics!$D$86)^((L$2-K$2)/365)-1)</f>
        <v>18363.928519845613</v>
      </c>
      <c r="M146" s="63">
        <f>M145*((1+ScaleEconomics!$D$86)^((M$2-L$2)/365)-1)</f>
        <v>18904.762149863414</v>
      </c>
      <c r="N146" s="63">
        <f>N145*((1+ScaleEconomics!$D$86)^((N$2-M$2)/365)-1)</f>
        <v>18845.980261466124</v>
      </c>
      <c r="O146" s="63">
        <f>O145*((1+ScaleEconomics!$D$86)^((O$2-N$2)/365)-1)</f>
        <v>20078.756397389538</v>
      </c>
      <c r="P146" s="63">
        <f>P145*((1+ScaleEconomics!$D$86)^((P$2-O$2)/365)-1)</f>
        <v>20050.707769531196</v>
      </c>
      <c r="Q146" s="63">
        <f>Q145*((1+ScaleEconomics!$D$86)^((Q$2-P$2)/365)-1)</f>
        <v>21254.214742024884</v>
      </c>
      <c r="R146" s="63">
        <f>R145*((1+ScaleEconomics!$D$86)^((R$2-Q$2)/365)-1)</f>
        <v>21048.345306468127</v>
      </c>
      <c r="S146" s="63">
        <f>S145*((1+ScaleEconomics!$D$86)^((S$2-R$2)/365)-1)</f>
        <v>19357.334436835012</v>
      </c>
      <c r="T146" s="63">
        <f>T145*((1+ScaleEconomics!$D$86)^((T$2-S$2)/365)-1)</f>
        <v>21821.412855663497</v>
      </c>
      <c r="U146" s="63">
        <f>U145*((1+ScaleEconomics!$D$86)^((U$2-T$2)/365)-1)</f>
        <v>21514.931834063329</v>
      </c>
      <c r="V146" s="63">
        <f>V145*((1+ScaleEconomics!$D$86)^((V$2-U$2)/365)-1)</f>
        <v>22650.55177853796</v>
      </c>
      <c r="W146" s="63">
        <f>W145*((1+ScaleEconomics!$D$86)^((W$2-V$2)/365)-1)</f>
        <v>22332.425528197935</v>
      </c>
      <c r="X146" s="63">
        <f>X145*((1+ScaleEconomics!$D$86)^((X$2-W$2)/365)-1)</f>
        <v>23511.195139643471</v>
      </c>
      <c r="Y146" s="63">
        <f>Y145*((1+ScaleEconomics!$D$86)^((Y$2-X$2)/365)-1)</f>
        <v>23961.026502974782</v>
      </c>
      <c r="Z146" s="63">
        <f>Z145*((1+ScaleEconomics!$D$86)^((Z$2-Y$2)/365)-1)</f>
        <v>23624.494678486866</v>
      </c>
      <c r="AA146" s="63">
        <f>AA145*((1+ScaleEconomics!$D$86)^((AA$2-Z$2)/365)-1)</f>
        <v>24871.463413593367</v>
      </c>
      <c r="AB146" s="63">
        <f>AB145*((1+ScaleEconomics!$D$86)^((AB$2-AA$2)/365)-1)</f>
        <v>24522.14453281746</v>
      </c>
      <c r="AC146" s="63">
        <f>AC145*((1+ScaleEconomics!$D$86)^((AC$2-AB$2)/365)-1)</f>
        <v>25816.493807429953</v>
      </c>
      <c r="AD146" s="63">
        <f>AD145*((1+ScaleEconomics!$D$86)^((AD$2-AC$2)/365)-1)</f>
        <v>26310.431633085147</v>
      </c>
      <c r="AE146" s="63">
        <f>AE145*((1+ScaleEconomics!$D$86)^((AE$2-AD$2)/365)-1)</f>
        <v>24196.668046043753</v>
      </c>
      <c r="AF146" s="63">
        <f>AF145*((1+ScaleEconomics!$D$86)^((AF$2-AE$2)/365)-1)</f>
        <v>27276.76606957936</v>
      </c>
      <c r="AG146" s="63">
        <f>AG145*((1+ScaleEconomics!$D$86)^((AG$2-AF$2)/365)-1)</f>
        <v>26893.664792579148</v>
      </c>
      <c r="AH146" s="63">
        <f>AH145*((1+ScaleEconomics!$D$86)^((AH$2-AG$2)/365)-1)</f>
        <v>28313.18972317244</v>
      </c>
      <c r="AI146" s="63">
        <f>AI145*((1+ScaleEconomics!$D$86)^((AI$2-AH$2)/365)-1)</f>
        <v>27915.531910247406</v>
      </c>
      <c r="AJ146" s="63">
        <f>AJ145*((1+ScaleEconomics!$D$86)^((AJ$2-AI$2)/365)-1)</f>
        <v>29388.993924554325</v>
      </c>
      <c r="AK146" s="63">
        <f>AK145*((1+ScaleEconomics!$D$86)^((AK$2-AJ$2)/365)-1)</f>
        <v>29951.283128718464</v>
      </c>
      <c r="AL146" s="63">
        <f>AL145*((1+ScaleEconomics!$D$86)^((AL$2-AK$2)/365)-1)</f>
        <v>29530.618348108568</v>
      </c>
      <c r="AM146" s="63">
        <f>AM145*((1+ScaleEconomics!$D$86)^((AM$2-AL$2)/365)-1)</f>
        <v>31089.329266991695</v>
      </c>
      <c r="AN146" s="63">
        <f>AN145*((1+ScaleEconomics!$D$86)^((AN$2-AM$2)/365)-1)</f>
        <v>30652.68066602181</v>
      </c>
      <c r="AO146" s="63">
        <f>AO145*((1+ScaleEconomics!$D$86)^((AO$2-AN$2)/365)-1)</f>
        <v>32270.617259287425</v>
      </c>
      <c r="AP146" s="63">
        <f>AP145*((1+ScaleEconomics!$D$86)^((AP$2-AO$2)/365)-1)</f>
        <v>32888.039541356418</v>
      </c>
      <c r="AQ146" s="63">
        <f>AQ145*((1+ScaleEconomics!$D$86)^((AQ$2-AP$2)/365)-1)</f>
        <v>30245.835057554679</v>
      </c>
      <c r="AR146" s="63">
        <f>AR145*((1+ScaleEconomics!$D$86)^((AR$2-AQ$2)/365)-1)</f>
        <v>34095.957586974189</v>
      </c>
      <c r="AS146" s="63">
        <f>AS145*((1+ScaleEconomics!$D$86)^((AS$2-AR$2)/365)-1)</f>
        <v>33617.080990723916</v>
      </c>
      <c r="AT146" s="63">
        <f>AT145*((1+ScaleEconomics!$D$86)^((AT$2-AS$2)/365)-1)</f>
        <v>35391.487153965536</v>
      </c>
      <c r="AU146" s="63">
        <f>AU145*((1+ScaleEconomics!$D$86)^((AU$2-AT$2)/365)-1)</f>
        <v>34894.414887809246</v>
      </c>
      <c r="AV146" s="63">
        <f>AV145*((1+ScaleEconomics!$D$86)^((AV$2-AU$2)/365)-1)</f>
        <v>36736.242405692894</v>
      </c>
      <c r="AW146" s="63">
        <f>AW145*((1+ScaleEconomics!$D$86)^((AW$2-AV$2)/365)-1)</f>
        <v>37439.103910898062</v>
      </c>
      <c r="AX146" s="63">
        <f>AX145*((1+ScaleEconomics!$D$86)^((AX$2-AW$2)/365)-1)</f>
        <v>36913.27293513569</v>
      </c>
      <c r="AY146" s="63">
        <f>AY145*((1+ScaleEconomics!$D$86)^((AY$2-AX$2)/365)-1)</f>
        <v>38861.661583739602</v>
      </c>
      <c r="AZ146" s="63">
        <f>AZ145*((1+ScaleEconomics!$D$86)^((AZ$2-AY$2)/365)-1)</f>
        <v>38315.850832527249</v>
      </c>
      <c r="BA146" s="63">
        <f>BA145*((1+ScaleEconomics!$D$86)^((BA$2-AZ$2)/365)-1)</f>
        <v>40338.271574109269</v>
      </c>
      <c r="BB146" s="63">
        <f>BB145*((1+ScaleEconomics!$D$86)^((BB$2-BA$2)/365)-1)</f>
        <v>41110.049426695507</v>
      </c>
      <c r="BC146" s="63">
        <f>BC145*((1+ScaleEconomics!$D$86)^((BC$2-BB$2)/365)-1)</f>
        <v>39169.56044262206</v>
      </c>
      <c r="BD146" s="63">
        <f>BD145*((1+ScaleEconomics!$D$86)^((BD$2-BC$2)/365)-1)</f>
        <v>42646.010748131266</v>
      </c>
      <c r="BE146" s="63">
        <f>BE145*((1+ScaleEconomics!$D$86)^((BE$2-BD$2)/365)-1)</f>
        <v>42047.048938109554</v>
      </c>
      <c r="BF146" s="63">
        <f>BF145*((1+ScaleEconomics!$D$86)^((BF$2-BE$2)/365)-1)</f>
        <v>44266.413040617161</v>
      </c>
      <c r="BG146" s="63">
        <f>BG145*((1+ScaleEconomics!$D$86)^((BG$2-BF$2)/365)-1)</f>
        <v>43644.692734008211</v>
      </c>
      <c r="BH146" s="63">
        <f>BH145*((1+ScaleEconomics!$D$86)^((BH$2-BG$2)/365)-1)</f>
        <v>45948.385068312309</v>
      </c>
      <c r="BI146" s="63">
        <f>BI145*((1+ScaleEconomics!$D$86)^((BI$2-BH$2)/365)-1)</f>
        <v>46827.499233942268</v>
      </c>
      <c r="BJ146" s="63">
        <f>BJ145*((1+ScaleEconomics!$D$86)^((BJ$2-BI$2)/365)-1)</f>
        <v>46169.808556481163</v>
      </c>
      <c r="BK146" s="63">
        <f>BK145*((1+ScaleEconomics!$D$86)^((BK$2-BJ$2)/365)-1)</f>
        <v>48606.783762059284</v>
      </c>
      <c r="BL146" s="63">
        <f>BL145*((1+ScaleEconomics!$D$86)^((BL$2-BK$2)/365)-1)</f>
        <v>47924.103092268087</v>
      </c>
      <c r="BM146" s="63">
        <f>BM145*((1+ScaleEconomics!$D$86)^((BM$2-BL$2)/365)-1)</f>
        <v>50453.675005969082</v>
      </c>
      <c r="BN146" s="63">
        <f>BN145*((1+ScaleEconomics!$D$86)^((BN$2-BM$2)/365)-1)</f>
        <v>51418.9872871275</v>
      </c>
      <c r="BO146" s="63">
        <f>BO145*((1+ScaleEconomics!$D$86)^((BO$2-BN$2)/365)-1)</f>
        <v>47288.018075911641</v>
      </c>
      <c r="BP146" s="63">
        <f>BP145*((1+ScaleEconomics!$D$86)^((BP$2-BO$2)/365)-1)</f>
        <v>53307.513435164052</v>
      </c>
      <c r="BQ146" s="63">
        <f>BQ145*((1+ScaleEconomics!$D$86)^((BQ$2-BP$2)/365)-1)</f>
        <v>52558.811172636917</v>
      </c>
      <c r="BR146" s="63">
        <f>BR145*((1+ScaleEconomics!$D$86)^((BR$2-BQ$2)/365)-1)</f>
        <v>55333.016300771415</v>
      </c>
      <c r="BS146" s="63">
        <f>BS145*((1+ScaleEconomics!$D$86)^((BS$2-BR$2)/365)-1)</f>
        <v>54555.865917510237</v>
      </c>
      <c r="BT146" s="63">
        <f>BT145*((1+ScaleEconomics!$D$86)^((BT$2-BS$2)/365)-1)</f>
        <v>57435.481335390359</v>
      </c>
      <c r="BU146" s="63">
        <f>BU145*((1+ScaleEconomics!$D$86)^((BU$2-BT$2)/365)-1)</f>
        <v>58534.374042427808</v>
      </c>
      <c r="BV146" s="63">
        <f>BV145*((1+ScaleEconomics!$D$86)^((BV$2-BU$2)/365)-1)</f>
        <v>57712.260695601421</v>
      </c>
      <c r="BW146" s="63">
        <f>BW145*((1+ScaleEconomics!$D$86)^((BW$2-BV$2)/365)-1)</f>
        <v>60758.479702574063</v>
      </c>
      <c r="BX146" s="63">
        <f>BX145*((1+ScaleEconomics!$D$86)^((BX$2-BW$2)/365)-1)</f>
        <v>59905.128865335071</v>
      </c>
      <c r="BY146" s="63">
        <f>BY145*((1+ScaleEconomics!$D$86)^((BY$2-BX$2)/365)-1)</f>
        <v>63067.09375746132</v>
      </c>
      <c r="BZ146" s="63">
        <f>BZ145*((1+ScaleEconomics!$D$86)^((BZ$2-BY$2)/365)-1)</f>
        <v>64273.734108909332</v>
      </c>
    </row>
    <row r="147" spans="1:78" x14ac:dyDescent="0.2">
      <c r="A147" s="155" t="s">
        <v>192</v>
      </c>
      <c r="E147" s="93"/>
      <c r="F147" s="63">
        <f>-MIN(0,F$72*ScaleEconomics!$D$81)</f>
        <v>160875</v>
      </c>
      <c r="G147" s="63">
        <f>-MIN(0,G$72*ScaleEconomics!$D$81)</f>
        <v>4875</v>
      </c>
      <c r="H147" s="63">
        <f>-MIN(0,H$72*ScaleEconomics!$D$81)</f>
        <v>201320.4375</v>
      </c>
      <c r="I147" s="63">
        <f>-MIN(0,I$72*ScaleEconomics!$D$81)</f>
        <v>201320.4375</v>
      </c>
      <c r="J147" s="63">
        <f>-MIN(0,J$72*ScaleEconomics!$D$81)</f>
        <v>341364.49166015635</v>
      </c>
      <c r="K147" s="63">
        <f>-MIN(0,K$72*ScaleEconomics!$D$81)</f>
        <v>8645.174811596682</v>
      </c>
      <c r="L147" s="63">
        <f>-MIN(0,L$72*ScaleEconomics!$D$81)</f>
        <v>9903.6536230761758</v>
      </c>
      <c r="M147" s="63">
        <f>-MIN(0,M$72*ScaleEconomics!$D$81)</f>
        <v>11168.9491947845</v>
      </c>
      <c r="N147" s="63">
        <f>-MIN(0,N$72*ScaleEconomics!$D$81)</f>
        <v>12441.09845083959</v>
      </c>
      <c r="O147" s="63">
        <f>-MIN(0,O$72*ScaleEconomics!$D$81)</f>
        <v>13720.138515364955</v>
      </c>
      <c r="P147" s="63">
        <f>-MIN(0,P$72*ScaleEconomics!$D$81)</f>
        <v>7587.7108802398207</v>
      </c>
      <c r="Q147" s="63">
        <f>-MIN(0,Q$72*ScaleEconomics!$D$81)</f>
        <v>0</v>
      </c>
      <c r="R147" s="63">
        <f>-MIN(0,R$72*ScaleEconomics!$D$81)</f>
        <v>0</v>
      </c>
      <c r="S147" s="63">
        <f>-MIN(0,S$72*ScaleEconomics!$D$81)</f>
        <v>0</v>
      </c>
      <c r="T147" s="63">
        <f>-MIN(0,T$72*ScaleEconomics!$D$81)</f>
        <v>0</v>
      </c>
      <c r="U147" s="63">
        <f>-MIN(0,U$72*ScaleEconomics!$D$81)</f>
        <v>0</v>
      </c>
      <c r="V147" s="63">
        <f>-MIN(0,V$72*ScaleEconomics!$D$81)</f>
        <v>0</v>
      </c>
      <c r="W147" s="63">
        <f>-MIN(0,W$72*ScaleEconomics!$D$81)</f>
        <v>0</v>
      </c>
      <c r="X147" s="63">
        <f>-MIN(0,X$72*ScaleEconomics!$D$81)</f>
        <v>0</v>
      </c>
      <c r="Y147" s="63">
        <f>-MIN(0,Y$72*ScaleEconomics!$D$81)</f>
        <v>0</v>
      </c>
      <c r="Z147" s="63">
        <f>-MIN(0,Z$72*ScaleEconomics!$D$81)</f>
        <v>0</v>
      </c>
      <c r="AA147" s="63">
        <f>-MIN(0,AA$72*ScaleEconomics!$D$81)</f>
        <v>0</v>
      </c>
      <c r="AB147" s="63">
        <f>-MIN(0,AB$72*ScaleEconomics!$D$81)</f>
        <v>0</v>
      </c>
      <c r="AC147" s="63">
        <f>-MIN(0,AC$72*ScaleEconomics!$D$81)</f>
        <v>0</v>
      </c>
      <c r="AD147" s="63">
        <f>-MIN(0,AD$72*ScaleEconomics!$D$81)</f>
        <v>0</v>
      </c>
      <c r="AE147" s="63">
        <f>-MIN(0,AE$72*ScaleEconomics!$D$81)</f>
        <v>0</v>
      </c>
      <c r="AF147" s="63">
        <f>-MIN(0,AF$72*ScaleEconomics!$D$81)</f>
        <v>0</v>
      </c>
      <c r="AG147" s="63">
        <f>-MIN(0,AG$72*ScaleEconomics!$D$81)</f>
        <v>0</v>
      </c>
      <c r="AH147" s="63">
        <f>-MIN(0,AH$72*ScaleEconomics!$D$81)</f>
        <v>0</v>
      </c>
      <c r="AI147" s="63">
        <f>-MIN(0,AI$72*ScaleEconomics!$D$81)</f>
        <v>0</v>
      </c>
      <c r="AJ147" s="63">
        <f>-MIN(0,AJ$72*ScaleEconomics!$D$81)</f>
        <v>0</v>
      </c>
      <c r="AK147" s="63">
        <f>-MIN(0,AK$72*ScaleEconomics!$D$81)</f>
        <v>0</v>
      </c>
      <c r="AL147" s="63">
        <f>-MIN(0,AL$72*ScaleEconomics!$D$81)</f>
        <v>0</v>
      </c>
      <c r="AM147" s="63">
        <f>-MIN(0,AM$72*ScaleEconomics!$D$81)</f>
        <v>0</v>
      </c>
      <c r="AN147" s="63">
        <f>-MIN(0,AN$72*ScaleEconomics!$D$81)</f>
        <v>0</v>
      </c>
      <c r="AO147" s="63">
        <f>-MIN(0,AO$72*ScaleEconomics!$D$81)</f>
        <v>0</v>
      </c>
      <c r="AP147" s="63">
        <f>-MIN(0,AP$72*ScaleEconomics!$D$81)</f>
        <v>0</v>
      </c>
      <c r="AQ147" s="63">
        <f>-MIN(0,AQ$72*ScaleEconomics!$D$81)</f>
        <v>0</v>
      </c>
      <c r="AR147" s="63">
        <f>-MIN(0,AR$72*ScaleEconomics!$D$81)</f>
        <v>0</v>
      </c>
      <c r="AS147" s="63">
        <f>-MIN(0,AS$72*ScaleEconomics!$D$81)</f>
        <v>0</v>
      </c>
      <c r="AT147" s="63">
        <f>-MIN(0,AT$72*ScaleEconomics!$D$81)</f>
        <v>0</v>
      </c>
      <c r="AU147" s="63">
        <f>-MIN(0,AU$72*ScaleEconomics!$D$81)</f>
        <v>0</v>
      </c>
      <c r="AV147" s="63">
        <f>-MIN(0,AV$72*ScaleEconomics!$D$81)</f>
        <v>0</v>
      </c>
      <c r="AW147" s="63">
        <f>-MIN(0,AW$72*ScaleEconomics!$D$81)</f>
        <v>0</v>
      </c>
      <c r="AX147" s="63">
        <f>-MIN(0,AX$72*ScaleEconomics!$D$81)</f>
        <v>0</v>
      </c>
      <c r="AY147" s="63">
        <f>-MIN(0,AY$72*ScaleEconomics!$D$81)</f>
        <v>0</v>
      </c>
      <c r="AZ147" s="63">
        <f>-MIN(0,AZ$72*ScaleEconomics!$D$81)</f>
        <v>0</v>
      </c>
      <c r="BA147" s="63">
        <f>-MIN(0,BA$72*ScaleEconomics!$D$81)</f>
        <v>0</v>
      </c>
      <c r="BB147" s="63">
        <f>-MIN(0,BB$72*ScaleEconomics!$D$81)</f>
        <v>0</v>
      </c>
      <c r="BC147" s="63">
        <f>-MIN(0,BC$72*ScaleEconomics!$D$81)</f>
        <v>0</v>
      </c>
      <c r="BD147" s="63">
        <f>-MIN(0,BD$72*ScaleEconomics!$D$81)</f>
        <v>0</v>
      </c>
      <c r="BE147" s="63">
        <f>-MIN(0,BE$72*ScaleEconomics!$D$81)</f>
        <v>0</v>
      </c>
      <c r="BF147" s="63">
        <f>-MIN(0,BF$72*ScaleEconomics!$D$81)</f>
        <v>0</v>
      </c>
      <c r="BG147" s="63">
        <f>-MIN(0,BG$72*ScaleEconomics!$D$81)</f>
        <v>0</v>
      </c>
      <c r="BH147" s="63">
        <f>-MIN(0,BH$72*ScaleEconomics!$D$81)</f>
        <v>0</v>
      </c>
      <c r="BI147" s="63">
        <f>-MIN(0,BI$72*ScaleEconomics!$D$81)</f>
        <v>0</v>
      </c>
      <c r="BJ147" s="63">
        <f>-MIN(0,BJ$72*ScaleEconomics!$D$81)</f>
        <v>0</v>
      </c>
      <c r="BK147" s="63">
        <f>-MIN(0,BK$72*ScaleEconomics!$D$81)</f>
        <v>0</v>
      </c>
      <c r="BL147" s="63">
        <f>-MIN(0,BL$72*ScaleEconomics!$D$81)</f>
        <v>0</v>
      </c>
      <c r="BM147" s="63">
        <f>-MIN(0,BM$72*ScaleEconomics!$D$81)</f>
        <v>0</v>
      </c>
      <c r="BN147" s="63">
        <f>-MIN(0,BN$72*ScaleEconomics!$D$81)</f>
        <v>0</v>
      </c>
      <c r="BO147" s="63">
        <f>-MIN(0,BO$72*ScaleEconomics!$D$81)</f>
        <v>0</v>
      </c>
      <c r="BP147" s="63">
        <f>-MIN(0,BP$72*ScaleEconomics!$D$81)</f>
        <v>0</v>
      </c>
      <c r="BQ147" s="63">
        <f>-MIN(0,BQ$72*ScaleEconomics!$D$81)</f>
        <v>0</v>
      </c>
      <c r="BR147" s="63">
        <f>-MIN(0,BR$72*ScaleEconomics!$D$81)</f>
        <v>0</v>
      </c>
      <c r="BS147" s="63">
        <f>-MIN(0,BS$72*ScaleEconomics!$D$81)</f>
        <v>0</v>
      </c>
      <c r="BT147" s="63">
        <f>-MIN(0,BT$72*ScaleEconomics!$D$81)</f>
        <v>0</v>
      </c>
      <c r="BU147" s="63">
        <f>-MIN(0,BU$72*ScaleEconomics!$D$81)</f>
        <v>0</v>
      </c>
      <c r="BV147" s="63">
        <f>-MIN(0,BV$72*ScaleEconomics!$D$81)</f>
        <v>0</v>
      </c>
      <c r="BW147" s="63">
        <f>-MIN(0,BW$72*ScaleEconomics!$D$81)</f>
        <v>0</v>
      </c>
      <c r="BX147" s="63">
        <f>-MIN(0,BX$72*ScaleEconomics!$D$81)</f>
        <v>0</v>
      </c>
      <c r="BY147" s="63">
        <f>-MIN(0,BY$72*ScaleEconomics!$D$81)</f>
        <v>0</v>
      </c>
      <c r="BZ147" s="63">
        <f>-MIN(0,BZ$72*ScaleEconomics!$D$81)</f>
        <v>0</v>
      </c>
    </row>
    <row r="148" spans="1:78" x14ac:dyDescent="0.2">
      <c r="A148" s="155" t="s">
        <v>209</v>
      </c>
      <c r="E148" s="93"/>
      <c r="F148" s="63">
        <f t="shared" ref="F148:AK148" si="110">F138+F123</f>
        <v>0</v>
      </c>
      <c r="G148" s="63">
        <f t="shared" si="110"/>
        <v>0</v>
      </c>
      <c r="H148" s="63">
        <f t="shared" si="110"/>
        <v>0</v>
      </c>
      <c r="I148" s="63">
        <f t="shared" si="110"/>
        <v>0</v>
      </c>
      <c r="J148" s="63">
        <f t="shared" si="110"/>
        <v>0</v>
      </c>
      <c r="K148" s="63">
        <f t="shared" si="110"/>
        <v>0</v>
      </c>
      <c r="L148" s="63">
        <f t="shared" si="110"/>
        <v>0</v>
      </c>
      <c r="M148" s="63">
        <f t="shared" si="110"/>
        <v>0</v>
      </c>
      <c r="N148" s="63">
        <f t="shared" si="110"/>
        <v>0</v>
      </c>
      <c r="O148" s="63">
        <f t="shared" si="110"/>
        <v>0</v>
      </c>
      <c r="P148" s="63">
        <f t="shared" si="110"/>
        <v>0</v>
      </c>
      <c r="Q148" s="63">
        <f t="shared" si="110"/>
        <v>32014.328125</v>
      </c>
      <c r="R148" s="63">
        <f t="shared" si="110"/>
        <v>0</v>
      </c>
      <c r="S148" s="63">
        <f t="shared" si="110"/>
        <v>0</v>
      </c>
      <c r="T148" s="63">
        <f t="shared" si="110"/>
        <v>0</v>
      </c>
      <c r="U148" s="63">
        <f t="shared" si="110"/>
        <v>0</v>
      </c>
      <c r="V148" s="63">
        <f t="shared" si="110"/>
        <v>0</v>
      </c>
      <c r="W148" s="63">
        <f t="shared" si="110"/>
        <v>0</v>
      </c>
      <c r="X148" s="63">
        <f t="shared" si="110"/>
        <v>0</v>
      </c>
      <c r="Y148" s="63">
        <f t="shared" si="110"/>
        <v>0</v>
      </c>
      <c r="Z148" s="63">
        <f t="shared" si="110"/>
        <v>0</v>
      </c>
      <c r="AA148" s="63">
        <f t="shared" si="110"/>
        <v>0</v>
      </c>
      <c r="AB148" s="63">
        <f t="shared" si="110"/>
        <v>0</v>
      </c>
      <c r="AC148" s="63">
        <f t="shared" si="110"/>
        <v>0</v>
      </c>
      <c r="AD148" s="63">
        <f t="shared" si="110"/>
        <v>0</v>
      </c>
      <c r="AE148" s="63">
        <f t="shared" si="110"/>
        <v>0</v>
      </c>
      <c r="AF148" s="63">
        <f t="shared" si="110"/>
        <v>0</v>
      </c>
      <c r="AG148" s="63">
        <f t="shared" si="110"/>
        <v>0</v>
      </c>
      <c r="AH148" s="63">
        <f t="shared" si="110"/>
        <v>0</v>
      </c>
      <c r="AI148" s="63">
        <f t="shared" si="110"/>
        <v>0</v>
      </c>
      <c r="AJ148" s="63">
        <f t="shared" si="110"/>
        <v>0</v>
      </c>
      <c r="AK148" s="63">
        <f t="shared" si="110"/>
        <v>0</v>
      </c>
      <c r="AL148" s="63">
        <f t="shared" ref="AL148:BQ148" si="111">AL138+AL123</f>
        <v>0</v>
      </c>
      <c r="AM148" s="63">
        <f t="shared" si="111"/>
        <v>0</v>
      </c>
      <c r="AN148" s="63">
        <f t="shared" si="111"/>
        <v>0</v>
      </c>
      <c r="AO148" s="63">
        <f t="shared" si="111"/>
        <v>0</v>
      </c>
      <c r="AP148" s="63">
        <f t="shared" si="111"/>
        <v>0</v>
      </c>
      <c r="AQ148" s="63">
        <f t="shared" si="111"/>
        <v>0</v>
      </c>
      <c r="AR148" s="63">
        <f t="shared" si="111"/>
        <v>0</v>
      </c>
      <c r="AS148" s="63">
        <f t="shared" si="111"/>
        <v>0</v>
      </c>
      <c r="AT148" s="63">
        <f t="shared" si="111"/>
        <v>0</v>
      </c>
      <c r="AU148" s="63">
        <f t="shared" si="111"/>
        <v>0</v>
      </c>
      <c r="AV148" s="63">
        <f t="shared" si="111"/>
        <v>0</v>
      </c>
      <c r="AW148" s="63">
        <f t="shared" si="111"/>
        <v>0</v>
      </c>
      <c r="AX148" s="63">
        <f t="shared" si="111"/>
        <v>0</v>
      </c>
      <c r="AY148" s="63">
        <f t="shared" si="111"/>
        <v>0</v>
      </c>
      <c r="AZ148" s="63">
        <f t="shared" si="111"/>
        <v>0</v>
      </c>
      <c r="BA148" s="63">
        <f t="shared" si="111"/>
        <v>0</v>
      </c>
      <c r="BB148" s="63">
        <f t="shared" si="111"/>
        <v>0</v>
      </c>
      <c r="BC148" s="63">
        <f t="shared" si="111"/>
        <v>0</v>
      </c>
      <c r="BD148" s="63">
        <f t="shared" si="111"/>
        <v>0</v>
      </c>
      <c r="BE148" s="63">
        <f t="shared" si="111"/>
        <v>0</v>
      </c>
      <c r="BF148" s="63">
        <f t="shared" si="111"/>
        <v>0</v>
      </c>
      <c r="BG148" s="63">
        <f t="shared" si="111"/>
        <v>0</v>
      </c>
      <c r="BH148" s="63">
        <f t="shared" si="111"/>
        <v>0</v>
      </c>
      <c r="BI148" s="63">
        <f t="shared" si="111"/>
        <v>0</v>
      </c>
      <c r="BJ148" s="63">
        <f t="shared" si="111"/>
        <v>0</v>
      </c>
      <c r="BK148" s="63">
        <f t="shared" si="111"/>
        <v>0</v>
      </c>
      <c r="BL148" s="63">
        <f t="shared" si="111"/>
        <v>0</v>
      </c>
      <c r="BM148" s="63">
        <f t="shared" si="111"/>
        <v>0</v>
      </c>
      <c r="BN148" s="63">
        <f t="shared" si="111"/>
        <v>0</v>
      </c>
      <c r="BO148" s="63">
        <f t="shared" si="111"/>
        <v>0</v>
      </c>
      <c r="BP148" s="63">
        <f t="shared" si="111"/>
        <v>0</v>
      </c>
      <c r="BQ148" s="63">
        <f t="shared" si="111"/>
        <v>0</v>
      </c>
      <c r="BR148" s="63">
        <f t="shared" ref="BR148:BZ148" si="112">BR138+BR123</f>
        <v>0</v>
      </c>
      <c r="BS148" s="63">
        <f t="shared" si="112"/>
        <v>0</v>
      </c>
      <c r="BT148" s="63">
        <f t="shared" si="112"/>
        <v>0</v>
      </c>
      <c r="BU148" s="63">
        <f t="shared" si="112"/>
        <v>0</v>
      </c>
      <c r="BV148" s="63">
        <f t="shared" si="112"/>
        <v>0</v>
      </c>
      <c r="BW148" s="63">
        <f t="shared" si="112"/>
        <v>0</v>
      </c>
      <c r="BX148" s="63">
        <f t="shared" si="112"/>
        <v>0</v>
      </c>
      <c r="BY148" s="63">
        <f t="shared" si="112"/>
        <v>0</v>
      </c>
      <c r="BZ148" s="63">
        <f t="shared" si="112"/>
        <v>0</v>
      </c>
    </row>
    <row r="149" spans="1:78" x14ac:dyDescent="0.2">
      <c r="A149" s="155" t="s">
        <v>218</v>
      </c>
      <c r="E149" s="93"/>
      <c r="F149" s="63">
        <f>MIN(F145+F146-F148,F141*ScaleEconomics!$D$99)</f>
        <v>0</v>
      </c>
      <c r="G149" s="63">
        <f>MIN(G145+G146-G148,G141*ScaleEconomics!$D$99)</f>
        <v>0</v>
      </c>
      <c r="H149" s="63">
        <f>MIN(H145+H146-H148,H141*ScaleEconomics!$D$99)</f>
        <v>0</v>
      </c>
      <c r="I149" s="63">
        <f>MIN(I145+I146-I148,I141*ScaleEconomics!$D$99)</f>
        <v>0</v>
      </c>
      <c r="J149" s="63">
        <f>MIN(J145+J146-J148,J141*ScaleEconomics!$D$99)</f>
        <v>0</v>
      </c>
      <c r="K149" s="63">
        <f>MIN(K145+K146-K148,K141*ScaleEconomics!$D$99)</f>
        <v>0</v>
      </c>
      <c r="L149" s="63">
        <f>MIN(L145+L146-L148,L141*ScaleEconomics!$D$99)</f>
        <v>0</v>
      </c>
      <c r="M149" s="63">
        <f>MIN(M145+M146-M148,M141*ScaleEconomics!$D$99)</f>
        <v>0</v>
      </c>
      <c r="N149" s="63">
        <f>MIN(N145+N146-N148,N141*ScaleEconomics!$D$99)</f>
        <v>0</v>
      </c>
      <c r="O149" s="63">
        <f>MIN(O145+O146-O148,O141*ScaleEconomics!$D$99)</f>
        <v>0</v>
      </c>
      <c r="P149" s="63">
        <f>MIN(P145+P146-P148,P141*ScaleEconomics!$D$99)</f>
        <v>0</v>
      </c>
      <c r="Q149" s="63">
        <f>MIN(Q145+Q146-Q148,Q141*ScaleEconomics!$D$99)</f>
        <v>0</v>
      </c>
      <c r="R149" s="63">
        <f>MIN(R145+R146-R148,R141*ScaleEconomics!$D$99)</f>
        <v>0</v>
      </c>
      <c r="S149" s="63">
        <f>MIN(S145+S146-S148,S141*ScaleEconomics!$D$99)</f>
        <v>0</v>
      </c>
      <c r="T149" s="63">
        <f>MIN(T145+T146-T148,T141*ScaleEconomics!$D$99)</f>
        <v>0</v>
      </c>
      <c r="U149" s="63">
        <f>MIN(U145+U146-U148,U141*ScaleEconomics!$D$99)</f>
        <v>0</v>
      </c>
      <c r="V149" s="63">
        <f>MIN(V145+V146-V148,V141*ScaleEconomics!$D$99)</f>
        <v>0</v>
      </c>
      <c r="W149" s="63">
        <f>MIN(W145+W146-W148,W141*ScaleEconomics!$D$99)</f>
        <v>0</v>
      </c>
      <c r="X149" s="63">
        <f>MIN(X145+X146-X148,X141*ScaleEconomics!$D$99)</f>
        <v>0</v>
      </c>
      <c r="Y149" s="63">
        <f>MIN(Y145+Y146-Y148,Y141*ScaleEconomics!$D$99)</f>
        <v>0</v>
      </c>
      <c r="Z149" s="63">
        <f>MIN(Z145+Z146-Z148,Z141*ScaleEconomics!$D$99)</f>
        <v>0</v>
      </c>
      <c r="AA149" s="63">
        <f>MIN(AA145+AA146-AA148,AA141*ScaleEconomics!$D$99)</f>
        <v>0</v>
      </c>
      <c r="AB149" s="63">
        <f>MIN(AB145+AB146-AB148,AB141*ScaleEconomics!$D$99)</f>
        <v>0</v>
      </c>
      <c r="AC149" s="63">
        <f>MIN(AC145+AC146-AC148,AC141*ScaleEconomics!$D$99)</f>
        <v>0</v>
      </c>
      <c r="AD149" s="63">
        <f>MIN(AD145+AD146-AD148,AD141*ScaleEconomics!$D$99)</f>
        <v>0</v>
      </c>
      <c r="AE149" s="63">
        <f>MIN(AE145+AE146-AE148,AE141*ScaleEconomics!$D$99)</f>
        <v>0</v>
      </c>
      <c r="AF149" s="63">
        <f>MIN(AF145+AF146-AF148,AF141*ScaleEconomics!$D$99)</f>
        <v>0</v>
      </c>
      <c r="AG149" s="63">
        <f>MIN(AG145+AG146-AG148,AG141*ScaleEconomics!$D$99)</f>
        <v>0</v>
      </c>
      <c r="AH149" s="63">
        <f>MIN(AH145+AH146-AH148,AH141*ScaleEconomics!$D$99)</f>
        <v>0</v>
      </c>
      <c r="AI149" s="63">
        <f>MIN(AI145+AI146-AI148,AI141*ScaleEconomics!$D$99)</f>
        <v>0</v>
      </c>
      <c r="AJ149" s="63">
        <f>MIN(AJ145+AJ146-AJ148,AJ141*ScaleEconomics!$D$99)</f>
        <v>0</v>
      </c>
      <c r="AK149" s="63">
        <f>MIN(AK145+AK146-AK148,AK141*ScaleEconomics!$D$99)</f>
        <v>0</v>
      </c>
      <c r="AL149" s="63">
        <f>MIN(AL145+AL146-AL148,AL141*ScaleEconomics!$D$99)</f>
        <v>0</v>
      </c>
      <c r="AM149" s="63">
        <f>MIN(AM145+AM146-AM148,AM141*ScaleEconomics!$D$99)</f>
        <v>0</v>
      </c>
      <c r="AN149" s="63">
        <f>MIN(AN145+AN146-AN148,AN141*ScaleEconomics!$D$99)</f>
        <v>0</v>
      </c>
      <c r="AO149" s="63">
        <f>MIN(AO145+AO146-AO148,AO141*ScaleEconomics!$D$99)</f>
        <v>0</v>
      </c>
      <c r="AP149" s="63">
        <f>MIN(AP145+AP146-AP148,AP141*ScaleEconomics!$D$99)</f>
        <v>0</v>
      </c>
      <c r="AQ149" s="63">
        <f>MIN(AQ145+AQ146-AQ148,AQ141*ScaleEconomics!$D$99)</f>
        <v>0</v>
      </c>
      <c r="AR149" s="63">
        <f>MIN(AR145+AR146-AR148,AR141*ScaleEconomics!$D$99)</f>
        <v>0</v>
      </c>
      <c r="AS149" s="63">
        <f>MIN(AS145+AS146-AS148,AS141*ScaleEconomics!$D$99)</f>
        <v>0</v>
      </c>
      <c r="AT149" s="63">
        <f>MIN(AT145+AT146-AT148,AT141*ScaleEconomics!$D$99)</f>
        <v>0</v>
      </c>
      <c r="AU149" s="63">
        <f>MIN(AU145+AU146-AU148,AU141*ScaleEconomics!$D$99)</f>
        <v>0</v>
      </c>
      <c r="AV149" s="63">
        <f>MIN(AV145+AV146-AV148,AV141*ScaleEconomics!$D$99)</f>
        <v>0</v>
      </c>
      <c r="AW149" s="63">
        <f>MIN(AW145+AW146-AW148,AW141*ScaleEconomics!$D$99)</f>
        <v>0</v>
      </c>
      <c r="AX149" s="63">
        <f>MIN(AX145+AX146-AX148,AX141*ScaleEconomics!$D$99)</f>
        <v>0</v>
      </c>
      <c r="AY149" s="63">
        <f>MIN(AY145+AY146-AY148,AY141*ScaleEconomics!$D$99)</f>
        <v>0</v>
      </c>
      <c r="AZ149" s="63">
        <f>MIN(AZ145+AZ146-AZ148,AZ141*ScaleEconomics!$D$99)</f>
        <v>0</v>
      </c>
      <c r="BA149" s="63">
        <f>MIN(BA145+BA146-BA148,BA141*ScaleEconomics!$D$99)</f>
        <v>0</v>
      </c>
      <c r="BB149" s="63">
        <f>MIN(BB145+BB146-BB148,BB141*ScaleEconomics!$D$99)</f>
        <v>0</v>
      </c>
      <c r="BC149" s="63">
        <f>MIN(BC145+BC146-BC148,BC141*ScaleEconomics!$D$99)</f>
        <v>0</v>
      </c>
      <c r="BD149" s="63">
        <f>MIN(BD145+BD146-BD148,BD141*ScaleEconomics!$D$99)</f>
        <v>0</v>
      </c>
      <c r="BE149" s="63">
        <f>MIN(BE145+BE146-BE148,BE141*ScaleEconomics!$D$99)</f>
        <v>0</v>
      </c>
      <c r="BF149" s="63">
        <f>MIN(BF145+BF146-BF148,BF141*ScaleEconomics!$D$99)</f>
        <v>0</v>
      </c>
      <c r="BG149" s="63">
        <f>MIN(BG145+BG146-BG148,BG141*ScaleEconomics!$D$99)</f>
        <v>0</v>
      </c>
      <c r="BH149" s="63">
        <f>MIN(BH145+BH146-BH148,BH141*ScaleEconomics!$D$99)</f>
        <v>0</v>
      </c>
      <c r="BI149" s="63">
        <f>MIN(BI145+BI146-BI148,BI141*ScaleEconomics!$D$99)</f>
        <v>0</v>
      </c>
      <c r="BJ149" s="63">
        <f>MIN(BJ145+BJ146-BJ148,BJ141*ScaleEconomics!$D$99)</f>
        <v>0</v>
      </c>
      <c r="BK149" s="63">
        <f>MIN(BK145+BK146-BK148,BK141*ScaleEconomics!$D$99)</f>
        <v>0</v>
      </c>
      <c r="BL149" s="63">
        <f>MIN(BL145+BL146-BL148,BL141*ScaleEconomics!$D$99)</f>
        <v>0</v>
      </c>
      <c r="BM149" s="63">
        <f>MIN(BM145+BM146-BM148,BM141*ScaleEconomics!$D$99)</f>
        <v>0</v>
      </c>
      <c r="BN149" s="63">
        <f>MIN(BN145+BN146-BN148,BN141*ScaleEconomics!$D$99)</f>
        <v>0</v>
      </c>
      <c r="BO149" s="63">
        <f>MIN(BO145+BO146-BO148,BO141*ScaleEconomics!$D$99)</f>
        <v>0</v>
      </c>
      <c r="BP149" s="63">
        <f>MIN(BP145+BP146-BP148,BP141*ScaleEconomics!$D$99)</f>
        <v>0</v>
      </c>
      <c r="BQ149" s="63">
        <f>MIN(BQ145+BQ146-BQ148,BQ141*ScaleEconomics!$D$99)</f>
        <v>0</v>
      </c>
      <c r="BR149" s="63">
        <f>MIN(BR145+BR146-BR148,BR141*ScaleEconomics!$D$99)</f>
        <v>0</v>
      </c>
      <c r="BS149" s="63">
        <f>MIN(BS145+BS146-BS148,BS141*ScaleEconomics!$D$99)</f>
        <v>0</v>
      </c>
      <c r="BT149" s="63">
        <f>MIN(BT145+BT146-BT148,BT141*ScaleEconomics!$D$99)</f>
        <v>0</v>
      </c>
      <c r="BU149" s="63">
        <f>MIN(BU145+BU146-BU148,BU141*ScaleEconomics!$D$99)</f>
        <v>0</v>
      </c>
      <c r="BV149" s="63">
        <f>MIN(BV145+BV146-BV148,BV141*ScaleEconomics!$D$99)</f>
        <v>0</v>
      </c>
      <c r="BW149" s="63">
        <f>MIN(BW145+BW146-BW148,BW141*ScaleEconomics!$D$99)</f>
        <v>0</v>
      </c>
      <c r="BX149" s="63">
        <f>MIN(BX145+BX146-BX148,BX141*ScaleEconomics!$D$99)</f>
        <v>0</v>
      </c>
      <c r="BY149" s="63">
        <f>MIN(BY145+BY146-BY148,BY141*ScaleEconomics!$D$99)</f>
        <v>0</v>
      </c>
      <c r="BZ149" s="63">
        <f>MIN(BZ145+BZ146-BZ148,BZ141*ScaleEconomics!$D$99)</f>
        <v>0</v>
      </c>
    </row>
    <row r="150" spans="1:78" x14ac:dyDescent="0.2">
      <c r="A150" s="155" t="s">
        <v>194</v>
      </c>
      <c r="E150" s="93"/>
      <c r="F150" s="63">
        <f>F145+F147-F149</f>
        <v>160875</v>
      </c>
      <c r="G150" s="63">
        <f>G145+G146+G147-G148-G149</f>
        <v>168627.620850693</v>
      </c>
      <c r="H150" s="63">
        <f t="shared" ref="H150:BS150" si="113">H145+H146+H147-H148-H149</f>
        <v>373174.35085228854</v>
      </c>
      <c r="I150" s="63">
        <f t="shared" si="113"/>
        <v>581402.16609800584</v>
      </c>
      <c r="J150" s="63">
        <f t="shared" si="113"/>
        <v>933890.41933073569</v>
      </c>
      <c r="K150" s="63">
        <f t="shared" si="113"/>
        <v>959821.70687942405</v>
      </c>
      <c r="L150" s="63">
        <f t="shared" si="113"/>
        <v>988089.28902234579</v>
      </c>
      <c r="M150" s="63">
        <f t="shared" si="113"/>
        <v>1018163.0003669937</v>
      </c>
      <c r="N150" s="63">
        <f t="shared" si="113"/>
        <v>1049450.0790792995</v>
      </c>
      <c r="O150" s="63">
        <f t="shared" si="113"/>
        <v>1083248.9739920539</v>
      </c>
      <c r="P150" s="63">
        <f t="shared" si="113"/>
        <v>1110887.3926418249</v>
      </c>
      <c r="Q150" s="63">
        <f t="shared" si="113"/>
        <v>1100127.2792588498</v>
      </c>
      <c r="R150" s="63">
        <f t="shared" si="113"/>
        <v>1121175.624565318</v>
      </c>
      <c r="S150" s="63">
        <f t="shared" si="113"/>
        <v>1140532.959002153</v>
      </c>
      <c r="T150" s="63">
        <f t="shared" si="113"/>
        <v>1162354.3718578166</v>
      </c>
      <c r="U150" s="63">
        <f t="shared" si="113"/>
        <v>1183869.3036918798</v>
      </c>
      <c r="V150" s="63">
        <f t="shared" si="113"/>
        <v>1206519.8554704178</v>
      </c>
      <c r="W150" s="63">
        <f t="shared" si="113"/>
        <v>1228852.2809986158</v>
      </c>
      <c r="X150" s="63">
        <f t="shared" si="113"/>
        <v>1252363.4761382593</v>
      </c>
      <c r="Y150" s="63">
        <f t="shared" si="113"/>
        <v>1276324.5026412341</v>
      </c>
      <c r="Z150" s="63">
        <f t="shared" si="113"/>
        <v>1299948.9973197209</v>
      </c>
      <c r="AA150" s="63">
        <f t="shared" si="113"/>
        <v>1324820.4607333143</v>
      </c>
      <c r="AB150" s="63">
        <f t="shared" si="113"/>
        <v>1349342.6052661317</v>
      </c>
      <c r="AC150" s="63">
        <f t="shared" si="113"/>
        <v>1375159.0990735616</v>
      </c>
      <c r="AD150" s="63">
        <f t="shared" si="113"/>
        <v>1401469.5307066469</v>
      </c>
      <c r="AE150" s="63">
        <f t="shared" si="113"/>
        <v>1425666.1987526906</v>
      </c>
      <c r="AF150" s="63">
        <f t="shared" si="113"/>
        <v>1452942.96482227</v>
      </c>
      <c r="AG150" s="63">
        <f t="shared" si="113"/>
        <v>1479836.6296148491</v>
      </c>
      <c r="AH150" s="63">
        <f t="shared" si="113"/>
        <v>1508149.8193380216</v>
      </c>
      <c r="AI150" s="63">
        <f t="shared" si="113"/>
        <v>1536065.351248269</v>
      </c>
      <c r="AJ150" s="63">
        <f t="shared" si="113"/>
        <v>1565454.3451728234</v>
      </c>
      <c r="AK150" s="63">
        <f t="shared" si="113"/>
        <v>1595405.6283015418</v>
      </c>
      <c r="AL150" s="63">
        <f t="shared" si="113"/>
        <v>1624936.2466496504</v>
      </c>
      <c r="AM150" s="63">
        <f t="shared" si="113"/>
        <v>1656025.5759166421</v>
      </c>
      <c r="AN150" s="63">
        <f t="shared" si="113"/>
        <v>1686678.2565826639</v>
      </c>
      <c r="AO150" s="63">
        <f t="shared" si="113"/>
        <v>1718948.8738419514</v>
      </c>
      <c r="AP150" s="63">
        <f t="shared" si="113"/>
        <v>1751836.9133833079</v>
      </c>
      <c r="AQ150" s="63">
        <f t="shared" si="113"/>
        <v>1782082.7484408626</v>
      </c>
      <c r="AR150" s="63">
        <f t="shared" si="113"/>
        <v>1816178.7060278368</v>
      </c>
      <c r="AS150" s="63">
        <f t="shared" si="113"/>
        <v>1849795.7870185608</v>
      </c>
      <c r="AT150" s="63">
        <f t="shared" si="113"/>
        <v>1885187.2741725263</v>
      </c>
      <c r="AU150" s="63">
        <f t="shared" si="113"/>
        <v>1920081.6890603355</v>
      </c>
      <c r="AV150" s="63">
        <f t="shared" si="113"/>
        <v>1956817.9314660283</v>
      </c>
      <c r="AW150" s="63">
        <f t="shared" si="113"/>
        <v>1994257.0353769264</v>
      </c>
      <c r="AX150" s="63">
        <f t="shared" si="113"/>
        <v>2031170.3083120622</v>
      </c>
      <c r="AY150" s="63">
        <f t="shared" si="113"/>
        <v>2070031.9698958017</v>
      </c>
      <c r="AZ150" s="63">
        <f t="shared" si="113"/>
        <v>2108347.820728329</v>
      </c>
      <c r="BA150" s="63">
        <f t="shared" si="113"/>
        <v>2148686.0923024383</v>
      </c>
      <c r="BB150" s="63">
        <f t="shared" si="113"/>
        <v>2189796.1417291337</v>
      </c>
      <c r="BC150" s="63">
        <f t="shared" si="113"/>
        <v>2228965.702171756</v>
      </c>
      <c r="BD150" s="63">
        <f t="shared" si="113"/>
        <v>2271611.7129198872</v>
      </c>
      <c r="BE150" s="63">
        <f t="shared" si="113"/>
        <v>2313658.7618579967</v>
      </c>
      <c r="BF150" s="63">
        <f t="shared" si="113"/>
        <v>2357925.1748986137</v>
      </c>
      <c r="BG150" s="63">
        <f t="shared" si="113"/>
        <v>2401569.8676326219</v>
      </c>
      <c r="BH150" s="63">
        <f t="shared" si="113"/>
        <v>2447518.2527009342</v>
      </c>
      <c r="BI150" s="63">
        <f t="shared" si="113"/>
        <v>2494345.7519348767</v>
      </c>
      <c r="BJ150" s="63">
        <f t="shared" si="113"/>
        <v>2540515.5604913579</v>
      </c>
      <c r="BK150" s="63">
        <f t="shared" si="113"/>
        <v>2589122.3442534171</v>
      </c>
      <c r="BL150" s="63">
        <f t="shared" si="113"/>
        <v>2637046.4473456852</v>
      </c>
      <c r="BM150" s="63">
        <f t="shared" si="113"/>
        <v>2687500.1223516543</v>
      </c>
      <c r="BN150" s="63">
        <f t="shared" si="113"/>
        <v>2738919.1096387818</v>
      </c>
      <c r="BO150" s="63">
        <f t="shared" si="113"/>
        <v>2786207.1277146935</v>
      </c>
      <c r="BP150" s="63">
        <f t="shared" si="113"/>
        <v>2839514.6411498575</v>
      </c>
      <c r="BQ150" s="63">
        <f t="shared" si="113"/>
        <v>2892073.4523224942</v>
      </c>
      <c r="BR150" s="63">
        <f t="shared" si="113"/>
        <v>2947406.4686232656</v>
      </c>
      <c r="BS150" s="63">
        <f t="shared" si="113"/>
        <v>3001962.334540776</v>
      </c>
      <c r="BT150" s="63">
        <f t="shared" ref="BT150:BZ150" si="114">BT145+BT146+BT147-BT148-BT149</f>
        <v>3059397.8158761663</v>
      </c>
      <c r="BU150" s="63">
        <f t="shared" si="114"/>
        <v>3117932.189918594</v>
      </c>
      <c r="BV150" s="63">
        <f t="shared" si="114"/>
        <v>3175644.4506141953</v>
      </c>
      <c r="BW150" s="63">
        <f t="shared" si="114"/>
        <v>3236402.9303167695</v>
      </c>
      <c r="BX150" s="63">
        <f t="shared" si="114"/>
        <v>3296308.0591821047</v>
      </c>
      <c r="BY150" s="63">
        <f t="shared" si="114"/>
        <v>3359375.1529395659</v>
      </c>
      <c r="BZ150" s="63">
        <f t="shared" si="114"/>
        <v>3423648.8870484754</v>
      </c>
    </row>
    <row r="151" spans="1:78" x14ac:dyDescent="0.2">
      <c r="A151" s="155" t="s">
        <v>211</v>
      </c>
      <c r="B151" s="101">
        <f>XIRR(F151:BZ151, $F$2:$BZ$2)</f>
        <v>2.9802322387695314E-9</v>
      </c>
      <c r="E151" s="93"/>
      <c r="F151" s="63">
        <f>-F147+F149</f>
        <v>-160875</v>
      </c>
      <c r="G151" s="63">
        <f t="shared" ref="G151:W151" si="115">IF(G145="","",-G147+G148+G149)</f>
        <v>-4875</v>
      </c>
      <c r="H151" s="63">
        <f t="shared" si="115"/>
        <v>-201320.4375</v>
      </c>
      <c r="I151" s="63">
        <f t="shared" si="115"/>
        <v>-201320.4375</v>
      </c>
      <c r="J151" s="63">
        <f t="shared" si="115"/>
        <v>-341364.49166015635</v>
      </c>
      <c r="K151" s="63">
        <f t="shared" si="115"/>
        <v>-8645.174811596682</v>
      </c>
      <c r="L151" s="63">
        <f t="shared" si="115"/>
        <v>-9903.6536230761758</v>
      </c>
      <c r="M151" s="63">
        <f t="shared" si="115"/>
        <v>-11168.9491947845</v>
      </c>
      <c r="N151" s="63">
        <f t="shared" si="115"/>
        <v>-12441.09845083959</v>
      </c>
      <c r="O151" s="63">
        <f t="shared" si="115"/>
        <v>-13720.138515364955</v>
      </c>
      <c r="P151" s="63">
        <f t="shared" si="115"/>
        <v>-7587.7108802398207</v>
      </c>
      <c r="Q151" s="63">
        <f t="shared" si="115"/>
        <v>32014.328125</v>
      </c>
      <c r="R151" s="63">
        <f t="shared" si="115"/>
        <v>0</v>
      </c>
      <c r="S151" s="63">
        <f t="shared" si="115"/>
        <v>0</v>
      </c>
      <c r="T151" s="63">
        <f t="shared" si="115"/>
        <v>0</v>
      </c>
      <c r="U151" s="63">
        <f t="shared" si="115"/>
        <v>0</v>
      </c>
      <c r="V151" s="63">
        <f t="shared" si="115"/>
        <v>0</v>
      </c>
      <c r="W151" s="63">
        <f t="shared" si="115"/>
        <v>0</v>
      </c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</row>
    <row r="152" spans="1:78" x14ac:dyDescent="0.2">
      <c r="E152" s="9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</row>
    <row r="153" spans="1:78" x14ac:dyDescent="0.2">
      <c r="A153" s="169" t="s">
        <v>195</v>
      </c>
      <c r="B153" s="104"/>
      <c r="C153" s="44">
        <f>SUM(F153:BB153)</f>
        <v>0</v>
      </c>
      <c r="E153" s="93"/>
      <c r="F153" s="122">
        <f>F149</f>
        <v>0</v>
      </c>
      <c r="G153" s="122">
        <f t="shared" ref="G153:BR153" si="116">G149</f>
        <v>0</v>
      </c>
      <c r="H153" s="122">
        <f t="shared" si="116"/>
        <v>0</v>
      </c>
      <c r="I153" s="122">
        <f t="shared" si="116"/>
        <v>0</v>
      </c>
      <c r="J153" s="122">
        <f t="shared" si="116"/>
        <v>0</v>
      </c>
      <c r="K153" s="122">
        <f t="shared" si="116"/>
        <v>0</v>
      </c>
      <c r="L153" s="122">
        <f t="shared" si="116"/>
        <v>0</v>
      </c>
      <c r="M153" s="122">
        <f t="shared" si="116"/>
        <v>0</v>
      </c>
      <c r="N153" s="122">
        <f t="shared" si="116"/>
        <v>0</v>
      </c>
      <c r="O153" s="122">
        <f t="shared" si="116"/>
        <v>0</v>
      </c>
      <c r="P153" s="122">
        <f t="shared" si="116"/>
        <v>0</v>
      </c>
      <c r="Q153" s="122">
        <f t="shared" si="116"/>
        <v>0</v>
      </c>
      <c r="R153" s="122">
        <f t="shared" si="116"/>
        <v>0</v>
      </c>
      <c r="S153" s="122">
        <f t="shared" si="116"/>
        <v>0</v>
      </c>
      <c r="T153" s="122">
        <f t="shared" si="116"/>
        <v>0</v>
      </c>
      <c r="U153" s="122">
        <f t="shared" si="116"/>
        <v>0</v>
      </c>
      <c r="V153" s="122">
        <f t="shared" si="116"/>
        <v>0</v>
      </c>
      <c r="W153" s="122">
        <f t="shared" si="116"/>
        <v>0</v>
      </c>
      <c r="X153" s="122">
        <f t="shared" si="116"/>
        <v>0</v>
      </c>
      <c r="Y153" s="122">
        <f t="shared" si="116"/>
        <v>0</v>
      </c>
      <c r="Z153" s="122">
        <f t="shared" si="116"/>
        <v>0</v>
      </c>
      <c r="AA153" s="122">
        <f t="shared" si="116"/>
        <v>0</v>
      </c>
      <c r="AB153" s="122">
        <f t="shared" si="116"/>
        <v>0</v>
      </c>
      <c r="AC153" s="122">
        <f t="shared" si="116"/>
        <v>0</v>
      </c>
      <c r="AD153" s="122">
        <f t="shared" si="116"/>
        <v>0</v>
      </c>
      <c r="AE153" s="122">
        <f t="shared" si="116"/>
        <v>0</v>
      </c>
      <c r="AF153" s="122">
        <f t="shared" si="116"/>
        <v>0</v>
      </c>
      <c r="AG153" s="122">
        <f t="shared" si="116"/>
        <v>0</v>
      </c>
      <c r="AH153" s="122">
        <f t="shared" si="116"/>
        <v>0</v>
      </c>
      <c r="AI153" s="122">
        <f t="shared" si="116"/>
        <v>0</v>
      </c>
      <c r="AJ153" s="122">
        <f t="shared" si="116"/>
        <v>0</v>
      </c>
      <c r="AK153" s="122">
        <f t="shared" si="116"/>
        <v>0</v>
      </c>
      <c r="AL153" s="122">
        <f t="shared" si="116"/>
        <v>0</v>
      </c>
      <c r="AM153" s="122">
        <f t="shared" si="116"/>
        <v>0</v>
      </c>
      <c r="AN153" s="122">
        <f t="shared" si="116"/>
        <v>0</v>
      </c>
      <c r="AO153" s="122">
        <f t="shared" si="116"/>
        <v>0</v>
      </c>
      <c r="AP153" s="122">
        <f t="shared" si="116"/>
        <v>0</v>
      </c>
      <c r="AQ153" s="122">
        <f t="shared" si="116"/>
        <v>0</v>
      </c>
      <c r="AR153" s="122">
        <f t="shared" si="116"/>
        <v>0</v>
      </c>
      <c r="AS153" s="122">
        <f t="shared" si="116"/>
        <v>0</v>
      </c>
      <c r="AT153" s="122">
        <f t="shared" si="116"/>
        <v>0</v>
      </c>
      <c r="AU153" s="122">
        <f t="shared" si="116"/>
        <v>0</v>
      </c>
      <c r="AV153" s="122">
        <f t="shared" si="116"/>
        <v>0</v>
      </c>
      <c r="AW153" s="122">
        <f t="shared" si="116"/>
        <v>0</v>
      </c>
      <c r="AX153" s="122">
        <f t="shared" si="116"/>
        <v>0</v>
      </c>
      <c r="AY153" s="122">
        <f t="shared" si="116"/>
        <v>0</v>
      </c>
      <c r="AZ153" s="122">
        <f t="shared" si="116"/>
        <v>0</v>
      </c>
      <c r="BA153" s="122">
        <f t="shared" si="116"/>
        <v>0</v>
      </c>
      <c r="BB153" s="122">
        <f t="shared" si="116"/>
        <v>0</v>
      </c>
      <c r="BC153" s="122">
        <f t="shared" si="116"/>
        <v>0</v>
      </c>
      <c r="BD153" s="122">
        <f t="shared" si="116"/>
        <v>0</v>
      </c>
      <c r="BE153" s="122">
        <f t="shared" si="116"/>
        <v>0</v>
      </c>
      <c r="BF153" s="122">
        <f t="shared" si="116"/>
        <v>0</v>
      </c>
      <c r="BG153" s="122">
        <f t="shared" si="116"/>
        <v>0</v>
      </c>
      <c r="BH153" s="122">
        <f t="shared" si="116"/>
        <v>0</v>
      </c>
      <c r="BI153" s="122">
        <f t="shared" si="116"/>
        <v>0</v>
      </c>
      <c r="BJ153" s="122">
        <f t="shared" si="116"/>
        <v>0</v>
      </c>
      <c r="BK153" s="122">
        <f t="shared" si="116"/>
        <v>0</v>
      </c>
      <c r="BL153" s="122">
        <f t="shared" si="116"/>
        <v>0</v>
      </c>
      <c r="BM153" s="122">
        <f t="shared" si="116"/>
        <v>0</v>
      </c>
      <c r="BN153" s="122">
        <f t="shared" si="116"/>
        <v>0</v>
      </c>
      <c r="BO153" s="122">
        <f t="shared" si="116"/>
        <v>0</v>
      </c>
      <c r="BP153" s="122">
        <f t="shared" si="116"/>
        <v>0</v>
      </c>
      <c r="BQ153" s="122">
        <f t="shared" si="116"/>
        <v>0</v>
      </c>
      <c r="BR153" s="122">
        <f t="shared" si="116"/>
        <v>0</v>
      </c>
      <c r="BS153" s="122">
        <f t="shared" ref="BS153:BZ153" si="117">BS149</f>
        <v>0</v>
      </c>
      <c r="BT153" s="122">
        <f t="shared" si="117"/>
        <v>0</v>
      </c>
      <c r="BU153" s="122">
        <f t="shared" si="117"/>
        <v>0</v>
      </c>
      <c r="BV153" s="122">
        <f t="shared" si="117"/>
        <v>0</v>
      </c>
      <c r="BW153" s="122">
        <f t="shared" si="117"/>
        <v>0</v>
      </c>
      <c r="BX153" s="122">
        <f t="shared" si="117"/>
        <v>0</v>
      </c>
      <c r="BY153" s="122">
        <f t="shared" si="117"/>
        <v>0</v>
      </c>
      <c r="BZ153" s="122">
        <f t="shared" si="117"/>
        <v>0</v>
      </c>
    </row>
    <row r="154" spans="1:78" x14ac:dyDescent="0.2">
      <c r="A154" s="169" t="s">
        <v>200</v>
      </c>
      <c r="B154" s="104"/>
      <c r="C154" s="44">
        <f>SUM(F154:BB154)</f>
        <v>0</v>
      </c>
      <c r="E154" s="93"/>
      <c r="F154" s="122">
        <f>F153/ScaleEconomics!$D$99*ScaleEconomics!$D$94</f>
        <v>0</v>
      </c>
      <c r="G154" s="122">
        <f>G153/ScaleEconomics!$D$99*ScaleEconomics!$D$94</f>
        <v>0</v>
      </c>
      <c r="H154" s="122">
        <f>H153/ScaleEconomics!$D$99*ScaleEconomics!$D$94</f>
        <v>0</v>
      </c>
      <c r="I154" s="122">
        <f>I153/ScaleEconomics!$D$99*ScaleEconomics!$D$94</f>
        <v>0</v>
      </c>
      <c r="J154" s="122">
        <f>J153/ScaleEconomics!$D$99*ScaleEconomics!$D$94</f>
        <v>0</v>
      </c>
      <c r="K154" s="122">
        <f>K153/ScaleEconomics!$D$99*ScaleEconomics!$D$94</f>
        <v>0</v>
      </c>
      <c r="L154" s="122">
        <f>L153/ScaleEconomics!$D$99*ScaleEconomics!$D$94</f>
        <v>0</v>
      </c>
      <c r="M154" s="122">
        <f>M153/ScaleEconomics!$D$99*ScaleEconomics!$D$94</f>
        <v>0</v>
      </c>
      <c r="N154" s="122">
        <f>N153/ScaleEconomics!$D$99*ScaleEconomics!$D$94</f>
        <v>0</v>
      </c>
      <c r="O154" s="122">
        <f>O153/ScaleEconomics!$D$99*ScaleEconomics!$D$94</f>
        <v>0</v>
      </c>
      <c r="P154" s="122">
        <f>P153/ScaleEconomics!$D$99*ScaleEconomics!$D$94</f>
        <v>0</v>
      </c>
      <c r="Q154" s="122">
        <f>Q153/ScaleEconomics!$D$99*ScaleEconomics!$D$94</f>
        <v>0</v>
      </c>
      <c r="R154" s="122">
        <f>R153/ScaleEconomics!$D$99*ScaleEconomics!$D$94</f>
        <v>0</v>
      </c>
      <c r="S154" s="122">
        <f>S153/ScaleEconomics!$D$99*ScaleEconomics!$D$94</f>
        <v>0</v>
      </c>
      <c r="T154" s="122">
        <f>T153/ScaleEconomics!$D$99*ScaleEconomics!$D$94</f>
        <v>0</v>
      </c>
      <c r="U154" s="122">
        <f>U153/ScaleEconomics!$D$99*ScaleEconomics!$D$94</f>
        <v>0</v>
      </c>
      <c r="V154" s="122">
        <f>V153/ScaleEconomics!$D$99*ScaleEconomics!$D$94</f>
        <v>0</v>
      </c>
      <c r="W154" s="122">
        <f>W153/ScaleEconomics!$D$99*ScaleEconomics!$D$94</f>
        <v>0</v>
      </c>
      <c r="X154" s="122">
        <f>X153/ScaleEconomics!$D$99*ScaleEconomics!$D$94</f>
        <v>0</v>
      </c>
      <c r="Y154" s="122">
        <f>Y153/ScaleEconomics!$D$99*ScaleEconomics!$D$94</f>
        <v>0</v>
      </c>
      <c r="Z154" s="122">
        <f>Z153/ScaleEconomics!$D$99*ScaleEconomics!$D$94</f>
        <v>0</v>
      </c>
      <c r="AA154" s="122">
        <f>AA153/ScaleEconomics!$D$99*ScaleEconomics!$D$94</f>
        <v>0</v>
      </c>
      <c r="AB154" s="122">
        <f>AB153/ScaleEconomics!$D$99*ScaleEconomics!$D$94</f>
        <v>0</v>
      </c>
      <c r="AC154" s="122">
        <f>AC153/ScaleEconomics!$D$99*ScaleEconomics!$D$94</f>
        <v>0</v>
      </c>
      <c r="AD154" s="122">
        <f>AD153/ScaleEconomics!$D$99*ScaleEconomics!$D$94</f>
        <v>0</v>
      </c>
      <c r="AE154" s="122">
        <f>AE153/ScaleEconomics!$D$99*ScaleEconomics!$D$94</f>
        <v>0</v>
      </c>
      <c r="AF154" s="122">
        <f>AF153/ScaleEconomics!$D$99*ScaleEconomics!$D$94</f>
        <v>0</v>
      </c>
      <c r="AG154" s="122">
        <f>AG153/ScaleEconomics!$D$99*ScaleEconomics!$D$94</f>
        <v>0</v>
      </c>
      <c r="AH154" s="122">
        <f>AH153/ScaleEconomics!$D$99*ScaleEconomics!$D$94</f>
        <v>0</v>
      </c>
      <c r="AI154" s="122">
        <f>AI153/ScaleEconomics!$D$99*ScaleEconomics!$D$94</f>
        <v>0</v>
      </c>
      <c r="AJ154" s="122">
        <f>AJ153/ScaleEconomics!$D$99*ScaleEconomics!$D$94</f>
        <v>0</v>
      </c>
      <c r="AK154" s="122">
        <f>AK153/ScaleEconomics!$D$99*ScaleEconomics!$D$94</f>
        <v>0</v>
      </c>
      <c r="AL154" s="122">
        <f>AL153/ScaleEconomics!$D$99*ScaleEconomics!$D$94</f>
        <v>0</v>
      </c>
      <c r="AM154" s="122">
        <f>AM153/ScaleEconomics!$D$99*ScaleEconomics!$D$94</f>
        <v>0</v>
      </c>
      <c r="AN154" s="122">
        <f>AN153/ScaleEconomics!$D$99*ScaleEconomics!$D$94</f>
        <v>0</v>
      </c>
      <c r="AO154" s="122">
        <f>AO153/ScaleEconomics!$D$99*ScaleEconomics!$D$94</f>
        <v>0</v>
      </c>
      <c r="AP154" s="122">
        <f>AP153/ScaleEconomics!$D$99*ScaleEconomics!$D$94</f>
        <v>0</v>
      </c>
      <c r="AQ154" s="122">
        <f>AQ153/ScaleEconomics!$D$99*ScaleEconomics!$D$94</f>
        <v>0</v>
      </c>
      <c r="AR154" s="122">
        <f>AR153/ScaleEconomics!$D$99*ScaleEconomics!$D$94</f>
        <v>0</v>
      </c>
      <c r="AS154" s="122">
        <f>AS153/ScaleEconomics!$D$99*ScaleEconomics!$D$94</f>
        <v>0</v>
      </c>
      <c r="AT154" s="122">
        <f>AT153/ScaleEconomics!$D$99*ScaleEconomics!$D$94</f>
        <v>0</v>
      </c>
      <c r="AU154" s="122">
        <f>AU153/ScaleEconomics!$D$99*ScaleEconomics!$D$94</f>
        <v>0</v>
      </c>
      <c r="AV154" s="122">
        <f>AV153/ScaleEconomics!$D$99*ScaleEconomics!$D$94</f>
        <v>0</v>
      </c>
      <c r="AW154" s="122">
        <f>AW153/ScaleEconomics!$D$99*ScaleEconomics!$D$94</f>
        <v>0</v>
      </c>
      <c r="AX154" s="122">
        <f>AX153/ScaleEconomics!$D$99*ScaleEconomics!$D$94</f>
        <v>0</v>
      </c>
      <c r="AY154" s="122">
        <f>AY153/ScaleEconomics!$D$99*ScaleEconomics!$D$94</f>
        <v>0</v>
      </c>
      <c r="AZ154" s="122">
        <f>AZ153/ScaleEconomics!$D$99*ScaleEconomics!$D$94</f>
        <v>0</v>
      </c>
      <c r="BA154" s="122">
        <f>BA153/ScaleEconomics!$D$99*ScaleEconomics!$D$94</f>
        <v>0</v>
      </c>
      <c r="BB154" s="122">
        <f>BB153/ScaleEconomics!$D$99*ScaleEconomics!$D$94</f>
        <v>0</v>
      </c>
      <c r="BC154" s="122">
        <f>BC153/ScaleEconomics!$D$99*ScaleEconomics!$D$94</f>
        <v>0</v>
      </c>
      <c r="BD154" s="122">
        <f>BD153/ScaleEconomics!$D$99*ScaleEconomics!$D$94</f>
        <v>0</v>
      </c>
      <c r="BE154" s="122">
        <f>BE153/ScaleEconomics!$D$99*ScaleEconomics!$D$94</f>
        <v>0</v>
      </c>
      <c r="BF154" s="122">
        <f>BF153/ScaleEconomics!$D$99*ScaleEconomics!$D$94</f>
        <v>0</v>
      </c>
      <c r="BG154" s="122">
        <f>BG153/ScaleEconomics!$D$99*ScaleEconomics!$D$94</f>
        <v>0</v>
      </c>
      <c r="BH154" s="122">
        <f>BH153/ScaleEconomics!$D$99*ScaleEconomics!$D$94</f>
        <v>0</v>
      </c>
      <c r="BI154" s="122">
        <f>BI153/ScaleEconomics!$D$99*ScaleEconomics!$D$94</f>
        <v>0</v>
      </c>
      <c r="BJ154" s="122">
        <f>BJ153/ScaleEconomics!$D$99*ScaleEconomics!$D$94</f>
        <v>0</v>
      </c>
      <c r="BK154" s="122">
        <f>BK153/ScaleEconomics!$D$99*ScaleEconomics!$D$94</f>
        <v>0</v>
      </c>
      <c r="BL154" s="122">
        <f>BL153/ScaleEconomics!$D$99*ScaleEconomics!$D$94</f>
        <v>0</v>
      </c>
      <c r="BM154" s="122">
        <f>BM153/ScaleEconomics!$D$99*ScaleEconomics!$D$94</f>
        <v>0</v>
      </c>
      <c r="BN154" s="122">
        <f>BN153/ScaleEconomics!$D$99*ScaleEconomics!$D$94</f>
        <v>0</v>
      </c>
      <c r="BO154" s="122">
        <f>BO153/ScaleEconomics!$D$99*ScaleEconomics!$D$94</f>
        <v>0</v>
      </c>
      <c r="BP154" s="122">
        <f>BP153/ScaleEconomics!$D$99*ScaleEconomics!$D$94</f>
        <v>0</v>
      </c>
      <c r="BQ154" s="122">
        <f>BQ153/ScaleEconomics!$D$99*ScaleEconomics!$D$94</f>
        <v>0</v>
      </c>
      <c r="BR154" s="122">
        <f>BR153/ScaleEconomics!$D$99*ScaleEconomics!$D$94</f>
        <v>0</v>
      </c>
      <c r="BS154" s="122">
        <f>BS153/ScaleEconomics!$D$99*ScaleEconomics!$D$94</f>
        <v>0</v>
      </c>
      <c r="BT154" s="122">
        <f>BT153/ScaleEconomics!$D$99*ScaleEconomics!$D$94</f>
        <v>0</v>
      </c>
      <c r="BU154" s="122">
        <f>BU153/ScaleEconomics!$D$99*ScaleEconomics!$D$94</f>
        <v>0</v>
      </c>
      <c r="BV154" s="122">
        <f>BV153/ScaleEconomics!$D$99*ScaleEconomics!$D$94</f>
        <v>0</v>
      </c>
      <c r="BW154" s="122">
        <f>BW153/ScaleEconomics!$D$99*ScaleEconomics!$D$94</f>
        <v>0</v>
      </c>
      <c r="BX154" s="122">
        <f>BX153/ScaleEconomics!$D$99*ScaleEconomics!$D$94</f>
        <v>0</v>
      </c>
      <c r="BY154" s="122">
        <f>BY153/ScaleEconomics!$D$99*ScaleEconomics!$D$94</f>
        <v>0</v>
      </c>
      <c r="BZ154" s="122">
        <f>BZ153/ScaleEconomics!$D$99*ScaleEconomics!$D$94</f>
        <v>0</v>
      </c>
    </row>
    <row r="155" spans="1:78" ht="15" thickBot="1" x14ac:dyDescent="0.25">
      <c r="A155" s="168" t="s">
        <v>219</v>
      </c>
      <c r="B155" s="105"/>
      <c r="C155" s="57">
        <f>SUM(F155:BB155)</f>
        <v>0</v>
      </c>
      <c r="E155" s="93"/>
      <c r="F155" s="124">
        <f>F153+F154</f>
        <v>0</v>
      </c>
      <c r="G155" s="124">
        <f t="shared" ref="G155:BR155" si="118">G153+G154</f>
        <v>0</v>
      </c>
      <c r="H155" s="124">
        <f t="shared" si="118"/>
        <v>0</v>
      </c>
      <c r="I155" s="124">
        <f t="shared" si="118"/>
        <v>0</v>
      </c>
      <c r="J155" s="124">
        <f t="shared" si="118"/>
        <v>0</v>
      </c>
      <c r="K155" s="124">
        <f t="shared" si="118"/>
        <v>0</v>
      </c>
      <c r="L155" s="124">
        <f t="shared" si="118"/>
        <v>0</v>
      </c>
      <c r="M155" s="124">
        <f t="shared" si="118"/>
        <v>0</v>
      </c>
      <c r="N155" s="124">
        <f t="shared" si="118"/>
        <v>0</v>
      </c>
      <c r="O155" s="124">
        <f t="shared" si="118"/>
        <v>0</v>
      </c>
      <c r="P155" s="124">
        <f t="shared" si="118"/>
        <v>0</v>
      </c>
      <c r="Q155" s="124">
        <f t="shared" si="118"/>
        <v>0</v>
      </c>
      <c r="R155" s="124">
        <f t="shared" si="118"/>
        <v>0</v>
      </c>
      <c r="S155" s="124">
        <f t="shared" si="118"/>
        <v>0</v>
      </c>
      <c r="T155" s="124">
        <f t="shared" si="118"/>
        <v>0</v>
      </c>
      <c r="U155" s="124">
        <f t="shared" si="118"/>
        <v>0</v>
      </c>
      <c r="V155" s="124">
        <f t="shared" si="118"/>
        <v>0</v>
      </c>
      <c r="W155" s="124">
        <f t="shared" si="118"/>
        <v>0</v>
      </c>
      <c r="X155" s="124">
        <f t="shared" si="118"/>
        <v>0</v>
      </c>
      <c r="Y155" s="124">
        <f t="shared" si="118"/>
        <v>0</v>
      </c>
      <c r="Z155" s="124">
        <f t="shared" si="118"/>
        <v>0</v>
      </c>
      <c r="AA155" s="124">
        <f t="shared" si="118"/>
        <v>0</v>
      </c>
      <c r="AB155" s="124">
        <f t="shared" si="118"/>
        <v>0</v>
      </c>
      <c r="AC155" s="124">
        <f t="shared" si="118"/>
        <v>0</v>
      </c>
      <c r="AD155" s="124">
        <f t="shared" si="118"/>
        <v>0</v>
      </c>
      <c r="AE155" s="124">
        <f t="shared" si="118"/>
        <v>0</v>
      </c>
      <c r="AF155" s="124">
        <f t="shared" si="118"/>
        <v>0</v>
      </c>
      <c r="AG155" s="124">
        <f t="shared" si="118"/>
        <v>0</v>
      </c>
      <c r="AH155" s="124">
        <f t="shared" si="118"/>
        <v>0</v>
      </c>
      <c r="AI155" s="124">
        <f t="shared" si="118"/>
        <v>0</v>
      </c>
      <c r="AJ155" s="124">
        <f t="shared" si="118"/>
        <v>0</v>
      </c>
      <c r="AK155" s="124">
        <f t="shared" si="118"/>
        <v>0</v>
      </c>
      <c r="AL155" s="124">
        <f t="shared" si="118"/>
        <v>0</v>
      </c>
      <c r="AM155" s="124">
        <f t="shared" si="118"/>
        <v>0</v>
      </c>
      <c r="AN155" s="124">
        <f t="shared" si="118"/>
        <v>0</v>
      </c>
      <c r="AO155" s="124">
        <f t="shared" si="118"/>
        <v>0</v>
      </c>
      <c r="AP155" s="124">
        <f t="shared" si="118"/>
        <v>0</v>
      </c>
      <c r="AQ155" s="124">
        <f t="shared" si="118"/>
        <v>0</v>
      </c>
      <c r="AR155" s="124">
        <f t="shared" si="118"/>
        <v>0</v>
      </c>
      <c r="AS155" s="124">
        <f t="shared" si="118"/>
        <v>0</v>
      </c>
      <c r="AT155" s="124">
        <f t="shared" si="118"/>
        <v>0</v>
      </c>
      <c r="AU155" s="124">
        <f t="shared" si="118"/>
        <v>0</v>
      </c>
      <c r="AV155" s="124">
        <f t="shared" si="118"/>
        <v>0</v>
      </c>
      <c r="AW155" s="124">
        <f t="shared" si="118"/>
        <v>0</v>
      </c>
      <c r="AX155" s="124">
        <f t="shared" si="118"/>
        <v>0</v>
      </c>
      <c r="AY155" s="124">
        <f t="shared" si="118"/>
        <v>0</v>
      </c>
      <c r="AZ155" s="124">
        <f t="shared" si="118"/>
        <v>0</v>
      </c>
      <c r="BA155" s="124">
        <f t="shared" si="118"/>
        <v>0</v>
      </c>
      <c r="BB155" s="124">
        <f t="shared" si="118"/>
        <v>0</v>
      </c>
      <c r="BC155" s="124">
        <f t="shared" si="118"/>
        <v>0</v>
      </c>
      <c r="BD155" s="124">
        <f t="shared" si="118"/>
        <v>0</v>
      </c>
      <c r="BE155" s="124">
        <f t="shared" si="118"/>
        <v>0</v>
      </c>
      <c r="BF155" s="124">
        <f t="shared" si="118"/>
        <v>0</v>
      </c>
      <c r="BG155" s="124">
        <f t="shared" si="118"/>
        <v>0</v>
      </c>
      <c r="BH155" s="124">
        <f t="shared" si="118"/>
        <v>0</v>
      </c>
      <c r="BI155" s="124">
        <f t="shared" si="118"/>
        <v>0</v>
      </c>
      <c r="BJ155" s="124">
        <f t="shared" si="118"/>
        <v>0</v>
      </c>
      <c r="BK155" s="124">
        <f t="shared" si="118"/>
        <v>0</v>
      </c>
      <c r="BL155" s="124">
        <f t="shared" si="118"/>
        <v>0</v>
      </c>
      <c r="BM155" s="124">
        <f t="shared" si="118"/>
        <v>0</v>
      </c>
      <c r="BN155" s="124">
        <f t="shared" si="118"/>
        <v>0</v>
      </c>
      <c r="BO155" s="124">
        <f t="shared" si="118"/>
        <v>0</v>
      </c>
      <c r="BP155" s="124">
        <f t="shared" si="118"/>
        <v>0</v>
      </c>
      <c r="BQ155" s="124">
        <f t="shared" si="118"/>
        <v>0</v>
      </c>
      <c r="BR155" s="124">
        <f t="shared" si="118"/>
        <v>0</v>
      </c>
      <c r="BS155" s="124">
        <f t="shared" ref="BS155:BZ155" si="119">BS153+BS154</f>
        <v>0</v>
      </c>
      <c r="BT155" s="124">
        <f t="shared" si="119"/>
        <v>0</v>
      </c>
      <c r="BU155" s="124">
        <f t="shared" si="119"/>
        <v>0</v>
      </c>
      <c r="BV155" s="124">
        <f t="shared" si="119"/>
        <v>0</v>
      </c>
      <c r="BW155" s="124">
        <f t="shared" si="119"/>
        <v>0</v>
      </c>
      <c r="BX155" s="124">
        <f t="shared" si="119"/>
        <v>0</v>
      </c>
      <c r="BY155" s="124">
        <f t="shared" si="119"/>
        <v>0</v>
      </c>
      <c r="BZ155" s="124">
        <f t="shared" si="119"/>
        <v>0</v>
      </c>
    </row>
    <row r="156" spans="1:78" ht="16" thickTop="1" thickBot="1" x14ac:dyDescent="0.25">
      <c r="A156" s="170" t="s">
        <v>202</v>
      </c>
      <c r="B156" s="108"/>
      <c r="C156" s="153"/>
      <c r="E156" s="93"/>
      <c r="F156" s="126">
        <f>MAX(F$72-F125-F140-F155,0)</f>
        <v>0</v>
      </c>
      <c r="G156" s="126">
        <f t="shared" ref="G156:BR156" si="120">MAX(G$72-G125-G140-G155,0)</f>
        <v>0</v>
      </c>
      <c r="H156" s="126">
        <f t="shared" si="120"/>
        <v>0</v>
      </c>
      <c r="I156" s="126">
        <f t="shared" si="120"/>
        <v>0</v>
      </c>
      <c r="J156" s="126">
        <f t="shared" si="120"/>
        <v>0</v>
      </c>
      <c r="K156" s="126">
        <f t="shared" si="120"/>
        <v>0</v>
      </c>
      <c r="L156" s="126">
        <f t="shared" si="120"/>
        <v>0</v>
      </c>
      <c r="M156" s="126">
        <f t="shared" si="120"/>
        <v>0</v>
      </c>
      <c r="N156" s="126">
        <f t="shared" si="120"/>
        <v>0</v>
      </c>
      <c r="O156" s="126">
        <f t="shared" si="120"/>
        <v>0</v>
      </c>
      <c r="P156" s="126">
        <f t="shared" si="120"/>
        <v>0</v>
      </c>
      <c r="Q156" s="126">
        <f t="shared" si="120"/>
        <v>0</v>
      </c>
      <c r="R156" s="126">
        <f t="shared" si="120"/>
        <v>0</v>
      </c>
      <c r="S156" s="126">
        <f t="shared" si="120"/>
        <v>0</v>
      </c>
      <c r="T156" s="126">
        <f t="shared" si="120"/>
        <v>0</v>
      </c>
      <c r="U156" s="126">
        <f t="shared" si="120"/>
        <v>0</v>
      </c>
      <c r="V156" s="126">
        <f t="shared" si="120"/>
        <v>0</v>
      </c>
      <c r="W156" s="126">
        <f t="shared" si="120"/>
        <v>0</v>
      </c>
      <c r="X156" s="126">
        <f t="shared" si="120"/>
        <v>0</v>
      </c>
      <c r="Y156" s="126">
        <f t="shared" si="120"/>
        <v>0</v>
      </c>
      <c r="Z156" s="126">
        <f t="shared" si="120"/>
        <v>0</v>
      </c>
      <c r="AA156" s="126">
        <f t="shared" si="120"/>
        <v>0</v>
      </c>
      <c r="AB156" s="126">
        <f t="shared" si="120"/>
        <v>0</v>
      </c>
      <c r="AC156" s="126">
        <f t="shared" si="120"/>
        <v>0</v>
      </c>
      <c r="AD156" s="126">
        <f t="shared" si="120"/>
        <v>0</v>
      </c>
      <c r="AE156" s="126">
        <f t="shared" si="120"/>
        <v>0</v>
      </c>
      <c r="AF156" s="126">
        <f t="shared" si="120"/>
        <v>0</v>
      </c>
      <c r="AG156" s="126">
        <f t="shared" si="120"/>
        <v>0</v>
      </c>
      <c r="AH156" s="126">
        <f t="shared" si="120"/>
        <v>0</v>
      </c>
      <c r="AI156" s="126">
        <f t="shared" si="120"/>
        <v>0</v>
      </c>
      <c r="AJ156" s="126">
        <f t="shared" si="120"/>
        <v>0</v>
      </c>
      <c r="AK156" s="126">
        <f t="shared" si="120"/>
        <v>0</v>
      </c>
      <c r="AL156" s="126">
        <f t="shared" si="120"/>
        <v>0</v>
      </c>
      <c r="AM156" s="126">
        <f t="shared" si="120"/>
        <v>0</v>
      </c>
      <c r="AN156" s="126">
        <f t="shared" si="120"/>
        <v>0</v>
      </c>
      <c r="AO156" s="126">
        <f t="shared" si="120"/>
        <v>0</v>
      </c>
      <c r="AP156" s="126">
        <f t="shared" si="120"/>
        <v>0</v>
      </c>
      <c r="AQ156" s="126">
        <f t="shared" si="120"/>
        <v>0</v>
      </c>
      <c r="AR156" s="126">
        <f t="shared" si="120"/>
        <v>0</v>
      </c>
      <c r="AS156" s="126">
        <f t="shared" si="120"/>
        <v>0</v>
      </c>
      <c r="AT156" s="126">
        <f t="shared" si="120"/>
        <v>0</v>
      </c>
      <c r="AU156" s="126">
        <f t="shared" si="120"/>
        <v>0</v>
      </c>
      <c r="AV156" s="126">
        <f t="shared" si="120"/>
        <v>0</v>
      </c>
      <c r="AW156" s="126">
        <f t="shared" si="120"/>
        <v>0</v>
      </c>
      <c r="AX156" s="126">
        <f t="shared" si="120"/>
        <v>0</v>
      </c>
      <c r="AY156" s="126">
        <f t="shared" si="120"/>
        <v>0</v>
      </c>
      <c r="AZ156" s="126">
        <f t="shared" si="120"/>
        <v>0</v>
      </c>
      <c r="BA156" s="126">
        <f t="shared" si="120"/>
        <v>0</v>
      </c>
      <c r="BB156" s="126">
        <f t="shared" si="120"/>
        <v>0</v>
      </c>
      <c r="BC156" s="126">
        <f t="shared" si="120"/>
        <v>0</v>
      </c>
      <c r="BD156" s="126">
        <f t="shared" si="120"/>
        <v>0</v>
      </c>
      <c r="BE156" s="126">
        <f t="shared" si="120"/>
        <v>0</v>
      </c>
      <c r="BF156" s="126">
        <f t="shared" si="120"/>
        <v>0</v>
      </c>
      <c r="BG156" s="126">
        <f t="shared" si="120"/>
        <v>0</v>
      </c>
      <c r="BH156" s="126">
        <f t="shared" si="120"/>
        <v>0</v>
      </c>
      <c r="BI156" s="126">
        <f t="shared" si="120"/>
        <v>0</v>
      </c>
      <c r="BJ156" s="126">
        <f t="shared" si="120"/>
        <v>0</v>
      </c>
      <c r="BK156" s="126">
        <f t="shared" si="120"/>
        <v>0</v>
      </c>
      <c r="BL156" s="126">
        <f t="shared" si="120"/>
        <v>0</v>
      </c>
      <c r="BM156" s="126">
        <f t="shared" si="120"/>
        <v>0</v>
      </c>
      <c r="BN156" s="126">
        <f t="shared" si="120"/>
        <v>0</v>
      </c>
      <c r="BO156" s="126">
        <f t="shared" si="120"/>
        <v>0</v>
      </c>
      <c r="BP156" s="126">
        <f t="shared" si="120"/>
        <v>0</v>
      </c>
      <c r="BQ156" s="126">
        <f t="shared" si="120"/>
        <v>0</v>
      </c>
      <c r="BR156" s="126">
        <f t="shared" si="120"/>
        <v>0</v>
      </c>
      <c r="BS156" s="126">
        <f t="shared" ref="BS156:BZ156" si="121">MAX(BS$72-BS125-BS140-BS155,0)</f>
        <v>0</v>
      </c>
      <c r="BT156" s="126">
        <f t="shared" si="121"/>
        <v>0</v>
      </c>
      <c r="BU156" s="126">
        <f t="shared" si="121"/>
        <v>0</v>
      </c>
      <c r="BV156" s="126">
        <f t="shared" si="121"/>
        <v>0</v>
      </c>
      <c r="BW156" s="126">
        <f t="shared" si="121"/>
        <v>0</v>
      </c>
      <c r="BX156" s="126">
        <f t="shared" si="121"/>
        <v>0</v>
      </c>
      <c r="BY156" s="126">
        <f t="shared" si="121"/>
        <v>0</v>
      </c>
      <c r="BZ156" s="126">
        <f t="shared" si="121"/>
        <v>0</v>
      </c>
    </row>
    <row r="157" spans="1:78" x14ac:dyDescent="0.2">
      <c r="E157" s="9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</row>
    <row r="158" spans="1:78" x14ac:dyDescent="0.2">
      <c r="E158" s="9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</row>
    <row r="159" spans="1:78" x14ac:dyDescent="0.2">
      <c r="A159" s="156" t="s">
        <v>220</v>
      </c>
      <c r="B159" s="31"/>
      <c r="E159" s="9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</row>
    <row r="160" spans="1:78" x14ac:dyDescent="0.2">
      <c r="A160" s="169" t="s">
        <v>195</v>
      </c>
      <c r="B160" s="104"/>
      <c r="C160" s="44">
        <f>SUM(F160:BB160)</f>
        <v>0</v>
      </c>
      <c r="E160" s="93"/>
      <c r="F160" s="122">
        <f>F156*ScaleEconomics!$D$100</f>
        <v>0</v>
      </c>
      <c r="G160" s="122">
        <f>G156*ScaleEconomics!$D$100</f>
        <v>0</v>
      </c>
      <c r="H160" s="122">
        <f>H156*ScaleEconomics!$D$100</f>
        <v>0</v>
      </c>
      <c r="I160" s="122">
        <f>I156*ScaleEconomics!$D$100</f>
        <v>0</v>
      </c>
      <c r="J160" s="122">
        <f>J156*ScaleEconomics!$D$100</f>
        <v>0</v>
      </c>
      <c r="K160" s="122">
        <f>K156*ScaleEconomics!$D$100</f>
        <v>0</v>
      </c>
      <c r="L160" s="122">
        <f>L156*ScaleEconomics!$D$100</f>
        <v>0</v>
      </c>
      <c r="M160" s="122">
        <f>M156*ScaleEconomics!$D$100</f>
        <v>0</v>
      </c>
      <c r="N160" s="122">
        <f>N156*ScaleEconomics!$D$100</f>
        <v>0</v>
      </c>
      <c r="O160" s="122">
        <f>O156*ScaleEconomics!$D$100</f>
        <v>0</v>
      </c>
      <c r="P160" s="122">
        <f>P156*ScaleEconomics!$D$100</f>
        <v>0</v>
      </c>
      <c r="Q160" s="122">
        <f>Q156*ScaleEconomics!$D$100</f>
        <v>0</v>
      </c>
      <c r="R160" s="122">
        <f>R156*ScaleEconomics!$D$100</f>
        <v>0</v>
      </c>
      <c r="S160" s="122">
        <f>S156*ScaleEconomics!$D$100</f>
        <v>0</v>
      </c>
      <c r="T160" s="122">
        <f>T156*ScaleEconomics!$D$100</f>
        <v>0</v>
      </c>
      <c r="U160" s="122">
        <f>U156*ScaleEconomics!$D$100</f>
        <v>0</v>
      </c>
      <c r="V160" s="122">
        <f>V156*ScaleEconomics!$D$100</f>
        <v>0</v>
      </c>
      <c r="W160" s="122">
        <f>W156*ScaleEconomics!$D$100</f>
        <v>0</v>
      </c>
      <c r="X160" s="122">
        <f>X156*ScaleEconomics!$D$100</f>
        <v>0</v>
      </c>
      <c r="Y160" s="122">
        <f>Y156*ScaleEconomics!$D$100</f>
        <v>0</v>
      </c>
      <c r="Z160" s="122">
        <f>Z156*ScaleEconomics!$D$100</f>
        <v>0</v>
      </c>
      <c r="AA160" s="122">
        <f>AA156*ScaleEconomics!$D$100</f>
        <v>0</v>
      </c>
      <c r="AB160" s="122">
        <f>AB156*ScaleEconomics!$D$100</f>
        <v>0</v>
      </c>
      <c r="AC160" s="122">
        <f>AC156*ScaleEconomics!$D$100</f>
        <v>0</v>
      </c>
      <c r="AD160" s="122">
        <f>AD156*ScaleEconomics!$D$100</f>
        <v>0</v>
      </c>
      <c r="AE160" s="122">
        <f>AE156*ScaleEconomics!$D$100</f>
        <v>0</v>
      </c>
      <c r="AF160" s="122">
        <f>AF156*ScaleEconomics!$D$100</f>
        <v>0</v>
      </c>
      <c r="AG160" s="122">
        <f>AG156*ScaleEconomics!$D$100</f>
        <v>0</v>
      </c>
      <c r="AH160" s="122">
        <f>AH156*ScaleEconomics!$D$100</f>
        <v>0</v>
      </c>
      <c r="AI160" s="122">
        <f>AI156*ScaleEconomics!$D$100</f>
        <v>0</v>
      </c>
      <c r="AJ160" s="122">
        <f>AJ156*ScaleEconomics!$D$100</f>
        <v>0</v>
      </c>
      <c r="AK160" s="122">
        <f>AK156*ScaleEconomics!$D$100</f>
        <v>0</v>
      </c>
      <c r="AL160" s="122">
        <f>AL156*ScaleEconomics!$D$100</f>
        <v>0</v>
      </c>
      <c r="AM160" s="122">
        <f>AM156*ScaleEconomics!$D$100</f>
        <v>0</v>
      </c>
      <c r="AN160" s="122">
        <f>AN156*ScaleEconomics!$D$100</f>
        <v>0</v>
      </c>
      <c r="AO160" s="122">
        <f>AO156*ScaleEconomics!$D$100</f>
        <v>0</v>
      </c>
      <c r="AP160" s="122">
        <f>AP156*ScaleEconomics!$D$100</f>
        <v>0</v>
      </c>
      <c r="AQ160" s="122">
        <f>AQ156*ScaleEconomics!$D$100</f>
        <v>0</v>
      </c>
      <c r="AR160" s="122">
        <f>AR156*ScaleEconomics!$D$100</f>
        <v>0</v>
      </c>
      <c r="AS160" s="122">
        <f>AS156*ScaleEconomics!$D$100</f>
        <v>0</v>
      </c>
      <c r="AT160" s="122">
        <f>AT156*ScaleEconomics!$D$100</f>
        <v>0</v>
      </c>
      <c r="AU160" s="122">
        <f>AU156*ScaleEconomics!$D$100</f>
        <v>0</v>
      </c>
      <c r="AV160" s="122">
        <f>AV156*ScaleEconomics!$D$100</f>
        <v>0</v>
      </c>
      <c r="AW160" s="122">
        <f>AW156*ScaleEconomics!$D$100</f>
        <v>0</v>
      </c>
      <c r="AX160" s="122">
        <f>AX156*ScaleEconomics!$D$100</f>
        <v>0</v>
      </c>
      <c r="AY160" s="122">
        <f>AY156*ScaleEconomics!$D$100</f>
        <v>0</v>
      </c>
      <c r="AZ160" s="122">
        <f>AZ156*ScaleEconomics!$D$100</f>
        <v>0</v>
      </c>
      <c r="BA160" s="122">
        <f>BA156*ScaleEconomics!$D$100</f>
        <v>0</v>
      </c>
      <c r="BB160" s="122">
        <f>BB156*ScaleEconomics!$D$100</f>
        <v>0</v>
      </c>
      <c r="BC160" s="122">
        <f>BC156*ScaleEconomics!$D$100</f>
        <v>0</v>
      </c>
      <c r="BD160" s="122">
        <f>BD156*ScaleEconomics!$D$100</f>
        <v>0</v>
      </c>
      <c r="BE160" s="122">
        <f>BE156*ScaleEconomics!$D$100</f>
        <v>0</v>
      </c>
      <c r="BF160" s="122">
        <f>BF156*ScaleEconomics!$D$100</f>
        <v>0</v>
      </c>
      <c r="BG160" s="122">
        <f>BG156*ScaleEconomics!$D$100</f>
        <v>0</v>
      </c>
      <c r="BH160" s="122">
        <f>BH156*ScaleEconomics!$D$100</f>
        <v>0</v>
      </c>
      <c r="BI160" s="122">
        <f>BI156*ScaleEconomics!$D$100</f>
        <v>0</v>
      </c>
      <c r="BJ160" s="122">
        <f>BJ156*ScaleEconomics!$D$100</f>
        <v>0</v>
      </c>
      <c r="BK160" s="122">
        <f>BK156*ScaleEconomics!$D$100</f>
        <v>0</v>
      </c>
      <c r="BL160" s="122">
        <f>BL156*ScaleEconomics!$D$100</f>
        <v>0</v>
      </c>
      <c r="BM160" s="122">
        <f>BM156*ScaleEconomics!$D$100</f>
        <v>0</v>
      </c>
      <c r="BN160" s="122">
        <f>BN156*ScaleEconomics!$D$100</f>
        <v>0</v>
      </c>
      <c r="BO160" s="122">
        <f>BO156*ScaleEconomics!$D$100</f>
        <v>0</v>
      </c>
      <c r="BP160" s="122">
        <f>BP156*ScaleEconomics!$D$100</f>
        <v>0</v>
      </c>
      <c r="BQ160" s="122">
        <f>BQ156*ScaleEconomics!$D$100</f>
        <v>0</v>
      </c>
      <c r="BR160" s="122">
        <f>BR156*ScaleEconomics!$D$100</f>
        <v>0</v>
      </c>
      <c r="BS160" s="122">
        <f>BS156*ScaleEconomics!$D$100</f>
        <v>0</v>
      </c>
      <c r="BT160" s="122">
        <f>BT156*ScaleEconomics!$D$100</f>
        <v>0</v>
      </c>
      <c r="BU160" s="122">
        <f>BU156*ScaleEconomics!$D$100</f>
        <v>0</v>
      </c>
      <c r="BV160" s="122">
        <f>BV156*ScaleEconomics!$D$100</f>
        <v>0</v>
      </c>
      <c r="BW160" s="122">
        <f>BW156*ScaleEconomics!$D$100</f>
        <v>0</v>
      </c>
      <c r="BX160" s="122">
        <f>BX156*ScaleEconomics!$D$100</f>
        <v>0</v>
      </c>
      <c r="BY160" s="122">
        <f>BY156*ScaleEconomics!$D$100</f>
        <v>0</v>
      </c>
      <c r="BZ160" s="122">
        <f>BZ156*ScaleEconomics!$D$100</f>
        <v>0</v>
      </c>
    </row>
    <row r="161" spans="1:78" x14ac:dyDescent="0.2">
      <c r="A161" s="169" t="s">
        <v>200</v>
      </c>
      <c r="B161" s="104"/>
      <c r="C161" s="44">
        <f>SUM(F161:BB161)</f>
        <v>0</v>
      </c>
      <c r="E161" s="93"/>
      <c r="F161" s="122">
        <f>F156-F160</f>
        <v>0</v>
      </c>
      <c r="G161" s="122">
        <f>G156-G160</f>
        <v>0</v>
      </c>
      <c r="H161" s="122">
        <f t="shared" ref="H161:BS161" si="122">H156-H160</f>
        <v>0</v>
      </c>
      <c r="I161" s="122">
        <f t="shared" si="122"/>
        <v>0</v>
      </c>
      <c r="J161" s="122">
        <f t="shared" si="122"/>
        <v>0</v>
      </c>
      <c r="K161" s="122">
        <f t="shared" si="122"/>
        <v>0</v>
      </c>
      <c r="L161" s="122">
        <f t="shared" si="122"/>
        <v>0</v>
      </c>
      <c r="M161" s="122">
        <f t="shared" si="122"/>
        <v>0</v>
      </c>
      <c r="N161" s="122">
        <f t="shared" si="122"/>
        <v>0</v>
      </c>
      <c r="O161" s="122">
        <f t="shared" si="122"/>
        <v>0</v>
      </c>
      <c r="P161" s="122">
        <f t="shared" si="122"/>
        <v>0</v>
      </c>
      <c r="Q161" s="122">
        <f t="shared" si="122"/>
        <v>0</v>
      </c>
      <c r="R161" s="122">
        <f t="shared" si="122"/>
        <v>0</v>
      </c>
      <c r="S161" s="122">
        <f t="shared" si="122"/>
        <v>0</v>
      </c>
      <c r="T161" s="122">
        <f t="shared" si="122"/>
        <v>0</v>
      </c>
      <c r="U161" s="122">
        <f t="shared" si="122"/>
        <v>0</v>
      </c>
      <c r="V161" s="122">
        <f t="shared" si="122"/>
        <v>0</v>
      </c>
      <c r="W161" s="122">
        <f t="shared" si="122"/>
        <v>0</v>
      </c>
      <c r="X161" s="122">
        <f t="shared" si="122"/>
        <v>0</v>
      </c>
      <c r="Y161" s="122">
        <f t="shared" si="122"/>
        <v>0</v>
      </c>
      <c r="Z161" s="122">
        <f t="shared" si="122"/>
        <v>0</v>
      </c>
      <c r="AA161" s="122">
        <f t="shared" si="122"/>
        <v>0</v>
      </c>
      <c r="AB161" s="122">
        <f t="shared" si="122"/>
        <v>0</v>
      </c>
      <c r="AC161" s="122">
        <f t="shared" si="122"/>
        <v>0</v>
      </c>
      <c r="AD161" s="122">
        <f t="shared" si="122"/>
        <v>0</v>
      </c>
      <c r="AE161" s="122">
        <f t="shared" si="122"/>
        <v>0</v>
      </c>
      <c r="AF161" s="122">
        <f t="shared" si="122"/>
        <v>0</v>
      </c>
      <c r="AG161" s="122">
        <f t="shared" si="122"/>
        <v>0</v>
      </c>
      <c r="AH161" s="122">
        <f t="shared" si="122"/>
        <v>0</v>
      </c>
      <c r="AI161" s="122">
        <f t="shared" si="122"/>
        <v>0</v>
      </c>
      <c r="AJ161" s="122">
        <f t="shared" si="122"/>
        <v>0</v>
      </c>
      <c r="AK161" s="122">
        <f t="shared" si="122"/>
        <v>0</v>
      </c>
      <c r="AL161" s="122">
        <f t="shared" si="122"/>
        <v>0</v>
      </c>
      <c r="AM161" s="122">
        <f t="shared" si="122"/>
        <v>0</v>
      </c>
      <c r="AN161" s="122">
        <f t="shared" si="122"/>
        <v>0</v>
      </c>
      <c r="AO161" s="122">
        <f t="shared" si="122"/>
        <v>0</v>
      </c>
      <c r="AP161" s="122">
        <f t="shared" si="122"/>
        <v>0</v>
      </c>
      <c r="AQ161" s="122">
        <f t="shared" si="122"/>
        <v>0</v>
      </c>
      <c r="AR161" s="122">
        <f t="shared" si="122"/>
        <v>0</v>
      </c>
      <c r="AS161" s="122">
        <f t="shared" si="122"/>
        <v>0</v>
      </c>
      <c r="AT161" s="122">
        <f t="shared" si="122"/>
        <v>0</v>
      </c>
      <c r="AU161" s="122">
        <f t="shared" si="122"/>
        <v>0</v>
      </c>
      <c r="AV161" s="122">
        <f t="shared" si="122"/>
        <v>0</v>
      </c>
      <c r="AW161" s="122">
        <f t="shared" si="122"/>
        <v>0</v>
      </c>
      <c r="AX161" s="122">
        <f t="shared" si="122"/>
        <v>0</v>
      </c>
      <c r="AY161" s="122">
        <f t="shared" si="122"/>
        <v>0</v>
      </c>
      <c r="AZ161" s="122">
        <f t="shared" si="122"/>
        <v>0</v>
      </c>
      <c r="BA161" s="122">
        <f t="shared" si="122"/>
        <v>0</v>
      </c>
      <c r="BB161" s="122">
        <f t="shared" si="122"/>
        <v>0</v>
      </c>
      <c r="BC161" s="122">
        <f t="shared" si="122"/>
        <v>0</v>
      </c>
      <c r="BD161" s="122">
        <f t="shared" si="122"/>
        <v>0</v>
      </c>
      <c r="BE161" s="122">
        <f t="shared" si="122"/>
        <v>0</v>
      </c>
      <c r="BF161" s="122">
        <f t="shared" si="122"/>
        <v>0</v>
      </c>
      <c r="BG161" s="122">
        <f t="shared" si="122"/>
        <v>0</v>
      </c>
      <c r="BH161" s="122">
        <f t="shared" si="122"/>
        <v>0</v>
      </c>
      <c r="BI161" s="122">
        <f t="shared" si="122"/>
        <v>0</v>
      </c>
      <c r="BJ161" s="122">
        <f t="shared" si="122"/>
        <v>0</v>
      </c>
      <c r="BK161" s="122">
        <f t="shared" si="122"/>
        <v>0</v>
      </c>
      <c r="BL161" s="122">
        <f t="shared" si="122"/>
        <v>0</v>
      </c>
      <c r="BM161" s="122">
        <f t="shared" si="122"/>
        <v>0</v>
      </c>
      <c r="BN161" s="122">
        <f t="shared" si="122"/>
        <v>0</v>
      </c>
      <c r="BO161" s="122">
        <f t="shared" si="122"/>
        <v>0</v>
      </c>
      <c r="BP161" s="122">
        <f t="shared" si="122"/>
        <v>0</v>
      </c>
      <c r="BQ161" s="122">
        <f t="shared" si="122"/>
        <v>0</v>
      </c>
      <c r="BR161" s="122">
        <f t="shared" si="122"/>
        <v>0</v>
      </c>
      <c r="BS161" s="122">
        <f t="shared" si="122"/>
        <v>0</v>
      </c>
      <c r="BT161" s="122">
        <f t="shared" ref="BT161:BZ161" si="123">BT156-BT160</f>
        <v>0</v>
      </c>
      <c r="BU161" s="122">
        <f t="shared" si="123"/>
        <v>0</v>
      </c>
      <c r="BV161" s="122">
        <f t="shared" si="123"/>
        <v>0</v>
      </c>
      <c r="BW161" s="122">
        <f t="shared" si="123"/>
        <v>0</v>
      </c>
      <c r="BX161" s="122">
        <f t="shared" si="123"/>
        <v>0</v>
      </c>
      <c r="BY161" s="122">
        <f t="shared" si="123"/>
        <v>0</v>
      </c>
      <c r="BZ161" s="122">
        <f t="shared" si="123"/>
        <v>0</v>
      </c>
    </row>
    <row r="162" spans="1:78" ht="15" thickBot="1" x14ac:dyDescent="0.25">
      <c r="A162" s="168" t="s">
        <v>221</v>
      </c>
      <c r="B162" s="105"/>
      <c r="C162" s="57">
        <f>SUM(F162:BB162)</f>
        <v>0</v>
      </c>
      <c r="E162" s="93"/>
      <c r="F162" s="124">
        <f>F160+F161</f>
        <v>0</v>
      </c>
      <c r="G162" s="124">
        <f>G160+G161</f>
        <v>0</v>
      </c>
      <c r="H162" s="124">
        <f t="shared" ref="H162:BS162" si="124">H160+H161</f>
        <v>0</v>
      </c>
      <c r="I162" s="124">
        <f t="shared" si="124"/>
        <v>0</v>
      </c>
      <c r="J162" s="124">
        <f t="shared" si="124"/>
        <v>0</v>
      </c>
      <c r="K162" s="124">
        <f t="shared" si="124"/>
        <v>0</v>
      </c>
      <c r="L162" s="124">
        <f t="shared" si="124"/>
        <v>0</v>
      </c>
      <c r="M162" s="124">
        <f t="shared" si="124"/>
        <v>0</v>
      </c>
      <c r="N162" s="124">
        <f t="shared" si="124"/>
        <v>0</v>
      </c>
      <c r="O162" s="124">
        <f t="shared" si="124"/>
        <v>0</v>
      </c>
      <c r="P162" s="124">
        <f t="shared" si="124"/>
        <v>0</v>
      </c>
      <c r="Q162" s="124">
        <f t="shared" si="124"/>
        <v>0</v>
      </c>
      <c r="R162" s="124">
        <f t="shared" si="124"/>
        <v>0</v>
      </c>
      <c r="S162" s="124">
        <f t="shared" si="124"/>
        <v>0</v>
      </c>
      <c r="T162" s="124">
        <f t="shared" si="124"/>
        <v>0</v>
      </c>
      <c r="U162" s="124">
        <f t="shared" si="124"/>
        <v>0</v>
      </c>
      <c r="V162" s="124">
        <f t="shared" si="124"/>
        <v>0</v>
      </c>
      <c r="W162" s="124">
        <f t="shared" si="124"/>
        <v>0</v>
      </c>
      <c r="X162" s="124">
        <f t="shared" si="124"/>
        <v>0</v>
      </c>
      <c r="Y162" s="124">
        <f t="shared" si="124"/>
        <v>0</v>
      </c>
      <c r="Z162" s="124">
        <f t="shared" si="124"/>
        <v>0</v>
      </c>
      <c r="AA162" s="124">
        <f t="shared" si="124"/>
        <v>0</v>
      </c>
      <c r="AB162" s="124">
        <f t="shared" si="124"/>
        <v>0</v>
      </c>
      <c r="AC162" s="124">
        <f t="shared" si="124"/>
        <v>0</v>
      </c>
      <c r="AD162" s="124">
        <f t="shared" si="124"/>
        <v>0</v>
      </c>
      <c r="AE162" s="124">
        <f t="shared" si="124"/>
        <v>0</v>
      </c>
      <c r="AF162" s="124">
        <f t="shared" si="124"/>
        <v>0</v>
      </c>
      <c r="AG162" s="124">
        <f t="shared" si="124"/>
        <v>0</v>
      </c>
      <c r="AH162" s="124">
        <f t="shared" si="124"/>
        <v>0</v>
      </c>
      <c r="AI162" s="124">
        <f t="shared" si="124"/>
        <v>0</v>
      </c>
      <c r="AJ162" s="124">
        <f t="shared" si="124"/>
        <v>0</v>
      </c>
      <c r="AK162" s="124">
        <f t="shared" si="124"/>
        <v>0</v>
      </c>
      <c r="AL162" s="124">
        <f t="shared" si="124"/>
        <v>0</v>
      </c>
      <c r="AM162" s="124">
        <f t="shared" si="124"/>
        <v>0</v>
      </c>
      <c r="AN162" s="124">
        <f t="shared" si="124"/>
        <v>0</v>
      </c>
      <c r="AO162" s="124">
        <f t="shared" si="124"/>
        <v>0</v>
      </c>
      <c r="AP162" s="124">
        <f t="shared" si="124"/>
        <v>0</v>
      </c>
      <c r="AQ162" s="124">
        <f t="shared" si="124"/>
        <v>0</v>
      </c>
      <c r="AR162" s="124">
        <f t="shared" si="124"/>
        <v>0</v>
      </c>
      <c r="AS162" s="124">
        <f t="shared" si="124"/>
        <v>0</v>
      </c>
      <c r="AT162" s="124">
        <f t="shared" si="124"/>
        <v>0</v>
      </c>
      <c r="AU162" s="124">
        <f t="shared" si="124"/>
        <v>0</v>
      </c>
      <c r="AV162" s="124">
        <f t="shared" si="124"/>
        <v>0</v>
      </c>
      <c r="AW162" s="124">
        <f t="shared" si="124"/>
        <v>0</v>
      </c>
      <c r="AX162" s="124">
        <f t="shared" si="124"/>
        <v>0</v>
      </c>
      <c r="AY162" s="124">
        <f t="shared" si="124"/>
        <v>0</v>
      </c>
      <c r="AZ162" s="124">
        <f t="shared" si="124"/>
        <v>0</v>
      </c>
      <c r="BA162" s="124">
        <f t="shared" si="124"/>
        <v>0</v>
      </c>
      <c r="BB162" s="124">
        <f t="shared" si="124"/>
        <v>0</v>
      </c>
      <c r="BC162" s="124">
        <f t="shared" si="124"/>
        <v>0</v>
      </c>
      <c r="BD162" s="124">
        <f t="shared" si="124"/>
        <v>0</v>
      </c>
      <c r="BE162" s="124">
        <f t="shared" si="124"/>
        <v>0</v>
      </c>
      <c r="BF162" s="124">
        <f t="shared" si="124"/>
        <v>0</v>
      </c>
      <c r="BG162" s="124">
        <f t="shared" si="124"/>
        <v>0</v>
      </c>
      <c r="BH162" s="124">
        <f t="shared" si="124"/>
        <v>0</v>
      </c>
      <c r="BI162" s="124">
        <f t="shared" si="124"/>
        <v>0</v>
      </c>
      <c r="BJ162" s="124">
        <f t="shared" si="124"/>
        <v>0</v>
      </c>
      <c r="BK162" s="124">
        <f t="shared" si="124"/>
        <v>0</v>
      </c>
      <c r="BL162" s="124">
        <f t="shared" si="124"/>
        <v>0</v>
      </c>
      <c r="BM162" s="124">
        <f t="shared" si="124"/>
        <v>0</v>
      </c>
      <c r="BN162" s="124">
        <f t="shared" si="124"/>
        <v>0</v>
      </c>
      <c r="BO162" s="124">
        <f t="shared" si="124"/>
        <v>0</v>
      </c>
      <c r="BP162" s="124">
        <f t="shared" si="124"/>
        <v>0</v>
      </c>
      <c r="BQ162" s="124">
        <f t="shared" si="124"/>
        <v>0</v>
      </c>
      <c r="BR162" s="124">
        <f t="shared" si="124"/>
        <v>0</v>
      </c>
      <c r="BS162" s="124">
        <f t="shared" si="124"/>
        <v>0</v>
      </c>
      <c r="BT162" s="124">
        <f t="shared" ref="BT162:BZ162" si="125">BT160+BT161</f>
        <v>0</v>
      </c>
      <c r="BU162" s="124">
        <f t="shared" si="125"/>
        <v>0</v>
      </c>
      <c r="BV162" s="124">
        <f t="shared" si="125"/>
        <v>0</v>
      </c>
      <c r="BW162" s="124">
        <f t="shared" si="125"/>
        <v>0</v>
      </c>
      <c r="BX162" s="124">
        <f t="shared" si="125"/>
        <v>0</v>
      </c>
      <c r="BY162" s="124">
        <f t="shared" si="125"/>
        <v>0</v>
      </c>
      <c r="BZ162" s="124">
        <f t="shared" si="125"/>
        <v>0</v>
      </c>
    </row>
    <row r="163" spans="1:78" ht="16" thickTop="1" thickBot="1" x14ac:dyDescent="0.25">
      <c r="A163" s="170" t="s">
        <v>202</v>
      </c>
      <c r="B163" s="108"/>
      <c r="C163" s="153"/>
      <c r="E163" s="93"/>
      <c r="F163" s="126">
        <f>F156-F162</f>
        <v>0</v>
      </c>
      <c r="G163" s="126">
        <f>G156-G162</f>
        <v>0</v>
      </c>
      <c r="H163" s="126">
        <f t="shared" ref="H163:BS163" si="126">H156-H162</f>
        <v>0</v>
      </c>
      <c r="I163" s="126">
        <f t="shared" si="126"/>
        <v>0</v>
      </c>
      <c r="J163" s="126">
        <f t="shared" si="126"/>
        <v>0</v>
      </c>
      <c r="K163" s="126">
        <f t="shared" si="126"/>
        <v>0</v>
      </c>
      <c r="L163" s="126">
        <f t="shared" si="126"/>
        <v>0</v>
      </c>
      <c r="M163" s="126">
        <f t="shared" si="126"/>
        <v>0</v>
      </c>
      <c r="N163" s="126">
        <f t="shared" si="126"/>
        <v>0</v>
      </c>
      <c r="O163" s="126">
        <f t="shared" si="126"/>
        <v>0</v>
      </c>
      <c r="P163" s="126">
        <f t="shared" si="126"/>
        <v>0</v>
      </c>
      <c r="Q163" s="126">
        <f t="shared" si="126"/>
        <v>0</v>
      </c>
      <c r="R163" s="126">
        <f t="shared" si="126"/>
        <v>0</v>
      </c>
      <c r="S163" s="126">
        <f t="shared" si="126"/>
        <v>0</v>
      </c>
      <c r="T163" s="126">
        <f t="shared" si="126"/>
        <v>0</v>
      </c>
      <c r="U163" s="126">
        <f t="shared" si="126"/>
        <v>0</v>
      </c>
      <c r="V163" s="126">
        <f t="shared" si="126"/>
        <v>0</v>
      </c>
      <c r="W163" s="126">
        <f t="shared" si="126"/>
        <v>0</v>
      </c>
      <c r="X163" s="126">
        <f t="shared" si="126"/>
        <v>0</v>
      </c>
      <c r="Y163" s="126">
        <f t="shared" si="126"/>
        <v>0</v>
      </c>
      <c r="Z163" s="126">
        <f t="shared" si="126"/>
        <v>0</v>
      </c>
      <c r="AA163" s="126">
        <f t="shared" si="126"/>
        <v>0</v>
      </c>
      <c r="AB163" s="126">
        <f t="shared" si="126"/>
        <v>0</v>
      </c>
      <c r="AC163" s="126">
        <f t="shared" si="126"/>
        <v>0</v>
      </c>
      <c r="AD163" s="126">
        <f t="shared" si="126"/>
        <v>0</v>
      </c>
      <c r="AE163" s="126">
        <f t="shared" si="126"/>
        <v>0</v>
      </c>
      <c r="AF163" s="126">
        <f t="shared" si="126"/>
        <v>0</v>
      </c>
      <c r="AG163" s="126">
        <f t="shared" si="126"/>
        <v>0</v>
      </c>
      <c r="AH163" s="126">
        <f t="shared" si="126"/>
        <v>0</v>
      </c>
      <c r="AI163" s="126">
        <f t="shared" si="126"/>
        <v>0</v>
      </c>
      <c r="AJ163" s="126">
        <f t="shared" si="126"/>
        <v>0</v>
      </c>
      <c r="AK163" s="126">
        <f t="shared" si="126"/>
        <v>0</v>
      </c>
      <c r="AL163" s="126">
        <f t="shared" si="126"/>
        <v>0</v>
      </c>
      <c r="AM163" s="126">
        <f t="shared" si="126"/>
        <v>0</v>
      </c>
      <c r="AN163" s="126">
        <f t="shared" si="126"/>
        <v>0</v>
      </c>
      <c r="AO163" s="126">
        <f t="shared" si="126"/>
        <v>0</v>
      </c>
      <c r="AP163" s="126">
        <f t="shared" si="126"/>
        <v>0</v>
      </c>
      <c r="AQ163" s="126">
        <f t="shared" si="126"/>
        <v>0</v>
      </c>
      <c r="AR163" s="126">
        <f t="shared" si="126"/>
        <v>0</v>
      </c>
      <c r="AS163" s="126">
        <f t="shared" si="126"/>
        <v>0</v>
      </c>
      <c r="AT163" s="126">
        <f t="shared" si="126"/>
        <v>0</v>
      </c>
      <c r="AU163" s="126">
        <f t="shared" si="126"/>
        <v>0</v>
      </c>
      <c r="AV163" s="126">
        <f t="shared" si="126"/>
        <v>0</v>
      </c>
      <c r="AW163" s="126">
        <f t="shared" si="126"/>
        <v>0</v>
      </c>
      <c r="AX163" s="126">
        <f t="shared" si="126"/>
        <v>0</v>
      </c>
      <c r="AY163" s="126">
        <f t="shared" si="126"/>
        <v>0</v>
      </c>
      <c r="AZ163" s="126">
        <f t="shared" si="126"/>
        <v>0</v>
      </c>
      <c r="BA163" s="126">
        <f t="shared" si="126"/>
        <v>0</v>
      </c>
      <c r="BB163" s="126">
        <f t="shared" si="126"/>
        <v>0</v>
      </c>
      <c r="BC163" s="126">
        <f t="shared" si="126"/>
        <v>0</v>
      </c>
      <c r="BD163" s="126">
        <f t="shared" si="126"/>
        <v>0</v>
      </c>
      <c r="BE163" s="126">
        <f t="shared" si="126"/>
        <v>0</v>
      </c>
      <c r="BF163" s="126">
        <f t="shared" si="126"/>
        <v>0</v>
      </c>
      <c r="BG163" s="126">
        <f t="shared" si="126"/>
        <v>0</v>
      </c>
      <c r="BH163" s="126">
        <f t="shared" si="126"/>
        <v>0</v>
      </c>
      <c r="BI163" s="126">
        <f t="shared" si="126"/>
        <v>0</v>
      </c>
      <c r="BJ163" s="126">
        <f t="shared" si="126"/>
        <v>0</v>
      </c>
      <c r="BK163" s="126">
        <f t="shared" si="126"/>
        <v>0</v>
      </c>
      <c r="BL163" s="126">
        <f t="shared" si="126"/>
        <v>0</v>
      </c>
      <c r="BM163" s="126">
        <f t="shared" si="126"/>
        <v>0</v>
      </c>
      <c r="BN163" s="126">
        <f t="shared" si="126"/>
        <v>0</v>
      </c>
      <c r="BO163" s="126">
        <f t="shared" si="126"/>
        <v>0</v>
      </c>
      <c r="BP163" s="126">
        <f t="shared" si="126"/>
        <v>0</v>
      </c>
      <c r="BQ163" s="126">
        <f t="shared" si="126"/>
        <v>0</v>
      </c>
      <c r="BR163" s="126">
        <f t="shared" si="126"/>
        <v>0</v>
      </c>
      <c r="BS163" s="126">
        <f t="shared" si="126"/>
        <v>0</v>
      </c>
      <c r="BT163" s="126">
        <f t="shared" ref="BT163:BZ163" si="127">BT156-BT162</f>
        <v>0</v>
      </c>
      <c r="BU163" s="126">
        <f t="shared" si="127"/>
        <v>0</v>
      </c>
      <c r="BV163" s="126">
        <f t="shared" si="127"/>
        <v>0</v>
      </c>
      <c r="BW163" s="126">
        <f t="shared" si="127"/>
        <v>0</v>
      </c>
      <c r="BX163" s="126">
        <f t="shared" si="127"/>
        <v>0</v>
      </c>
      <c r="BY163" s="126">
        <f t="shared" si="127"/>
        <v>0</v>
      </c>
      <c r="BZ163" s="126">
        <f t="shared" si="127"/>
        <v>0</v>
      </c>
    </row>
    <row r="164" spans="1:78" x14ac:dyDescent="0.2">
      <c r="E164" s="93"/>
    </row>
    <row r="165" spans="1:78" x14ac:dyDescent="0.2">
      <c r="E165" s="93"/>
    </row>
    <row r="166" spans="1:78" x14ac:dyDescent="0.2">
      <c r="E166" s="93"/>
    </row>
    <row r="167" spans="1:78" x14ac:dyDescent="0.2">
      <c r="E167" s="93"/>
    </row>
    <row r="168" spans="1:78" x14ac:dyDescent="0.2">
      <c r="E168" s="93"/>
    </row>
    <row r="169" spans="1:78" x14ac:dyDescent="0.2">
      <c r="E169" s="93"/>
    </row>
    <row r="170" spans="1:78" x14ac:dyDescent="0.2">
      <c r="E170" s="93"/>
    </row>
    <row r="171" spans="1:78" x14ac:dyDescent="0.2">
      <c r="E171" s="93"/>
    </row>
    <row r="172" spans="1:78" x14ac:dyDescent="0.2">
      <c r="E172" s="93"/>
    </row>
    <row r="173" spans="1:78" x14ac:dyDescent="0.2">
      <c r="E173" s="93"/>
    </row>
    <row r="174" spans="1:78" x14ac:dyDescent="0.2">
      <c r="E174" s="93"/>
    </row>
    <row r="175" spans="1:78" x14ac:dyDescent="0.2">
      <c r="E175" s="93"/>
    </row>
    <row r="176" spans="1:78" x14ac:dyDescent="0.2">
      <c r="E176" s="93"/>
    </row>
    <row r="177" spans="5:5" x14ac:dyDescent="0.2">
      <c r="E177" s="93"/>
    </row>
    <row r="178" spans="5:5" x14ac:dyDescent="0.2">
      <c r="E178" s="93"/>
    </row>
    <row r="179" spans="5:5" x14ac:dyDescent="0.2">
      <c r="E179" s="93"/>
    </row>
    <row r="180" spans="5:5" x14ac:dyDescent="0.2">
      <c r="E180" s="93"/>
    </row>
    <row r="181" spans="5:5" x14ac:dyDescent="0.2">
      <c r="E181" s="93"/>
    </row>
    <row r="182" spans="5:5" x14ac:dyDescent="0.2">
      <c r="E182" s="93"/>
    </row>
    <row r="183" spans="5:5" x14ac:dyDescent="0.2">
      <c r="E183" s="93"/>
    </row>
    <row r="184" spans="5:5" x14ac:dyDescent="0.2">
      <c r="E184" s="93"/>
    </row>
    <row r="185" spans="5:5" x14ac:dyDescent="0.2">
      <c r="E185" s="93"/>
    </row>
    <row r="186" spans="5:5" x14ac:dyDescent="0.2">
      <c r="E186" s="93"/>
    </row>
    <row r="187" spans="5:5" x14ac:dyDescent="0.2">
      <c r="E187" s="93"/>
    </row>
    <row r="188" spans="5:5" x14ac:dyDescent="0.2">
      <c r="E188" s="93"/>
    </row>
    <row r="189" spans="5:5" x14ac:dyDescent="0.2">
      <c r="E189" s="93"/>
    </row>
    <row r="190" spans="5:5" x14ac:dyDescent="0.2">
      <c r="E190" s="93"/>
    </row>
    <row r="191" spans="5:5" x14ac:dyDescent="0.2">
      <c r="E191" s="93"/>
    </row>
    <row r="192" spans="5:5" x14ac:dyDescent="0.2">
      <c r="E192" s="93"/>
    </row>
    <row r="193" spans="5:5" x14ac:dyDescent="0.2">
      <c r="E193" s="93"/>
    </row>
    <row r="194" spans="5:5" x14ac:dyDescent="0.2">
      <c r="E194" s="93"/>
    </row>
    <row r="195" spans="5:5" x14ac:dyDescent="0.2">
      <c r="E195" s="93"/>
    </row>
    <row r="196" spans="5:5" x14ac:dyDescent="0.2">
      <c r="E196" s="93"/>
    </row>
    <row r="197" spans="5:5" x14ac:dyDescent="0.2">
      <c r="E197" s="93"/>
    </row>
    <row r="198" spans="5:5" x14ac:dyDescent="0.2">
      <c r="E198" s="93"/>
    </row>
    <row r="199" spans="5:5" x14ac:dyDescent="0.2">
      <c r="E199" s="93"/>
    </row>
    <row r="200" spans="5:5" x14ac:dyDescent="0.2">
      <c r="E200" s="93"/>
    </row>
    <row r="201" spans="5:5" x14ac:dyDescent="0.2">
      <c r="E201" s="93"/>
    </row>
    <row r="202" spans="5:5" x14ac:dyDescent="0.2">
      <c r="E202" s="93"/>
    </row>
    <row r="203" spans="5:5" x14ac:dyDescent="0.2">
      <c r="E203" s="93"/>
    </row>
    <row r="204" spans="5:5" x14ac:dyDescent="0.2">
      <c r="E204" s="93"/>
    </row>
    <row r="205" spans="5:5" x14ac:dyDescent="0.2">
      <c r="E205" s="93"/>
    </row>
    <row r="206" spans="5:5" x14ac:dyDescent="0.2">
      <c r="E206" s="93"/>
    </row>
    <row r="207" spans="5:5" x14ac:dyDescent="0.2">
      <c r="E207" s="93"/>
    </row>
    <row r="208" spans="5:5" x14ac:dyDescent="0.2">
      <c r="E208" s="93"/>
    </row>
    <row r="209" spans="5:5" x14ac:dyDescent="0.2">
      <c r="E209" s="93"/>
    </row>
    <row r="210" spans="5:5" x14ac:dyDescent="0.2">
      <c r="E210" s="93"/>
    </row>
    <row r="211" spans="5:5" x14ac:dyDescent="0.2">
      <c r="E211" s="93"/>
    </row>
    <row r="212" spans="5:5" x14ac:dyDescent="0.2">
      <c r="E212" s="93"/>
    </row>
    <row r="213" spans="5:5" x14ac:dyDescent="0.2">
      <c r="E213" s="93"/>
    </row>
    <row r="214" spans="5:5" x14ac:dyDescent="0.2">
      <c r="E214" s="93"/>
    </row>
    <row r="215" spans="5:5" x14ac:dyDescent="0.2">
      <c r="E215" s="93"/>
    </row>
    <row r="216" spans="5:5" x14ac:dyDescent="0.2">
      <c r="E216" s="93"/>
    </row>
    <row r="217" spans="5:5" x14ac:dyDescent="0.2">
      <c r="E217" s="93"/>
    </row>
    <row r="218" spans="5:5" x14ac:dyDescent="0.2">
      <c r="E218" s="93"/>
    </row>
    <row r="219" spans="5:5" x14ac:dyDescent="0.2">
      <c r="E219" s="93"/>
    </row>
    <row r="220" spans="5:5" x14ac:dyDescent="0.2">
      <c r="E220" s="93"/>
    </row>
    <row r="221" spans="5:5" x14ac:dyDescent="0.2">
      <c r="E221" s="93"/>
    </row>
    <row r="222" spans="5:5" x14ac:dyDescent="0.2">
      <c r="E222" s="93"/>
    </row>
    <row r="223" spans="5:5" x14ac:dyDescent="0.2">
      <c r="E223" s="93"/>
    </row>
    <row r="224" spans="5:5" x14ac:dyDescent="0.2">
      <c r="E224" s="93"/>
    </row>
    <row r="225" spans="5:5" x14ac:dyDescent="0.2">
      <c r="E225" s="93"/>
    </row>
    <row r="226" spans="5:5" x14ac:dyDescent="0.2">
      <c r="E226" s="93"/>
    </row>
    <row r="227" spans="5:5" x14ac:dyDescent="0.2">
      <c r="E227" s="93"/>
    </row>
    <row r="228" spans="5:5" x14ac:dyDescent="0.2">
      <c r="E228" s="93"/>
    </row>
    <row r="229" spans="5:5" x14ac:dyDescent="0.2">
      <c r="E229" s="93"/>
    </row>
    <row r="230" spans="5:5" x14ac:dyDescent="0.2">
      <c r="E230" s="93"/>
    </row>
    <row r="231" spans="5:5" x14ac:dyDescent="0.2">
      <c r="E231" s="93"/>
    </row>
    <row r="232" spans="5:5" x14ac:dyDescent="0.2">
      <c r="E232" s="93"/>
    </row>
    <row r="233" spans="5:5" x14ac:dyDescent="0.2">
      <c r="E233" s="93"/>
    </row>
    <row r="234" spans="5:5" x14ac:dyDescent="0.2">
      <c r="E234" s="93"/>
    </row>
    <row r="235" spans="5:5" x14ac:dyDescent="0.2">
      <c r="E235" s="93"/>
    </row>
    <row r="236" spans="5:5" x14ac:dyDescent="0.2">
      <c r="E236" s="93"/>
    </row>
    <row r="237" spans="5:5" x14ac:dyDescent="0.2">
      <c r="E237" s="93"/>
    </row>
    <row r="238" spans="5:5" x14ac:dyDescent="0.2">
      <c r="E238" s="93"/>
    </row>
    <row r="239" spans="5:5" x14ac:dyDescent="0.2">
      <c r="E239" s="93"/>
    </row>
    <row r="240" spans="5:5" x14ac:dyDescent="0.2">
      <c r="E240" s="93"/>
    </row>
    <row r="241" spans="5:5" x14ac:dyDescent="0.2">
      <c r="E241" s="93"/>
    </row>
    <row r="242" spans="5:5" x14ac:dyDescent="0.2">
      <c r="E242" s="93"/>
    </row>
    <row r="243" spans="5:5" x14ac:dyDescent="0.2">
      <c r="E243" s="93"/>
    </row>
    <row r="244" spans="5:5" x14ac:dyDescent="0.2">
      <c r="E244" s="93"/>
    </row>
    <row r="245" spans="5:5" x14ac:dyDescent="0.2">
      <c r="E245" s="93"/>
    </row>
    <row r="246" spans="5:5" x14ac:dyDescent="0.2">
      <c r="E246" s="93"/>
    </row>
    <row r="247" spans="5:5" x14ac:dyDescent="0.2">
      <c r="E247" s="93"/>
    </row>
    <row r="248" spans="5:5" x14ac:dyDescent="0.2">
      <c r="E248" s="93"/>
    </row>
    <row r="249" spans="5:5" x14ac:dyDescent="0.2">
      <c r="E249" s="93"/>
    </row>
    <row r="250" spans="5:5" x14ac:dyDescent="0.2">
      <c r="E250" s="93"/>
    </row>
    <row r="251" spans="5:5" x14ac:dyDescent="0.2">
      <c r="E251" s="93"/>
    </row>
    <row r="252" spans="5:5" x14ac:dyDescent="0.2">
      <c r="E252" s="93"/>
    </row>
    <row r="253" spans="5:5" x14ac:dyDescent="0.2">
      <c r="E253" s="93"/>
    </row>
    <row r="254" spans="5:5" x14ac:dyDescent="0.2">
      <c r="E254" s="93"/>
    </row>
    <row r="255" spans="5:5" x14ac:dyDescent="0.2">
      <c r="E255" s="93"/>
    </row>
    <row r="256" spans="5:5" x14ac:dyDescent="0.2">
      <c r="E256" s="93"/>
    </row>
    <row r="257" spans="5:5" x14ac:dyDescent="0.2">
      <c r="E257" s="93"/>
    </row>
    <row r="258" spans="5:5" x14ac:dyDescent="0.2">
      <c r="E258" s="93"/>
    </row>
    <row r="259" spans="5:5" x14ac:dyDescent="0.2">
      <c r="E259" s="93"/>
    </row>
    <row r="260" spans="5:5" x14ac:dyDescent="0.2">
      <c r="E260" s="93"/>
    </row>
    <row r="261" spans="5:5" x14ac:dyDescent="0.2">
      <c r="E261" s="93"/>
    </row>
    <row r="262" spans="5:5" x14ac:dyDescent="0.2">
      <c r="E262" s="93"/>
    </row>
    <row r="263" spans="5:5" x14ac:dyDescent="0.2">
      <c r="E263" s="93"/>
    </row>
    <row r="264" spans="5:5" x14ac:dyDescent="0.2">
      <c r="E264" s="93"/>
    </row>
    <row r="265" spans="5:5" x14ac:dyDescent="0.2">
      <c r="E265" s="93"/>
    </row>
    <row r="266" spans="5:5" x14ac:dyDescent="0.2">
      <c r="E266" s="93"/>
    </row>
    <row r="267" spans="5:5" x14ac:dyDescent="0.2">
      <c r="E267" s="93"/>
    </row>
    <row r="268" spans="5:5" x14ac:dyDescent="0.2">
      <c r="E268" s="93"/>
    </row>
    <row r="269" spans="5:5" x14ac:dyDescent="0.2">
      <c r="E269" s="93"/>
    </row>
    <row r="270" spans="5:5" x14ac:dyDescent="0.2">
      <c r="E270" s="93"/>
    </row>
    <row r="271" spans="5:5" x14ac:dyDescent="0.2">
      <c r="E271" s="93"/>
    </row>
    <row r="272" spans="5:5" x14ac:dyDescent="0.2">
      <c r="E272" s="93"/>
    </row>
    <row r="273" spans="5:5" x14ac:dyDescent="0.2">
      <c r="E273" s="93"/>
    </row>
    <row r="274" spans="5:5" x14ac:dyDescent="0.2">
      <c r="E274" s="93"/>
    </row>
    <row r="275" spans="5:5" x14ac:dyDescent="0.2">
      <c r="E275" s="93"/>
    </row>
    <row r="276" spans="5:5" x14ac:dyDescent="0.2">
      <c r="E276" s="93"/>
    </row>
    <row r="277" spans="5:5" x14ac:dyDescent="0.2">
      <c r="E277" s="93"/>
    </row>
    <row r="278" spans="5:5" x14ac:dyDescent="0.2">
      <c r="E278" s="93"/>
    </row>
    <row r="279" spans="5:5" x14ac:dyDescent="0.2">
      <c r="E279" s="93"/>
    </row>
    <row r="280" spans="5:5" x14ac:dyDescent="0.2">
      <c r="E280" s="93"/>
    </row>
    <row r="281" spans="5:5" x14ac:dyDescent="0.2">
      <c r="E281" s="93"/>
    </row>
    <row r="282" spans="5:5" x14ac:dyDescent="0.2">
      <c r="E282" s="93"/>
    </row>
    <row r="283" spans="5:5" x14ac:dyDescent="0.2">
      <c r="E283" s="93"/>
    </row>
    <row r="284" spans="5:5" x14ac:dyDescent="0.2">
      <c r="E284" s="93"/>
    </row>
    <row r="285" spans="5:5" x14ac:dyDescent="0.2">
      <c r="E285" s="93"/>
    </row>
    <row r="286" spans="5:5" x14ac:dyDescent="0.2">
      <c r="E286" s="93"/>
    </row>
    <row r="287" spans="5:5" x14ac:dyDescent="0.2">
      <c r="E287" s="93"/>
    </row>
    <row r="288" spans="5:5" x14ac:dyDescent="0.2">
      <c r="E288" s="93"/>
    </row>
    <row r="289" spans="5:5" x14ac:dyDescent="0.2">
      <c r="E289" s="93"/>
    </row>
    <row r="290" spans="5:5" x14ac:dyDescent="0.2">
      <c r="E290" s="93"/>
    </row>
    <row r="291" spans="5:5" x14ac:dyDescent="0.2">
      <c r="E291" s="93"/>
    </row>
    <row r="292" spans="5:5" x14ac:dyDescent="0.2">
      <c r="E292" s="93"/>
    </row>
    <row r="293" spans="5:5" x14ac:dyDescent="0.2">
      <c r="E293" s="93"/>
    </row>
    <row r="294" spans="5:5" x14ac:dyDescent="0.2">
      <c r="E294" s="93"/>
    </row>
    <row r="295" spans="5:5" x14ac:dyDescent="0.2">
      <c r="E295" s="93"/>
    </row>
    <row r="296" spans="5:5" x14ac:dyDescent="0.2">
      <c r="E296" s="93"/>
    </row>
    <row r="297" spans="5:5" x14ac:dyDescent="0.2">
      <c r="E297" s="93"/>
    </row>
    <row r="298" spans="5:5" x14ac:dyDescent="0.2">
      <c r="E298" s="93"/>
    </row>
    <row r="299" spans="5:5" x14ac:dyDescent="0.2">
      <c r="E299" s="93"/>
    </row>
    <row r="300" spans="5:5" x14ac:dyDescent="0.2">
      <c r="E300" s="93"/>
    </row>
    <row r="301" spans="5:5" x14ac:dyDescent="0.2">
      <c r="E301" s="93"/>
    </row>
    <row r="302" spans="5:5" x14ac:dyDescent="0.2">
      <c r="E302" s="93"/>
    </row>
    <row r="303" spans="5:5" x14ac:dyDescent="0.2">
      <c r="E303" s="93"/>
    </row>
    <row r="304" spans="5:5" x14ac:dyDescent="0.2">
      <c r="E304" s="93"/>
    </row>
    <row r="305" spans="5:5" x14ac:dyDescent="0.2">
      <c r="E305" s="93"/>
    </row>
    <row r="306" spans="5:5" x14ac:dyDescent="0.2">
      <c r="E306" s="93"/>
    </row>
    <row r="307" spans="5:5" x14ac:dyDescent="0.2">
      <c r="E307" s="93"/>
    </row>
    <row r="308" spans="5:5" x14ac:dyDescent="0.2">
      <c r="E308" s="93"/>
    </row>
    <row r="309" spans="5:5" x14ac:dyDescent="0.2">
      <c r="E309" s="93"/>
    </row>
    <row r="310" spans="5:5" x14ac:dyDescent="0.2">
      <c r="E310" s="93"/>
    </row>
    <row r="311" spans="5:5" x14ac:dyDescent="0.2">
      <c r="E311" s="93"/>
    </row>
    <row r="312" spans="5:5" x14ac:dyDescent="0.2">
      <c r="E312" s="93"/>
    </row>
    <row r="313" spans="5:5" x14ac:dyDescent="0.2">
      <c r="E313" s="93"/>
    </row>
    <row r="314" spans="5:5" x14ac:dyDescent="0.2">
      <c r="E314" s="93"/>
    </row>
    <row r="315" spans="5:5" x14ac:dyDescent="0.2">
      <c r="E315" s="93"/>
    </row>
    <row r="316" spans="5:5" x14ac:dyDescent="0.2">
      <c r="E316" s="93"/>
    </row>
    <row r="317" spans="5:5" x14ac:dyDescent="0.2">
      <c r="E317" s="93"/>
    </row>
    <row r="318" spans="5:5" x14ac:dyDescent="0.2">
      <c r="E318" s="93"/>
    </row>
    <row r="319" spans="5:5" x14ac:dyDescent="0.2">
      <c r="E319" s="93"/>
    </row>
    <row r="320" spans="5:5" x14ac:dyDescent="0.2">
      <c r="E320" s="93"/>
    </row>
    <row r="321" spans="5:5" x14ac:dyDescent="0.2">
      <c r="E321" s="93"/>
    </row>
    <row r="322" spans="5:5" x14ac:dyDescent="0.2">
      <c r="E322" s="93"/>
    </row>
    <row r="323" spans="5:5" x14ac:dyDescent="0.2">
      <c r="E323" s="93"/>
    </row>
    <row r="324" spans="5:5" x14ac:dyDescent="0.2">
      <c r="E324" s="93"/>
    </row>
    <row r="325" spans="5:5" x14ac:dyDescent="0.2">
      <c r="E325" s="93"/>
    </row>
    <row r="326" spans="5:5" x14ac:dyDescent="0.2">
      <c r="E326" s="93"/>
    </row>
    <row r="327" spans="5:5" x14ac:dyDescent="0.2">
      <c r="E327" s="93"/>
    </row>
    <row r="328" spans="5:5" x14ac:dyDescent="0.2">
      <c r="E328" s="93"/>
    </row>
    <row r="329" spans="5:5" x14ac:dyDescent="0.2">
      <c r="E329" s="93"/>
    </row>
    <row r="330" spans="5:5" x14ac:dyDescent="0.2">
      <c r="E330" s="93"/>
    </row>
    <row r="331" spans="5:5" x14ac:dyDescent="0.2">
      <c r="E331" s="93"/>
    </row>
    <row r="332" spans="5:5" x14ac:dyDescent="0.2">
      <c r="E332" s="93"/>
    </row>
    <row r="333" spans="5:5" x14ac:dyDescent="0.2">
      <c r="E333" s="93"/>
    </row>
    <row r="334" spans="5:5" x14ac:dyDescent="0.2">
      <c r="E334" s="93"/>
    </row>
    <row r="335" spans="5:5" x14ac:dyDescent="0.2">
      <c r="E335" s="93"/>
    </row>
    <row r="336" spans="5:5" x14ac:dyDescent="0.2">
      <c r="E336" s="93"/>
    </row>
    <row r="337" spans="5:5" x14ac:dyDescent="0.2">
      <c r="E337" s="93"/>
    </row>
    <row r="338" spans="5:5" x14ac:dyDescent="0.2">
      <c r="E338" s="93"/>
    </row>
    <row r="339" spans="5:5" x14ac:dyDescent="0.2">
      <c r="E339" s="93"/>
    </row>
    <row r="340" spans="5:5" x14ac:dyDescent="0.2">
      <c r="E340" s="93"/>
    </row>
    <row r="341" spans="5:5" x14ac:dyDescent="0.2">
      <c r="E341" s="93"/>
    </row>
    <row r="342" spans="5:5" x14ac:dyDescent="0.2">
      <c r="E342" s="93"/>
    </row>
    <row r="343" spans="5:5" x14ac:dyDescent="0.2">
      <c r="E343" s="93"/>
    </row>
    <row r="344" spans="5:5" x14ac:dyDescent="0.2">
      <c r="E344" s="93"/>
    </row>
    <row r="345" spans="5:5" x14ac:dyDescent="0.2">
      <c r="E345" s="93"/>
    </row>
    <row r="346" spans="5:5" x14ac:dyDescent="0.2">
      <c r="E346" s="93"/>
    </row>
    <row r="347" spans="5:5" x14ac:dyDescent="0.2">
      <c r="E347" s="93"/>
    </row>
    <row r="348" spans="5:5" x14ac:dyDescent="0.2">
      <c r="E348" s="93"/>
    </row>
    <row r="349" spans="5:5" x14ac:dyDescent="0.2">
      <c r="E349" s="93"/>
    </row>
    <row r="350" spans="5:5" x14ac:dyDescent="0.2">
      <c r="E350" s="93"/>
    </row>
    <row r="351" spans="5:5" x14ac:dyDescent="0.2">
      <c r="E351" s="93"/>
    </row>
    <row r="352" spans="5:5" x14ac:dyDescent="0.2">
      <c r="E352" s="93"/>
    </row>
    <row r="353" spans="5:5" x14ac:dyDescent="0.2">
      <c r="E353" s="93"/>
    </row>
    <row r="354" spans="5:5" x14ac:dyDescent="0.2">
      <c r="E354" s="93"/>
    </row>
    <row r="355" spans="5:5" x14ac:dyDescent="0.2">
      <c r="E355" s="93"/>
    </row>
    <row r="356" spans="5:5" x14ac:dyDescent="0.2">
      <c r="E356" s="93"/>
    </row>
    <row r="357" spans="5:5" x14ac:dyDescent="0.2">
      <c r="E357" s="93"/>
    </row>
    <row r="358" spans="5:5" x14ac:dyDescent="0.2">
      <c r="E358" s="93"/>
    </row>
    <row r="359" spans="5:5" x14ac:dyDescent="0.2">
      <c r="E359" s="93"/>
    </row>
    <row r="360" spans="5:5" x14ac:dyDescent="0.2">
      <c r="E360" s="93"/>
    </row>
    <row r="361" spans="5:5" x14ac:dyDescent="0.2">
      <c r="E361" s="93"/>
    </row>
    <row r="362" spans="5:5" x14ac:dyDescent="0.2">
      <c r="E362" s="93"/>
    </row>
    <row r="363" spans="5:5" x14ac:dyDescent="0.2">
      <c r="E363" s="93"/>
    </row>
    <row r="364" spans="5:5" x14ac:dyDescent="0.2">
      <c r="E364" s="93"/>
    </row>
    <row r="365" spans="5:5" x14ac:dyDescent="0.2">
      <c r="E365" s="93"/>
    </row>
    <row r="366" spans="5:5" x14ac:dyDescent="0.2">
      <c r="E366" s="93"/>
    </row>
    <row r="367" spans="5:5" x14ac:dyDescent="0.2">
      <c r="E367" s="93"/>
    </row>
    <row r="368" spans="5:5" x14ac:dyDescent="0.2">
      <c r="E368" s="93"/>
    </row>
    <row r="369" spans="5:5" x14ac:dyDescent="0.2">
      <c r="E369" s="93"/>
    </row>
    <row r="370" spans="5:5" x14ac:dyDescent="0.2">
      <c r="E370" s="93"/>
    </row>
    <row r="371" spans="5:5" x14ac:dyDescent="0.2">
      <c r="E371" s="93"/>
    </row>
    <row r="372" spans="5:5" x14ac:dyDescent="0.2">
      <c r="E372" s="93"/>
    </row>
    <row r="373" spans="5:5" x14ac:dyDescent="0.2">
      <c r="E373" s="93"/>
    </row>
    <row r="374" spans="5:5" x14ac:dyDescent="0.2">
      <c r="E374" s="93"/>
    </row>
    <row r="375" spans="5:5" x14ac:dyDescent="0.2">
      <c r="E375" s="93"/>
    </row>
    <row r="376" spans="5:5" x14ac:dyDescent="0.2">
      <c r="E376" s="93"/>
    </row>
    <row r="377" spans="5:5" x14ac:dyDescent="0.2">
      <c r="E377" s="93"/>
    </row>
    <row r="378" spans="5:5" x14ac:dyDescent="0.2">
      <c r="E378" s="93"/>
    </row>
    <row r="379" spans="5:5" x14ac:dyDescent="0.2">
      <c r="E379" s="93"/>
    </row>
    <row r="380" spans="5:5" x14ac:dyDescent="0.2">
      <c r="E380" s="93"/>
    </row>
    <row r="381" spans="5:5" x14ac:dyDescent="0.2">
      <c r="E381" s="93"/>
    </row>
    <row r="382" spans="5:5" x14ac:dyDescent="0.2">
      <c r="E382" s="93"/>
    </row>
    <row r="383" spans="5:5" x14ac:dyDescent="0.2">
      <c r="E383" s="93"/>
    </row>
    <row r="384" spans="5:5" x14ac:dyDescent="0.2">
      <c r="E384" s="93"/>
    </row>
    <row r="385" spans="5:5" x14ac:dyDescent="0.2">
      <c r="E385" s="93"/>
    </row>
    <row r="386" spans="5:5" x14ac:dyDescent="0.2">
      <c r="E386" s="93"/>
    </row>
    <row r="387" spans="5:5" x14ac:dyDescent="0.2">
      <c r="E387" s="93"/>
    </row>
    <row r="388" spans="5:5" x14ac:dyDescent="0.2">
      <c r="E388" s="93"/>
    </row>
    <row r="389" spans="5:5" x14ac:dyDescent="0.2">
      <c r="E389" s="93"/>
    </row>
    <row r="390" spans="5:5" x14ac:dyDescent="0.2">
      <c r="E390" s="93"/>
    </row>
    <row r="391" spans="5:5" x14ac:dyDescent="0.2">
      <c r="E391" s="93"/>
    </row>
    <row r="392" spans="5:5" x14ac:dyDescent="0.2">
      <c r="E392" s="93"/>
    </row>
    <row r="393" spans="5:5" x14ac:dyDescent="0.2">
      <c r="E393" s="93"/>
    </row>
    <row r="394" spans="5:5" x14ac:dyDescent="0.2">
      <c r="E394" s="93"/>
    </row>
    <row r="395" spans="5:5" x14ac:dyDescent="0.2">
      <c r="E395" s="93"/>
    </row>
    <row r="396" spans="5:5" x14ac:dyDescent="0.2">
      <c r="E396" s="93"/>
    </row>
    <row r="397" spans="5:5" x14ac:dyDescent="0.2">
      <c r="E397" s="93"/>
    </row>
    <row r="398" spans="5:5" x14ac:dyDescent="0.2">
      <c r="E398" s="93"/>
    </row>
    <row r="399" spans="5:5" x14ac:dyDescent="0.2">
      <c r="E399" s="93"/>
    </row>
    <row r="400" spans="5:5" x14ac:dyDescent="0.2">
      <c r="E400" s="93"/>
    </row>
    <row r="401" spans="5:5" x14ac:dyDescent="0.2">
      <c r="E401" s="93"/>
    </row>
    <row r="402" spans="5:5" x14ac:dyDescent="0.2">
      <c r="E402" s="93"/>
    </row>
  </sheetData>
  <conditionalFormatting sqref="B84:B85">
    <cfRule type="cellIs" dxfId="38" priority="7" operator="lessThan">
      <formula>0</formula>
    </cfRule>
  </conditionalFormatting>
  <conditionalFormatting sqref="B95:B97 B99:B100">
    <cfRule type="cellIs" dxfId="37" priority="2" operator="lessThan">
      <formula>0</formula>
    </cfRule>
  </conditionalFormatting>
  <conditionalFormatting sqref="B105">
    <cfRule type="cellIs" dxfId="36" priority="1" operator="lessThan">
      <formula>0</formula>
    </cfRule>
  </conditionalFormatting>
  <conditionalFormatting sqref="B151">
    <cfRule type="cellIs" dxfId="35" priority="8" operator="lessThan">
      <formula>0</formula>
    </cfRule>
  </conditionalFormatting>
  <conditionalFormatting sqref="C110">
    <cfRule type="cellIs" dxfId="34" priority="13" operator="lessThan">
      <formula>0</formula>
    </cfRule>
  </conditionalFormatting>
  <conditionalFormatting sqref="C134">
    <cfRule type="cellIs" dxfId="33" priority="12" operator="lessThan">
      <formula>0</formula>
    </cfRule>
  </conditionalFormatting>
  <conditionalFormatting sqref="C138:E141">
    <cfRule type="cellIs" dxfId="32" priority="10" operator="lessThan">
      <formula>0</formula>
    </cfRule>
  </conditionalFormatting>
  <conditionalFormatting sqref="C4:XFD84 D85:XFD85 C86:XFD88 B110:B121 D110:XFD121 B123:B124 C130:E130 F130:BZ132 CA130:XFD136 D131:E135 B131:B139 F133 F134:BZ136 D136:D137 F137:XFD141 B153:B154 B160:B161">
    <cfRule type="cellIs" dxfId="31" priority="14" operator="lessThan">
      <formula>0</formula>
    </cfRule>
  </conditionalFormatting>
  <conditionalFormatting sqref="C90:XFD95">
    <cfRule type="cellIs" dxfId="30" priority="5" operator="lessThan">
      <formula>0</formula>
    </cfRule>
  </conditionalFormatting>
  <conditionalFormatting sqref="C101:XFD109">
    <cfRule type="cellIs" dxfId="29" priority="3" operator="lessThan">
      <formula>0</formula>
    </cfRule>
  </conditionalFormatting>
  <conditionalFormatting sqref="C122:XFD129">
    <cfRule type="cellIs" dxfId="28" priority="11" operator="lessThan">
      <formula>0</formula>
    </cfRule>
  </conditionalFormatting>
  <conditionalFormatting sqref="C142:XFD1048576">
    <cfRule type="cellIs" dxfId="27" priority="9" operator="lessThan">
      <formula>0</formula>
    </cfRule>
  </conditionalFormatting>
  <conditionalFormatting sqref="D96:XFD100">
    <cfRule type="cellIs" dxfId="26" priority="4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0888-7023-4249-B3B2-D8A5AA55C9D3}">
  <dimension ref="A1:BZ402"/>
  <sheetViews>
    <sheetView workbookViewId="0"/>
    <sheetView workbookViewId="1"/>
  </sheetViews>
  <sheetFormatPr baseColWidth="10" defaultRowHeight="14" x14ac:dyDescent="0.2"/>
  <cols>
    <col min="1" max="1" width="39.5" style="155" bestFit="1" customWidth="1"/>
    <col min="2" max="2" width="19.6640625" style="6" bestFit="1" customWidth="1"/>
    <col min="3" max="3" width="19.6640625" style="32" bestFit="1" customWidth="1"/>
    <col min="4" max="4" width="2.6640625" style="93" customWidth="1"/>
    <col min="5" max="5" width="9.6640625" style="32" customWidth="1"/>
    <col min="6" max="78" width="12.83203125" style="32" customWidth="1"/>
    <col min="79" max="16384" width="10.83203125" style="93"/>
  </cols>
  <sheetData>
    <row r="1" spans="1:78" x14ac:dyDescent="0.2">
      <c r="A1" s="154" t="s">
        <v>52</v>
      </c>
      <c r="B1" s="29" t="s">
        <v>206</v>
      </c>
      <c r="C1" s="30" t="s">
        <v>54</v>
      </c>
      <c r="E1" s="30" t="s">
        <v>53</v>
      </c>
      <c r="F1" s="30">
        <v>0</v>
      </c>
      <c r="G1" s="30">
        <v>1</v>
      </c>
      <c r="H1" s="30">
        <v>2</v>
      </c>
      <c r="I1" s="30">
        <v>3</v>
      </c>
      <c r="J1" s="30">
        <v>4</v>
      </c>
      <c r="K1" s="30">
        <v>5</v>
      </c>
      <c r="L1" s="30">
        <v>6</v>
      </c>
      <c r="M1" s="30">
        <v>7</v>
      </c>
      <c r="N1" s="30">
        <v>8</v>
      </c>
      <c r="O1" s="30">
        <v>9</v>
      </c>
      <c r="P1" s="30">
        <v>10</v>
      </c>
      <c r="Q1" s="30">
        <v>11</v>
      </c>
      <c r="R1" s="30">
        <v>12</v>
      </c>
      <c r="S1" s="30">
        <v>13</v>
      </c>
      <c r="T1" s="30">
        <v>14</v>
      </c>
      <c r="U1" s="30">
        <v>15</v>
      </c>
      <c r="V1" s="30">
        <v>16</v>
      </c>
      <c r="W1" s="30">
        <v>17</v>
      </c>
      <c r="X1" s="30">
        <v>18</v>
      </c>
      <c r="Y1" s="30">
        <v>19</v>
      </c>
      <c r="Z1" s="30">
        <v>20</v>
      </c>
      <c r="AA1" s="30">
        <v>21</v>
      </c>
      <c r="AB1" s="30">
        <v>22</v>
      </c>
      <c r="AC1" s="30">
        <v>23</v>
      </c>
      <c r="AD1" s="30">
        <v>24</v>
      </c>
      <c r="AE1" s="30">
        <v>25</v>
      </c>
      <c r="AF1" s="30">
        <v>26</v>
      </c>
      <c r="AG1" s="30">
        <v>27</v>
      </c>
      <c r="AH1" s="30">
        <v>28</v>
      </c>
      <c r="AI1" s="30">
        <v>29</v>
      </c>
      <c r="AJ1" s="30">
        <v>30</v>
      </c>
      <c r="AK1" s="30">
        <v>31</v>
      </c>
      <c r="AL1" s="30">
        <v>32</v>
      </c>
      <c r="AM1" s="30">
        <v>33</v>
      </c>
      <c r="AN1" s="30">
        <v>34</v>
      </c>
      <c r="AO1" s="30">
        <v>35</v>
      </c>
      <c r="AP1" s="30">
        <v>36</v>
      </c>
      <c r="AQ1" s="30">
        <v>37</v>
      </c>
      <c r="AR1" s="30">
        <v>38</v>
      </c>
      <c r="AS1" s="30">
        <v>39</v>
      </c>
      <c r="AT1" s="30">
        <v>40</v>
      </c>
      <c r="AU1" s="30">
        <v>41</v>
      </c>
      <c r="AV1" s="30">
        <v>42</v>
      </c>
      <c r="AW1" s="30">
        <v>43</v>
      </c>
      <c r="AX1" s="30">
        <v>44</v>
      </c>
      <c r="AY1" s="30">
        <v>45</v>
      </c>
      <c r="AZ1" s="30">
        <v>46</v>
      </c>
      <c r="BA1" s="30">
        <v>47</v>
      </c>
      <c r="BB1" s="30">
        <v>48</v>
      </c>
      <c r="BC1" s="30">
        <v>49</v>
      </c>
      <c r="BD1" s="30">
        <v>50</v>
      </c>
      <c r="BE1" s="30">
        <v>51</v>
      </c>
      <c r="BF1" s="30">
        <v>52</v>
      </c>
      <c r="BG1" s="30">
        <v>53</v>
      </c>
      <c r="BH1" s="30">
        <v>54</v>
      </c>
      <c r="BI1" s="30">
        <v>55</v>
      </c>
      <c r="BJ1" s="30">
        <v>56</v>
      </c>
      <c r="BK1" s="30">
        <v>57</v>
      </c>
      <c r="BL1" s="30">
        <v>58</v>
      </c>
      <c r="BM1" s="30">
        <v>59</v>
      </c>
      <c r="BN1" s="30">
        <v>60</v>
      </c>
      <c r="BO1" s="30">
        <v>61</v>
      </c>
      <c r="BP1" s="30">
        <v>62</v>
      </c>
      <c r="BQ1" s="30">
        <v>63</v>
      </c>
      <c r="BR1" s="30">
        <v>64</v>
      </c>
      <c r="BS1" s="30">
        <v>65</v>
      </c>
      <c r="BT1" s="30">
        <v>66</v>
      </c>
      <c r="BU1" s="30">
        <v>67</v>
      </c>
      <c r="BV1" s="30">
        <v>68</v>
      </c>
      <c r="BW1" s="30">
        <v>69</v>
      </c>
      <c r="BX1" s="30">
        <v>70</v>
      </c>
      <c r="BY1" s="30">
        <v>71</v>
      </c>
      <c r="BZ1" s="30">
        <v>72</v>
      </c>
    </row>
    <row r="2" spans="1:78" x14ac:dyDescent="0.2">
      <c r="B2" s="94"/>
      <c r="C2" s="100"/>
      <c r="E2" s="100" t="s">
        <v>80</v>
      </c>
      <c r="F2" s="100">
        <f>EOMONTH(ScaleEconomics!I55,0)</f>
        <v>45596</v>
      </c>
      <c r="G2" s="100">
        <f t="shared" ref="G2:BR2" si="0">EDATE($F$2, G1)</f>
        <v>45626</v>
      </c>
      <c r="H2" s="100">
        <f t="shared" si="0"/>
        <v>45657</v>
      </c>
      <c r="I2" s="100">
        <f t="shared" si="0"/>
        <v>45688</v>
      </c>
      <c r="J2" s="100">
        <f t="shared" si="0"/>
        <v>45716</v>
      </c>
      <c r="K2" s="100">
        <f t="shared" si="0"/>
        <v>45747</v>
      </c>
      <c r="L2" s="100">
        <f t="shared" si="0"/>
        <v>45777</v>
      </c>
      <c r="M2" s="100">
        <f t="shared" si="0"/>
        <v>45808</v>
      </c>
      <c r="N2" s="100">
        <f t="shared" si="0"/>
        <v>45838</v>
      </c>
      <c r="O2" s="100">
        <f t="shared" si="0"/>
        <v>45869</v>
      </c>
      <c r="P2" s="100">
        <f t="shared" si="0"/>
        <v>45900</v>
      </c>
      <c r="Q2" s="100">
        <f t="shared" si="0"/>
        <v>45930</v>
      </c>
      <c r="R2" s="100">
        <f t="shared" si="0"/>
        <v>45961</v>
      </c>
      <c r="S2" s="100">
        <f t="shared" si="0"/>
        <v>45991</v>
      </c>
      <c r="T2" s="100">
        <f t="shared" si="0"/>
        <v>46022</v>
      </c>
      <c r="U2" s="100">
        <f t="shared" si="0"/>
        <v>46053</v>
      </c>
      <c r="V2" s="100">
        <f t="shared" si="0"/>
        <v>46081</v>
      </c>
      <c r="W2" s="100">
        <f t="shared" si="0"/>
        <v>46112</v>
      </c>
      <c r="X2" s="100">
        <f t="shared" si="0"/>
        <v>46142</v>
      </c>
      <c r="Y2" s="100">
        <f t="shared" si="0"/>
        <v>46173</v>
      </c>
      <c r="Z2" s="100">
        <f t="shared" si="0"/>
        <v>46203</v>
      </c>
      <c r="AA2" s="100">
        <f t="shared" si="0"/>
        <v>46234</v>
      </c>
      <c r="AB2" s="100">
        <f t="shared" si="0"/>
        <v>46265</v>
      </c>
      <c r="AC2" s="100">
        <f t="shared" si="0"/>
        <v>46295</v>
      </c>
      <c r="AD2" s="100">
        <f t="shared" si="0"/>
        <v>46326</v>
      </c>
      <c r="AE2" s="100">
        <f t="shared" si="0"/>
        <v>46356</v>
      </c>
      <c r="AF2" s="100">
        <f t="shared" si="0"/>
        <v>46387</v>
      </c>
      <c r="AG2" s="100">
        <f t="shared" si="0"/>
        <v>46418</v>
      </c>
      <c r="AH2" s="100">
        <f t="shared" si="0"/>
        <v>46446</v>
      </c>
      <c r="AI2" s="100">
        <f t="shared" si="0"/>
        <v>46477</v>
      </c>
      <c r="AJ2" s="100">
        <f t="shared" si="0"/>
        <v>46507</v>
      </c>
      <c r="AK2" s="100">
        <f t="shared" si="0"/>
        <v>46538</v>
      </c>
      <c r="AL2" s="100">
        <f t="shared" si="0"/>
        <v>46568</v>
      </c>
      <c r="AM2" s="100">
        <f t="shared" si="0"/>
        <v>46599</v>
      </c>
      <c r="AN2" s="100">
        <f t="shared" si="0"/>
        <v>46630</v>
      </c>
      <c r="AO2" s="100">
        <f t="shared" si="0"/>
        <v>46660</v>
      </c>
      <c r="AP2" s="100">
        <f t="shared" si="0"/>
        <v>46691</v>
      </c>
      <c r="AQ2" s="100">
        <f t="shared" si="0"/>
        <v>46721</v>
      </c>
      <c r="AR2" s="100">
        <f t="shared" si="0"/>
        <v>46752</v>
      </c>
      <c r="AS2" s="100">
        <f t="shared" si="0"/>
        <v>46783</v>
      </c>
      <c r="AT2" s="100">
        <f t="shared" si="0"/>
        <v>46812</v>
      </c>
      <c r="AU2" s="100">
        <f t="shared" si="0"/>
        <v>46843</v>
      </c>
      <c r="AV2" s="100">
        <f t="shared" si="0"/>
        <v>46873</v>
      </c>
      <c r="AW2" s="100">
        <f t="shared" si="0"/>
        <v>46904</v>
      </c>
      <c r="AX2" s="100">
        <f t="shared" si="0"/>
        <v>46934</v>
      </c>
      <c r="AY2" s="100">
        <f t="shared" si="0"/>
        <v>46965</v>
      </c>
      <c r="AZ2" s="100">
        <f t="shared" si="0"/>
        <v>46996</v>
      </c>
      <c r="BA2" s="100">
        <f t="shared" si="0"/>
        <v>47026</v>
      </c>
      <c r="BB2" s="100">
        <f t="shared" si="0"/>
        <v>47057</v>
      </c>
      <c r="BC2" s="100">
        <f t="shared" si="0"/>
        <v>47087</v>
      </c>
      <c r="BD2" s="100">
        <f t="shared" si="0"/>
        <v>47118</v>
      </c>
      <c r="BE2" s="100">
        <f t="shared" si="0"/>
        <v>47149</v>
      </c>
      <c r="BF2" s="100">
        <f t="shared" si="0"/>
        <v>47177</v>
      </c>
      <c r="BG2" s="100">
        <f t="shared" si="0"/>
        <v>47208</v>
      </c>
      <c r="BH2" s="100">
        <f t="shared" si="0"/>
        <v>47238</v>
      </c>
      <c r="BI2" s="100">
        <f t="shared" si="0"/>
        <v>47269</v>
      </c>
      <c r="BJ2" s="100">
        <f t="shared" si="0"/>
        <v>47299</v>
      </c>
      <c r="BK2" s="100">
        <f t="shared" si="0"/>
        <v>47330</v>
      </c>
      <c r="BL2" s="100">
        <f t="shared" si="0"/>
        <v>47361</v>
      </c>
      <c r="BM2" s="100">
        <f t="shared" si="0"/>
        <v>47391</v>
      </c>
      <c r="BN2" s="100">
        <f t="shared" si="0"/>
        <v>47422</v>
      </c>
      <c r="BO2" s="100">
        <f t="shared" si="0"/>
        <v>47452</v>
      </c>
      <c r="BP2" s="100">
        <f t="shared" si="0"/>
        <v>47483</v>
      </c>
      <c r="BQ2" s="100">
        <f t="shared" si="0"/>
        <v>47514</v>
      </c>
      <c r="BR2" s="100">
        <f t="shared" si="0"/>
        <v>47542</v>
      </c>
      <c r="BS2" s="100">
        <f t="shared" ref="BS2:BZ2" si="1">EDATE($F$2, BS1)</f>
        <v>47573</v>
      </c>
      <c r="BT2" s="100">
        <f t="shared" si="1"/>
        <v>47603</v>
      </c>
      <c r="BU2" s="100">
        <f t="shared" si="1"/>
        <v>47634</v>
      </c>
      <c r="BV2" s="100">
        <f t="shared" si="1"/>
        <v>47664</v>
      </c>
      <c r="BW2" s="100">
        <f t="shared" si="1"/>
        <v>47695</v>
      </c>
      <c r="BX2" s="100">
        <f t="shared" si="1"/>
        <v>47726</v>
      </c>
      <c r="BY2" s="100">
        <f t="shared" si="1"/>
        <v>47756</v>
      </c>
      <c r="BZ2" s="100">
        <f t="shared" si="1"/>
        <v>47787</v>
      </c>
    </row>
    <row r="3" spans="1:78" x14ac:dyDescent="0.2"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</row>
    <row r="4" spans="1:78" x14ac:dyDescent="0.2">
      <c r="A4" s="154" t="s">
        <v>55</v>
      </c>
      <c r="B4" s="29"/>
      <c r="C4" s="30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</row>
    <row r="5" spans="1:78" x14ac:dyDescent="0.2">
      <c r="E5" s="6"/>
    </row>
    <row r="6" spans="1:78" x14ac:dyDescent="0.2">
      <c r="A6" s="154" t="s">
        <v>5</v>
      </c>
      <c r="B6" s="29"/>
    </row>
    <row r="7" spans="1:78" x14ac:dyDescent="0.2">
      <c r="A7" s="156" t="s">
        <v>27</v>
      </c>
      <c r="B7" s="31"/>
    </row>
    <row r="8" spans="1:78" x14ac:dyDescent="0.2">
      <c r="A8" s="157" t="s">
        <v>27</v>
      </c>
      <c r="B8" s="7"/>
      <c r="C8" s="50">
        <f>SUM(F8:BB8)</f>
        <v>13818000</v>
      </c>
      <c r="E8" s="93"/>
      <c r="F8" s="63">
        <f>IF(AND(F$1&gt;ScaleEconomics!$I$227, F$1&lt;=ScaleEconomics!$I$228), ScaleEconomics!$I$217/ScaleEconomics!$I$205, 0)</f>
        <v>0</v>
      </c>
      <c r="G8" s="63">
        <f>IF(AND(G$1&gt;ScaleEconomics!$I$227, G$1&lt;=ScaleEconomics!$I$228), ScaleEconomics!$I$217/ScaleEconomics!$I$205, 0)</f>
        <v>0</v>
      </c>
      <c r="H8" s="63">
        <f>IF(AND(H$1&gt;ScaleEconomics!$I$227, H$1&lt;=ScaleEconomics!$I$228), ScaleEconomics!$I$217/ScaleEconomics!$I$205, 0)</f>
        <v>0</v>
      </c>
      <c r="I8" s="63">
        <f>IF(AND(I$1&gt;ScaleEconomics!$I$227, I$1&lt;=ScaleEconomics!$I$228), ScaleEconomics!$I$217/ScaleEconomics!$I$205, 0)</f>
        <v>0</v>
      </c>
      <c r="J8" s="63">
        <f>IF(AND(J$1&gt;ScaleEconomics!$I$227, J$1&lt;=ScaleEconomics!$I$228), ScaleEconomics!$I$217/ScaleEconomics!$I$205, 0)</f>
        <v>0</v>
      </c>
      <c r="K8" s="63">
        <f>IF(AND(K$1&gt;ScaleEconomics!$I$227, K$1&lt;=ScaleEconomics!$I$228), ScaleEconomics!$I$217/ScaleEconomics!$I$205, 0)</f>
        <v>0</v>
      </c>
      <c r="L8" s="63">
        <f>IF(AND(L$1&gt;ScaleEconomics!$I$227, L$1&lt;=ScaleEconomics!$I$228), ScaleEconomics!$I$217/ScaleEconomics!$I$205, 0)</f>
        <v>0</v>
      </c>
      <c r="M8" s="63">
        <f>IF(AND(M$1&gt;ScaleEconomics!$I$227, M$1&lt;=ScaleEconomics!$I$228), ScaleEconomics!$I$217/ScaleEconomics!$I$205, 0)</f>
        <v>0</v>
      </c>
      <c r="N8" s="63">
        <f>IF(AND(N$1&gt;ScaleEconomics!$I$227, N$1&lt;=ScaleEconomics!$I$228), ScaleEconomics!$I$217/ScaleEconomics!$I$205, 0)</f>
        <v>0</v>
      </c>
      <c r="O8" s="63">
        <f>IF(AND(O$1&gt;ScaleEconomics!$I$227, O$1&lt;=ScaleEconomics!$I$228), ScaleEconomics!$I$217/ScaleEconomics!$I$205, 0)</f>
        <v>4606000</v>
      </c>
      <c r="P8" s="63">
        <f>IF(AND(P$1&gt;ScaleEconomics!$I$227, P$1&lt;=ScaleEconomics!$I$228), ScaleEconomics!$I$217/ScaleEconomics!$I$205, 0)</f>
        <v>4606000</v>
      </c>
      <c r="Q8" s="63">
        <f>IF(AND(Q$1&gt;ScaleEconomics!$I$227, Q$1&lt;=ScaleEconomics!$I$228), ScaleEconomics!$I$217/ScaleEconomics!$I$205, 0)</f>
        <v>4606000</v>
      </c>
      <c r="R8" s="63">
        <f>IF(AND(R$1&gt;ScaleEconomics!$I$227, R$1&lt;=ScaleEconomics!$I$228), ScaleEconomics!$I$217/ScaleEconomics!$I$205, 0)</f>
        <v>0</v>
      </c>
      <c r="S8" s="63">
        <f>IF(AND(S$1&gt;ScaleEconomics!$I$227, S$1&lt;=ScaleEconomics!$I$228), ScaleEconomics!$I$217/ScaleEconomics!$I$205, 0)</f>
        <v>0</v>
      </c>
      <c r="T8" s="63">
        <f>IF(AND(T$1&gt;ScaleEconomics!$I$227, T$1&lt;=ScaleEconomics!$I$228), ScaleEconomics!$I$217/ScaleEconomics!$I$205, 0)</f>
        <v>0</v>
      </c>
      <c r="U8" s="63">
        <f>IF(AND(U$1&gt;ScaleEconomics!$I$227, U$1&lt;=ScaleEconomics!$I$228), ScaleEconomics!$I$217/ScaleEconomics!$I$205, 0)</f>
        <v>0</v>
      </c>
      <c r="V8" s="63">
        <f>IF(AND(V$1&gt;ScaleEconomics!$I$227, V$1&lt;=ScaleEconomics!$I$228), ScaleEconomics!$I$217/ScaleEconomics!$I$205, 0)</f>
        <v>0</v>
      </c>
      <c r="W8" s="63">
        <f>IF(AND(W$1&gt;ScaleEconomics!$I$227, W$1&lt;=ScaleEconomics!$I$228), ScaleEconomics!$I$217/ScaleEconomics!$I$205, 0)</f>
        <v>0</v>
      </c>
      <c r="X8" s="63">
        <f>IF(AND(X$1&gt;ScaleEconomics!$I$227, X$1&lt;=ScaleEconomics!$I$228), ScaleEconomics!$I$217/ScaleEconomics!$I$205, 0)</f>
        <v>0</v>
      </c>
      <c r="Y8" s="63">
        <f>IF(AND(Y$1&gt;ScaleEconomics!$I$227, Y$1&lt;=ScaleEconomics!$I$228), ScaleEconomics!$I$217/ScaleEconomics!$I$205, 0)</f>
        <v>0</v>
      </c>
      <c r="Z8" s="63">
        <f>IF(AND(Z$1&gt;ScaleEconomics!$I$227, Z$1&lt;=ScaleEconomics!$I$228), ScaleEconomics!$I$217/ScaleEconomics!$I$205, 0)</f>
        <v>0</v>
      </c>
      <c r="AA8" s="63">
        <f>IF(AND(AA$1&gt;ScaleEconomics!$I$227, AA$1&lt;=ScaleEconomics!$I$228), ScaleEconomics!$I$217/ScaleEconomics!$I$205, 0)</f>
        <v>0</v>
      </c>
      <c r="AB8" s="63">
        <f>IF(AND(AB$1&gt;ScaleEconomics!$I$227, AB$1&lt;=ScaleEconomics!$I$228), ScaleEconomics!$I$217/ScaleEconomics!$I$205, 0)</f>
        <v>0</v>
      </c>
      <c r="AC8" s="63">
        <f>IF(AND(AC$1&gt;ScaleEconomics!$I$227, AC$1&lt;=ScaleEconomics!$I$228), ScaleEconomics!$I$217/ScaleEconomics!$I$205, 0)</f>
        <v>0</v>
      </c>
      <c r="AD8" s="63">
        <f>IF(AND(AD$1&gt;ScaleEconomics!$I$227, AD$1&lt;=ScaleEconomics!$I$228), ScaleEconomics!$I$217/ScaleEconomics!$I$205, 0)</f>
        <v>0</v>
      </c>
      <c r="AE8" s="63">
        <f>IF(AND(AE$1&gt;ScaleEconomics!$I$227, AE$1&lt;=ScaleEconomics!$I$228), ScaleEconomics!$I$217/ScaleEconomics!$I$205, 0)</f>
        <v>0</v>
      </c>
      <c r="AF8" s="63">
        <f>IF(AND(AF$1&gt;ScaleEconomics!$I$227, AF$1&lt;=ScaleEconomics!$I$228), ScaleEconomics!$I$217/ScaleEconomics!$I$205, 0)</f>
        <v>0</v>
      </c>
      <c r="AG8" s="63">
        <f>IF(AND(AG$1&gt;ScaleEconomics!$I$227, AG$1&lt;=ScaleEconomics!$I$228), ScaleEconomics!$I$217/ScaleEconomics!$I$205, 0)</f>
        <v>0</v>
      </c>
      <c r="AH8" s="63">
        <f>IF(AND(AH$1&gt;ScaleEconomics!$I$227, AH$1&lt;=ScaleEconomics!$I$228), ScaleEconomics!$I$217/ScaleEconomics!$I$205, 0)</f>
        <v>0</v>
      </c>
      <c r="AI8" s="63">
        <f>IF(AND(AI$1&gt;ScaleEconomics!$I$227, AI$1&lt;=ScaleEconomics!$I$228), ScaleEconomics!$I$217/ScaleEconomics!$I$205, 0)</f>
        <v>0</v>
      </c>
      <c r="AJ8" s="63">
        <f>IF(AND(AJ$1&gt;ScaleEconomics!$I$227, AJ$1&lt;=ScaleEconomics!$I$228), ScaleEconomics!$I$217/ScaleEconomics!$I$205, 0)</f>
        <v>0</v>
      </c>
      <c r="AK8" s="63">
        <f>IF(AND(AK$1&gt;ScaleEconomics!$I$227, AK$1&lt;=ScaleEconomics!$I$228), ScaleEconomics!$I$217/ScaleEconomics!$I$205, 0)</f>
        <v>0</v>
      </c>
      <c r="AL8" s="63">
        <f>IF(AND(AL$1&gt;ScaleEconomics!$I$227, AL$1&lt;=ScaleEconomics!$I$228), ScaleEconomics!$I$217/ScaleEconomics!$I$205, 0)</f>
        <v>0</v>
      </c>
      <c r="AM8" s="63">
        <f>IF(AND(AM$1&gt;ScaleEconomics!$I$227, AM$1&lt;=ScaleEconomics!$I$228), ScaleEconomics!$I$217/ScaleEconomics!$I$205, 0)</f>
        <v>0</v>
      </c>
      <c r="AN8" s="63">
        <f>IF(AND(AN$1&gt;ScaleEconomics!$I$227, AN$1&lt;=ScaleEconomics!$I$228), ScaleEconomics!$I$217/ScaleEconomics!$I$205, 0)</f>
        <v>0</v>
      </c>
      <c r="AO8" s="63">
        <f>IF(AND(AO$1&gt;ScaleEconomics!$I$227, AO$1&lt;=ScaleEconomics!$I$228), ScaleEconomics!$I$217/ScaleEconomics!$I$205, 0)</f>
        <v>0</v>
      </c>
      <c r="AP8" s="63">
        <f>IF(AND(AP$1&gt;ScaleEconomics!$I$227, AP$1&lt;=ScaleEconomics!$I$228), ScaleEconomics!$I$217/ScaleEconomics!$I$205, 0)</f>
        <v>0</v>
      </c>
      <c r="AQ8" s="63">
        <f>IF(AND(AQ$1&gt;ScaleEconomics!$I$227, AQ$1&lt;=ScaleEconomics!$I$228), ScaleEconomics!$I$217/ScaleEconomics!$I$205, 0)</f>
        <v>0</v>
      </c>
      <c r="AR8" s="63">
        <f>IF(AND(AR$1&gt;ScaleEconomics!$I$227, AR$1&lt;=ScaleEconomics!$I$228), ScaleEconomics!$I$217/ScaleEconomics!$I$205, 0)</f>
        <v>0</v>
      </c>
      <c r="AS8" s="63">
        <f>IF(AND(AS$1&gt;ScaleEconomics!$I$227, AS$1&lt;=ScaleEconomics!$I$228), ScaleEconomics!$I$217/ScaleEconomics!$I$205, 0)</f>
        <v>0</v>
      </c>
      <c r="AT8" s="63">
        <f>IF(AND(AT$1&gt;ScaleEconomics!$I$227, AT$1&lt;=ScaleEconomics!$I$228), ScaleEconomics!$I$217/ScaleEconomics!$I$205, 0)</f>
        <v>0</v>
      </c>
      <c r="AU8" s="63">
        <f>IF(AND(AU$1&gt;ScaleEconomics!$I$227, AU$1&lt;=ScaleEconomics!$I$228), ScaleEconomics!$I$217/ScaleEconomics!$I$205, 0)</f>
        <v>0</v>
      </c>
      <c r="AV8" s="63">
        <f>IF(AND(AV$1&gt;ScaleEconomics!$I$227, AV$1&lt;=ScaleEconomics!$I$228), ScaleEconomics!$I$217/ScaleEconomics!$I$205, 0)</f>
        <v>0</v>
      </c>
      <c r="AW8" s="63">
        <f>IF(AND(AW$1&gt;ScaleEconomics!$I$227, AW$1&lt;=ScaleEconomics!$I$228), ScaleEconomics!$I$217/ScaleEconomics!$I$205, 0)</f>
        <v>0</v>
      </c>
      <c r="AX8" s="63">
        <f>IF(AND(AX$1&gt;ScaleEconomics!$I$227, AX$1&lt;=ScaleEconomics!$I$228), ScaleEconomics!$I$217/ScaleEconomics!$I$205, 0)</f>
        <v>0</v>
      </c>
      <c r="AY8" s="63">
        <f>IF(AND(AY$1&gt;ScaleEconomics!$I$227, AY$1&lt;=ScaleEconomics!$I$228), ScaleEconomics!$I$217/ScaleEconomics!$I$205, 0)</f>
        <v>0</v>
      </c>
      <c r="AZ8" s="63">
        <f>IF(AND(AZ$1&gt;ScaleEconomics!$I$227, AZ$1&lt;=ScaleEconomics!$I$228), ScaleEconomics!$I$217/ScaleEconomics!$I$205, 0)</f>
        <v>0</v>
      </c>
      <c r="BA8" s="63">
        <f>IF(AND(BA$1&gt;ScaleEconomics!$I$227, BA$1&lt;=ScaleEconomics!$I$228), ScaleEconomics!$I$217/ScaleEconomics!$I$205, 0)</f>
        <v>0</v>
      </c>
      <c r="BB8" s="63">
        <f>IF(AND(BB$1&gt;ScaleEconomics!$I$227, BB$1&lt;=ScaleEconomics!$I$228), ScaleEconomics!$I$217/ScaleEconomics!$I$205, 0)</f>
        <v>0</v>
      </c>
      <c r="BC8" s="63">
        <f>IF(AND(BC$1&gt;ScaleEconomics!$I$227, BC$1&lt;=ScaleEconomics!$I$228), ScaleEconomics!$I$217/ScaleEconomics!$I$205, 0)</f>
        <v>0</v>
      </c>
      <c r="BD8" s="63">
        <f>IF(AND(BD$1&gt;ScaleEconomics!$I$227, BD$1&lt;=ScaleEconomics!$I$228), ScaleEconomics!$I$217/ScaleEconomics!$I$205, 0)</f>
        <v>0</v>
      </c>
      <c r="BE8" s="63">
        <f>IF(AND(BE$1&gt;ScaleEconomics!$I$227, BE$1&lt;=ScaleEconomics!$I$228), ScaleEconomics!$I$217/ScaleEconomics!$I$205, 0)</f>
        <v>0</v>
      </c>
      <c r="BF8" s="63">
        <f>IF(AND(BF$1&gt;ScaleEconomics!$I$227, BF$1&lt;=ScaleEconomics!$I$228), ScaleEconomics!$I$217/ScaleEconomics!$I$205, 0)</f>
        <v>0</v>
      </c>
      <c r="BG8" s="63">
        <f>IF(AND(BG$1&gt;ScaleEconomics!$I$227, BG$1&lt;=ScaleEconomics!$I$228), ScaleEconomics!$I$217/ScaleEconomics!$I$205, 0)</f>
        <v>0</v>
      </c>
      <c r="BH8" s="63">
        <f>IF(AND(BH$1&gt;ScaleEconomics!$I$227, BH$1&lt;=ScaleEconomics!$I$228), ScaleEconomics!$I$217/ScaleEconomics!$I$205, 0)</f>
        <v>0</v>
      </c>
      <c r="BI8" s="63">
        <f>IF(AND(BI$1&gt;ScaleEconomics!$I$227, BI$1&lt;=ScaleEconomics!$I$228), ScaleEconomics!$I$217/ScaleEconomics!$I$205, 0)</f>
        <v>0</v>
      </c>
      <c r="BJ8" s="63">
        <f>IF(AND(BJ$1&gt;ScaleEconomics!$I$227, BJ$1&lt;=ScaleEconomics!$I$228), ScaleEconomics!$I$217/ScaleEconomics!$I$205, 0)</f>
        <v>0</v>
      </c>
      <c r="BK8" s="63">
        <f>IF(AND(BK$1&gt;ScaleEconomics!$I$227, BK$1&lt;=ScaleEconomics!$I$228), ScaleEconomics!$I$217/ScaleEconomics!$I$205, 0)</f>
        <v>0</v>
      </c>
      <c r="BL8" s="63">
        <f>IF(AND(BL$1&gt;ScaleEconomics!$I$227, BL$1&lt;=ScaleEconomics!$I$228), ScaleEconomics!$I$217/ScaleEconomics!$I$205, 0)</f>
        <v>0</v>
      </c>
      <c r="BM8" s="63">
        <f>IF(AND(BM$1&gt;ScaleEconomics!$I$227, BM$1&lt;=ScaleEconomics!$I$228), ScaleEconomics!$I$217/ScaleEconomics!$I$205, 0)</f>
        <v>0</v>
      </c>
      <c r="BN8" s="63">
        <f>IF(AND(BN$1&gt;ScaleEconomics!$I$227, BN$1&lt;=ScaleEconomics!$I$228), ScaleEconomics!$I$217/ScaleEconomics!$I$205, 0)</f>
        <v>0</v>
      </c>
      <c r="BO8" s="63">
        <f>IF(AND(BO$1&gt;ScaleEconomics!$I$227, BO$1&lt;=ScaleEconomics!$I$228), ScaleEconomics!$I$217/ScaleEconomics!$I$205, 0)</f>
        <v>0</v>
      </c>
      <c r="BP8" s="63">
        <f>IF(AND(BP$1&gt;ScaleEconomics!$I$227, BP$1&lt;=ScaleEconomics!$I$228), ScaleEconomics!$I$217/ScaleEconomics!$I$205, 0)</f>
        <v>0</v>
      </c>
      <c r="BQ8" s="63">
        <f>IF(AND(BQ$1&gt;ScaleEconomics!$I$227, BQ$1&lt;=ScaleEconomics!$I$228), ScaleEconomics!$I$217/ScaleEconomics!$I$205, 0)</f>
        <v>0</v>
      </c>
      <c r="BR8" s="63">
        <f>IF(AND(BR$1&gt;ScaleEconomics!$I$227, BR$1&lt;=ScaleEconomics!$I$228), ScaleEconomics!$I$217/ScaleEconomics!$I$205, 0)</f>
        <v>0</v>
      </c>
      <c r="BS8" s="63">
        <f>IF(AND(BS$1&gt;ScaleEconomics!$I$227, BS$1&lt;=ScaleEconomics!$I$228), ScaleEconomics!$I$217/ScaleEconomics!$I$205, 0)</f>
        <v>0</v>
      </c>
      <c r="BT8" s="63">
        <f>IF(AND(BT$1&gt;ScaleEconomics!$I$227, BT$1&lt;=ScaleEconomics!$I$228), ScaleEconomics!$I$217/ScaleEconomics!$I$205, 0)</f>
        <v>0</v>
      </c>
      <c r="BU8" s="63">
        <f>IF(AND(BU$1&gt;ScaleEconomics!$I$227, BU$1&lt;=ScaleEconomics!$I$228), ScaleEconomics!$I$217/ScaleEconomics!$I$205, 0)</f>
        <v>0</v>
      </c>
      <c r="BV8" s="63">
        <f>IF(AND(BV$1&gt;ScaleEconomics!$I$227, BV$1&lt;=ScaleEconomics!$I$228), ScaleEconomics!$I$217/ScaleEconomics!$I$205, 0)</f>
        <v>0</v>
      </c>
      <c r="BW8" s="63">
        <f>IF(AND(BW$1&gt;ScaleEconomics!$I$227, BW$1&lt;=ScaleEconomics!$I$228), ScaleEconomics!$I$217/ScaleEconomics!$I$205, 0)</f>
        <v>0</v>
      </c>
      <c r="BX8" s="63">
        <f>IF(AND(BX$1&gt;ScaleEconomics!$I$227, BX$1&lt;=ScaleEconomics!$I$228), ScaleEconomics!$I$217/ScaleEconomics!$I$205, 0)</f>
        <v>0</v>
      </c>
      <c r="BY8" s="63">
        <f>IF(AND(BY$1&gt;ScaleEconomics!$I$227, BY$1&lt;=ScaleEconomics!$I$228), ScaleEconomics!$I$217/ScaleEconomics!$I$205, 0)</f>
        <v>0</v>
      </c>
      <c r="BZ8" s="63">
        <f>IF(AND(BZ$1&gt;ScaleEconomics!$I$227, BZ$1&lt;=ScaleEconomics!$I$228), ScaleEconomics!$I$217/ScaleEconomics!$I$205, 0)</f>
        <v>0</v>
      </c>
    </row>
    <row r="9" spans="1:78" ht="15" thickBot="1" x14ac:dyDescent="0.25">
      <c r="A9" s="158" t="s">
        <v>76</v>
      </c>
      <c r="B9" s="38"/>
      <c r="C9" s="40">
        <f>SUM(F9:BB9)</f>
        <v>13818000</v>
      </c>
      <c r="E9" s="93"/>
      <c r="F9" s="121">
        <f t="shared" ref="F9:BQ9" si="2">SUM(F8)</f>
        <v>0</v>
      </c>
      <c r="G9" s="121">
        <f t="shared" si="2"/>
        <v>0</v>
      </c>
      <c r="H9" s="121">
        <f t="shared" si="2"/>
        <v>0</v>
      </c>
      <c r="I9" s="121">
        <f t="shared" si="2"/>
        <v>0</v>
      </c>
      <c r="J9" s="121">
        <f t="shared" si="2"/>
        <v>0</v>
      </c>
      <c r="K9" s="121">
        <f t="shared" si="2"/>
        <v>0</v>
      </c>
      <c r="L9" s="121">
        <f t="shared" si="2"/>
        <v>0</v>
      </c>
      <c r="M9" s="121">
        <f t="shared" si="2"/>
        <v>0</v>
      </c>
      <c r="N9" s="121">
        <f t="shared" si="2"/>
        <v>0</v>
      </c>
      <c r="O9" s="121">
        <f t="shared" si="2"/>
        <v>4606000</v>
      </c>
      <c r="P9" s="121">
        <f t="shared" si="2"/>
        <v>4606000</v>
      </c>
      <c r="Q9" s="121">
        <f t="shared" si="2"/>
        <v>4606000</v>
      </c>
      <c r="R9" s="121">
        <f t="shared" si="2"/>
        <v>0</v>
      </c>
      <c r="S9" s="121">
        <f t="shared" si="2"/>
        <v>0</v>
      </c>
      <c r="T9" s="121">
        <f t="shared" si="2"/>
        <v>0</v>
      </c>
      <c r="U9" s="121">
        <f t="shared" si="2"/>
        <v>0</v>
      </c>
      <c r="V9" s="121">
        <f t="shared" si="2"/>
        <v>0</v>
      </c>
      <c r="W9" s="121">
        <f t="shared" si="2"/>
        <v>0</v>
      </c>
      <c r="X9" s="121">
        <f t="shared" si="2"/>
        <v>0</v>
      </c>
      <c r="Y9" s="121">
        <f t="shared" si="2"/>
        <v>0</v>
      </c>
      <c r="Z9" s="121">
        <f t="shared" si="2"/>
        <v>0</v>
      </c>
      <c r="AA9" s="121">
        <f t="shared" si="2"/>
        <v>0</v>
      </c>
      <c r="AB9" s="121">
        <f t="shared" si="2"/>
        <v>0</v>
      </c>
      <c r="AC9" s="121">
        <f t="shared" si="2"/>
        <v>0</v>
      </c>
      <c r="AD9" s="121">
        <f t="shared" si="2"/>
        <v>0</v>
      </c>
      <c r="AE9" s="121">
        <f t="shared" si="2"/>
        <v>0</v>
      </c>
      <c r="AF9" s="121">
        <f t="shared" si="2"/>
        <v>0</v>
      </c>
      <c r="AG9" s="121">
        <f t="shared" si="2"/>
        <v>0</v>
      </c>
      <c r="AH9" s="121">
        <f t="shared" si="2"/>
        <v>0</v>
      </c>
      <c r="AI9" s="121">
        <f t="shared" si="2"/>
        <v>0</v>
      </c>
      <c r="AJ9" s="121">
        <f t="shared" si="2"/>
        <v>0</v>
      </c>
      <c r="AK9" s="121">
        <f t="shared" si="2"/>
        <v>0</v>
      </c>
      <c r="AL9" s="121">
        <f t="shared" si="2"/>
        <v>0</v>
      </c>
      <c r="AM9" s="121">
        <f t="shared" si="2"/>
        <v>0</v>
      </c>
      <c r="AN9" s="121">
        <f t="shared" si="2"/>
        <v>0</v>
      </c>
      <c r="AO9" s="121">
        <f t="shared" si="2"/>
        <v>0</v>
      </c>
      <c r="AP9" s="121">
        <f t="shared" si="2"/>
        <v>0</v>
      </c>
      <c r="AQ9" s="121">
        <f t="shared" si="2"/>
        <v>0</v>
      </c>
      <c r="AR9" s="121">
        <f t="shared" si="2"/>
        <v>0</v>
      </c>
      <c r="AS9" s="121">
        <f t="shared" si="2"/>
        <v>0</v>
      </c>
      <c r="AT9" s="121">
        <f t="shared" si="2"/>
        <v>0</v>
      </c>
      <c r="AU9" s="121">
        <f t="shared" si="2"/>
        <v>0</v>
      </c>
      <c r="AV9" s="121">
        <f t="shared" si="2"/>
        <v>0</v>
      </c>
      <c r="AW9" s="121">
        <f t="shared" si="2"/>
        <v>0</v>
      </c>
      <c r="AX9" s="121">
        <f t="shared" si="2"/>
        <v>0</v>
      </c>
      <c r="AY9" s="121">
        <f t="shared" si="2"/>
        <v>0</v>
      </c>
      <c r="AZ9" s="121">
        <f t="shared" si="2"/>
        <v>0</v>
      </c>
      <c r="BA9" s="121">
        <f t="shared" si="2"/>
        <v>0</v>
      </c>
      <c r="BB9" s="121">
        <f t="shared" si="2"/>
        <v>0</v>
      </c>
      <c r="BC9" s="121">
        <f t="shared" si="2"/>
        <v>0</v>
      </c>
      <c r="BD9" s="121">
        <f t="shared" si="2"/>
        <v>0</v>
      </c>
      <c r="BE9" s="121">
        <f t="shared" si="2"/>
        <v>0</v>
      </c>
      <c r="BF9" s="121">
        <f t="shared" si="2"/>
        <v>0</v>
      </c>
      <c r="BG9" s="121">
        <f t="shared" si="2"/>
        <v>0</v>
      </c>
      <c r="BH9" s="121">
        <f t="shared" si="2"/>
        <v>0</v>
      </c>
      <c r="BI9" s="121">
        <f t="shared" si="2"/>
        <v>0</v>
      </c>
      <c r="BJ9" s="121">
        <f t="shared" si="2"/>
        <v>0</v>
      </c>
      <c r="BK9" s="121">
        <f t="shared" si="2"/>
        <v>0</v>
      </c>
      <c r="BL9" s="121">
        <f t="shared" si="2"/>
        <v>0</v>
      </c>
      <c r="BM9" s="121">
        <f t="shared" si="2"/>
        <v>0</v>
      </c>
      <c r="BN9" s="121">
        <f t="shared" si="2"/>
        <v>0</v>
      </c>
      <c r="BO9" s="121">
        <f t="shared" si="2"/>
        <v>0</v>
      </c>
      <c r="BP9" s="121">
        <f t="shared" si="2"/>
        <v>0</v>
      </c>
      <c r="BQ9" s="121">
        <f t="shared" si="2"/>
        <v>0</v>
      </c>
      <c r="BR9" s="121">
        <f t="shared" ref="BR9:BZ9" si="3">SUM(BR8)</f>
        <v>0</v>
      </c>
      <c r="BS9" s="121">
        <f t="shared" si="3"/>
        <v>0</v>
      </c>
      <c r="BT9" s="121">
        <f t="shared" si="3"/>
        <v>0</v>
      </c>
      <c r="BU9" s="121">
        <f t="shared" si="3"/>
        <v>0</v>
      </c>
      <c r="BV9" s="121">
        <f t="shared" si="3"/>
        <v>0</v>
      </c>
      <c r="BW9" s="121">
        <f t="shared" si="3"/>
        <v>0</v>
      </c>
      <c r="BX9" s="121">
        <f t="shared" si="3"/>
        <v>0</v>
      </c>
      <c r="BY9" s="121">
        <f t="shared" si="3"/>
        <v>0</v>
      </c>
      <c r="BZ9" s="121">
        <f t="shared" si="3"/>
        <v>0</v>
      </c>
    </row>
    <row r="10" spans="1:78" x14ac:dyDescent="0.2">
      <c r="A10" s="159"/>
      <c r="B10" s="42"/>
      <c r="C10" s="44"/>
      <c r="E10" s="93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</row>
    <row r="11" spans="1:78" ht="15" thickBot="1" x14ac:dyDescent="0.25">
      <c r="A11" s="160" t="s">
        <v>78</v>
      </c>
      <c r="B11" s="46"/>
      <c r="C11" s="48">
        <f>SUM(F11:BB11)</f>
        <v>13818000</v>
      </c>
      <c r="E11" s="93"/>
      <c r="F11" s="123">
        <f t="shared" ref="F11:BQ11" si="4">SUM(F9)</f>
        <v>0</v>
      </c>
      <c r="G11" s="123">
        <f t="shared" si="4"/>
        <v>0</v>
      </c>
      <c r="H11" s="123">
        <f t="shared" si="4"/>
        <v>0</v>
      </c>
      <c r="I11" s="123">
        <f t="shared" si="4"/>
        <v>0</v>
      </c>
      <c r="J11" s="123">
        <f t="shared" si="4"/>
        <v>0</v>
      </c>
      <c r="K11" s="123">
        <f t="shared" si="4"/>
        <v>0</v>
      </c>
      <c r="L11" s="123">
        <f t="shared" si="4"/>
        <v>0</v>
      </c>
      <c r="M11" s="123">
        <f t="shared" si="4"/>
        <v>0</v>
      </c>
      <c r="N11" s="123">
        <f t="shared" si="4"/>
        <v>0</v>
      </c>
      <c r="O11" s="123">
        <f t="shared" si="4"/>
        <v>4606000</v>
      </c>
      <c r="P11" s="123">
        <f t="shared" si="4"/>
        <v>4606000</v>
      </c>
      <c r="Q11" s="123">
        <f t="shared" si="4"/>
        <v>4606000</v>
      </c>
      <c r="R11" s="123">
        <f t="shared" si="4"/>
        <v>0</v>
      </c>
      <c r="S11" s="123">
        <f t="shared" si="4"/>
        <v>0</v>
      </c>
      <c r="T11" s="123">
        <f t="shared" si="4"/>
        <v>0</v>
      </c>
      <c r="U11" s="123">
        <f t="shared" si="4"/>
        <v>0</v>
      </c>
      <c r="V11" s="123">
        <f t="shared" si="4"/>
        <v>0</v>
      </c>
      <c r="W11" s="123">
        <f t="shared" si="4"/>
        <v>0</v>
      </c>
      <c r="X11" s="123">
        <f t="shared" si="4"/>
        <v>0</v>
      </c>
      <c r="Y11" s="123">
        <f t="shared" si="4"/>
        <v>0</v>
      </c>
      <c r="Z11" s="123">
        <f t="shared" si="4"/>
        <v>0</v>
      </c>
      <c r="AA11" s="123">
        <f t="shared" si="4"/>
        <v>0</v>
      </c>
      <c r="AB11" s="123">
        <f t="shared" si="4"/>
        <v>0</v>
      </c>
      <c r="AC11" s="123">
        <f t="shared" si="4"/>
        <v>0</v>
      </c>
      <c r="AD11" s="123">
        <f t="shared" si="4"/>
        <v>0</v>
      </c>
      <c r="AE11" s="123">
        <f t="shared" si="4"/>
        <v>0</v>
      </c>
      <c r="AF11" s="123">
        <f t="shared" si="4"/>
        <v>0</v>
      </c>
      <c r="AG11" s="123">
        <f t="shared" si="4"/>
        <v>0</v>
      </c>
      <c r="AH11" s="123">
        <f t="shared" si="4"/>
        <v>0</v>
      </c>
      <c r="AI11" s="123">
        <f t="shared" si="4"/>
        <v>0</v>
      </c>
      <c r="AJ11" s="123">
        <f t="shared" si="4"/>
        <v>0</v>
      </c>
      <c r="AK11" s="123">
        <f t="shared" si="4"/>
        <v>0</v>
      </c>
      <c r="AL11" s="123">
        <f t="shared" si="4"/>
        <v>0</v>
      </c>
      <c r="AM11" s="123">
        <f t="shared" si="4"/>
        <v>0</v>
      </c>
      <c r="AN11" s="123">
        <f t="shared" si="4"/>
        <v>0</v>
      </c>
      <c r="AO11" s="123">
        <f t="shared" si="4"/>
        <v>0</v>
      </c>
      <c r="AP11" s="123">
        <f t="shared" si="4"/>
        <v>0</v>
      </c>
      <c r="AQ11" s="123">
        <f t="shared" si="4"/>
        <v>0</v>
      </c>
      <c r="AR11" s="123">
        <f t="shared" si="4"/>
        <v>0</v>
      </c>
      <c r="AS11" s="123">
        <f t="shared" si="4"/>
        <v>0</v>
      </c>
      <c r="AT11" s="123">
        <f t="shared" si="4"/>
        <v>0</v>
      </c>
      <c r="AU11" s="123">
        <f t="shared" si="4"/>
        <v>0</v>
      </c>
      <c r="AV11" s="123">
        <f t="shared" si="4"/>
        <v>0</v>
      </c>
      <c r="AW11" s="123">
        <f t="shared" si="4"/>
        <v>0</v>
      </c>
      <c r="AX11" s="123">
        <f t="shared" si="4"/>
        <v>0</v>
      </c>
      <c r="AY11" s="123">
        <f t="shared" si="4"/>
        <v>0</v>
      </c>
      <c r="AZ11" s="123">
        <f t="shared" si="4"/>
        <v>0</v>
      </c>
      <c r="BA11" s="123">
        <f t="shared" si="4"/>
        <v>0</v>
      </c>
      <c r="BB11" s="123">
        <f t="shared" si="4"/>
        <v>0</v>
      </c>
      <c r="BC11" s="123">
        <f t="shared" si="4"/>
        <v>0</v>
      </c>
      <c r="BD11" s="123">
        <f t="shared" si="4"/>
        <v>0</v>
      </c>
      <c r="BE11" s="123">
        <f t="shared" si="4"/>
        <v>0</v>
      </c>
      <c r="BF11" s="123">
        <f t="shared" si="4"/>
        <v>0</v>
      </c>
      <c r="BG11" s="123">
        <f t="shared" si="4"/>
        <v>0</v>
      </c>
      <c r="BH11" s="123">
        <f t="shared" si="4"/>
        <v>0</v>
      </c>
      <c r="BI11" s="123">
        <f t="shared" si="4"/>
        <v>0</v>
      </c>
      <c r="BJ11" s="123">
        <f t="shared" si="4"/>
        <v>0</v>
      </c>
      <c r="BK11" s="123">
        <f t="shared" si="4"/>
        <v>0</v>
      </c>
      <c r="BL11" s="123">
        <f t="shared" si="4"/>
        <v>0</v>
      </c>
      <c r="BM11" s="123">
        <f t="shared" si="4"/>
        <v>0</v>
      </c>
      <c r="BN11" s="123">
        <f t="shared" si="4"/>
        <v>0</v>
      </c>
      <c r="BO11" s="123">
        <f t="shared" si="4"/>
        <v>0</v>
      </c>
      <c r="BP11" s="123">
        <f t="shared" si="4"/>
        <v>0</v>
      </c>
      <c r="BQ11" s="123">
        <f t="shared" si="4"/>
        <v>0</v>
      </c>
      <c r="BR11" s="123">
        <f t="shared" ref="BR11:BZ11" si="5">SUM(BR9)</f>
        <v>0</v>
      </c>
      <c r="BS11" s="123">
        <f t="shared" si="5"/>
        <v>0</v>
      </c>
      <c r="BT11" s="123">
        <f t="shared" si="5"/>
        <v>0</v>
      </c>
      <c r="BU11" s="123">
        <f t="shared" si="5"/>
        <v>0</v>
      </c>
      <c r="BV11" s="123">
        <f t="shared" si="5"/>
        <v>0</v>
      </c>
      <c r="BW11" s="123">
        <f t="shared" si="5"/>
        <v>0</v>
      </c>
      <c r="BX11" s="123">
        <f t="shared" si="5"/>
        <v>0</v>
      </c>
      <c r="BY11" s="123">
        <f t="shared" si="5"/>
        <v>0</v>
      </c>
      <c r="BZ11" s="123">
        <f t="shared" si="5"/>
        <v>0</v>
      </c>
    </row>
    <row r="12" spans="1:78" ht="15" thickTop="1" x14ac:dyDescent="0.2">
      <c r="C12" s="50"/>
      <c r="E12" s="9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</row>
    <row r="13" spans="1:78" x14ac:dyDescent="0.2">
      <c r="A13" s="154" t="s">
        <v>4</v>
      </c>
      <c r="B13" s="29"/>
      <c r="C13" s="50"/>
      <c r="E13" s="9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</row>
    <row r="14" spans="1:78" x14ac:dyDescent="0.2">
      <c r="A14" s="156" t="s">
        <v>60</v>
      </c>
      <c r="B14" s="31"/>
      <c r="C14" s="50"/>
      <c r="E14" s="9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</row>
    <row r="15" spans="1:78" x14ac:dyDescent="0.2">
      <c r="A15" s="157" t="s">
        <v>56</v>
      </c>
      <c r="B15" s="7"/>
      <c r="C15" s="50">
        <f>SUM(F15:BB15)</f>
        <v>-750000</v>
      </c>
      <c r="E15" s="93"/>
      <c r="F15" s="63">
        <f>-ScaleEconomics!I134</f>
        <v>-750000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</row>
    <row r="16" spans="1:78" x14ac:dyDescent="0.2">
      <c r="A16" s="157" t="s">
        <v>69</v>
      </c>
      <c r="B16" s="7"/>
      <c r="C16" s="50">
        <f>SUM(F16:BB16)</f>
        <v>-45000</v>
      </c>
      <c r="E16" s="93"/>
      <c r="F16" s="63">
        <f>IF(AND(F$1&gt;ScaleEconomics!$I$221, F$1&lt;=ScaleEconomics!$I$222), -ScaleEconomics!$I$121/ScaleEconomics!$I$118, 0)</f>
        <v>-22500</v>
      </c>
      <c r="G16" s="63">
        <f>IF(AND(G$1&gt;ScaleEconomics!$I$221, G$1&lt;=ScaleEconomics!$I$222), -ScaleEconomics!$I$121/ScaleEconomics!$I$118, 0)</f>
        <v>-22500</v>
      </c>
      <c r="H16" s="63">
        <f>IF(AND(H$1&gt;ScaleEconomics!$I$221, H$1&lt;=ScaleEconomics!$I$222), -ScaleEconomics!$I$121/ScaleEconomics!$I$118, 0)</f>
        <v>0</v>
      </c>
      <c r="I16" s="63">
        <f>IF(AND(I$1&gt;ScaleEconomics!$I$221, I$1&lt;=ScaleEconomics!$I$222), -ScaleEconomics!$I$121/ScaleEconomics!$I$118, 0)</f>
        <v>0</v>
      </c>
      <c r="J16" s="63">
        <f>IF(AND(J$1&gt;ScaleEconomics!$I$221, J$1&lt;=ScaleEconomics!$I$222), -ScaleEconomics!$I$121/ScaleEconomics!$I$118, 0)</f>
        <v>0</v>
      </c>
      <c r="K16" s="63">
        <f>IF(AND(K$1&gt;ScaleEconomics!$I$221, K$1&lt;=ScaleEconomics!$I$222), -ScaleEconomics!$I$121/ScaleEconomics!$I$118, 0)</f>
        <v>0</v>
      </c>
      <c r="L16" s="63">
        <f>IF(AND(L$1&gt;ScaleEconomics!$I$221, L$1&lt;=ScaleEconomics!$I$222), -ScaleEconomics!$I$121/ScaleEconomics!$I$118, 0)</f>
        <v>0</v>
      </c>
      <c r="M16" s="63">
        <f>IF(AND(M$1&gt;ScaleEconomics!$I$221, M$1&lt;=ScaleEconomics!$I$222), -ScaleEconomics!$I$121/ScaleEconomics!$I$118, 0)</f>
        <v>0</v>
      </c>
      <c r="N16" s="63">
        <f>IF(AND(N$1&gt;ScaleEconomics!$I$221, N$1&lt;=ScaleEconomics!$I$222), -ScaleEconomics!$I$121/ScaleEconomics!$I$118, 0)</f>
        <v>0</v>
      </c>
      <c r="O16" s="63">
        <f>IF(AND(O$1&gt;ScaleEconomics!$I$221, O$1&lt;=ScaleEconomics!$I$222), -ScaleEconomics!$I$121/ScaleEconomics!$I$118, 0)</f>
        <v>0</v>
      </c>
      <c r="P16" s="63">
        <f>IF(AND(P$1&gt;ScaleEconomics!$I$221, P$1&lt;=ScaleEconomics!$I$222), -ScaleEconomics!$I$121/ScaleEconomics!$I$118, 0)</f>
        <v>0</v>
      </c>
      <c r="Q16" s="63">
        <f>IF(AND(Q$1&gt;ScaleEconomics!$I$221, Q$1&lt;=ScaleEconomics!$I$222), -ScaleEconomics!$I$121/ScaleEconomics!$I$118, 0)</f>
        <v>0</v>
      </c>
      <c r="R16" s="63">
        <f>IF(AND(R$1&gt;ScaleEconomics!$I$221, R$1&lt;=ScaleEconomics!$I$222), -ScaleEconomics!$I$121/ScaleEconomics!$I$118, 0)</f>
        <v>0</v>
      </c>
      <c r="S16" s="63">
        <f>IF(AND(S$1&gt;ScaleEconomics!$I$221, S$1&lt;=ScaleEconomics!$I$222), -ScaleEconomics!$I$121/ScaleEconomics!$I$118, 0)</f>
        <v>0</v>
      </c>
      <c r="T16" s="63">
        <f>IF(AND(T$1&gt;ScaleEconomics!$I$221, T$1&lt;=ScaleEconomics!$I$222), -ScaleEconomics!$I$121/ScaleEconomics!$I$118, 0)</f>
        <v>0</v>
      </c>
      <c r="U16" s="63">
        <f>IF(AND(U$1&gt;ScaleEconomics!$I$221, U$1&lt;=ScaleEconomics!$I$222), -ScaleEconomics!$I$121/ScaleEconomics!$I$118, 0)</f>
        <v>0</v>
      </c>
      <c r="V16" s="63">
        <f>IF(AND(V$1&gt;ScaleEconomics!$I$221, V$1&lt;=ScaleEconomics!$I$222), -ScaleEconomics!$I$121/ScaleEconomics!$I$118, 0)</f>
        <v>0</v>
      </c>
      <c r="W16" s="63">
        <f>IF(AND(W$1&gt;ScaleEconomics!$I$221, W$1&lt;=ScaleEconomics!$I$222), -ScaleEconomics!$I$121/ScaleEconomics!$I$118, 0)</f>
        <v>0</v>
      </c>
      <c r="X16" s="63">
        <f>IF(AND(X$1&gt;ScaleEconomics!$I$221, X$1&lt;=ScaleEconomics!$I$222), -ScaleEconomics!$I$121/ScaleEconomics!$I$118, 0)</f>
        <v>0</v>
      </c>
      <c r="Y16" s="63">
        <f>IF(AND(Y$1&gt;ScaleEconomics!$I$221, Y$1&lt;=ScaleEconomics!$I$222), -ScaleEconomics!$I$121/ScaleEconomics!$I$118, 0)</f>
        <v>0</v>
      </c>
      <c r="Z16" s="63">
        <f>IF(AND(Z$1&gt;ScaleEconomics!$I$221, Z$1&lt;=ScaleEconomics!$I$222), -ScaleEconomics!$I$121/ScaleEconomics!$I$118, 0)</f>
        <v>0</v>
      </c>
      <c r="AA16" s="63">
        <f>IF(AND(AA$1&gt;ScaleEconomics!$I$221, AA$1&lt;=ScaleEconomics!$I$222), -ScaleEconomics!$I$121/ScaleEconomics!$I$118, 0)</f>
        <v>0</v>
      </c>
      <c r="AB16" s="63">
        <f>IF(AND(AB$1&gt;ScaleEconomics!$I$221, AB$1&lt;=ScaleEconomics!$I$222), -ScaleEconomics!$I$121/ScaleEconomics!$I$118, 0)</f>
        <v>0</v>
      </c>
      <c r="AC16" s="63">
        <f>IF(AND(AC$1&gt;ScaleEconomics!$I$221, AC$1&lt;=ScaleEconomics!$I$222), -ScaleEconomics!$I$121/ScaleEconomics!$I$118, 0)</f>
        <v>0</v>
      </c>
      <c r="AD16" s="63">
        <f>IF(AND(AD$1&gt;ScaleEconomics!$I$221, AD$1&lt;=ScaleEconomics!$I$222), -ScaleEconomics!$I$121/ScaleEconomics!$I$118, 0)</f>
        <v>0</v>
      </c>
      <c r="AE16" s="63">
        <f>IF(AND(AE$1&gt;ScaleEconomics!$I$221, AE$1&lt;=ScaleEconomics!$I$222), -ScaleEconomics!$I$121/ScaleEconomics!$I$118, 0)</f>
        <v>0</v>
      </c>
      <c r="AF16" s="63">
        <f>IF(AND(AF$1&gt;ScaleEconomics!$I$221, AF$1&lt;=ScaleEconomics!$I$222), -ScaleEconomics!$I$121/ScaleEconomics!$I$118, 0)</f>
        <v>0</v>
      </c>
      <c r="AG16" s="63">
        <f>IF(AND(AG$1&gt;ScaleEconomics!$I$221, AG$1&lt;=ScaleEconomics!$I$222), -ScaleEconomics!$I$121/ScaleEconomics!$I$118, 0)</f>
        <v>0</v>
      </c>
      <c r="AH16" s="63">
        <f>IF(AND(AH$1&gt;ScaleEconomics!$I$221, AH$1&lt;=ScaleEconomics!$I$222), -ScaleEconomics!$I$121/ScaleEconomics!$I$118, 0)</f>
        <v>0</v>
      </c>
      <c r="AI16" s="63">
        <f>IF(AND(AI$1&gt;ScaleEconomics!$I$221, AI$1&lt;=ScaleEconomics!$I$222), -ScaleEconomics!$I$121/ScaleEconomics!$I$118, 0)</f>
        <v>0</v>
      </c>
      <c r="AJ16" s="63">
        <f>IF(AND(AJ$1&gt;ScaleEconomics!$I$221, AJ$1&lt;=ScaleEconomics!$I$222), -ScaleEconomics!$I$121/ScaleEconomics!$I$118, 0)</f>
        <v>0</v>
      </c>
      <c r="AK16" s="63">
        <f>IF(AND(AK$1&gt;ScaleEconomics!$I$221, AK$1&lt;=ScaleEconomics!$I$222), -ScaleEconomics!$I$121/ScaleEconomics!$I$118, 0)</f>
        <v>0</v>
      </c>
      <c r="AL16" s="63">
        <f>IF(AND(AL$1&gt;ScaleEconomics!$I$221, AL$1&lt;=ScaleEconomics!$I$222), -ScaleEconomics!$I$121/ScaleEconomics!$I$118, 0)</f>
        <v>0</v>
      </c>
      <c r="AM16" s="63">
        <f>IF(AND(AM$1&gt;ScaleEconomics!$I$221, AM$1&lt;=ScaleEconomics!$I$222), -ScaleEconomics!$I$121/ScaleEconomics!$I$118, 0)</f>
        <v>0</v>
      </c>
      <c r="AN16" s="63">
        <f>IF(AND(AN$1&gt;ScaleEconomics!$I$221, AN$1&lt;=ScaleEconomics!$I$222), -ScaleEconomics!$I$121/ScaleEconomics!$I$118, 0)</f>
        <v>0</v>
      </c>
      <c r="AO16" s="63">
        <f>IF(AND(AO$1&gt;ScaleEconomics!$I$221, AO$1&lt;=ScaleEconomics!$I$222), -ScaleEconomics!$I$121/ScaleEconomics!$I$118, 0)</f>
        <v>0</v>
      </c>
      <c r="AP16" s="63">
        <f>IF(AND(AP$1&gt;ScaleEconomics!$I$221, AP$1&lt;=ScaleEconomics!$I$222), -ScaleEconomics!$I$121/ScaleEconomics!$I$118, 0)</f>
        <v>0</v>
      </c>
      <c r="AQ16" s="63">
        <f>IF(AND(AQ$1&gt;ScaleEconomics!$I$221, AQ$1&lt;=ScaleEconomics!$I$222), -ScaleEconomics!$I$121/ScaleEconomics!$I$118, 0)</f>
        <v>0</v>
      </c>
      <c r="AR16" s="63">
        <f>IF(AND(AR$1&gt;ScaleEconomics!$I$221, AR$1&lt;=ScaleEconomics!$I$222), -ScaleEconomics!$I$121/ScaleEconomics!$I$118, 0)</f>
        <v>0</v>
      </c>
      <c r="AS16" s="63">
        <f>IF(AND(AS$1&gt;ScaleEconomics!$I$221, AS$1&lt;=ScaleEconomics!$I$222), -ScaleEconomics!$I$121/ScaleEconomics!$I$118, 0)</f>
        <v>0</v>
      </c>
      <c r="AT16" s="63">
        <f>IF(AND(AT$1&gt;ScaleEconomics!$I$221, AT$1&lt;=ScaleEconomics!$I$222), -ScaleEconomics!$I$121/ScaleEconomics!$I$118, 0)</f>
        <v>0</v>
      </c>
      <c r="AU16" s="63">
        <f>IF(AND(AU$1&gt;ScaleEconomics!$I$221, AU$1&lt;=ScaleEconomics!$I$222), -ScaleEconomics!$I$121/ScaleEconomics!$I$118, 0)</f>
        <v>0</v>
      </c>
      <c r="AV16" s="63">
        <f>IF(AND(AV$1&gt;ScaleEconomics!$I$221, AV$1&lt;=ScaleEconomics!$I$222), -ScaleEconomics!$I$121/ScaleEconomics!$I$118, 0)</f>
        <v>0</v>
      </c>
      <c r="AW16" s="63">
        <f>IF(AND(AW$1&gt;ScaleEconomics!$I$221, AW$1&lt;=ScaleEconomics!$I$222), -ScaleEconomics!$I$121/ScaleEconomics!$I$118, 0)</f>
        <v>0</v>
      </c>
      <c r="AX16" s="63">
        <f>IF(AND(AX$1&gt;ScaleEconomics!$I$221, AX$1&lt;=ScaleEconomics!$I$222), -ScaleEconomics!$I$121/ScaleEconomics!$I$118, 0)</f>
        <v>0</v>
      </c>
      <c r="AY16" s="63">
        <f>IF(AND(AY$1&gt;ScaleEconomics!$I$221, AY$1&lt;=ScaleEconomics!$I$222), -ScaleEconomics!$I$121/ScaleEconomics!$I$118, 0)</f>
        <v>0</v>
      </c>
      <c r="AZ16" s="63">
        <f>IF(AND(AZ$1&gt;ScaleEconomics!$I$221, AZ$1&lt;=ScaleEconomics!$I$222), -ScaleEconomics!$I$121/ScaleEconomics!$I$118, 0)</f>
        <v>0</v>
      </c>
      <c r="BA16" s="63">
        <f>IF(AND(BA$1&gt;ScaleEconomics!$I$221, BA$1&lt;=ScaleEconomics!$I$222), -ScaleEconomics!$I$121/ScaleEconomics!$I$118, 0)</f>
        <v>0</v>
      </c>
      <c r="BB16" s="63">
        <f>IF(AND(BB$1&gt;ScaleEconomics!$I$221, BB$1&lt;=ScaleEconomics!$I$222), -ScaleEconomics!$I$121/ScaleEconomics!$I$118, 0)</f>
        <v>0</v>
      </c>
      <c r="BC16" s="63">
        <f>IF(AND(BC$1&gt;ScaleEconomics!$I$221, BC$1&lt;=ScaleEconomics!$I$222), -ScaleEconomics!$I$121/ScaleEconomics!$I$118, 0)</f>
        <v>0</v>
      </c>
      <c r="BD16" s="63">
        <f>IF(AND(BD$1&gt;ScaleEconomics!$I$221, BD$1&lt;=ScaleEconomics!$I$222), -ScaleEconomics!$I$121/ScaleEconomics!$I$118, 0)</f>
        <v>0</v>
      </c>
      <c r="BE16" s="63">
        <f>IF(AND(BE$1&gt;ScaleEconomics!$I$221, BE$1&lt;=ScaleEconomics!$I$222), -ScaleEconomics!$I$121/ScaleEconomics!$I$118, 0)</f>
        <v>0</v>
      </c>
      <c r="BF16" s="63">
        <f>IF(AND(BF$1&gt;ScaleEconomics!$I$221, BF$1&lt;=ScaleEconomics!$I$222), -ScaleEconomics!$I$121/ScaleEconomics!$I$118, 0)</f>
        <v>0</v>
      </c>
      <c r="BG16" s="63">
        <f>IF(AND(BG$1&gt;ScaleEconomics!$I$221, BG$1&lt;=ScaleEconomics!$I$222), -ScaleEconomics!$I$121/ScaleEconomics!$I$118, 0)</f>
        <v>0</v>
      </c>
      <c r="BH16" s="63">
        <f>IF(AND(BH$1&gt;ScaleEconomics!$I$221, BH$1&lt;=ScaleEconomics!$I$222), -ScaleEconomics!$I$121/ScaleEconomics!$I$118, 0)</f>
        <v>0</v>
      </c>
      <c r="BI16" s="63">
        <f>IF(AND(BI$1&gt;ScaleEconomics!$I$221, BI$1&lt;=ScaleEconomics!$I$222), -ScaleEconomics!$I$121/ScaleEconomics!$I$118, 0)</f>
        <v>0</v>
      </c>
      <c r="BJ16" s="63">
        <f>IF(AND(BJ$1&gt;ScaleEconomics!$I$221, BJ$1&lt;=ScaleEconomics!$I$222), -ScaleEconomics!$I$121/ScaleEconomics!$I$118, 0)</f>
        <v>0</v>
      </c>
      <c r="BK16" s="63">
        <f>IF(AND(BK$1&gt;ScaleEconomics!$I$221, BK$1&lt;=ScaleEconomics!$I$222), -ScaleEconomics!$I$121/ScaleEconomics!$I$118, 0)</f>
        <v>0</v>
      </c>
      <c r="BL16" s="63">
        <f>IF(AND(BL$1&gt;ScaleEconomics!$I$221, BL$1&lt;=ScaleEconomics!$I$222), -ScaleEconomics!$I$121/ScaleEconomics!$I$118, 0)</f>
        <v>0</v>
      </c>
      <c r="BM16" s="63">
        <f>IF(AND(BM$1&gt;ScaleEconomics!$I$221, BM$1&lt;=ScaleEconomics!$I$222), -ScaleEconomics!$I$121/ScaleEconomics!$I$118, 0)</f>
        <v>0</v>
      </c>
      <c r="BN16" s="63">
        <f>IF(AND(BN$1&gt;ScaleEconomics!$I$221, BN$1&lt;=ScaleEconomics!$I$222), -ScaleEconomics!$I$121/ScaleEconomics!$I$118, 0)</f>
        <v>0</v>
      </c>
      <c r="BO16" s="63">
        <f>IF(AND(BO$1&gt;ScaleEconomics!$I$221, BO$1&lt;=ScaleEconomics!$I$222), -ScaleEconomics!$I$121/ScaleEconomics!$I$118, 0)</f>
        <v>0</v>
      </c>
      <c r="BP16" s="63">
        <f>IF(AND(BP$1&gt;ScaleEconomics!$I$221, BP$1&lt;=ScaleEconomics!$I$222), -ScaleEconomics!$I$121/ScaleEconomics!$I$118, 0)</f>
        <v>0</v>
      </c>
      <c r="BQ16" s="63">
        <f>IF(AND(BQ$1&gt;ScaleEconomics!$I$221, BQ$1&lt;=ScaleEconomics!$I$222), -ScaleEconomics!$I$121/ScaleEconomics!$I$118, 0)</f>
        <v>0</v>
      </c>
      <c r="BR16" s="63">
        <f>IF(AND(BR$1&gt;ScaleEconomics!$I$221, BR$1&lt;=ScaleEconomics!$I$222), -ScaleEconomics!$I$121/ScaleEconomics!$I$118, 0)</f>
        <v>0</v>
      </c>
      <c r="BS16" s="63">
        <f>IF(AND(BS$1&gt;ScaleEconomics!$I$221, BS$1&lt;=ScaleEconomics!$I$222), -ScaleEconomics!$I$121/ScaleEconomics!$I$118, 0)</f>
        <v>0</v>
      </c>
      <c r="BT16" s="63">
        <f>IF(AND(BT$1&gt;ScaleEconomics!$I$221, BT$1&lt;=ScaleEconomics!$I$222), -ScaleEconomics!$I$121/ScaleEconomics!$I$118, 0)</f>
        <v>0</v>
      </c>
      <c r="BU16" s="63">
        <f>IF(AND(BU$1&gt;ScaleEconomics!$I$221, BU$1&lt;=ScaleEconomics!$I$222), -ScaleEconomics!$I$121/ScaleEconomics!$I$118, 0)</f>
        <v>0</v>
      </c>
      <c r="BV16" s="63">
        <f>IF(AND(BV$1&gt;ScaleEconomics!$I$221, BV$1&lt;=ScaleEconomics!$I$222), -ScaleEconomics!$I$121/ScaleEconomics!$I$118, 0)</f>
        <v>0</v>
      </c>
      <c r="BW16" s="63">
        <f>IF(AND(BW$1&gt;ScaleEconomics!$I$221, BW$1&lt;=ScaleEconomics!$I$222), -ScaleEconomics!$I$121/ScaleEconomics!$I$118, 0)</f>
        <v>0</v>
      </c>
      <c r="BX16" s="63">
        <f>IF(AND(BX$1&gt;ScaleEconomics!$I$221, BX$1&lt;=ScaleEconomics!$I$222), -ScaleEconomics!$I$121/ScaleEconomics!$I$118, 0)</f>
        <v>0</v>
      </c>
      <c r="BY16" s="63">
        <f>IF(AND(BY$1&gt;ScaleEconomics!$I$221, BY$1&lt;=ScaleEconomics!$I$222), -ScaleEconomics!$I$121/ScaleEconomics!$I$118, 0)</f>
        <v>0</v>
      </c>
      <c r="BZ16" s="63">
        <f>IF(AND(BZ$1&gt;ScaleEconomics!$I$221, BZ$1&lt;=ScaleEconomics!$I$222), -ScaleEconomics!$I$121/ScaleEconomics!$I$118, 0)</f>
        <v>0</v>
      </c>
    </row>
    <row r="17" spans="1:78" x14ac:dyDescent="0.2">
      <c r="A17" s="157" t="s">
        <v>70</v>
      </c>
      <c r="B17" s="7"/>
      <c r="C17" s="50">
        <f>SUM(F17:BB17)</f>
        <v>-450000</v>
      </c>
      <c r="E17" s="93"/>
      <c r="F17" s="63">
        <f>IF(F$1=ScaleEconomics!$I$224, -ScaleEconomics!$I$137, 0)</f>
        <v>0</v>
      </c>
      <c r="G17" s="63">
        <f>IF(G$1=ScaleEconomics!$I$224, -ScaleEconomics!$I$137, 0)</f>
        <v>0</v>
      </c>
      <c r="H17" s="63">
        <f>IF(H$1=ScaleEconomics!$I$224, -ScaleEconomics!$I$137, 0)</f>
        <v>0</v>
      </c>
      <c r="I17" s="63">
        <f>IF(I$1=ScaleEconomics!$I$224, -ScaleEconomics!$I$137, 0)</f>
        <v>0</v>
      </c>
      <c r="J17" s="63">
        <f>IF(J$1=ScaleEconomics!$I$224, -ScaleEconomics!$I$137, 0)</f>
        <v>-450000</v>
      </c>
      <c r="K17" s="63">
        <f>IF(K$1=ScaleEconomics!$I$224, -ScaleEconomics!$I$137, 0)</f>
        <v>0</v>
      </c>
      <c r="L17" s="63">
        <f>IF(L$1=ScaleEconomics!$I$224, -ScaleEconomics!$I$137, 0)</f>
        <v>0</v>
      </c>
      <c r="M17" s="63">
        <f>IF(M$1=ScaleEconomics!$I$224, -ScaleEconomics!$I$137, 0)</f>
        <v>0</v>
      </c>
      <c r="N17" s="63">
        <f>IF(N$1=ScaleEconomics!$I$224, -ScaleEconomics!$I$137, 0)</f>
        <v>0</v>
      </c>
      <c r="O17" s="63">
        <f>IF(O$1=ScaleEconomics!$I$224, -ScaleEconomics!$I$137, 0)</f>
        <v>0</v>
      </c>
      <c r="P17" s="63">
        <f>IF(P$1=ScaleEconomics!$I$224, -ScaleEconomics!$I$137, 0)</f>
        <v>0</v>
      </c>
      <c r="Q17" s="63">
        <f>IF(Q$1=ScaleEconomics!$I$224, -ScaleEconomics!$I$137, 0)</f>
        <v>0</v>
      </c>
      <c r="R17" s="63">
        <f>IF(R$1=ScaleEconomics!$I$224, -ScaleEconomics!$I$137, 0)</f>
        <v>0</v>
      </c>
      <c r="S17" s="63">
        <f>IF(S$1=ScaleEconomics!$I$224, -ScaleEconomics!$I$137, 0)</f>
        <v>0</v>
      </c>
      <c r="T17" s="63">
        <f>IF(T$1=ScaleEconomics!$I$224, -ScaleEconomics!$I$137, 0)</f>
        <v>0</v>
      </c>
      <c r="U17" s="63">
        <f>IF(U$1=ScaleEconomics!$I$224, -ScaleEconomics!$I$137, 0)</f>
        <v>0</v>
      </c>
      <c r="V17" s="63">
        <f>IF(V$1=ScaleEconomics!$I$224, -ScaleEconomics!$I$137, 0)</f>
        <v>0</v>
      </c>
      <c r="W17" s="63">
        <f>IF(W$1=ScaleEconomics!$I$224, -ScaleEconomics!$I$137, 0)</f>
        <v>0</v>
      </c>
      <c r="X17" s="63">
        <f>IF(X$1=ScaleEconomics!$I$224, -ScaleEconomics!$I$137, 0)</f>
        <v>0</v>
      </c>
      <c r="Y17" s="63">
        <f>IF(Y$1=ScaleEconomics!$I$224, -ScaleEconomics!$I$137, 0)</f>
        <v>0</v>
      </c>
      <c r="Z17" s="63">
        <f>IF(Z$1=ScaleEconomics!$I$224, -ScaleEconomics!$I$137, 0)</f>
        <v>0</v>
      </c>
      <c r="AA17" s="63">
        <f>IF(AA$1=ScaleEconomics!$I$224, -ScaleEconomics!$I$137, 0)</f>
        <v>0</v>
      </c>
      <c r="AB17" s="63">
        <f>IF(AB$1=ScaleEconomics!$I$224, -ScaleEconomics!$I$137, 0)</f>
        <v>0</v>
      </c>
      <c r="AC17" s="63">
        <f>IF(AC$1=ScaleEconomics!$I$224, -ScaleEconomics!$I$137, 0)</f>
        <v>0</v>
      </c>
      <c r="AD17" s="63">
        <f>IF(AD$1=ScaleEconomics!$I$224, -ScaleEconomics!$I$137, 0)</f>
        <v>0</v>
      </c>
      <c r="AE17" s="63">
        <f>IF(AE$1=ScaleEconomics!$I$224, -ScaleEconomics!$I$137, 0)</f>
        <v>0</v>
      </c>
      <c r="AF17" s="63">
        <f>IF(AF$1=ScaleEconomics!$I$224, -ScaleEconomics!$I$137, 0)</f>
        <v>0</v>
      </c>
      <c r="AG17" s="63">
        <f>IF(AG$1=ScaleEconomics!$I$224, -ScaleEconomics!$I$137, 0)</f>
        <v>0</v>
      </c>
      <c r="AH17" s="63">
        <f>IF(AH$1=ScaleEconomics!$I$224, -ScaleEconomics!$I$137, 0)</f>
        <v>0</v>
      </c>
      <c r="AI17" s="63">
        <f>IF(AI$1=ScaleEconomics!$I$224, -ScaleEconomics!$I$137, 0)</f>
        <v>0</v>
      </c>
      <c r="AJ17" s="63">
        <f>IF(AJ$1=ScaleEconomics!$I$224, -ScaleEconomics!$I$137, 0)</f>
        <v>0</v>
      </c>
      <c r="AK17" s="63">
        <f>IF(AK$1=ScaleEconomics!$I$224, -ScaleEconomics!$I$137, 0)</f>
        <v>0</v>
      </c>
      <c r="AL17" s="63">
        <f>IF(AL$1=ScaleEconomics!$I$224, -ScaleEconomics!$I$137, 0)</f>
        <v>0</v>
      </c>
      <c r="AM17" s="63">
        <f>IF(AM$1=ScaleEconomics!$I$224, -ScaleEconomics!$I$137, 0)</f>
        <v>0</v>
      </c>
      <c r="AN17" s="63">
        <f>IF(AN$1=ScaleEconomics!$I$224, -ScaleEconomics!$I$137, 0)</f>
        <v>0</v>
      </c>
      <c r="AO17" s="63">
        <f>IF(AO$1=ScaleEconomics!$I$224, -ScaleEconomics!$I$137, 0)</f>
        <v>0</v>
      </c>
      <c r="AP17" s="63">
        <f>IF(AP$1=ScaleEconomics!$I$224, -ScaleEconomics!$I$137, 0)</f>
        <v>0</v>
      </c>
      <c r="AQ17" s="63">
        <f>IF(AQ$1=ScaleEconomics!$I$224, -ScaleEconomics!$I$137, 0)</f>
        <v>0</v>
      </c>
      <c r="AR17" s="63">
        <f>IF(AR$1=ScaleEconomics!$I$224, -ScaleEconomics!$I$137, 0)</f>
        <v>0</v>
      </c>
      <c r="AS17" s="63">
        <f>IF(AS$1=ScaleEconomics!$I$224, -ScaleEconomics!$I$137, 0)</f>
        <v>0</v>
      </c>
      <c r="AT17" s="63">
        <f>IF(AT$1=ScaleEconomics!$I$224, -ScaleEconomics!$I$137, 0)</f>
        <v>0</v>
      </c>
      <c r="AU17" s="63">
        <f>IF(AU$1=ScaleEconomics!$I$224, -ScaleEconomics!$I$137, 0)</f>
        <v>0</v>
      </c>
      <c r="AV17" s="63">
        <f>IF(AV$1=ScaleEconomics!$I$224, -ScaleEconomics!$I$137, 0)</f>
        <v>0</v>
      </c>
      <c r="AW17" s="63">
        <f>IF(AW$1=ScaleEconomics!$I$224, -ScaleEconomics!$I$137, 0)</f>
        <v>0</v>
      </c>
      <c r="AX17" s="63">
        <f>IF(AX$1=ScaleEconomics!$I$224, -ScaleEconomics!$I$137, 0)</f>
        <v>0</v>
      </c>
      <c r="AY17" s="63">
        <f>IF(AY$1=ScaleEconomics!$I$224, -ScaleEconomics!$I$137, 0)</f>
        <v>0</v>
      </c>
      <c r="AZ17" s="63">
        <f>IF(AZ$1=ScaleEconomics!$I$224, -ScaleEconomics!$I$137, 0)</f>
        <v>0</v>
      </c>
      <c r="BA17" s="63">
        <f>IF(BA$1=ScaleEconomics!$I$224, -ScaleEconomics!$I$137, 0)</f>
        <v>0</v>
      </c>
      <c r="BB17" s="63">
        <f>IF(BB$1=ScaleEconomics!$I$224, -ScaleEconomics!$I$137, 0)</f>
        <v>0</v>
      </c>
      <c r="BC17" s="63">
        <f>IF(BC$1=ScaleEconomics!$I$224, -ScaleEconomics!$I$137, 0)</f>
        <v>0</v>
      </c>
      <c r="BD17" s="63">
        <f>IF(BD$1=ScaleEconomics!$I$224, -ScaleEconomics!$I$137, 0)</f>
        <v>0</v>
      </c>
      <c r="BE17" s="63">
        <f>IF(BE$1=ScaleEconomics!$I$224, -ScaleEconomics!$I$137, 0)</f>
        <v>0</v>
      </c>
      <c r="BF17" s="63">
        <f>IF(BF$1=ScaleEconomics!$I$224, -ScaleEconomics!$I$137, 0)</f>
        <v>0</v>
      </c>
      <c r="BG17" s="63">
        <f>IF(BG$1=ScaleEconomics!$I$224, -ScaleEconomics!$I$137, 0)</f>
        <v>0</v>
      </c>
      <c r="BH17" s="63">
        <f>IF(BH$1=ScaleEconomics!$I$224, -ScaleEconomics!$I$137, 0)</f>
        <v>0</v>
      </c>
      <c r="BI17" s="63">
        <f>IF(BI$1=ScaleEconomics!$I$224, -ScaleEconomics!$I$137, 0)</f>
        <v>0</v>
      </c>
      <c r="BJ17" s="63">
        <f>IF(BJ$1=ScaleEconomics!$I$224, -ScaleEconomics!$I$137, 0)</f>
        <v>0</v>
      </c>
      <c r="BK17" s="63">
        <f>IF(BK$1=ScaleEconomics!$I$224, -ScaleEconomics!$I$137, 0)</f>
        <v>0</v>
      </c>
      <c r="BL17" s="63">
        <f>IF(BL$1=ScaleEconomics!$I$224, -ScaleEconomics!$I$137, 0)</f>
        <v>0</v>
      </c>
      <c r="BM17" s="63">
        <f>IF(BM$1=ScaleEconomics!$I$224, -ScaleEconomics!$I$137, 0)</f>
        <v>0</v>
      </c>
      <c r="BN17" s="63">
        <f>IF(BN$1=ScaleEconomics!$I$224, -ScaleEconomics!$I$137, 0)</f>
        <v>0</v>
      </c>
      <c r="BO17" s="63">
        <f>IF(BO$1=ScaleEconomics!$I$224, -ScaleEconomics!$I$137, 0)</f>
        <v>0</v>
      </c>
      <c r="BP17" s="63">
        <f>IF(BP$1=ScaleEconomics!$I$224, -ScaleEconomics!$I$137, 0)</f>
        <v>0</v>
      </c>
      <c r="BQ17" s="63">
        <f>IF(BQ$1=ScaleEconomics!$I$224, -ScaleEconomics!$I$137, 0)</f>
        <v>0</v>
      </c>
      <c r="BR17" s="63">
        <f>IF(BR$1=ScaleEconomics!$I$224, -ScaleEconomics!$I$137, 0)</f>
        <v>0</v>
      </c>
      <c r="BS17" s="63">
        <f>IF(BS$1=ScaleEconomics!$I$224, -ScaleEconomics!$I$137, 0)</f>
        <v>0</v>
      </c>
      <c r="BT17" s="63">
        <f>IF(BT$1=ScaleEconomics!$I$224, -ScaleEconomics!$I$137, 0)</f>
        <v>0</v>
      </c>
      <c r="BU17" s="63">
        <f>IF(BU$1=ScaleEconomics!$I$224, -ScaleEconomics!$I$137, 0)</f>
        <v>0</v>
      </c>
      <c r="BV17" s="63">
        <f>IF(BV$1=ScaleEconomics!$I$224, -ScaleEconomics!$I$137, 0)</f>
        <v>0</v>
      </c>
      <c r="BW17" s="63">
        <f>IF(BW$1=ScaleEconomics!$I$224, -ScaleEconomics!$I$137, 0)</f>
        <v>0</v>
      </c>
      <c r="BX17" s="63">
        <f>IF(BX$1=ScaleEconomics!$I$224, -ScaleEconomics!$I$137, 0)</f>
        <v>0</v>
      </c>
      <c r="BY17" s="63">
        <f>IF(BY$1=ScaleEconomics!$I$224, -ScaleEconomics!$I$137, 0)</f>
        <v>0</v>
      </c>
      <c r="BZ17" s="63">
        <f>IF(BZ$1=ScaleEconomics!$I$224, -ScaleEconomics!$I$137, 0)</f>
        <v>0</v>
      </c>
    </row>
    <row r="18" spans="1:78" x14ac:dyDescent="0.2">
      <c r="A18" s="157" t="s">
        <v>71</v>
      </c>
      <c r="B18" s="7"/>
      <c r="C18" s="50">
        <f>SUM(F18:BB18)</f>
        <v>-6750000</v>
      </c>
      <c r="E18" s="93"/>
      <c r="F18" s="63">
        <f>IF(F$1=ScaleEconomics!$I$224, -(ScaleEconomics!$I$125-ScaleEconomics!$I$134), 0)</f>
        <v>0</v>
      </c>
      <c r="G18" s="63">
        <f>IF(G$1=ScaleEconomics!$I$224, -(ScaleEconomics!$I$125-ScaleEconomics!$I$134), 0)</f>
        <v>0</v>
      </c>
      <c r="H18" s="63">
        <f>IF(H$1=ScaleEconomics!$I$224, -(ScaleEconomics!$I$125-ScaleEconomics!$I$134), 0)</f>
        <v>0</v>
      </c>
      <c r="I18" s="63">
        <f>IF(I$1=ScaleEconomics!$I$224, -(ScaleEconomics!$I$125-ScaleEconomics!$I$134), 0)</f>
        <v>0</v>
      </c>
      <c r="J18" s="63">
        <f>IF(J$1=ScaleEconomics!$I$224, -(ScaleEconomics!$I$125-ScaleEconomics!$I$134), 0)</f>
        <v>-6750000</v>
      </c>
      <c r="K18" s="63">
        <f>IF(K$1=ScaleEconomics!$I$224, -(ScaleEconomics!$I$125-ScaleEconomics!$I$134), 0)</f>
        <v>0</v>
      </c>
      <c r="L18" s="63">
        <f>IF(L$1=ScaleEconomics!$I$224, -(ScaleEconomics!$I$125-ScaleEconomics!$I$134), 0)</f>
        <v>0</v>
      </c>
      <c r="M18" s="63">
        <f>IF(M$1=ScaleEconomics!$I$224, -(ScaleEconomics!$I$125-ScaleEconomics!$I$134), 0)</f>
        <v>0</v>
      </c>
      <c r="N18" s="63">
        <f>IF(N$1=ScaleEconomics!$I$224, -(ScaleEconomics!$I$125-ScaleEconomics!$I$134), 0)</f>
        <v>0</v>
      </c>
      <c r="O18" s="63">
        <f>IF(O$1=ScaleEconomics!$I$224, -(ScaleEconomics!$I$125-ScaleEconomics!$I$134), 0)</f>
        <v>0</v>
      </c>
      <c r="P18" s="63">
        <f>IF(P$1=ScaleEconomics!$I$224, -(ScaleEconomics!$I$125-ScaleEconomics!$I$134), 0)</f>
        <v>0</v>
      </c>
      <c r="Q18" s="63">
        <f>IF(Q$1=ScaleEconomics!$I$224, -(ScaleEconomics!$I$125-ScaleEconomics!$I$134), 0)</f>
        <v>0</v>
      </c>
      <c r="R18" s="63">
        <f>IF(R$1=ScaleEconomics!$I$224, -(ScaleEconomics!$I$125-ScaleEconomics!$I$134), 0)</f>
        <v>0</v>
      </c>
      <c r="S18" s="63">
        <f>IF(S$1=ScaleEconomics!$I$224, -(ScaleEconomics!$I$125-ScaleEconomics!$I$134), 0)</f>
        <v>0</v>
      </c>
      <c r="T18" s="63">
        <f>IF(T$1=ScaleEconomics!$I$224, -(ScaleEconomics!$I$125-ScaleEconomics!$I$134), 0)</f>
        <v>0</v>
      </c>
      <c r="U18" s="63">
        <f>IF(U$1=ScaleEconomics!$I$224, -(ScaleEconomics!$I$125-ScaleEconomics!$I$134), 0)</f>
        <v>0</v>
      </c>
      <c r="V18" s="63">
        <f>IF(V$1=ScaleEconomics!$I$224, -(ScaleEconomics!$I$125-ScaleEconomics!$I$134), 0)</f>
        <v>0</v>
      </c>
      <c r="W18" s="63">
        <f>IF(W$1=ScaleEconomics!$I$224, -(ScaleEconomics!$I$125-ScaleEconomics!$I$134), 0)</f>
        <v>0</v>
      </c>
      <c r="X18" s="63">
        <f>IF(X$1=ScaleEconomics!$I$224, -(ScaleEconomics!$I$125-ScaleEconomics!$I$134), 0)</f>
        <v>0</v>
      </c>
      <c r="Y18" s="63">
        <f>IF(Y$1=ScaleEconomics!$I$224, -(ScaleEconomics!$I$125-ScaleEconomics!$I$134), 0)</f>
        <v>0</v>
      </c>
      <c r="Z18" s="63">
        <f>IF(Z$1=ScaleEconomics!$I$224, -(ScaleEconomics!$I$125-ScaleEconomics!$I$134), 0)</f>
        <v>0</v>
      </c>
      <c r="AA18" s="63">
        <f>IF(AA$1=ScaleEconomics!$I$224, -(ScaleEconomics!$I$125-ScaleEconomics!$I$134), 0)</f>
        <v>0</v>
      </c>
      <c r="AB18" s="63">
        <f>IF(AB$1=ScaleEconomics!$I$224, -(ScaleEconomics!$I$125-ScaleEconomics!$I$134), 0)</f>
        <v>0</v>
      </c>
      <c r="AC18" s="63">
        <f>IF(AC$1=ScaleEconomics!$I$224, -(ScaleEconomics!$I$125-ScaleEconomics!$I$134), 0)</f>
        <v>0</v>
      </c>
      <c r="AD18" s="63">
        <f>IF(AD$1=ScaleEconomics!$I$224, -(ScaleEconomics!$I$125-ScaleEconomics!$I$134), 0)</f>
        <v>0</v>
      </c>
      <c r="AE18" s="63">
        <f>IF(AE$1=ScaleEconomics!$I$224, -(ScaleEconomics!$I$125-ScaleEconomics!$I$134), 0)</f>
        <v>0</v>
      </c>
      <c r="AF18" s="63">
        <f>IF(AF$1=ScaleEconomics!$I$224, -(ScaleEconomics!$I$125-ScaleEconomics!$I$134), 0)</f>
        <v>0</v>
      </c>
      <c r="AG18" s="63">
        <f>IF(AG$1=ScaleEconomics!$I$224, -(ScaleEconomics!$I$125-ScaleEconomics!$I$134), 0)</f>
        <v>0</v>
      </c>
      <c r="AH18" s="63">
        <f>IF(AH$1=ScaleEconomics!$I$224, -(ScaleEconomics!$I$125-ScaleEconomics!$I$134), 0)</f>
        <v>0</v>
      </c>
      <c r="AI18" s="63">
        <f>IF(AI$1=ScaleEconomics!$I$224, -(ScaleEconomics!$I$125-ScaleEconomics!$I$134), 0)</f>
        <v>0</v>
      </c>
      <c r="AJ18" s="63">
        <f>IF(AJ$1=ScaleEconomics!$I$224, -(ScaleEconomics!$I$125-ScaleEconomics!$I$134), 0)</f>
        <v>0</v>
      </c>
      <c r="AK18" s="63">
        <f>IF(AK$1=ScaleEconomics!$I$224, -(ScaleEconomics!$I$125-ScaleEconomics!$I$134), 0)</f>
        <v>0</v>
      </c>
      <c r="AL18" s="63">
        <f>IF(AL$1=ScaleEconomics!$I$224, -(ScaleEconomics!$I$125-ScaleEconomics!$I$134), 0)</f>
        <v>0</v>
      </c>
      <c r="AM18" s="63">
        <f>IF(AM$1=ScaleEconomics!$I$224, -(ScaleEconomics!$I$125-ScaleEconomics!$I$134), 0)</f>
        <v>0</v>
      </c>
      <c r="AN18" s="63">
        <f>IF(AN$1=ScaleEconomics!$I$224, -(ScaleEconomics!$I$125-ScaleEconomics!$I$134), 0)</f>
        <v>0</v>
      </c>
      <c r="AO18" s="63">
        <f>IF(AO$1=ScaleEconomics!$I$224, -(ScaleEconomics!$I$125-ScaleEconomics!$I$134), 0)</f>
        <v>0</v>
      </c>
      <c r="AP18" s="63">
        <f>IF(AP$1=ScaleEconomics!$I$224, -(ScaleEconomics!$I$125-ScaleEconomics!$I$134), 0)</f>
        <v>0</v>
      </c>
      <c r="AQ18" s="63">
        <f>IF(AQ$1=ScaleEconomics!$I$224, -(ScaleEconomics!$I$125-ScaleEconomics!$I$134), 0)</f>
        <v>0</v>
      </c>
      <c r="AR18" s="63">
        <f>IF(AR$1=ScaleEconomics!$I$224, -(ScaleEconomics!$I$125-ScaleEconomics!$I$134), 0)</f>
        <v>0</v>
      </c>
      <c r="AS18" s="63">
        <f>IF(AS$1=ScaleEconomics!$I$224, -(ScaleEconomics!$I$125-ScaleEconomics!$I$134), 0)</f>
        <v>0</v>
      </c>
      <c r="AT18" s="63">
        <f>IF(AT$1=ScaleEconomics!$I$224, -(ScaleEconomics!$I$125-ScaleEconomics!$I$134), 0)</f>
        <v>0</v>
      </c>
      <c r="AU18" s="63">
        <f>IF(AU$1=ScaleEconomics!$I$224, -(ScaleEconomics!$I$125-ScaleEconomics!$I$134), 0)</f>
        <v>0</v>
      </c>
      <c r="AV18" s="63">
        <f>IF(AV$1=ScaleEconomics!$I$224, -(ScaleEconomics!$I$125-ScaleEconomics!$I$134), 0)</f>
        <v>0</v>
      </c>
      <c r="AW18" s="63">
        <f>IF(AW$1=ScaleEconomics!$I$224, -(ScaleEconomics!$I$125-ScaleEconomics!$I$134), 0)</f>
        <v>0</v>
      </c>
      <c r="AX18" s="63">
        <f>IF(AX$1=ScaleEconomics!$I$224, -(ScaleEconomics!$I$125-ScaleEconomics!$I$134), 0)</f>
        <v>0</v>
      </c>
      <c r="AY18" s="63">
        <f>IF(AY$1=ScaleEconomics!$I$224, -(ScaleEconomics!$I$125-ScaleEconomics!$I$134), 0)</f>
        <v>0</v>
      </c>
      <c r="AZ18" s="63">
        <f>IF(AZ$1=ScaleEconomics!$I$224, -(ScaleEconomics!$I$125-ScaleEconomics!$I$134), 0)</f>
        <v>0</v>
      </c>
      <c r="BA18" s="63">
        <f>IF(BA$1=ScaleEconomics!$I$224, -(ScaleEconomics!$I$125-ScaleEconomics!$I$134), 0)</f>
        <v>0</v>
      </c>
      <c r="BB18" s="63">
        <f>IF(BB$1=ScaleEconomics!$I$224, -(ScaleEconomics!$I$125-ScaleEconomics!$I$134), 0)</f>
        <v>0</v>
      </c>
      <c r="BC18" s="63">
        <f>IF(BC$1=ScaleEconomics!$I$224, -(ScaleEconomics!$I$125-ScaleEconomics!$I$134), 0)</f>
        <v>0</v>
      </c>
      <c r="BD18" s="63">
        <f>IF(BD$1=ScaleEconomics!$I$224, -(ScaleEconomics!$I$125-ScaleEconomics!$I$134), 0)</f>
        <v>0</v>
      </c>
      <c r="BE18" s="63">
        <f>IF(BE$1=ScaleEconomics!$I$224, -(ScaleEconomics!$I$125-ScaleEconomics!$I$134), 0)</f>
        <v>0</v>
      </c>
      <c r="BF18" s="63">
        <f>IF(BF$1=ScaleEconomics!$I$224, -(ScaleEconomics!$I$125-ScaleEconomics!$I$134), 0)</f>
        <v>0</v>
      </c>
      <c r="BG18" s="63">
        <f>IF(BG$1=ScaleEconomics!$I$224, -(ScaleEconomics!$I$125-ScaleEconomics!$I$134), 0)</f>
        <v>0</v>
      </c>
      <c r="BH18" s="63">
        <f>IF(BH$1=ScaleEconomics!$I$224, -(ScaleEconomics!$I$125-ScaleEconomics!$I$134), 0)</f>
        <v>0</v>
      </c>
      <c r="BI18" s="63">
        <f>IF(BI$1=ScaleEconomics!$I$224, -(ScaleEconomics!$I$125-ScaleEconomics!$I$134), 0)</f>
        <v>0</v>
      </c>
      <c r="BJ18" s="63">
        <f>IF(BJ$1=ScaleEconomics!$I$224, -(ScaleEconomics!$I$125-ScaleEconomics!$I$134), 0)</f>
        <v>0</v>
      </c>
      <c r="BK18" s="63">
        <f>IF(BK$1=ScaleEconomics!$I$224, -(ScaleEconomics!$I$125-ScaleEconomics!$I$134), 0)</f>
        <v>0</v>
      </c>
      <c r="BL18" s="63">
        <f>IF(BL$1=ScaleEconomics!$I$224, -(ScaleEconomics!$I$125-ScaleEconomics!$I$134), 0)</f>
        <v>0</v>
      </c>
      <c r="BM18" s="63">
        <f>IF(BM$1=ScaleEconomics!$I$224, -(ScaleEconomics!$I$125-ScaleEconomics!$I$134), 0)</f>
        <v>0</v>
      </c>
      <c r="BN18" s="63">
        <f>IF(BN$1=ScaleEconomics!$I$224, -(ScaleEconomics!$I$125-ScaleEconomics!$I$134), 0)</f>
        <v>0</v>
      </c>
      <c r="BO18" s="63">
        <f>IF(BO$1=ScaleEconomics!$I$224, -(ScaleEconomics!$I$125-ScaleEconomics!$I$134), 0)</f>
        <v>0</v>
      </c>
      <c r="BP18" s="63">
        <f>IF(BP$1=ScaleEconomics!$I$224, -(ScaleEconomics!$I$125-ScaleEconomics!$I$134), 0)</f>
        <v>0</v>
      </c>
      <c r="BQ18" s="63">
        <f>IF(BQ$1=ScaleEconomics!$I$224, -(ScaleEconomics!$I$125-ScaleEconomics!$I$134), 0)</f>
        <v>0</v>
      </c>
      <c r="BR18" s="63">
        <f>IF(BR$1=ScaleEconomics!$I$224, -(ScaleEconomics!$I$125-ScaleEconomics!$I$134), 0)</f>
        <v>0</v>
      </c>
      <c r="BS18" s="63">
        <f>IF(BS$1=ScaleEconomics!$I$224, -(ScaleEconomics!$I$125-ScaleEconomics!$I$134), 0)</f>
        <v>0</v>
      </c>
      <c r="BT18" s="63">
        <f>IF(BT$1=ScaleEconomics!$I$224, -(ScaleEconomics!$I$125-ScaleEconomics!$I$134), 0)</f>
        <v>0</v>
      </c>
      <c r="BU18" s="63">
        <f>IF(BU$1=ScaleEconomics!$I$224, -(ScaleEconomics!$I$125-ScaleEconomics!$I$134), 0)</f>
        <v>0</v>
      </c>
      <c r="BV18" s="63">
        <f>IF(BV$1=ScaleEconomics!$I$224, -(ScaleEconomics!$I$125-ScaleEconomics!$I$134), 0)</f>
        <v>0</v>
      </c>
      <c r="BW18" s="63">
        <f>IF(BW$1=ScaleEconomics!$I$224, -(ScaleEconomics!$I$125-ScaleEconomics!$I$134), 0)</f>
        <v>0</v>
      </c>
      <c r="BX18" s="63">
        <f>IF(BX$1=ScaleEconomics!$I$224, -(ScaleEconomics!$I$125-ScaleEconomics!$I$134), 0)</f>
        <v>0</v>
      </c>
      <c r="BY18" s="63">
        <f>IF(BY$1=ScaleEconomics!$I$224, -(ScaleEconomics!$I$125-ScaleEconomics!$I$134), 0)</f>
        <v>0</v>
      </c>
      <c r="BZ18" s="63">
        <f>IF(BZ$1=ScaleEconomics!$I$224, -(ScaleEconomics!$I$125-ScaleEconomics!$I$134), 0)</f>
        <v>0</v>
      </c>
    </row>
    <row r="19" spans="1:78" ht="15" thickBot="1" x14ac:dyDescent="0.25">
      <c r="A19" s="158" t="s">
        <v>72</v>
      </c>
      <c r="B19" s="38"/>
      <c r="C19" s="40">
        <f>SUM(F19:BB19)</f>
        <v>-7995000</v>
      </c>
      <c r="E19" s="93"/>
      <c r="F19" s="121">
        <f t="shared" ref="F19:BQ19" si="6">SUM(F15:F18)</f>
        <v>-772500</v>
      </c>
      <c r="G19" s="121">
        <f t="shared" si="6"/>
        <v>-22500</v>
      </c>
      <c r="H19" s="121">
        <f t="shared" si="6"/>
        <v>0</v>
      </c>
      <c r="I19" s="121">
        <f t="shared" si="6"/>
        <v>0</v>
      </c>
      <c r="J19" s="121">
        <f t="shared" si="6"/>
        <v>-7200000</v>
      </c>
      <c r="K19" s="121">
        <f t="shared" si="6"/>
        <v>0</v>
      </c>
      <c r="L19" s="121">
        <f t="shared" si="6"/>
        <v>0</v>
      </c>
      <c r="M19" s="121">
        <f t="shared" si="6"/>
        <v>0</v>
      </c>
      <c r="N19" s="121">
        <f t="shared" si="6"/>
        <v>0</v>
      </c>
      <c r="O19" s="121">
        <f t="shared" si="6"/>
        <v>0</v>
      </c>
      <c r="P19" s="121">
        <f t="shared" si="6"/>
        <v>0</v>
      </c>
      <c r="Q19" s="121">
        <f t="shared" si="6"/>
        <v>0</v>
      </c>
      <c r="R19" s="121">
        <f t="shared" si="6"/>
        <v>0</v>
      </c>
      <c r="S19" s="121">
        <f t="shared" si="6"/>
        <v>0</v>
      </c>
      <c r="T19" s="121">
        <f t="shared" si="6"/>
        <v>0</v>
      </c>
      <c r="U19" s="121">
        <f t="shared" si="6"/>
        <v>0</v>
      </c>
      <c r="V19" s="121">
        <f t="shared" si="6"/>
        <v>0</v>
      </c>
      <c r="W19" s="121">
        <f t="shared" si="6"/>
        <v>0</v>
      </c>
      <c r="X19" s="121">
        <f t="shared" si="6"/>
        <v>0</v>
      </c>
      <c r="Y19" s="121">
        <f t="shared" si="6"/>
        <v>0</v>
      </c>
      <c r="Z19" s="121">
        <f t="shared" si="6"/>
        <v>0</v>
      </c>
      <c r="AA19" s="121">
        <f t="shared" si="6"/>
        <v>0</v>
      </c>
      <c r="AB19" s="121">
        <f t="shared" si="6"/>
        <v>0</v>
      </c>
      <c r="AC19" s="121">
        <f t="shared" si="6"/>
        <v>0</v>
      </c>
      <c r="AD19" s="121">
        <f t="shared" si="6"/>
        <v>0</v>
      </c>
      <c r="AE19" s="121">
        <f t="shared" si="6"/>
        <v>0</v>
      </c>
      <c r="AF19" s="121">
        <f t="shared" si="6"/>
        <v>0</v>
      </c>
      <c r="AG19" s="121">
        <f t="shared" si="6"/>
        <v>0</v>
      </c>
      <c r="AH19" s="121">
        <f t="shared" si="6"/>
        <v>0</v>
      </c>
      <c r="AI19" s="121">
        <f t="shared" si="6"/>
        <v>0</v>
      </c>
      <c r="AJ19" s="121">
        <f t="shared" si="6"/>
        <v>0</v>
      </c>
      <c r="AK19" s="121">
        <f t="shared" si="6"/>
        <v>0</v>
      </c>
      <c r="AL19" s="121">
        <f t="shared" si="6"/>
        <v>0</v>
      </c>
      <c r="AM19" s="121">
        <f t="shared" si="6"/>
        <v>0</v>
      </c>
      <c r="AN19" s="121">
        <f t="shared" si="6"/>
        <v>0</v>
      </c>
      <c r="AO19" s="121">
        <f t="shared" si="6"/>
        <v>0</v>
      </c>
      <c r="AP19" s="121">
        <f t="shared" si="6"/>
        <v>0</v>
      </c>
      <c r="AQ19" s="121">
        <f t="shared" si="6"/>
        <v>0</v>
      </c>
      <c r="AR19" s="121">
        <f t="shared" si="6"/>
        <v>0</v>
      </c>
      <c r="AS19" s="121">
        <f t="shared" si="6"/>
        <v>0</v>
      </c>
      <c r="AT19" s="121">
        <f t="shared" si="6"/>
        <v>0</v>
      </c>
      <c r="AU19" s="121">
        <f t="shared" si="6"/>
        <v>0</v>
      </c>
      <c r="AV19" s="121">
        <f t="shared" si="6"/>
        <v>0</v>
      </c>
      <c r="AW19" s="121">
        <f t="shared" si="6"/>
        <v>0</v>
      </c>
      <c r="AX19" s="121">
        <f t="shared" si="6"/>
        <v>0</v>
      </c>
      <c r="AY19" s="121">
        <f t="shared" si="6"/>
        <v>0</v>
      </c>
      <c r="AZ19" s="121">
        <f t="shared" si="6"/>
        <v>0</v>
      </c>
      <c r="BA19" s="121">
        <f t="shared" si="6"/>
        <v>0</v>
      </c>
      <c r="BB19" s="121">
        <f t="shared" si="6"/>
        <v>0</v>
      </c>
      <c r="BC19" s="121">
        <f t="shared" si="6"/>
        <v>0</v>
      </c>
      <c r="BD19" s="121">
        <f t="shared" si="6"/>
        <v>0</v>
      </c>
      <c r="BE19" s="121">
        <f t="shared" si="6"/>
        <v>0</v>
      </c>
      <c r="BF19" s="121">
        <f t="shared" si="6"/>
        <v>0</v>
      </c>
      <c r="BG19" s="121">
        <f t="shared" si="6"/>
        <v>0</v>
      </c>
      <c r="BH19" s="121">
        <f t="shared" si="6"/>
        <v>0</v>
      </c>
      <c r="BI19" s="121">
        <f t="shared" si="6"/>
        <v>0</v>
      </c>
      <c r="BJ19" s="121">
        <f t="shared" si="6"/>
        <v>0</v>
      </c>
      <c r="BK19" s="121">
        <f t="shared" si="6"/>
        <v>0</v>
      </c>
      <c r="BL19" s="121">
        <f t="shared" si="6"/>
        <v>0</v>
      </c>
      <c r="BM19" s="121">
        <f t="shared" si="6"/>
        <v>0</v>
      </c>
      <c r="BN19" s="121">
        <f t="shared" si="6"/>
        <v>0</v>
      </c>
      <c r="BO19" s="121">
        <f t="shared" si="6"/>
        <v>0</v>
      </c>
      <c r="BP19" s="121">
        <f t="shared" si="6"/>
        <v>0</v>
      </c>
      <c r="BQ19" s="121">
        <f t="shared" si="6"/>
        <v>0</v>
      </c>
      <c r="BR19" s="121">
        <f t="shared" ref="BR19:BZ19" si="7">SUM(BR15:BR18)</f>
        <v>0</v>
      </c>
      <c r="BS19" s="121">
        <f t="shared" si="7"/>
        <v>0</v>
      </c>
      <c r="BT19" s="121">
        <f t="shared" si="7"/>
        <v>0</v>
      </c>
      <c r="BU19" s="121">
        <f t="shared" si="7"/>
        <v>0</v>
      </c>
      <c r="BV19" s="121">
        <f t="shared" si="7"/>
        <v>0</v>
      </c>
      <c r="BW19" s="121">
        <f t="shared" si="7"/>
        <v>0</v>
      </c>
      <c r="BX19" s="121">
        <f t="shared" si="7"/>
        <v>0</v>
      </c>
      <c r="BY19" s="121">
        <f t="shared" si="7"/>
        <v>0</v>
      </c>
      <c r="BZ19" s="121">
        <f t="shared" si="7"/>
        <v>0</v>
      </c>
    </row>
    <row r="20" spans="1:78" x14ac:dyDescent="0.2">
      <c r="C20" s="50"/>
      <c r="E20" s="9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</row>
    <row r="21" spans="1:78" x14ac:dyDescent="0.2">
      <c r="A21" s="156" t="s">
        <v>16</v>
      </c>
      <c r="B21" s="31"/>
      <c r="C21" s="50"/>
      <c r="E21" s="9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</row>
    <row r="22" spans="1:78" x14ac:dyDescent="0.2">
      <c r="A22" s="161" t="s">
        <v>42</v>
      </c>
      <c r="B22" s="53"/>
      <c r="C22" s="50">
        <f>SUM(F22:BB22)</f>
        <v>-1263672.8999999999</v>
      </c>
      <c r="E22" s="93"/>
      <c r="F22" s="63">
        <f>IF(AND(F$1&gt;ScaleEconomics!$I$223, F$1&lt;=ScaleEconomics!$I$224), -ScaleEconomics!$I$177/ScaleEconomics!$I$148, 0)</f>
        <v>0</v>
      </c>
      <c r="G22" s="63">
        <f>IF(AND(G$1&gt;ScaleEconomics!$I$223, G$1&lt;=ScaleEconomics!$I$224), -ScaleEconomics!$I$177/ScaleEconomics!$I$148, 0)</f>
        <v>0</v>
      </c>
      <c r="H22" s="63">
        <f>IF(AND(H$1&gt;ScaleEconomics!$I$223, H$1&lt;=ScaleEconomics!$I$224), -ScaleEconomics!$I$177/ScaleEconomics!$I$148, 0)</f>
        <v>-421224.3</v>
      </c>
      <c r="I22" s="63">
        <f>IF(AND(I$1&gt;ScaleEconomics!$I$223, I$1&lt;=ScaleEconomics!$I$224), -ScaleEconomics!$I$177/ScaleEconomics!$I$148, 0)</f>
        <v>-421224.3</v>
      </c>
      <c r="J22" s="63">
        <f>IF(AND(J$1&gt;ScaleEconomics!$I$223, J$1&lt;=ScaleEconomics!$I$224), -ScaleEconomics!$I$177/ScaleEconomics!$I$148, 0)</f>
        <v>-421224.3</v>
      </c>
      <c r="K22" s="63">
        <f>IF(AND(K$1&gt;ScaleEconomics!$I$223, K$1&lt;=ScaleEconomics!$I$224), -ScaleEconomics!$I$177/ScaleEconomics!$I$148, 0)</f>
        <v>0</v>
      </c>
      <c r="L22" s="63">
        <f>IF(AND(L$1&gt;ScaleEconomics!$I$223, L$1&lt;=ScaleEconomics!$I$224), -ScaleEconomics!$I$177/ScaleEconomics!$I$148, 0)</f>
        <v>0</v>
      </c>
      <c r="M22" s="63">
        <f>IF(AND(M$1&gt;ScaleEconomics!$I$223, M$1&lt;=ScaleEconomics!$I$224), -ScaleEconomics!$I$177/ScaleEconomics!$I$148, 0)</f>
        <v>0</v>
      </c>
      <c r="N22" s="63">
        <f>IF(AND(N$1&gt;ScaleEconomics!$I$223, N$1&lt;=ScaleEconomics!$I$224), -ScaleEconomics!$I$177/ScaleEconomics!$I$148, 0)</f>
        <v>0</v>
      </c>
      <c r="O22" s="63">
        <f>IF(AND(O$1&gt;ScaleEconomics!$I$223, O$1&lt;=ScaleEconomics!$I$224), -ScaleEconomics!$I$177/ScaleEconomics!$I$148, 0)</f>
        <v>0</v>
      </c>
      <c r="P22" s="63">
        <f>IF(AND(P$1&gt;ScaleEconomics!$I$223, P$1&lt;=ScaleEconomics!$I$224), -ScaleEconomics!$I$177/ScaleEconomics!$I$148, 0)</f>
        <v>0</v>
      </c>
      <c r="Q22" s="63">
        <f>IF(AND(Q$1&gt;ScaleEconomics!$I$223, Q$1&lt;=ScaleEconomics!$I$224), -ScaleEconomics!$I$177/ScaleEconomics!$I$148, 0)</f>
        <v>0</v>
      </c>
      <c r="R22" s="63">
        <f>IF(AND(R$1&gt;ScaleEconomics!$I$223, R$1&lt;=ScaleEconomics!$I$224), -ScaleEconomics!$I$177/ScaleEconomics!$I$148, 0)</f>
        <v>0</v>
      </c>
      <c r="S22" s="63">
        <f>IF(AND(S$1&gt;ScaleEconomics!$I$223, S$1&lt;=ScaleEconomics!$I$224), -ScaleEconomics!$I$177/ScaleEconomics!$I$148, 0)</f>
        <v>0</v>
      </c>
      <c r="T22" s="63">
        <f>IF(AND(T$1&gt;ScaleEconomics!$I$223, T$1&lt;=ScaleEconomics!$I$224), -ScaleEconomics!$I$177/ScaleEconomics!$I$148, 0)</f>
        <v>0</v>
      </c>
      <c r="U22" s="63">
        <f>IF(AND(U$1&gt;ScaleEconomics!$I$223, U$1&lt;=ScaleEconomics!$I$224), -ScaleEconomics!$I$177/ScaleEconomics!$I$148, 0)</f>
        <v>0</v>
      </c>
      <c r="V22" s="63">
        <f>IF(AND(V$1&gt;ScaleEconomics!$I$223, V$1&lt;=ScaleEconomics!$I$224), -ScaleEconomics!$I$177/ScaleEconomics!$I$148, 0)</f>
        <v>0</v>
      </c>
      <c r="W22" s="63">
        <f>IF(AND(W$1&gt;ScaleEconomics!$I$223, W$1&lt;=ScaleEconomics!$I$224), -ScaleEconomics!$I$177/ScaleEconomics!$I$148, 0)</f>
        <v>0</v>
      </c>
      <c r="X22" s="63">
        <f>IF(AND(X$1&gt;ScaleEconomics!$I$223, X$1&lt;=ScaleEconomics!$I$224), -ScaleEconomics!$I$177/ScaleEconomics!$I$148, 0)</f>
        <v>0</v>
      </c>
      <c r="Y22" s="63">
        <f>IF(AND(Y$1&gt;ScaleEconomics!$I$223, Y$1&lt;=ScaleEconomics!$I$224), -ScaleEconomics!$I$177/ScaleEconomics!$I$148, 0)</f>
        <v>0</v>
      </c>
      <c r="Z22" s="63">
        <f>IF(AND(Z$1&gt;ScaleEconomics!$I$223, Z$1&lt;=ScaleEconomics!$I$224), -ScaleEconomics!$I$177/ScaleEconomics!$I$148, 0)</f>
        <v>0</v>
      </c>
      <c r="AA22" s="63">
        <f>IF(AND(AA$1&gt;ScaleEconomics!$I$223, AA$1&lt;=ScaleEconomics!$I$224), -ScaleEconomics!$I$177/ScaleEconomics!$I$148, 0)</f>
        <v>0</v>
      </c>
      <c r="AB22" s="63">
        <f>IF(AND(AB$1&gt;ScaleEconomics!$I$223, AB$1&lt;=ScaleEconomics!$I$224), -ScaleEconomics!$I$177/ScaleEconomics!$I$148, 0)</f>
        <v>0</v>
      </c>
      <c r="AC22" s="63">
        <f>IF(AND(AC$1&gt;ScaleEconomics!$I$223, AC$1&lt;=ScaleEconomics!$I$224), -ScaleEconomics!$I$177/ScaleEconomics!$I$148, 0)</f>
        <v>0</v>
      </c>
      <c r="AD22" s="63">
        <f>IF(AND(AD$1&gt;ScaleEconomics!$I$223, AD$1&lt;=ScaleEconomics!$I$224), -ScaleEconomics!$I$177/ScaleEconomics!$I$148, 0)</f>
        <v>0</v>
      </c>
      <c r="AE22" s="63">
        <f>IF(AND(AE$1&gt;ScaleEconomics!$I$223, AE$1&lt;=ScaleEconomics!$I$224), -ScaleEconomics!$I$177/ScaleEconomics!$I$148, 0)</f>
        <v>0</v>
      </c>
      <c r="AF22" s="63">
        <f>IF(AND(AF$1&gt;ScaleEconomics!$I$223, AF$1&lt;=ScaleEconomics!$I$224), -ScaleEconomics!$I$177/ScaleEconomics!$I$148, 0)</f>
        <v>0</v>
      </c>
      <c r="AG22" s="63">
        <f>IF(AND(AG$1&gt;ScaleEconomics!$I$223, AG$1&lt;=ScaleEconomics!$I$224), -ScaleEconomics!$I$177/ScaleEconomics!$I$148, 0)</f>
        <v>0</v>
      </c>
      <c r="AH22" s="63">
        <f>IF(AND(AH$1&gt;ScaleEconomics!$I$223, AH$1&lt;=ScaleEconomics!$I$224), -ScaleEconomics!$I$177/ScaleEconomics!$I$148, 0)</f>
        <v>0</v>
      </c>
      <c r="AI22" s="63">
        <f>IF(AND(AI$1&gt;ScaleEconomics!$I$223, AI$1&lt;=ScaleEconomics!$I$224), -ScaleEconomics!$I$177/ScaleEconomics!$I$148, 0)</f>
        <v>0</v>
      </c>
      <c r="AJ22" s="63">
        <f>IF(AND(AJ$1&gt;ScaleEconomics!$I$223, AJ$1&lt;=ScaleEconomics!$I$224), -ScaleEconomics!$I$177/ScaleEconomics!$I$148, 0)</f>
        <v>0</v>
      </c>
      <c r="AK22" s="63">
        <f>IF(AND(AK$1&gt;ScaleEconomics!$I$223, AK$1&lt;=ScaleEconomics!$I$224), -ScaleEconomics!$I$177/ScaleEconomics!$I$148, 0)</f>
        <v>0</v>
      </c>
      <c r="AL22" s="63">
        <f>IF(AND(AL$1&gt;ScaleEconomics!$I$223, AL$1&lt;=ScaleEconomics!$I$224), -ScaleEconomics!$I$177/ScaleEconomics!$I$148, 0)</f>
        <v>0</v>
      </c>
      <c r="AM22" s="63">
        <f>IF(AND(AM$1&gt;ScaleEconomics!$I$223, AM$1&lt;=ScaleEconomics!$I$224), -ScaleEconomics!$I$177/ScaleEconomics!$I$148, 0)</f>
        <v>0</v>
      </c>
      <c r="AN22" s="63">
        <f>IF(AND(AN$1&gt;ScaleEconomics!$I$223, AN$1&lt;=ScaleEconomics!$I$224), -ScaleEconomics!$I$177/ScaleEconomics!$I$148, 0)</f>
        <v>0</v>
      </c>
      <c r="AO22" s="63">
        <f>IF(AND(AO$1&gt;ScaleEconomics!$I$223, AO$1&lt;=ScaleEconomics!$I$224), -ScaleEconomics!$I$177/ScaleEconomics!$I$148, 0)</f>
        <v>0</v>
      </c>
      <c r="AP22" s="63">
        <f>IF(AND(AP$1&gt;ScaleEconomics!$I$223, AP$1&lt;=ScaleEconomics!$I$224), -ScaleEconomics!$I$177/ScaleEconomics!$I$148, 0)</f>
        <v>0</v>
      </c>
      <c r="AQ22" s="63">
        <f>IF(AND(AQ$1&gt;ScaleEconomics!$I$223, AQ$1&lt;=ScaleEconomics!$I$224), -ScaleEconomics!$I$177/ScaleEconomics!$I$148, 0)</f>
        <v>0</v>
      </c>
      <c r="AR22" s="63">
        <f>IF(AND(AR$1&gt;ScaleEconomics!$I$223, AR$1&lt;=ScaleEconomics!$I$224), -ScaleEconomics!$I$177/ScaleEconomics!$I$148, 0)</f>
        <v>0</v>
      </c>
      <c r="AS22" s="63">
        <f>IF(AND(AS$1&gt;ScaleEconomics!$I$223, AS$1&lt;=ScaleEconomics!$I$224), -ScaleEconomics!$I$177/ScaleEconomics!$I$148, 0)</f>
        <v>0</v>
      </c>
      <c r="AT22" s="63">
        <f>IF(AND(AT$1&gt;ScaleEconomics!$I$223, AT$1&lt;=ScaleEconomics!$I$224), -ScaleEconomics!$I$177/ScaleEconomics!$I$148, 0)</f>
        <v>0</v>
      </c>
      <c r="AU22" s="63">
        <f>IF(AND(AU$1&gt;ScaleEconomics!$I$223, AU$1&lt;=ScaleEconomics!$I$224), -ScaleEconomics!$I$177/ScaleEconomics!$I$148, 0)</f>
        <v>0</v>
      </c>
      <c r="AV22" s="63">
        <f>IF(AND(AV$1&gt;ScaleEconomics!$I$223, AV$1&lt;=ScaleEconomics!$I$224), -ScaleEconomics!$I$177/ScaleEconomics!$I$148, 0)</f>
        <v>0</v>
      </c>
      <c r="AW22" s="63">
        <f>IF(AND(AW$1&gt;ScaleEconomics!$I$223, AW$1&lt;=ScaleEconomics!$I$224), -ScaleEconomics!$I$177/ScaleEconomics!$I$148, 0)</f>
        <v>0</v>
      </c>
      <c r="AX22" s="63">
        <f>IF(AND(AX$1&gt;ScaleEconomics!$I$223, AX$1&lt;=ScaleEconomics!$I$224), -ScaleEconomics!$I$177/ScaleEconomics!$I$148, 0)</f>
        <v>0</v>
      </c>
      <c r="AY22" s="63">
        <f>IF(AND(AY$1&gt;ScaleEconomics!$I$223, AY$1&lt;=ScaleEconomics!$I$224), -ScaleEconomics!$I$177/ScaleEconomics!$I$148, 0)</f>
        <v>0</v>
      </c>
      <c r="AZ22" s="63">
        <f>IF(AND(AZ$1&gt;ScaleEconomics!$I$223, AZ$1&lt;=ScaleEconomics!$I$224), -ScaleEconomics!$I$177/ScaleEconomics!$I$148, 0)</f>
        <v>0</v>
      </c>
      <c r="BA22" s="63">
        <f>IF(AND(BA$1&gt;ScaleEconomics!$I$223, BA$1&lt;=ScaleEconomics!$I$224), -ScaleEconomics!$I$177/ScaleEconomics!$I$148, 0)</f>
        <v>0</v>
      </c>
      <c r="BB22" s="63">
        <f>IF(AND(BB$1&gt;ScaleEconomics!$I$223, BB$1&lt;=ScaleEconomics!$I$224), -ScaleEconomics!$I$177/ScaleEconomics!$I$148, 0)</f>
        <v>0</v>
      </c>
      <c r="BC22" s="63">
        <f>IF(AND(BC$1&gt;ScaleEconomics!$I$223, BC$1&lt;=ScaleEconomics!$I$224), -ScaleEconomics!$I$177/ScaleEconomics!$I$148, 0)</f>
        <v>0</v>
      </c>
      <c r="BD22" s="63">
        <f>IF(AND(BD$1&gt;ScaleEconomics!$I$223, BD$1&lt;=ScaleEconomics!$I$224), -ScaleEconomics!$I$177/ScaleEconomics!$I$148, 0)</f>
        <v>0</v>
      </c>
      <c r="BE22" s="63">
        <f>IF(AND(BE$1&gt;ScaleEconomics!$I$223, BE$1&lt;=ScaleEconomics!$I$224), -ScaleEconomics!$I$177/ScaleEconomics!$I$148, 0)</f>
        <v>0</v>
      </c>
      <c r="BF22" s="63">
        <f>IF(AND(BF$1&gt;ScaleEconomics!$I$223, BF$1&lt;=ScaleEconomics!$I$224), -ScaleEconomics!$I$177/ScaleEconomics!$I$148, 0)</f>
        <v>0</v>
      </c>
      <c r="BG22" s="63">
        <f>IF(AND(BG$1&gt;ScaleEconomics!$I$223, BG$1&lt;=ScaleEconomics!$I$224), -ScaleEconomics!$I$177/ScaleEconomics!$I$148, 0)</f>
        <v>0</v>
      </c>
      <c r="BH22" s="63">
        <f>IF(AND(BH$1&gt;ScaleEconomics!$I$223, BH$1&lt;=ScaleEconomics!$I$224), -ScaleEconomics!$I$177/ScaleEconomics!$I$148, 0)</f>
        <v>0</v>
      </c>
      <c r="BI22" s="63">
        <f>IF(AND(BI$1&gt;ScaleEconomics!$I$223, BI$1&lt;=ScaleEconomics!$I$224), -ScaleEconomics!$I$177/ScaleEconomics!$I$148, 0)</f>
        <v>0</v>
      </c>
      <c r="BJ22" s="63">
        <f>IF(AND(BJ$1&gt;ScaleEconomics!$I$223, BJ$1&lt;=ScaleEconomics!$I$224), -ScaleEconomics!$I$177/ScaleEconomics!$I$148, 0)</f>
        <v>0</v>
      </c>
      <c r="BK22" s="63">
        <f>IF(AND(BK$1&gt;ScaleEconomics!$I$223, BK$1&lt;=ScaleEconomics!$I$224), -ScaleEconomics!$I$177/ScaleEconomics!$I$148, 0)</f>
        <v>0</v>
      </c>
      <c r="BL22" s="63">
        <f>IF(AND(BL$1&gt;ScaleEconomics!$I$223, BL$1&lt;=ScaleEconomics!$I$224), -ScaleEconomics!$I$177/ScaleEconomics!$I$148, 0)</f>
        <v>0</v>
      </c>
      <c r="BM22" s="63">
        <f>IF(AND(BM$1&gt;ScaleEconomics!$I$223, BM$1&lt;=ScaleEconomics!$I$224), -ScaleEconomics!$I$177/ScaleEconomics!$I$148, 0)</f>
        <v>0</v>
      </c>
      <c r="BN22" s="63">
        <f>IF(AND(BN$1&gt;ScaleEconomics!$I$223, BN$1&lt;=ScaleEconomics!$I$224), -ScaleEconomics!$I$177/ScaleEconomics!$I$148, 0)</f>
        <v>0</v>
      </c>
      <c r="BO22" s="63">
        <f>IF(AND(BO$1&gt;ScaleEconomics!$I$223, BO$1&lt;=ScaleEconomics!$I$224), -ScaleEconomics!$I$177/ScaleEconomics!$I$148, 0)</f>
        <v>0</v>
      </c>
      <c r="BP22" s="63">
        <f>IF(AND(BP$1&gt;ScaleEconomics!$I$223, BP$1&lt;=ScaleEconomics!$I$224), -ScaleEconomics!$I$177/ScaleEconomics!$I$148, 0)</f>
        <v>0</v>
      </c>
      <c r="BQ22" s="63">
        <f>IF(AND(BQ$1&gt;ScaleEconomics!$I$223, BQ$1&lt;=ScaleEconomics!$I$224), -ScaleEconomics!$I$177/ScaleEconomics!$I$148, 0)</f>
        <v>0</v>
      </c>
      <c r="BR22" s="63">
        <f>IF(AND(BR$1&gt;ScaleEconomics!$I$223, BR$1&lt;=ScaleEconomics!$I$224), -ScaleEconomics!$I$177/ScaleEconomics!$I$148, 0)</f>
        <v>0</v>
      </c>
      <c r="BS22" s="63">
        <f>IF(AND(BS$1&gt;ScaleEconomics!$I$223, BS$1&lt;=ScaleEconomics!$I$224), -ScaleEconomics!$I$177/ScaleEconomics!$I$148, 0)</f>
        <v>0</v>
      </c>
      <c r="BT22" s="63">
        <f>IF(AND(BT$1&gt;ScaleEconomics!$I$223, BT$1&lt;=ScaleEconomics!$I$224), -ScaleEconomics!$I$177/ScaleEconomics!$I$148, 0)</f>
        <v>0</v>
      </c>
      <c r="BU22" s="63">
        <f>IF(AND(BU$1&gt;ScaleEconomics!$I$223, BU$1&lt;=ScaleEconomics!$I$224), -ScaleEconomics!$I$177/ScaleEconomics!$I$148, 0)</f>
        <v>0</v>
      </c>
      <c r="BV22" s="63">
        <f>IF(AND(BV$1&gt;ScaleEconomics!$I$223, BV$1&lt;=ScaleEconomics!$I$224), -ScaleEconomics!$I$177/ScaleEconomics!$I$148, 0)</f>
        <v>0</v>
      </c>
      <c r="BW22" s="63">
        <f>IF(AND(BW$1&gt;ScaleEconomics!$I$223, BW$1&lt;=ScaleEconomics!$I$224), -ScaleEconomics!$I$177/ScaleEconomics!$I$148, 0)</f>
        <v>0</v>
      </c>
      <c r="BX22" s="63">
        <f>IF(AND(BX$1&gt;ScaleEconomics!$I$223, BX$1&lt;=ScaleEconomics!$I$224), -ScaleEconomics!$I$177/ScaleEconomics!$I$148, 0)</f>
        <v>0</v>
      </c>
      <c r="BY22" s="63">
        <f>IF(AND(BY$1&gt;ScaleEconomics!$I$223, BY$1&lt;=ScaleEconomics!$I$224), -ScaleEconomics!$I$177/ScaleEconomics!$I$148, 0)</f>
        <v>0</v>
      </c>
      <c r="BZ22" s="63">
        <f>IF(AND(BZ$1&gt;ScaleEconomics!$I$223, BZ$1&lt;=ScaleEconomics!$I$224), -ScaleEconomics!$I$177/ScaleEconomics!$I$148, 0)</f>
        <v>0</v>
      </c>
    </row>
    <row r="23" spans="1:78" ht="15" thickBot="1" x14ac:dyDescent="0.25">
      <c r="A23" s="158" t="s">
        <v>73</v>
      </c>
      <c r="B23" s="38"/>
      <c r="C23" s="40">
        <f>SUM(F23:BB23)</f>
        <v>-1263672.8999999999</v>
      </c>
      <c r="E23" s="93"/>
      <c r="F23" s="121">
        <f t="shared" ref="F23:BQ23" si="8">SUM(F22)</f>
        <v>0</v>
      </c>
      <c r="G23" s="121">
        <f t="shared" si="8"/>
        <v>0</v>
      </c>
      <c r="H23" s="121">
        <f t="shared" si="8"/>
        <v>-421224.3</v>
      </c>
      <c r="I23" s="121">
        <f t="shared" si="8"/>
        <v>-421224.3</v>
      </c>
      <c r="J23" s="121">
        <f t="shared" si="8"/>
        <v>-421224.3</v>
      </c>
      <c r="K23" s="121">
        <f t="shared" si="8"/>
        <v>0</v>
      </c>
      <c r="L23" s="121">
        <f t="shared" si="8"/>
        <v>0</v>
      </c>
      <c r="M23" s="121">
        <f t="shared" si="8"/>
        <v>0</v>
      </c>
      <c r="N23" s="121">
        <f t="shared" si="8"/>
        <v>0</v>
      </c>
      <c r="O23" s="121">
        <f t="shared" si="8"/>
        <v>0</v>
      </c>
      <c r="P23" s="121">
        <f t="shared" si="8"/>
        <v>0</v>
      </c>
      <c r="Q23" s="121">
        <f t="shared" si="8"/>
        <v>0</v>
      </c>
      <c r="R23" s="121">
        <f t="shared" si="8"/>
        <v>0</v>
      </c>
      <c r="S23" s="121">
        <f t="shared" si="8"/>
        <v>0</v>
      </c>
      <c r="T23" s="121">
        <f t="shared" si="8"/>
        <v>0</v>
      </c>
      <c r="U23" s="121">
        <f t="shared" si="8"/>
        <v>0</v>
      </c>
      <c r="V23" s="121">
        <f t="shared" si="8"/>
        <v>0</v>
      </c>
      <c r="W23" s="121">
        <f t="shared" si="8"/>
        <v>0</v>
      </c>
      <c r="X23" s="121">
        <f t="shared" si="8"/>
        <v>0</v>
      </c>
      <c r="Y23" s="121">
        <f t="shared" si="8"/>
        <v>0</v>
      </c>
      <c r="Z23" s="121">
        <f t="shared" si="8"/>
        <v>0</v>
      </c>
      <c r="AA23" s="121">
        <f t="shared" si="8"/>
        <v>0</v>
      </c>
      <c r="AB23" s="121">
        <f t="shared" si="8"/>
        <v>0</v>
      </c>
      <c r="AC23" s="121">
        <f t="shared" si="8"/>
        <v>0</v>
      </c>
      <c r="AD23" s="121">
        <f t="shared" si="8"/>
        <v>0</v>
      </c>
      <c r="AE23" s="121">
        <f t="shared" si="8"/>
        <v>0</v>
      </c>
      <c r="AF23" s="121">
        <f t="shared" si="8"/>
        <v>0</v>
      </c>
      <c r="AG23" s="121">
        <f t="shared" si="8"/>
        <v>0</v>
      </c>
      <c r="AH23" s="121">
        <f t="shared" si="8"/>
        <v>0</v>
      </c>
      <c r="AI23" s="121">
        <f t="shared" si="8"/>
        <v>0</v>
      </c>
      <c r="AJ23" s="121">
        <f t="shared" si="8"/>
        <v>0</v>
      </c>
      <c r="AK23" s="121">
        <f t="shared" si="8"/>
        <v>0</v>
      </c>
      <c r="AL23" s="121">
        <f t="shared" si="8"/>
        <v>0</v>
      </c>
      <c r="AM23" s="121">
        <f t="shared" si="8"/>
        <v>0</v>
      </c>
      <c r="AN23" s="121">
        <f t="shared" si="8"/>
        <v>0</v>
      </c>
      <c r="AO23" s="121">
        <f t="shared" si="8"/>
        <v>0</v>
      </c>
      <c r="AP23" s="121">
        <f t="shared" si="8"/>
        <v>0</v>
      </c>
      <c r="AQ23" s="121">
        <f t="shared" si="8"/>
        <v>0</v>
      </c>
      <c r="AR23" s="121">
        <f t="shared" si="8"/>
        <v>0</v>
      </c>
      <c r="AS23" s="121">
        <f t="shared" si="8"/>
        <v>0</v>
      </c>
      <c r="AT23" s="121">
        <f t="shared" si="8"/>
        <v>0</v>
      </c>
      <c r="AU23" s="121">
        <f t="shared" si="8"/>
        <v>0</v>
      </c>
      <c r="AV23" s="121">
        <f t="shared" si="8"/>
        <v>0</v>
      </c>
      <c r="AW23" s="121">
        <f t="shared" si="8"/>
        <v>0</v>
      </c>
      <c r="AX23" s="121">
        <f t="shared" si="8"/>
        <v>0</v>
      </c>
      <c r="AY23" s="121">
        <f t="shared" si="8"/>
        <v>0</v>
      </c>
      <c r="AZ23" s="121">
        <f t="shared" si="8"/>
        <v>0</v>
      </c>
      <c r="BA23" s="121">
        <f t="shared" si="8"/>
        <v>0</v>
      </c>
      <c r="BB23" s="121">
        <f t="shared" si="8"/>
        <v>0</v>
      </c>
      <c r="BC23" s="121">
        <f t="shared" si="8"/>
        <v>0</v>
      </c>
      <c r="BD23" s="121">
        <f t="shared" si="8"/>
        <v>0</v>
      </c>
      <c r="BE23" s="121">
        <f t="shared" si="8"/>
        <v>0</v>
      </c>
      <c r="BF23" s="121">
        <f t="shared" si="8"/>
        <v>0</v>
      </c>
      <c r="BG23" s="121">
        <f t="shared" si="8"/>
        <v>0</v>
      </c>
      <c r="BH23" s="121">
        <f t="shared" si="8"/>
        <v>0</v>
      </c>
      <c r="BI23" s="121">
        <f t="shared" si="8"/>
        <v>0</v>
      </c>
      <c r="BJ23" s="121">
        <f t="shared" si="8"/>
        <v>0</v>
      </c>
      <c r="BK23" s="121">
        <f t="shared" si="8"/>
        <v>0</v>
      </c>
      <c r="BL23" s="121">
        <f t="shared" si="8"/>
        <v>0</v>
      </c>
      <c r="BM23" s="121">
        <f t="shared" si="8"/>
        <v>0</v>
      </c>
      <c r="BN23" s="121">
        <f t="shared" si="8"/>
        <v>0</v>
      </c>
      <c r="BO23" s="121">
        <f t="shared" si="8"/>
        <v>0</v>
      </c>
      <c r="BP23" s="121">
        <f t="shared" si="8"/>
        <v>0</v>
      </c>
      <c r="BQ23" s="121">
        <f t="shared" si="8"/>
        <v>0</v>
      </c>
      <c r="BR23" s="121">
        <f t="shared" ref="BR23:BZ23" si="9">SUM(BR22)</f>
        <v>0</v>
      </c>
      <c r="BS23" s="121">
        <f t="shared" si="9"/>
        <v>0</v>
      </c>
      <c r="BT23" s="121">
        <f t="shared" si="9"/>
        <v>0</v>
      </c>
      <c r="BU23" s="121">
        <f t="shared" si="9"/>
        <v>0</v>
      </c>
      <c r="BV23" s="121">
        <f t="shared" si="9"/>
        <v>0</v>
      </c>
      <c r="BW23" s="121">
        <f t="shared" si="9"/>
        <v>0</v>
      </c>
      <c r="BX23" s="121">
        <f t="shared" si="9"/>
        <v>0</v>
      </c>
      <c r="BY23" s="121">
        <f t="shared" si="9"/>
        <v>0</v>
      </c>
      <c r="BZ23" s="121">
        <f t="shared" si="9"/>
        <v>0</v>
      </c>
    </row>
    <row r="24" spans="1:78" x14ac:dyDescent="0.2">
      <c r="C24" s="50"/>
      <c r="E24" s="9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</row>
    <row r="25" spans="1:78" x14ac:dyDescent="0.2">
      <c r="A25" s="156" t="s">
        <v>19</v>
      </c>
      <c r="B25" s="31"/>
      <c r="C25" s="50"/>
      <c r="E25" s="9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</row>
    <row r="26" spans="1:78" x14ac:dyDescent="0.2">
      <c r="A26" s="157" t="s">
        <v>43</v>
      </c>
      <c r="B26" s="7"/>
      <c r="C26" s="50">
        <f>SUM(F26:BB26)</f>
        <v>-3716685</v>
      </c>
      <c r="E26" s="93"/>
      <c r="F26" s="63">
        <f>IF(AND(F$1&gt;ScaleEconomics!$I$225, F$1&lt;=ScaleEconomics!$I$226), -ScaleEconomics!$I$195/ScaleEconomics!$I$185, 0)</f>
        <v>0</v>
      </c>
      <c r="G26" s="63">
        <f>IF(AND(G$1&gt;ScaleEconomics!$I$225, G$1&lt;=ScaleEconomics!$I$226), -ScaleEconomics!$I$195/ScaleEconomics!$I$185, 0)</f>
        <v>0</v>
      </c>
      <c r="H26" s="63">
        <f>IF(AND(H$1&gt;ScaleEconomics!$I$225, H$1&lt;=ScaleEconomics!$I$226), -ScaleEconomics!$I$195/ScaleEconomics!$I$185, 0)</f>
        <v>0</v>
      </c>
      <c r="I26" s="63">
        <f>IF(AND(I$1&gt;ScaleEconomics!$I$225, I$1&lt;=ScaleEconomics!$I$226), -ScaleEconomics!$I$195/ScaleEconomics!$I$185, 0)</f>
        <v>0</v>
      </c>
      <c r="J26" s="63">
        <f>IF(AND(J$1&gt;ScaleEconomics!$I$225, J$1&lt;=ScaleEconomics!$I$226), -ScaleEconomics!$I$195/ScaleEconomics!$I$185, 0)</f>
        <v>0</v>
      </c>
      <c r="K26" s="63">
        <f>IF(AND(K$1&gt;ScaleEconomics!$I$225, K$1&lt;=ScaleEconomics!$I$226), -ScaleEconomics!$I$195/ScaleEconomics!$I$185, 0)</f>
        <v>-743337</v>
      </c>
      <c r="L26" s="63">
        <f>IF(AND(L$1&gt;ScaleEconomics!$I$225, L$1&lt;=ScaleEconomics!$I$226), -ScaleEconomics!$I$195/ScaleEconomics!$I$185, 0)</f>
        <v>-743337</v>
      </c>
      <c r="M26" s="63">
        <f>IF(AND(M$1&gt;ScaleEconomics!$I$225, M$1&lt;=ScaleEconomics!$I$226), -ScaleEconomics!$I$195/ScaleEconomics!$I$185, 0)</f>
        <v>-743337</v>
      </c>
      <c r="N26" s="63">
        <f>IF(AND(N$1&gt;ScaleEconomics!$I$225, N$1&lt;=ScaleEconomics!$I$226), -ScaleEconomics!$I$195/ScaleEconomics!$I$185, 0)</f>
        <v>-743337</v>
      </c>
      <c r="O26" s="63">
        <f>IF(AND(O$1&gt;ScaleEconomics!$I$225, O$1&lt;=ScaleEconomics!$I$226), -ScaleEconomics!$I$195/ScaleEconomics!$I$185, 0)</f>
        <v>-743337</v>
      </c>
      <c r="P26" s="63">
        <f>IF(AND(P$1&gt;ScaleEconomics!$I$225, P$1&lt;=ScaleEconomics!$I$226), -ScaleEconomics!$I$195/ScaleEconomics!$I$185, 0)</f>
        <v>0</v>
      </c>
      <c r="Q26" s="63">
        <f>IF(AND(Q$1&gt;ScaleEconomics!$I$225, Q$1&lt;=ScaleEconomics!$I$226), -ScaleEconomics!$I$195/ScaleEconomics!$I$185, 0)</f>
        <v>0</v>
      </c>
      <c r="R26" s="63">
        <f>IF(AND(R$1&gt;ScaleEconomics!$I$225, R$1&lt;=ScaleEconomics!$I$226), -ScaleEconomics!$I$195/ScaleEconomics!$I$185, 0)</f>
        <v>0</v>
      </c>
      <c r="S26" s="63">
        <f>IF(AND(S$1&gt;ScaleEconomics!$I$225, S$1&lt;=ScaleEconomics!$I$226), -ScaleEconomics!$I$195/ScaleEconomics!$I$185, 0)</f>
        <v>0</v>
      </c>
      <c r="T26" s="63">
        <f>IF(AND(T$1&gt;ScaleEconomics!$I$225, T$1&lt;=ScaleEconomics!$I$226), -ScaleEconomics!$I$195/ScaleEconomics!$I$185, 0)</f>
        <v>0</v>
      </c>
      <c r="U26" s="63">
        <f>IF(AND(U$1&gt;ScaleEconomics!$I$225, U$1&lt;=ScaleEconomics!$I$226), -ScaleEconomics!$I$195/ScaleEconomics!$I$185, 0)</f>
        <v>0</v>
      </c>
      <c r="V26" s="63">
        <f>IF(AND(V$1&gt;ScaleEconomics!$I$225, V$1&lt;=ScaleEconomics!$I$226), -ScaleEconomics!$I$195/ScaleEconomics!$I$185, 0)</f>
        <v>0</v>
      </c>
      <c r="W26" s="63">
        <f>IF(AND(W$1&gt;ScaleEconomics!$I$225, W$1&lt;=ScaleEconomics!$I$226), -ScaleEconomics!$I$195/ScaleEconomics!$I$185, 0)</f>
        <v>0</v>
      </c>
      <c r="X26" s="63">
        <f>IF(AND(X$1&gt;ScaleEconomics!$I$225, X$1&lt;=ScaleEconomics!$I$226), -ScaleEconomics!$I$195/ScaleEconomics!$I$185, 0)</f>
        <v>0</v>
      </c>
      <c r="Y26" s="63">
        <f>IF(AND(Y$1&gt;ScaleEconomics!$I$225, Y$1&lt;=ScaleEconomics!$I$226), -ScaleEconomics!$I$195/ScaleEconomics!$I$185, 0)</f>
        <v>0</v>
      </c>
      <c r="Z26" s="63">
        <f>IF(AND(Z$1&gt;ScaleEconomics!$I$225, Z$1&lt;=ScaleEconomics!$I$226), -ScaleEconomics!$I$195/ScaleEconomics!$I$185, 0)</f>
        <v>0</v>
      </c>
      <c r="AA26" s="63">
        <f>IF(AND(AA$1&gt;ScaleEconomics!$I$225, AA$1&lt;=ScaleEconomics!$I$226), -ScaleEconomics!$I$195/ScaleEconomics!$I$185, 0)</f>
        <v>0</v>
      </c>
      <c r="AB26" s="63">
        <f>IF(AND(AB$1&gt;ScaleEconomics!$I$225, AB$1&lt;=ScaleEconomics!$I$226), -ScaleEconomics!$I$195/ScaleEconomics!$I$185, 0)</f>
        <v>0</v>
      </c>
      <c r="AC26" s="63">
        <f>IF(AND(AC$1&gt;ScaleEconomics!$I$225, AC$1&lt;=ScaleEconomics!$I$226), -ScaleEconomics!$I$195/ScaleEconomics!$I$185, 0)</f>
        <v>0</v>
      </c>
      <c r="AD26" s="63">
        <f>IF(AND(AD$1&gt;ScaleEconomics!$I$225, AD$1&lt;=ScaleEconomics!$I$226), -ScaleEconomics!$I$195/ScaleEconomics!$I$185, 0)</f>
        <v>0</v>
      </c>
      <c r="AE26" s="63">
        <f>IF(AND(AE$1&gt;ScaleEconomics!$I$225, AE$1&lt;=ScaleEconomics!$I$226), -ScaleEconomics!$I$195/ScaleEconomics!$I$185, 0)</f>
        <v>0</v>
      </c>
      <c r="AF26" s="63">
        <f>IF(AND(AF$1&gt;ScaleEconomics!$I$225, AF$1&lt;=ScaleEconomics!$I$226), -ScaleEconomics!$I$195/ScaleEconomics!$I$185, 0)</f>
        <v>0</v>
      </c>
      <c r="AG26" s="63">
        <f>IF(AND(AG$1&gt;ScaleEconomics!$I$225, AG$1&lt;=ScaleEconomics!$I$226), -ScaleEconomics!$I$195/ScaleEconomics!$I$185, 0)</f>
        <v>0</v>
      </c>
      <c r="AH26" s="63">
        <f>IF(AND(AH$1&gt;ScaleEconomics!$I$225, AH$1&lt;=ScaleEconomics!$I$226), -ScaleEconomics!$I$195/ScaleEconomics!$I$185, 0)</f>
        <v>0</v>
      </c>
      <c r="AI26" s="63">
        <f>IF(AND(AI$1&gt;ScaleEconomics!$I$225, AI$1&lt;=ScaleEconomics!$I$226), -ScaleEconomics!$I$195/ScaleEconomics!$I$185, 0)</f>
        <v>0</v>
      </c>
      <c r="AJ26" s="63">
        <f>IF(AND(AJ$1&gt;ScaleEconomics!$I$225, AJ$1&lt;=ScaleEconomics!$I$226), -ScaleEconomics!$I$195/ScaleEconomics!$I$185, 0)</f>
        <v>0</v>
      </c>
      <c r="AK26" s="63">
        <f>IF(AND(AK$1&gt;ScaleEconomics!$I$225, AK$1&lt;=ScaleEconomics!$I$226), -ScaleEconomics!$I$195/ScaleEconomics!$I$185, 0)</f>
        <v>0</v>
      </c>
      <c r="AL26" s="63">
        <f>IF(AND(AL$1&gt;ScaleEconomics!$I$225, AL$1&lt;=ScaleEconomics!$I$226), -ScaleEconomics!$I$195/ScaleEconomics!$I$185, 0)</f>
        <v>0</v>
      </c>
      <c r="AM26" s="63">
        <f>IF(AND(AM$1&gt;ScaleEconomics!$I$225, AM$1&lt;=ScaleEconomics!$I$226), -ScaleEconomics!$I$195/ScaleEconomics!$I$185, 0)</f>
        <v>0</v>
      </c>
      <c r="AN26" s="63">
        <f>IF(AND(AN$1&gt;ScaleEconomics!$I$225, AN$1&lt;=ScaleEconomics!$I$226), -ScaleEconomics!$I$195/ScaleEconomics!$I$185, 0)</f>
        <v>0</v>
      </c>
      <c r="AO26" s="63">
        <f>IF(AND(AO$1&gt;ScaleEconomics!$I$225, AO$1&lt;=ScaleEconomics!$I$226), -ScaleEconomics!$I$195/ScaleEconomics!$I$185, 0)</f>
        <v>0</v>
      </c>
      <c r="AP26" s="63">
        <f>IF(AND(AP$1&gt;ScaleEconomics!$I$225, AP$1&lt;=ScaleEconomics!$I$226), -ScaleEconomics!$I$195/ScaleEconomics!$I$185, 0)</f>
        <v>0</v>
      </c>
      <c r="AQ26" s="63">
        <f>IF(AND(AQ$1&gt;ScaleEconomics!$I$225, AQ$1&lt;=ScaleEconomics!$I$226), -ScaleEconomics!$I$195/ScaleEconomics!$I$185, 0)</f>
        <v>0</v>
      </c>
      <c r="AR26" s="63">
        <f>IF(AND(AR$1&gt;ScaleEconomics!$I$225, AR$1&lt;=ScaleEconomics!$I$226), -ScaleEconomics!$I$195/ScaleEconomics!$I$185, 0)</f>
        <v>0</v>
      </c>
      <c r="AS26" s="63">
        <f>IF(AND(AS$1&gt;ScaleEconomics!$I$225, AS$1&lt;=ScaleEconomics!$I$226), -ScaleEconomics!$I$195/ScaleEconomics!$I$185, 0)</f>
        <v>0</v>
      </c>
      <c r="AT26" s="63">
        <f>IF(AND(AT$1&gt;ScaleEconomics!$I$225, AT$1&lt;=ScaleEconomics!$I$226), -ScaleEconomics!$I$195/ScaleEconomics!$I$185, 0)</f>
        <v>0</v>
      </c>
      <c r="AU26" s="63">
        <f>IF(AND(AU$1&gt;ScaleEconomics!$I$225, AU$1&lt;=ScaleEconomics!$I$226), -ScaleEconomics!$I$195/ScaleEconomics!$I$185, 0)</f>
        <v>0</v>
      </c>
      <c r="AV26" s="63">
        <f>IF(AND(AV$1&gt;ScaleEconomics!$I$225, AV$1&lt;=ScaleEconomics!$I$226), -ScaleEconomics!$I$195/ScaleEconomics!$I$185, 0)</f>
        <v>0</v>
      </c>
      <c r="AW26" s="63">
        <f>IF(AND(AW$1&gt;ScaleEconomics!$I$225, AW$1&lt;=ScaleEconomics!$I$226), -ScaleEconomics!$I$195/ScaleEconomics!$I$185, 0)</f>
        <v>0</v>
      </c>
      <c r="AX26" s="63">
        <f>IF(AND(AX$1&gt;ScaleEconomics!$I$225, AX$1&lt;=ScaleEconomics!$I$226), -ScaleEconomics!$I$195/ScaleEconomics!$I$185, 0)</f>
        <v>0</v>
      </c>
      <c r="AY26" s="63">
        <f>IF(AND(AY$1&gt;ScaleEconomics!$I$225, AY$1&lt;=ScaleEconomics!$I$226), -ScaleEconomics!$I$195/ScaleEconomics!$I$185, 0)</f>
        <v>0</v>
      </c>
      <c r="AZ26" s="63">
        <f>IF(AND(AZ$1&gt;ScaleEconomics!$I$225, AZ$1&lt;=ScaleEconomics!$I$226), -ScaleEconomics!$I$195/ScaleEconomics!$I$185, 0)</f>
        <v>0</v>
      </c>
      <c r="BA26" s="63">
        <f>IF(AND(BA$1&gt;ScaleEconomics!$I$225, BA$1&lt;=ScaleEconomics!$I$226), -ScaleEconomics!$I$195/ScaleEconomics!$I$185, 0)</f>
        <v>0</v>
      </c>
      <c r="BB26" s="63">
        <f>IF(AND(BB$1&gt;ScaleEconomics!$I$225, BB$1&lt;=ScaleEconomics!$I$226), -ScaleEconomics!$I$195/ScaleEconomics!$I$185, 0)</f>
        <v>0</v>
      </c>
      <c r="BC26" s="63">
        <f>IF(AND(BC$1&gt;ScaleEconomics!$I$225, BC$1&lt;=ScaleEconomics!$I$226), -ScaleEconomics!$I$195/ScaleEconomics!$I$185, 0)</f>
        <v>0</v>
      </c>
      <c r="BD26" s="63">
        <f>IF(AND(BD$1&gt;ScaleEconomics!$I$225, BD$1&lt;=ScaleEconomics!$I$226), -ScaleEconomics!$I$195/ScaleEconomics!$I$185, 0)</f>
        <v>0</v>
      </c>
      <c r="BE26" s="63">
        <f>IF(AND(BE$1&gt;ScaleEconomics!$I$225, BE$1&lt;=ScaleEconomics!$I$226), -ScaleEconomics!$I$195/ScaleEconomics!$I$185, 0)</f>
        <v>0</v>
      </c>
      <c r="BF26" s="63">
        <f>IF(AND(BF$1&gt;ScaleEconomics!$I$225, BF$1&lt;=ScaleEconomics!$I$226), -ScaleEconomics!$I$195/ScaleEconomics!$I$185, 0)</f>
        <v>0</v>
      </c>
      <c r="BG26" s="63">
        <f>IF(AND(BG$1&gt;ScaleEconomics!$I$225, BG$1&lt;=ScaleEconomics!$I$226), -ScaleEconomics!$I$195/ScaleEconomics!$I$185, 0)</f>
        <v>0</v>
      </c>
      <c r="BH26" s="63">
        <f>IF(AND(BH$1&gt;ScaleEconomics!$I$225, BH$1&lt;=ScaleEconomics!$I$226), -ScaleEconomics!$I$195/ScaleEconomics!$I$185, 0)</f>
        <v>0</v>
      </c>
      <c r="BI26" s="63">
        <f>IF(AND(BI$1&gt;ScaleEconomics!$I$225, BI$1&lt;=ScaleEconomics!$I$226), -ScaleEconomics!$I$195/ScaleEconomics!$I$185, 0)</f>
        <v>0</v>
      </c>
      <c r="BJ26" s="63">
        <f>IF(AND(BJ$1&gt;ScaleEconomics!$I$225, BJ$1&lt;=ScaleEconomics!$I$226), -ScaleEconomics!$I$195/ScaleEconomics!$I$185, 0)</f>
        <v>0</v>
      </c>
      <c r="BK26" s="63">
        <f>IF(AND(BK$1&gt;ScaleEconomics!$I$225, BK$1&lt;=ScaleEconomics!$I$226), -ScaleEconomics!$I$195/ScaleEconomics!$I$185, 0)</f>
        <v>0</v>
      </c>
      <c r="BL26" s="63">
        <f>IF(AND(BL$1&gt;ScaleEconomics!$I$225, BL$1&lt;=ScaleEconomics!$I$226), -ScaleEconomics!$I$195/ScaleEconomics!$I$185, 0)</f>
        <v>0</v>
      </c>
      <c r="BM26" s="63">
        <f>IF(AND(BM$1&gt;ScaleEconomics!$I$225, BM$1&lt;=ScaleEconomics!$I$226), -ScaleEconomics!$I$195/ScaleEconomics!$I$185, 0)</f>
        <v>0</v>
      </c>
      <c r="BN26" s="63">
        <f>IF(AND(BN$1&gt;ScaleEconomics!$I$225, BN$1&lt;=ScaleEconomics!$I$226), -ScaleEconomics!$I$195/ScaleEconomics!$I$185, 0)</f>
        <v>0</v>
      </c>
      <c r="BO26" s="63">
        <f>IF(AND(BO$1&gt;ScaleEconomics!$I$225, BO$1&lt;=ScaleEconomics!$I$226), -ScaleEconomics!$I$195/ScaleEconomics!$I$185, 0)</f>
        <v>0</v>
      </c>
      <c r="BP26" s="63">
        <f>IF(AND(BP$1&gt;ScaleEconomics!$I$225, BP$1&lt;=ScaleEconomics!$I$226), -ScaleEconomics!$I$195/ScaleEconomics!$I$185, 0)</f>
        <v>0</v>
      </c>
      <c r="BQ26" s="63">
        <f>IF(AND(BQ$1&gt;ScaleEconomics!$I$225, BQ$1&lt;=ScaleEconomics!$I$226), -ScaleEconomics!$I$195/ScaleEconomics!$I$185, 0)</f>
        <v>0</v>
      </c>
      <c r="BR26" s="63">
        <f>IF(AND(BR$1&gt;ScaleEconomics!$I$225, BR$1&lt;=ScaleEconomics!$I$226), -ScaleEconomics!$I$195/ScaleEconomics!$I$185, 0)</f>
        <v>0</v>
      </c>
      <c r="BS26" s="63">
        <f>IF(AND(BS$1&gt;ScaleEconomics!$I$225, BS$1&lt;=ScaleEconomics!$I$226), -ScaleEconomics!$I$195/ScaleEconomics!$I$185, 0)</f>
        <v>0</v>
      </c>
      <c r="BT26" s="63">
        <f>IF(AND(BT$1&gt;ScaleEconomics!$I$225, BT$1&lt;=ScaleEconomics!$I$226), -ScaleEconomics!$I$195/ScaleEconomics!$I$185, 0)</f>
        <v>0</v>
      </c>
      <c r="BU26" s="63">
        <f>IF(AND(BU$1&gt;ScaleEconomics!$I$225, BU$1&lt;=ScaleEconomics!$I$226), -ScaleEconomics!$I$195/ScaleEconomics!$I$185, 0)</f>
        <v>0</v>
      </c>
      <c r="BV26" s="63">
        <f>IF(AND(BV$1&gt;ScaleEconomics!$I$225, BV$1&lt;=ScaleEconomics!$I$226), -ScaleEconomics!$I$195/ScaleEconomics!$I$185, 0)</f>
        <v>0</v>
      </c>
      <c r="BW26" s="63">
        <f>IF(AND(BW$1&gt;ScaleEconomics!$I$225, BW$1&lt;=ScaleEconomics!$I$226), -ScaleEconomics!$I$195/ScaleEconomics!$I$185, 0)</f>
        <v>0</v>
      </c>
      <c r="BX26" s="63">
        <f>IF(AND(BX$1&gt;ScaleEconomics!$I$225, BX$1&lt;=ScaleEconomics!$I$226), -ScaleEconomics!$I$195/ScaleEconomics!$I$185, 0)</f>
        <v>0</v>
      </c>
      <c r="BY26" s="63">
        <f>IF(AND(BY$1&gt;ScaleEconomics!$I$225, BY$1&lt;=ScaleEconomics!$I$226), -ScaleEconomics!$I$195/ScaleEconomics!$I$185, 0)</f>
        <v>0</v>
      </c>
      <c r="BZ26" s="63">
        <f>IF(AND(BZ$1&gt;ScaleEconomics!$I$225, BZ$1&lt;=ScaleEconomics!$I$226), -ScaleEconomics!$I$195/ScaleEconomics!$I$185, 0)</f>
        <v>0</v>
      </c>
    </row>
    <row r="27" spans="1:78" ht="15" thickBot="1" x14ac:dyDescent="0.25">
      <c r="A27" s="158" t="s">
        <v>74</v>
      </c>
      <c r="B27" s="38"/>
      <c r="C27" s="40">
        <f>SUM(F27:BB27)</f>
        <v>-3716685</v>
      </c>
      <c r="E27" s="93"/>
      <c r="F27" s="121">
        <f t="shared" ref="F27:BQ27" si="10">SUM(F26)</f>
        <v>0</v>
      </c>
      <c r="G27" s="121">
        <f t="shared" si="10"/>
        <v>0</v>
      </c>
      <c r="H27" s="121">
        <f t="shared" si="10"/>
        <v>0</v>
      </c>
      <c r="I27" s="121">
        <f t="shared" si="10"/>
        <v>0</v>
      </c>
      <c r="J27" s="121">
        <f t="shared" si="10"/>
        <v>0</v>
      </c>
      <c r="K27" s="121">
        <f t="shared" si="10"/>
        <v>-743337</v>
      </c>
      <c r="L27" s="121">
        <f t="shared" si="10"/>
        <v>-743337</v>
      </c>
      <c r="M27" s="121">
        <f t="shared" si="10"/>
        <v>-743337</v>
      </c>
      <c r="N27" s="121">
        <f t="shared" si="10"/>
        <v>-743337</v>
      </c>
      <c r="O27" s="121">
        <f t="shared" si="10"/>
        <v>-743337</v>
      </c>
      <c r="P27" s="121">
        <f t="shared" si="10"/>
        <v>0</v>
      </c>
      <c r="Q27" s="121">
        <f t="shared" si="10"/>
        <v>0</v>
      </c>
      <c r="R27" s="121">
        <f t="shared" si="10"/>
        <v>0</v>
      </c>
      <c r="S27" s="121">
        <f t="shared" si="10"/>
        <v>0</v>
      </c>
      <c r="T27" s="121">
        <f t="shared" si="10"/>
        <v>0</v>
      </c>
      <c r="U27" s="121">
        <f t="shared" si="10"/>
        <v>0</v>
      </c>
      <c r="V27" s="121">
        <f t="shared" si="10"/>
        <v>0</v>
      </c>
      <c r="W27" s="121">
        <f t="shared" si="10"/>
        <v>0</v>
      </c>
      <c r="X27" s="121">
        <f t="shared" si="10"/>
        <v>0</v>
      </c>
      <c r="Y27" s="121">
        <f t="shared" si="10"/>
        <v>0</v>
      </c>
      <c r="Z27" s="121">
        <f t="shared" si="10"/>
        <v>0</v>
      </c>
      <c r="AA27" s="121">
        <f t="shared" si="10"/>
        <v>0</v>
      </c>
      <c r="AB27" s="121">
        <f t="shared" si="10"/>
        <v>0</v>
      </c>
      <c r="AC27" s="121">
        <f t="shared" si="10"/>
        <v>0</v>
      </c>
      <c r="AD27" s="121">
        <f t="shared" si="10"/>
        <v>0</v>
      </c>
      <c r="AE27" s="121">
        <f t="shared" si="10"/>
        <v>0</v>
      </c>
      <c r="AF27" s="121">
        <f t="shared" si="10"/>
        <v>0</v>
      </c>
      <c r="AG27" s="121">
        <f t="shared" si="10"/>
        <v>0</v>
      </c>
      <c r="AH27" s="121">
        <f t="shared" si="10"/>
        <v>0</v>
      </c>
      <c r="AI27" s="121">
        <f t="shared" si="10"/>
        <v>0</v>
      </c>
      <c r="AJ27" s="121">
        <f t="shared" si="10"/>
        <v>0</v>
      </c>
      <c r="AK27" s="121">
        <f t="shared" si="10"/>
        <v>0</v>
      </c>
      <c r="AL27" s="121">
        <f t="shared" si="10"/>
        <v>0</v>
      </c>
      <c r="AM27" s="121">
        <f t="shared" si="10"/>
        <v>0</v>
      </c>
      <c r="AN27" s="121">
        <f t="shared" si="10"/>
        <v>0</v>
      </c>
      <c r="AO27" s="121">
        <f t="shared" si="10"/>
        <v>0</v>
      </c>
      <c r="AP27" s="121">
        <f t="shared" si="10"/>
        <v>0</v>
      </c>
      <c r="AQ27" s="121">
        <f t="shared" si="10"/>
        <v>0</v>
      </c>
      <c r="AR27" s="121">
        <f t="shared" si="10"/>
        <v>0</v>
      </c>
      <c r="AS27" s="121">
        <f t="shared" si="10"/>
        <v>0</v>
      </c>
      <c r="AT27" s="121">
        <f t="shared" si="10"/>
        <v>0</v>
      </c>
      <c r="AU27" s="121">
        <f t="shared" si="10"/>
        <v>0</v>
      </c>
      <c r="AV27" s="121">
        <f t="shared" si="10"/>
        <v>0</v>
      </c>
      <c r="AW27" s="121">
        <f t="shared" si="10"/>
        <v>0</v>
      </c>
      <c r="AX27" s="121">
        <f t="shared" si="10"/>
        <v>0</v>
      </c>
      <c r="AY27" s="121">
        <f t="shared" si="10"/>
        <v>0</v>
      </c>
      <c r="AZ27" s="121">
        <f t="shared" si="10"/>
        <v>0</v>
      </c>
      <c r="BA27" s="121">
        <f t="shared" si="10"/>
        <v>0</v>
      </c>
      <c r="BB27" s="121">
        <f t="shared" si="10"/>
        <v>0</v>
      </c>
      <c r="BC27" s="121">
        <f t="shared" si="10"/>
        <v>0</v>
      </c>
      <c r="BD27" s="121">
        <f t="shared" si="10"/>
        <v>0</v>
      </c>
      <c r="BE27" s="121">
        <f t="shared" si="10"/>
        <v>0</v>
      </c>
      <c r="BF27" s="121">
        <f t="shared" si="10"/>
        <v>0</v>
      </c>
      <c r="BG27" s="121">
        <f t="shared" si="10"/>
        <v>0</v>
      </c>
      <c r="BH27" s="121">
        <f t="shared" si="10"/>
        <v>0</v>
      </c>
      <c r="BI27" s="121">
        <f t="shared" si="10"/>
        <v>0</v>
      </c>
      <c r="BJ27" s="121">
        <f t="shared" si="10"/>
        <v>0</v>
      </c>
      <c r="BK27" s="121">
        <f t="shared" si="10"/>
        <v>0</v>
      </c>
      <c r="BL27" s="121">
        <f t="shared" si="10"/>
        <v>0</v>
      </c>
      <c r="BM27" s="121">
        <f t="shared" si="10"/>
        <v>0</v>
      </c>
      <c r="BN27" s="121">
        <f t="shared" si="10"/>
        <v>0</v>
      </c>
      <c r="BO27" s="121">
        <f t="shared" si="10"/>
        <v>0</v>
      </c>
      <c r="BP27" s="121">
        <f t="shared" si="10"/>
        <v>0</v>
      </c>
      <c r="BQ27" s="121">
        <f t="shared" si="10"/>
        <v>0</v>
      </c>
      <c r="BR27" s="121">
        <f t="shared" ref="BR27:BZ27" si="11">SUM(BR26)</f>
        <v>0</v>
      </c>
      <c r="BS27" s="121">
        <f t="shared" si="11"/>
        <v>0</v>
      </c>
      <c r="BT27" s="121">
        <f t="shared" si="11"/>
        <v>0</v>
      </c>
      <c r="BU27" s="121">
        <f t="shared" si="11"/>
        <v>0</v>
      </c>
      <c r="BV27" s="121">
        <f t="shared" si="11"/>
        <v>0</v>
      </c>
      <c r="BW27" s="121">
        <f t="shared" si="11"/>
        <v>0</v>
      </c>
      <c r="BX27" s="121">
        <f t="shared" si="11"/>
        <v>0</v>
      </c>
      <c r="BY27" s="121">
        <f t="shared" si="11"/>
        <v>0</v>
      </c>
      <c r="BZ27" s="121">
        <f t="shared" si="11"/>
        <v>0</v>
      </c>
    </row>
    <row r="28" spans="1:78" x14ac:dyDescent="0.2">
      <c r="A28" s="159"/>
      <c r="B28" s="42"/>
      <c r="C28" s="44"/>
      <c r="E28" s="9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</row>
    <row r="29" spans="1:78" x14ac:dyDescent="0.2">
      <c r="A29" s="159" t="s">
        <v>40</v>
      </c>
      <c r="B29" s="42"/>
      <c r="C29" s="44">
        <f>SUM(F29:BB29)</f>
        <v>-4980357.9000000004</v>
      </c>
      <c r="E29" s="93"/>
      <c r="F29" s="122">
        <f t="shared" ref="F29:BQ29" si="12">F23+F27</f>
        <v>0</v>
      </c>
      <c r="G29" s="122">
        <f t="shared" si="12"/>
        <v>0</v>
      </c>
      <c r="H29" s="122">
        <f t="shared" si="12"/>
        <v>-421224.3</v>
      </c>
      <c r="I29" s="122">
        <f t="shared" si="12"/>
        <v>-421224.3</v>
      </c>
      <c r="J29" s="122">
        <f t="shared" si="12"/>
        <v>-421224.3</v>
      </c>
      <c r="K29" s="122">
        <f t="shared" si="12"/>
        <v>-743337</v>
      </c>
      <c r="L29" s="122">
        <f t="shared" si="12"/>
        <v>-743337</v>
      </c>
      <c r="M29" s="122">
        <f t="shared" si="12"/>
        <v>-743337</v>
      </c>
      <c r="N29" s="122">
        <f t="shared" si="12"/>
        <v>-743337</v>
      </c>
      <c r="O29" s="122">
        <f t="shared" si="12"/>
        <v>-743337</v>
      </c>
      <c r="P29" s="122">
        <f t="shared" si="12"/>
        <v>0</v>
      </c>
      <c r="Q29" s="122">
        <f t="shared" si="12"/>
        <v>0</v>
      </c>
      <c r="R29" s="122">
        <f t="shared" si="12"/>
        <v>0</v>
      </c>
      <c r="S29" s="122">
        <f t="shared" si="12"/>
        <v>0</v>
      </c>
      <c r="T29" s="122">
        <f t="shared" si="12"/>
        <v>0</v>
      </c>
      <c r="U29" s="122">
        <f t="shared" si="12"/>
        <v>0</v>
      </c>
      <c r="V29" s="122">
        <f t="shared" si="12"/>
        <v>0</v>
      </c>
      <c r="W29" s="122">
        <f t="shared" si="12"/>
        <v>0</v>
      </c>
      <c r="X29" s="122">
        <f t="shared" si="12"/>
        <v>0</v>
      </c>
      <c r="Y29" s="122">
        <f t="shared" si="12"/>
        <v>0</v>
      </c>
      <c r="Z29" s="122">
        <f t="shared" si="12"/>
        <v>0</v>
      </c>
      <c r="AA29" s="122">
        <f t="shared" si="12"/>
        <v>0</v>
      </c>
      <c r="AB29" s="122">
        <f t="shared" si="12"/>
        <v>0</v>
      </c>
      <c r="AC29" s="122">
        <f t="shared" si="12"/>
        <v>0</v>
      </c>
      <c r="AD29" s="122">
        <f t="shared" si="12"/>
        <v>0</v>
      </c>
      <c r="AE29" s="122">
        <f t="shared" si="12"/>
        <v>0</v>
      </c>
      <c r="AF29" s="122">
        <f t="shared" si="12"/>
        <v>0</v>
      </c>
      <c r="AG29" s="122">
        <f t="shared" si="12"/>
        <v>0</v>
      </c>
      <c r="AH29" s="122">
        <f t="shared" si="12"/>
        <v>0</v>
      </c>
      <c r="AI29" s="122">
        <f t="shared" si="12"/>
        <v>0</v>
      </c>
      <c r="AJ29" s="122">
        <f t="shared" si="12"/>
        <v>0</v>
      </c>
      <c r="AK29" s="122">
        <f t="shared" si="12"/>
        <v>0</v>
      </c>
      <c r="AL29" s="122">
        <f t="shared" si="12"/>
        <v>0</v>
      </c>
      <c r="AM29" s="122">
        <f t="shared" si="12"/>
        <v>0</v>
      </c>
      <c r="AN29" s="122">
        <f t="shared" si="12"/>
        <v>0</v>
      </c>
      <c r="AO29" s="122">
        <f t="shared" si="12"/>
        <v>0</v>
      </c>
      <c r="AP29" s="122">
        <f t="shared" si="12"/>
        <v>0</v>
      </c>
      <c r="AQ29" s="122">
        <f t="shared" si="12"/>
        <v>0</v>
      </c>
      <c r="AR29" s="122">
        <f t="shared" si="12"/>
        <v>0</v>
      </c>
      <c r="AS29" s="122">
        <f t="shared" si="12"/>
        <v>0</v>
      </c>
      <c r="AT29" s="122">
        <f t="shared" si="12"/>
        <v>0</v>
      </c>
      <c r="AU29" s="122">
        <f t="shared" si="12"/>
        <v>0</v>
      </c>
      <c r="AV29" s="122">
        <f t="shared" si="12"/>
        <v>0</v>
      </c>
      <c r="AW29" s="122">
        <f t="shared" si="12"/>
        <v>0</v>
      </c>
      <c r="AX29" s="122">
        <f t="shared" si="12"/>
        <v>0</v>
      </c>
      <c r="AY29" s="122">
        <f t="shared" si="12"/>
        <v>0</v>
      </c>
      <c r="AZ29" s="122">
        <f t="shared" si="12"/>
        <v>0</v>
      </c>
      <c r="BA29" s="122">
        <f t="shared" si="12"/>
        <v>0</v>
      </c>
      <c r="BB29" s="122">
        <f t="shared" si="12"/>
        <v>0</v>
      </c>
      <c r="BC29" s="122">
        <f t="shared" si="12"/>
        <v>0</v>
      </c>
      <c r="BD29" s="122">
        <f t="shared" si="12"/>
        <v>0</v>
      </c>
      <c r="BE29" s="122">
        <f t="shared" si="12"/>
        <v>0</v>
      </c>
      <c r="BF29" s="122">
        <f t="shared" si="12"/>
        <v>0</v>
      </c>
      <c r="BG29" s="122">
        <f t="shared" si="12"/>
        <v>0</v>
      </c>
      <c r="BH29" s="122">
        <f t="shared" si="12"/>
        <v>0</v>
      </c>
      <c r="BI29" s="122">
        <f t="shared" si="12"/>
        <v>0</v>
      </c>
      <c r="BJ29" s="122">
        <f t="shared" si="12"/>
        <v>0</v>
      </c>
      <c r="BK29" s="122">
        <f t="shared" si="12"/>
        <v>0</v>
      </c>
      <c r="BL29" s="122">
        <f t="shared" si="12"/>
        <v>0</v>
      </c>
      <c r="BM29" s="122">
        <f t="shared" si="12"/>
        <v>0</v>
      </c>
      <c r="BN29" s="122">
        <f t="shared" si="12"/>
        <v>0</v>
      </c>
      <c r="BO29" s="122">
        <f t="shared" si="12"/>
        <v>0</v>
      </c>
      <c r="BP29" s="122">
        <f t="shared" si="12"/>
        <v>0</v>
      </c>
      <c r="BQ29" s="122">
        <f t="shared" si="12"/>
        <v>0</v>
      </c>
      <c r="BR29" s="122">
        <f t="shared" ref="BR29:BZ29" si="13">BR23+BR27</f>
        <v>0</v>
      </c>
      <c r="BS29" s="122">
        <f t="shared" si="13"/>
        <v>0</v>
      </c>
      <c r="BT29" s="122">
        <f t="shared" si="13"/>
        <v>0</v>
      </c>
      <c r="BU29" s="122">
        <f t="shared" si="13"/>
        <v>0</v>
      </c>
      <c r="BV29" s="122">
        <f t="shared" si="13"/>
        <v>0</v>
      </c>
      <c r="BW29" s="122">
        <f t="shared" si="13"/>
        <v>0</v>
      </c>
      <c r="BX29" s="122">
        <f t="shared" si="13"/>
        <v>0</v>
      </c>
      <c r="BY29" s="122">
        <f t="shared" si="13"/>
        <v>0</v>
      </c>
      <c r="BZ29" s="122">
        <f t="shared" si="13"/>
        <v>0</v>
      </c>
    </row>
    <row r="30" spans="1:78" ht="15" thickBot="1" x14ac:dyDescent="0.25">
      <c r="A30" s="160" t="s">
        <v>140</v>
      </c>
      <c r="B30" s="46"/>
      <c r="C30" s="48">
        <f>SUM(F30:BB30)</f>
        <v>-12975357.9</v>
      </c>
      <c r="E30" s="93"/>
      <c r="F30" s="123">
        <f t="shared" ref="F30:BQ30" si="14">F19+F23+F27</f>
        <v>-772500</v>
      </c>
      <c r="G30" s="123">
        <f t="shared" si="14"/>
        <v>-22500</v>
      </c>
      <c r="H30" s="123">
        <f t="shared" si="14"/>
        <v>-421224.3</v>
      </c>
      <c r="I30" s="123">
        <f t="shared" si="14"/>
        <v>-421224.3</v>
      </c>
      <c r="J30" s="123">
        <f t="shared" si="14"/>
        <v>-7621224.2999999998</v>
      </c>
      <c r="K30" s="123">
        <f t="shared" si="14"/>
        <v>-743337</v>
      </c>
      <c r="L30" s="123">
        <f t="shared" si="14"/>
        <v>-743337</v>
      </c>
      <c r="M30" s="123">
        <f t="shared" si="14"/>
        <v>-743337</v>
      </c>
      <c r="N30" s="123">
        <f t="shared" si="14"/>
        <v>-743337</v>
      </c>
      <c r="O30" s="123">
        <f t="shared" si="14"/>
        <v>-743337</v>
      </c>
      <c r="P30" s="123">
        <f t="shared" si="14"/>
        <v>0</v>
      </c>
      <c r="Q30" s="123">
        <f t="shared" si="14"/>
        <v>0</v>
      </c>
      <c r="R30" s="123">
        <f t="shared" si="14"/>
        <v>0</v>
      </c>
      <c r="S30" s="123">
        <f t="shared" si="14"/>
        <v>0</v>
      </c>
      <c r="T30" s="123">
        <f t="shared" si="14"/>
        <v>0</v>
      </c>
      <c r="U30" s="123">
        <f t="shared" si="14"/>
        <v>0</v>
      </c>
      <c r="V30" s="123">
        <f t="shared" si="14"/>
        <v>0</v>
      </c>
      <c r="W30" s="123">
        <f t="shared" si="14"/>
        <v>0</v>
      </c>
      <c r="X30" s="123">
        <f t="shared" si="14"/>
        <v>0</v>
      </c>
      <c r="Y30" s="123">
        <f t="shared" si="14"/>
        <v>0</v>
      </c>
      <c r="Z30" s="123">
        <f t="shared" si="14"/>
        <v>0</v>
      </c>
      <c r="AA30" s="123">
        <f t="shared" si="14"/>
        <v>0</v>
      </c>
      <c r="AB30" s="123">
        <f t="shared" si="14"/>
        <v>0</v>
      </c>
      <c r="AC30" s="123">
        <f t="shared" si="14"/>
        <v>0</v>
      </c>
      <c r="AD30" s="123">
        <f t="shared" si="14"/>
        <v>0</v>
      </c>
      <c r="AE30" s="123">
        <f t="shared" si="14"/>
        <v>0</v>
      </c>
      <c r="AF30" s="123">
        <f t="shared" si="14"/>
        <v>0</v>
      </c>
      <c r="AG30" s="123">
        <f t="shared" si="14"/>
        <v>0</v>
      </c>
      <c r="AH30" s="123">
        <f t="shared" si="14"/>
        <v>0</v>
      </c>
      <c r="AI30" s="123">
        <f t="shared" si="14"/>
        <v>0</v>
      </c>
      <c r="AJ30" s="123">
        <f t="shared" si="14"/>
        <v>0</v>
      </c>
      <c r="AK30" s="123">
        <f t="shared" si="14"/>
        <v>0</v>
      </c>
      <c r="AL30" s="123">
        <f t="shared" si="14"/>
        <v>0</v>
      </c>
      <c r="AM30" s="123">
        <f t="shared" si="14"/>
        <v>0</v>
      </c>
      <c r="AN30" s="123">
        <f t="shared" si="14"/>
        <v>0</v>
      </c>
      <c r="AO30" s="123">
        <f t="shared" si="14"/>
        <v>0</v>
      </c>
      <c r="AP30" s="123">
        <f t="shared" si="14"/>
        <v>0</v>
      </c>
      <c r="AQ30" s="123">
        <f t="shared" si="14"/>
        <v>0</v>
      </c>
      <c r="AR30" s="123">
        <f t="shared" si="14"/>
        <v>0</v>
      </c>
      <c r="AS30" s="123">
        <f t="shared" si="14"/>
        <v>0</v>
      </c>
      <c r="AT30" s="123">
        <f t="shared" si="14"/>
        <v>0</v>
      </c>
      <c r="AU30" s="123">
        <f t="shared" si="14"/>
        <v>0</v>
      </c>
      <c r="AV30" s="123">
        <f t="shared" si="14"/>
        <v>0</v>
      </c>
      <c r="AW30" s="123">
        <f t="shared" si="14"/>
        <v>0</v>
      </c>
      <c r="AX30" s="123">
        <f t="shared" si="14"/>
        <v>0</v>
      </c>
      <c r="AY30" s="123">
        <f t="shared" si="14"/>
        <v>0</v>
      </c>
      <c r="AZ30" s="123">
        <f t="shared" si="14"/>
        <v>0</v>
      </c>
      <c r="BA30" s="123">
        <f t="shared" si="14"/>
        <v>0</v>
      </c>
      <c r="BB30" s="123">
        <f t="shared" si="14"/>
        <v>0</v>
      </c>
      <c r="BC30" s="123">
        <f t="shared" si="14"/>
        <v>0</v>
      </c>
      <c r="BD30" s="123">
        <f t="shared" si="14"/>
        <v>0</v>
      </c>
      <c r="BE30" s="123">
        <f t="shared" si="14"/>
        <v>0</v>
      </c>
      <c r="BF30" s="123">
        <f t="shared" si="14"/>
        <v>0</v>
      </c>
      <c r="BG30" s="123">
        <f t="shared" si="14"/>
        <v>0</v>
      </c>
      <c r="BH30" s="123">
        <f t="shared" si="14"/>
        <v>0</v>
      </c>
      <c r="BI30" s="123">
        <f t="shared" si="14"/>
        <v>0</v>
      </c>
      <c r="BJ30" s="123">
        <f t="shared" si="14"/>
        <v>0</v>
      </c>
      <c r="BK30" s="123">
        <f t="shared" si="14"/>
        <v>0</v>
      </c>
      <c r="BL30" s="123">
        <f t="shared" si="14"/>
        <v>0</v>
      </c>
      <c r="BM30" s="123">
        <f t="shared" si="14"/>
        <v>0</v>
      </c>
      <c r="BN30" s="123">
        <f t="shared" si="14"/>
        <v>0</v>
      </c>
      <c r="BO30" s="123">
        <f t="shared" si="14"/>
        <v>0</v>
      </c>
      <c r="BP30" s="123">
        <f t="shared" si="14"/>
        <v>0</v>
      </c>
      <c r="BQ30" s="123">
        <f t="shared" si="14"/>
        <v>0</v>
      </c>
      <c r="BR30" s="123">
        <f t="shared" ref="BR30:BZ30" si="15">BR19+BR23+BR27</f>
        <v>0</v>
      </c>
      <c r="BS30" s="123">
        <f t="shared" si="15"/>
        <v>0</v>
      </c>
      <c r="BT30" s="123">
        <f t="shared" si="15"/>
        <v>0</v>
      </c>
      <c r="BU30" s="123">
        <f t="shared" si="15"/>
        <v>0</v>
      </c>
      <c r="BV30" s="123">
        <f t="shared" si="15"/>
        <v>0</v>
      </c>
      <c r="BW30" s="123">
        <f t="shared" si="15"/>
        <v>0</v>
      </c>
      <c r="BX30" s="123">
        <f t="shared" si="15"/>
        <v>0</v>
      </c>
      <c r="BY30" s="123">
        <f t="shared" si="15"/>
        <v>0</v>
      </c>
      <c r="BZ30" s="123">
        <f t="shared" si="15"/>
        <v>0</v>
      </c>
    </row>
    <row r="31" spans="1:78" ht="15" thickTop="1" x14ac:dyDescent="0.2">
      <c r="A31" s="162"/>
      <c r="B31" s="54"/>
      <c r="C31" s="50"/>
      <c r="E31" s="9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</row>
    <row r="32" spans="1:78" x14ac:dyDescent="0.2">
      <c r="C32" s="50"/>
      <c r="E32" s="9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</row>
    <row r="33" spans="1:78" ht="15" thickBot="1" x14ac:dyDescent="0.25">
      <c r="A33" s="163" t="s">
        <v>77</v>
      </c>
      <c r="B33" s="55"/>
      <c r="C33" s="57">
        <f>SUM(F33:BB33)</f>
        <v>842642.09999999963</v>
      </c>
      <c r="E33" s="93"/>
      <c r="F33" s="124">
        <f t="shared" ref="F33:BQ33" si="16">F11+F30</f>
        <v>-772500</v>
      </c>
      <c r="G33" s="124">
        <f t="shared" si="16"/>
        <v>-22500</v>
      </c>
      <c r="H33" s="124">
        <f t="shared" si="16"/>
        <v>-421224.3</v>
      </c>
      <c r="I33" s="124">
        <f t="shared" si="16"/>
        <v>-421224.3</v>
      </c>
      <c r="J33" s="124">
        <f t="shared" si="16"/>
        <v>-7621224.2999999998</v>
      </c>
      <c r="K33" s="124">
        <f t="shared" si="16"/>
        <v>-743337</v>
      </c>
      <c r="L33" s="124">
        <f t="shared" si="16"/>
        <v>-743337</v>
      </c>
      <c r="M33" s="124">
        <f t="shared" si="16"/>
        <v>-743337</v>
      </c>
      <c r="N33" s="124">
        <f t="shared" si="16"/>
        <v>-743337</v>
      </c>
      <c r="O33" s="124">
        <f t="shared" si="16"/>
        <v>3862663</v>
      </c>
      <c r="P33" s="124">
        <f t="shared" si="16"/>
        <v>4606000</v>
      </c>
      <c r="Q33" s="124">
        <f t="shared" si="16"/>
        <v>4606000</v>
      </c>
      <c r="R33" s="124">
        <f t="shared" si="16"/>
        <v>0</v>
      </c>
      <c r="S33" s="124">
        <f t="shared" si="16"/>
        <v>0</v>
      </c>
      <c r="T33" s="124">
        <f t="shared" si="16"/>
        <v>0</v>
      </c>
      <c r="U33" s="124">
        <f t="shared" si="16"/>
        <v>0</v>
      </c>
      <c r="V33" s="124">
        <f t="shared" si="16"/>
        <v>0</v>
      </c>
      <c r="W33" s="124">
        <f t="shared" si="16"/>
        <v>0</v>
      </c>
      <c r="X33" s="124">
        <f t="shared" si="16"/>
        <v>0</v>
      </c>
      <c r="Y33" s="124">
        <f t="shared" si="16"/>
        <v>0</v>
      </c>
      <c r="Z33" s="124">
        <f t="shared" si="16"/>
        <v>0</v>
      </c>
      <c r="AA33" s="124">
        <f t="shared" si="16"/>
        <v>0</v>
      </c>
      <c r="AB33" s="124">
        <f t="shared" si="16"/>
        <v>0</v>
      </c>
      <c r="AC33" s="124">
        <f t="shared" si="16"/>
        <v>0</v>
      </c>
      <c r="AD33" s="124">
        <f t="shared" si="16"/>
        <v>0</v>
      </c>
      <c r="AE33" s="124">
        <f t="shared" si="16"/>
        <v>0</v>
      </c>
      <c r="AF33" s="124">
        <f t="shared" si="16"/>
        <v>0</v>
      </c>
      <c r="AG33" s="124">
        <f t="shared" si="16"/>
        <v>0</v>
      </c>
      <c r="AH33" s="124">
        <f t="shared" si="16"/>
        <v>0</v>
      </c>
      <c r="AI33" s="124">
        <f t="shared" si="16"/>
        <v>0</v>
      </c>
      <c r="AJ33" s="124">
        <f t="shared" si="16"/>
        <v>0</v>
      </c>
      <c r="AK33" s="124">
        <f t="shared" si="16"/>
        <v>0</v>
      </c>
      <c r="AL33" s="124">
        <f t="shared" si="16"/>
        <v>0</v>
      </c>
      <c r="AM33" s="124">
        <f t="shared" si="16"/>
        <v>0</v>
      </c>
      <c r="AN33" s="124">
        <f t="shared" si="16"/>
        <v>0</v>
      </c>
      <c r="AO33" s="124">
        <f t="shared" si="16"/>
        <v>0</v>
      </c>
      <c r="AP33" s="124">
        <f t="shared" si="16"/>
        <v>0</v>
      </c>
      <c r="AQ33" s="124">
        <f t="shared" si="16"/>
        <v>0</v>
      </c>
      <c r="AR33" s="124">
        <f t="shared" si="16"/>
        <v>0</v>
      </c>
      <c r="AS33" s="124">
        <f t="shared" si="16"/>
        <v>0</v>
      </c>
      <c r="AT33" s="124">
        <f t="shared" si="16"/>
        <v>0</v>
      </c>
      <c r="AU33" s="124">
        <f t="shared" si="16"/>
        <v>0</v>
      </c>
      <c r="AV33" s="124">
        <f t="shared" si="16"/>
        <v>0</v>
      </c>
      <c r="AW33" s="124">
        <f t="shared" si="16"/>
        <v>0</v>
      </c>
      <c r="AX33" s="124">
        <f t="shared" si="16"/>
        <v>0</v>
      </c>
      <c r="AY33" s="124">
        <f t="shared" si="16"/>
        <v>0</v>
      </c>
      <c r="AZ33" s="124">
        <f t="shared" si="16"/>
        <v>0</v>
      </c>
      <c r="BA33" s="124">
        <f t="shared" si="16"/>
        <v>0</v>
      </c>
      <c r="BB33" s="124">
        <f t="shared" si="16"/>
        <v>0</v>
      </c>
      <c r="BC33" s="124">
        <f t="shared" si="16"/>
        <v>0</v>
      </c>
      <c r="BD33" s="124">
        <f t="shared" si="16"/>
        <v>0</v>
      </c>
      <c r="BE33" s="124">
        <f t="shared" si="16"/>
        <v>0</v>
      </c>
      <c r="BF33" s="124">
        <f t="shared" si="16"/>
        <v>0</v>
      </c>
      <c r="BG33" s="124">
        <f t="shared" si="16"/>
        <v>0</v>
      </c>
      <c r="BH33" s="124">
        <f t="shared" si="16"/>
        <v>0</v>
      </c>
      <c r="BI33" s="124">
        <f t="shared" si="16"/>
        <v>0</v>
      </c>
      <c r="BJ33" s="124">
        <f t="shared" si="16"/>
        <v>0</v>
      </c>
      <c r="BK33" s="124">
        <f t="shared" si="16"/>
        <v>0</v>
      </c>
      <c r="BL33" s="124">
        <f t="shared" si="16"/>
        <v>0</v>
      </c>
      <c r="BM33" s="124">
        <f t="shared" si="16"/>
        <v>0</v>
      </c>
      <c r="BN33" s="124">
        <f t="shared" si="16"/>
        <v>0</v>
      </c>
      <c r="BO33" s="124">
        <f t="shared" si="16"/>
        <v>0</v>
      </c>
      <c r="BP33" s="124">
        <f t="shared" si="16"/>
        <v>0</v>
      </c>
      <c r="BQ33" s="124">
        <f t="shared" si="16"/>
        <v>0</v>
      </c>
      <c r="BR33" s="124">
        <f t="shared" ref="BR33:BZ33" si="17">BR11+BR30</f>
        <v>0</v>
      </c>
      <c r="BS33" s="124">
        <f t="shared" si="17"/>
        <v>0</v>
      </c>
      <c r="BT33" s="124">
        <f t="shared" si="17"/>
        <v>0</v>
      </c>
      <c r="BU33" s="124">
        <f t="shared" si="17"/>
        <v>0</v>
      </c>
      <c r="BV33" s="124">
        <f t="shared" si="17"/>
        <v>0</v>
      </c>
      <c r="BW33" s="124">
        <f t="shared" si="17"/>
        <v>0</v>
      </c>
      <c r="BX33" s="124">
        <f t="shared" si="17"/>
        <v>0</v>
      </c>
      <c r="BY33" s="124">
        <f t="shared" si="17"/>
        <v>0</v>
      </c>
      <c r="BZ33" s="124">
        <f t="shared" si="17"/>
        <v>0</v>
      </c>
    </row>
    <row r="34" spans="1:78" ht="15" thickTop="1" x14ac:dyDescent="0.2">
      <c r="A34" s="164"/>
      <c r="B34" s="59"/>
      <c r="C34" s="61"/>
      <c r="E34" s="93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</row>
    <row r="35" spans="1:78" x14ac:dyDescent="0.2">
      <c r="A35" s="164"/>
      <c r="B35" s="59"/>
      <c r="C35" s="61"/>
      <c r="E35" s="93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</row>
    <row r="36" spans="1:78" x14ac:dyDescent="0.2"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</row>
    <row r="37" spans="1:78" x14ac:dyDescent="0.2"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</row>
    <row r="38" spans="1:78" x14ac:dyDescent="0.2">
      <c r="A38" s="154" t="s">
        <v>82</v>
      </c>
      <c r="B38" s="29"/>
      <c r="C38" s="30"/>
      <c r="E38" s="29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</row>
    <row r="39" spans="1:78" x14ac:dyDescent="0.2"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</row>
    <row r="40" spans="1:78" x14ac:dyDescent="0.2">
      <c r="A40" s="154" t="s">
        <v>104</v>
      </c>
      <c r="B40" s="29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</row>
    <row r="41" spans="1:78" x14ac:dyDescent="0.2">
      <c r="A41" s="156" t="s">
        <v>83</v>
      </c>
      <c r="B41" s="31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</row>
    <row r="42" spans="1:78" x14ac:dyDescent="0.2">
      <c r="A42" s="155" t="s">
        <v>84</v>
      </c>
      <c r="F42" s="63">
        <f>ScaleEconomics!I143</f>
        <v>3243839.4749999996</v>
      </c>
      <c r="G42" s="63">
        <f t="shared" ref="G42:BR42" si="18">F44</f>
        <v>2471339.4749999996</v>
      </c>
      <c r="H42" s="63">
        <f t="shared" si="18"/>
        <v>2448839.4749999996</v>
      </c>
      <c r="I42" s="63">
        <f t="shared" si="18"/>
        <v>2027615.1749999996</v>
      </c>
      <c r="J42" s="63">
        <f t="shared" si="18"/>
        <v>1606390.8749999995</v>
      </c>
      <c r="K42" s="63">
        <f t="shared" si="18"/>
        <v>0</v>
      </c>
      <c r="L42" s="63">
        <f t="shared" si="18"/>
        <v>0</v>
      </c>
      <c r="M42" s="63">
        <f t="shared" si="18"/>
        <v>0</v>
      </c>
      <c r="N42" s="63">
        <f t="shared" si="18"/>
        <v>0</v>
      </c>
      <c r="O42" s="63">
        <f t="shared" si="18"/>
        <v>0</v>
      </c>
      <c r="P42" s="63">
        <f t="shared" si="18"/>
        <v>0</v>
      </c>
      <c r="Q42" s="63">
        <f t="shared" si="18"/>
        <v>0</v>
      </c>
      <c r="R42" s="63">
        <f t="shared" si="18"/>
        <v>0</v>
      </c>
      <c r="S42" s="63">
        <f t="shared" si="18"/>
        <v>0</v>
      </c>
      <c r="T42" s="63">
        <f t="shared" si="18"/>
        <v>0</v>
      </c>
      <c r="U42" s="63">
        <f t="shared" si="18"/>
        <v>0</v>
      </c>
      <c r="V42" s="63">
        <f t="shared" si="18"/>
        <v>0</v>
      </c>
      <c r="W42" s="63">
        <f t="shared" si="18"/>
        <v>0</v>
      </c>
      <c r="X42" s="63">
        <f t="shared" si="18"/>
        <v>0</v>
      </c>
      <c r="Y42" s="63">
        <f t="shared" si="18"/>
        <v>0</v>
      </c>
      <c r="Z42" s="63">
        <f t="shared" si="18"/>
        <v>0</v>
      </c>
      <c r="AA42" s="63">
        <f t="shared" si="18"/>
        <v>0</v>
      </c>
      <c r="AB42" s="63">
        <f t="shared" si="18"/>
        <v>0</v>
      </c>
      <c r="AC42" s="63">
        <f t="shared" si="18"/>
        <v>0</v>
      </c>
      <c r="AD42" s="63">
        <f t="shared" si="18"/>
        <v>0</v>
      </c>
      <c r="AE42" s="63">
        <f t="shared" si="18"/>
        <v>0</v>
      </c>
      <c r="AF42" s="63">
        <f t="shared" si="18"/>
        <v>0</v>
      </c>
      <c r="AG42" s="63">
        <f t="shared" si="18"/>
        <v>0</v>
      </c>
      <c r="AH42" s="63">
        <f t="shared" si="18"/>
        <v>0</v>
      </c>
      <c r="AI42" s="63">
        <f t="shared" si="18"/>
        <v>0</v>
      </c>
      <c r="AJ42" s="63">
        <f t="shared" si="18"/>
        <v>0</v>
      </c>
      <c r="AK42" s="63">
        <f t="shared" si="18"/>
        <v>0</v>
      </c>
      <c r="AL42" s="63">
        <f t="shared" si="18"/>
        <v>0</v>
      </c>
      <c r="AM42" s="63">
        <f t="shared" si="18"/>
        <v>0</v>
      </c>
      <c r="AN42" s="63">
        <f t="shared" si="18"/>
        <v>0</v>
      </c>
      <c r="AO42" s="63">
        <f t="shared" si="18"/>
        <v>0</v>
      </c>
      <c r="AP42" s="63">
        <f t="shared" si="18"/>
        <v>0</v>
      </c>
      <c r="AQ42" s="63">
        <f t="shared" si="18"/>
        <v>0</v>
      </c>
      <c r="AR42" s="63">
        <f t="shared" si="18"/>
        <v>0</v>
      </c>
      <c r="AS42" s="63">
        <f t="shared" si="18"/>
        <v>0</v>
      </c>
      <c r="AT42" s="63">
        <f t="shared" si="18"/>
        <v>0</v>
      </c>
      <c r="AU42" s="63">
        <f t="shared" si="18"/>
        <v>0</v>
      </c>
      <c r="AV42" s="63">
        <f t="shared" si="18"/>
        <v>0</v>
      </c>
      <c r="AW42" s="63">
        <f t="shared" si="18"/>
        <v>0</v>
      </c>
      <c r="AX42" s="63">
        <f t="shared" si="18"/>
        <v>0</v>
      </c>
      <c r="AY42" s="63">
        <f t="shared" si="18"/>
        <v>0</v>
      </c>
      <c r="AZ42" s="63">
        <f t="shared" si="18"/>
        <v>0</v>
      </c>
      <c r="BA42" s="63">
        <f t="shared" si="18"/>
        <v>0</v>
      </c>
      <c r="BB42" s="63">
        <f t="shared" si="18"/>
        <v>0</v>
      </c>
      <c r="BC42" s="63">
        <f t="shared" si="18"/>
        <v>0</v>
      </c>
      <c r="BD42" s="63">
        <f t="shared" si="18"/>
        <v>0</v>
      </c>
      <c r="BE42" s="63">
        <f t="shared" si="18"/>
        <v>0</v>
      </c>
      <c r="BF42" s="63">
        <f t="shared" si="18"/>
        <v>0</v>
      </c>
      <c r="BG42" s="63">
        <f t="shared" si="18"/>
        <v>0</v>
      </c>
      <c r="BH42" s="63">
        <f t="shared" si="18"/>
        <v>0</v>
      </c>
      <c r="BI42" s="63">
        <f t="shared" si="18"/>
        <v>0</v>
      </c>
      <c r="BJ42" s="63">
        <f t="shared" si="18"/>
        <v>0</v>
      </c>
      <c r="BK42" s="63">
        <f t="shared" si="18"/>
        <v>0</v>
      </c>
      <c r="BL42" s="63">
        <f t="shared" si="18"/>
        <v>0</v>
      </c>
      <c r="BM42" s="63">
        <f t="shared" si="18"/>
        <v>0</v>
      </c>
      <c r="BN42" s="63">
        <f t="shared" si="18"/>
        <v>0</v>
      </c>
      <c r="BO42" s="63">
        <f t="shared" si="18"/>
        <v>0</v>
      </c>
      <c r="BP42" s="63">
        <f t="shared" si="18"/>
        <v>0</v>
      </c>
      <c r="BQ42" s="63">
        <f t="shared" si="18"/>
        <v>0</v>
      </c>
      <c r="BR42" s="63">
        <f t="shared" si="18"/>
        <v>0</v>
      </c>
      <c r="BS42" s="63">
        <f t="shared" ref="BS42:BZ42" si="19">BR44</f>
        <v>0</v>
      </c>
      <c r="BT42" s="63">
        <f t="shared" si="19"/>
        <v>0</v>
      </c>
      <c r="BU42" s="63">
        <f t="shared" si="19"/>
        <v>0</v>
      </c>
      <c r="BV42" s="63">
        <f t="shared" si="19"/>
        <v>0</v>
      </c>
      <c r="BW42" s="63">
        <f t="shared" si="19"/>
        <v>0</v>
      </c>
      <c r="BX42" s="63">
        <f t="shared" si="19"/>
        <v>0</v>
      </c>
      <c r="BY42" s="63">
        <f t="shared" si="19"/>
        <v>0</v>
      </c>
      <c r="BZ42" s="63">
        <f t="shared" si="19"/>
        <v>0</v>
      </c>
    </row>
    <row r="43" spans="1:78" x14ac:dyDescent="0.2">
      <c r="A43" s="155" t="s">
        <v>85</v>
      </c>
      <c r="E43" s="93"/>
      <c r="F43" s="63">
        <f t="shared" ref="F43:BQ43" si="20">-MAX(MIN(F42,-F30))</f>
        <v>-772500</v>
      </c>
      <c r="G43" s="63">
        <f t="shared" si="20"/>
        <v>-22500</v>
      </c>
      <c r="H43" s="63">
        <f t="shared" si="20"/>
        <v>-421224.3</v>
      </c>
      <c r="I43" s="63">
        <f t="shared" si="20"/>
        <v>-421224.3</v>
      </c>
      <c r="J43" s="63">
        <f t="shared" si="20"/>
        <v>-1606390.8749999995</v>
      </c>
      <c r="K43" s="63">
        <f t="shared" si="20"/>
        <v>0</v>
      </c>
      <c r="L43" s="63">
        <f t="shared" si="20"/>
        <v>0</v>
      </c>
      <c r="M43" s="63">
        <f t="shared" si="20"/>
        <v>0</v>
      </c>
      <c r="N43" s="63">
        <f t="shared" si="20"/>
        <v>0</v>
      </c>
      <c r="O43" s="63">
        <f t="shared" si="20"/>
        <v>0</v>
      </c>
      <c r="P43" s="63">
        <f t="shared" si="20"/>
        <v>0</v>
      </c>
      <c r="Q43" s="63">
        <f t="shared" si="20"/>
        <v>0</v>
      </c>
      <c r="R43" s="63">
        <f t="shared" si="20"/>
        <v>0</v>
      </c>
      <c r="S43" s="63">
        <f t="shared" si="20"/>
        <v>0</v>
      </c>
      <c r="T43" s="63">
        <f t="shared" si="20"/>
        <v>0</v>
      </c>
      <c r="U43" s="63">
        <f t="shared" si="20"/>
        <v>0</v>
      </c>
      <c r="V43" s="63">
        <f t="shared" si="20"/>
        <v>0</v>
      </c>
      <c r="W43" s="63">
        <f t="shared" si="20"/>
        <v>0</v>
      </c>
      <c r="X43" s="63">
        <f t="shared" si="20"/>
        <v>0</v>
      </c>
      <c r="Y43" s="63">
        <f t="shared" si="20"/>
        <v>0</v>
      </c>
      <c r="Z43" s="63">
        <f t="shared" si="20"/>
        <v>0</v>
      </c>
      <c r="AA43" s="63">
        <f t="shared" si="20"/>
        <v>0</v>
      </c>
      <c r="AB43" s="63">
        <f t="shared" si="20"/>
        <v>0</v>
      </c>
      <c r="AC43" s="63">
        <f t="shared" si="20"/>
        <v>0</v>
      </c>
      <c r="AD43" s="63">
        <f t="shared" si="20"/>
        <v>0</v>
      </c>
      <c r="AE43" s="63">
        <f t="shared" si="20"/>
        <v>0</v>
      </c>
      <c r="AF43" s="63">
        <f t="shared" si="20"/>
        <v>0</v>
      </c>
      <c r="AG43" s="63">
        <f t="shared" si="20"/>
        <v>0</v>
      </c>
      <c r="AH43" s="63">
        <f t="shared" si="20"/>
        <v>0</v>
      </c>
      <c r="AI43" s="63">
        <f t="shared" si="20"/>
        <v>0</v>
      </c>
      <c r="AJ43" s="63">
        <f t="shared" si="20"/>
        <v>0</v>
      </c>
      <c r="AK43" s="63">
        <f t="shared" si="20"/>
        <v>0</v>
      </c>
      <c r="AL43" s="63">
        <f t="shared" si="20"/>
        <v>0</v>
      </c>
      <c r="AM43" s="63">
        <f t="shared" si="20"/>
        <v>0</v>
      </c>
      <c r="AN43" s="63">
        <f t="shared" si="20"/>
        <v>0</v>
      </c>
      <c r="AO43" s="63">
        <f t="shared" si="20"/>
        <v>0</v>
      </c>
      <c r="AP43" s="63">
        <f t="shared" si="20"/>
        <v>0</v>
      </c>
      <c r="AQ43" s="63">
        <f t="shared" si="20"/>
        <v>0</v>
      </c>
      <c r="AR43" s="63">
        <f t="shared" si="20"/>
        <v>0</v>
      </c>
      <c r="AS43" s="63">
        <f t="shared" si="20"/>
        <v>0</v>
      </c>
      <c r="AT43" s="63">
        <f t="shared" si="20"/>
        <v>0</v>
      </c>
      <c r="AU43" s="63">
        <f t="shared" si="20"/>
        <v>0</v>
      </c>
      <c r="AV43" s="63">
        <f t="shared" si="20"/>
        <v>0</v>
      </c>
      <c r="AW43" s="63">
        <f t="shared" si="20"/>
        <v>0</v>
      </c>
      <c r="AX43" s="63">
        <f t="shared" si="20"/>
        <v>0</v>
      </c>
      <c r="AY43" s="63">
        <f t="shared" si="20"/>
        <v>0</v>
      </c>
      <c r="AZ43" s="63">
        <f t="shared" si="20"/>
        <v>0</v>
      </c>
      <c r="BA43" s="63">
        <f t="shared" si="20"/>
        <v>0</v>
      </c>
      <c r="BB43" s="63">
        <f t="shared" si="20"/>
        <v>0</v>
      </c>
      <c r="BC43" s="63">
        <f t="shared" si="20"/>
        <v>0</v>
      </c>
      <c r="BD43" s="63">
        <f t="shared" si="20"/>
        <v>0</v>
      </c>
      <c r="BE43" s="63">
        <f t="shared" si="20"/>
        <v>0</v>
      </c>
      <c r="BF43" s="63">
        <f t="shared" si="20"/>
        <v>0</v>
      </c>
      <c r="BG43" s="63">
        <f t="shared" si="20"/>
        <v>0</v>
      </c>
      <c r="BH43" s="63">
        <f t="shared" si="20"/>
        <v>0</v>
      </c>
      <c r="BI43" s="63">
        <f t="shared" si="20"/>
        <v>0</v>
      </c>
      <c r="BJ43" s="63">
        <f t="shared" si="20"/>
        <v>0</v>
      </c>
      <c r="BK43" s="63">
        <f t="shared" si="20"/>
        <v>0</v>
      </c>
      <c r="BL43" s="63">
        <f t="shared" si="20"/>
        <v>0</v>
      </c>
      <c r="BM43" s="63">
        <f t="shared" si="20"/>
        <v>0</v>
      </c>
      <c r="BN43" s="63">
        <f t="shared" si="20"/>
        <v>0</v>
      </c>
      <c r="BO43" s="63">
        <f t="shared" si="20"/>
        <v>0</v>
      </c>
      <c r="BP43" s="63">
        <f t="shared" si="20"/>
        <v>0</v>
      </c>
      <c r="BQ43" s="63">
        <f t="shared" si="20"/>
        <v>0</v>
      </c>
      <c r="BR43" s="63">
        <f t="shared" ref="BR43:BZ43" si="21">-MAX(MIN(BR42,-BR30))</f>
        <v>0</v>
      </c>
      <c r="BS43" s="63">
        <f t="shared" si="21"/>
        <v>0</v>
      </c>
      <c r="BT43" s="63">
        <f t="shared" si="21"/>
        <v>0</v>
      </c>
      <c r="BU43" s="63">
        <f t="shared" si="21"/>
        <v>0</v>
      </c>
      <c r="BV43" s="63">
        <f t="shared" si="21"/>
        <v>0</v>
      </c>
      <c r="BW43" s="63">
        <f t="shared" si="21"/>
        <v>0</v>
      </c>
      <c r="BX43" s="63">
        <f t="shared" si="21"/>
        <v>0</v>
      </c>
      <c r="BY43" s="63">
        <f t="shared" si="21"/>
        <v>0</v>
      </c>
      <c r="BZ43" s="63">
        <f t="shared" si="21"/>
        <v>0</v>
      </c>
    </row>
    <row r="44" spans="1:78" x14ac:dyDescent="0.2">
      <c r="A44" s="155" t="s">
        <v>86</v>
      </c>
      <c r="E44" s="93"/>
      <c r="F44" s="63">
        <f t="shared" ref="F44:BQ44" si="22">F42+F43</f>
        <v>2471339.4749999996</v>
      </c>
      <c r="G44" s="63">
        <f t="shared" si="22"/>
        <v>2448839.4749999996</v>
      </c>
      <c r="H44" s="63">
        <f t="shared" si="22"/>
        <v>2027615.1749999996</v>
      </c>
      <c r="I44" s="63">
        <f t="shared" si="22"/>
        <v>1606390.8749999995</v>
      </c>
      <c r="J44" s="63">
        <f t="shared" si="22"/>
        <v>0</v>
      </c>
      <c r="K44" s="63">
        <f t="shared" si="22"/>
        <v>0</v>
      </c>
      <c r="L44" s="63">
        <f t="shared" si="22"/>
        <v>0</v>
      </c>
      <c r="M44" s="63">
        <f t="shared" si="22"/>
        <v>0</v>
      </c>
      <c r="N44" s="63">
        <f t="shared" si="22"/>
        <v>0</v>
      </c>
      <c r="O44" s="63">
        <f t="shared" si="22"/>
        <v>0</v>
      </c>
      <c r="P44" s="63">
        <f t="shared" si="22"/>
        <v>0</v>
      </c>
      <c r="Q44" s="63">
        <f t="shared" si="22"/>
        <v>0</v>
      </c>
      <c r="R44" s="63">
        <f t="shared" si="22"/>
        <v>0</v>
      </c>
      <c r="S44" s="63">
        <f t="shared" si="22"/>
        <v>0</v>
      </c>
      <c r="T44" s="63">
        <f t="shared" si="22"/>
        <v>0</v>
      </c>
      <c r="U44" s="63">
        <f t="shared" si="22"/>
        <v>0</v>
      </c>
      <c r="V44" s="63">
        <f t="shared" si="22"/>
        <v>0</v>
      </c>
      <c r="W44" s="63">
        <f t="shared" si="22"/>
        <v>0</v>
      </c>
      <c r="X44" s="63">
        <f t="shared" si="22"/>
        <v>0</v>
      </c>
      <c r="Y44" s="63">
        <f t="shared" si="22"/>
        <v>0</v>
      </c>
      <c r="Z44" s="63">
        <f t="shared" si="22"/>
        <v>0</v>
      </c>
      <c r="AA44" s="63">
        <f t="shared" si="22"/>
        <v>0</v>
      </c>
      <c r="AB44" s="63">
        <f t="shared" si="22"/>
        <v>0</v>
      </c>
      <c r="AC44" s="63">
        <f t="shared" si="22"/>
        <v>0</v>
      </c>
      <c r="AD44" s="63">
        <f t="shared" si="22"/>
        <v>0</v>
      </c>
      <c r="AE44" s="63">
        <f t="shared" si="22"/>
        <v>0</v>
      </c>
      <c r="AF44" s="63">
        <f t="shared" si="22"/>
        <v>0</v>
      </c>
      <c r="AG44" s="63">
        <f t="shared" si="22"/>
        <v>0</v>
      </c>
      <c r="AH44" s="63">
        <f t="shared" si="22"/>
        <v>0</v>
      </c>
      <c r="AI44" s="63">
        <f t="shared" si="22"/>
        <v>0</v>
      </c>
      <c r="AJ44" s="63">
        <f t="shared" si="22"/>
        <v>0</v>
      </c>
      <c r="AK44" s="63">
        <f t="shared" si="22"/>
        <v>0</v>
      </c>
      <c r="AL44" s="63">
        <f t="shared" si="22"/>
        <v>0</v>
      </c>
      <c r="AM44" s="63">
        <f t="shared" si="22"/>
        <v>0</v>
      </c>
      <c r="AN44" s="63">
        <f t="shared" si="22"/>
        <v>0</v>
      </c>
      <c r="AO44" s="63">
        <f t="shared" si="22"/>
        <v>0</v>
      </c>
      <c r="AP44" s="63">
        <f t="shared" si="22"/>
        <v>0</v>
      </c>
      <c r="AQ44" s="63">
        <f t="shared" si="22"/>
        <v>0</v>
      </c>
      <c r="AR44" s="63">
        <f t="shared" si="22"/>
        <v>0</v>
      </c>
      <c r="AS44" s="63">
        <f t="shared" si="22"/>
        <v>0</v>
      </c>
      <c r="AT44" s="63">
        <f t="shared" si="22"/>
        <v>0</v>
      </c>
      <c r="AU44" s="63">
        <f t="shared" si="22"/>
        <v>0</v>
      </c>
      <c r="AV44" s="63">
        <f t="shared" si="22"/>
        <v>0</v>
      </c>
      <c r="AW44" s="63">
        <f t="shared" si="22"/>
        <v>0</v>
      </c>
      <c r="AX44" s="63">
        <f t="shared" si="22"/>
        <v>0</v>
      </c>
      <c r="AY44" s="63">
        <f t="shared" si="22"/>
        <v>0</v>
      </c>
      <c r="AZ44" s="63">
        <f t="shared" si="22"/>
        <v>0</v>
      </c>
      <c r="BA44" s="63">
        <f t="shared" si="22"/>
        <v>0</v>
      </c>
      <c r="BB44" s="63">
        <f t="shared" si="22"/>
        <v>0</v>
      </c>
      <c r="BC44" s="63">
        <f t="shared" si="22"/>
        <v>0</v>
      </c>
      <c r="BD44" s="63">
        <f t="shared" si="22"/>
        <v>0</v>
      </c>
      <c r="BE44" s="63">
        <f t="shared" si="22"/>
        <v>0</v>
      </c>
      <c r="BF44" s="63">
        <f t="shared" si="22"/>
        <v>0</v>
      </c>
      <c r="BG44" s="63">
        <f t="shared" si="22"/>
        <v>0</v>
      </c>
      <c r="BH44" s="63">
        <f t="shared" si="22"/>
        <v>0</v>
      </c>
      <c r="BI44" s="63">
        <f t="shared" si="22"/>
        <v>0</v>
      </c>
      <c r="BJ44" s="63">
        <f t="shared" si="22"/>
        <v>0</v>
      </c>
      <c r="BK44" s="63">
        <f t="shared" si="22"/>
        <v>0</v>
      </c>
      <c r="BL44" s="63">
        <f t="shared" si="22"/>
        <v>0</v>
      </c>
      <c r="BM44" s="63">
        <f t="shared" si="22"/>
        <v>0</v>
      </c>
      <c r="BN44" s="63">
        <f t="shared" si="22"/>
        <v>0</v>
      </c>
      <c r="BO44" s="63">
        <f t="shared" si="22"/>
        <v>0</v>
      </c>
      <c r="BP44" s="63">
        <f t="shared" si="22"/>
        <v>0</v>
      </c>
      <c r="BQ44" s="63">
        <f t="shared" si="22"/>
        <v>0</v>
      </c>
      <c r="BR44" s="63">
        <f t="shared" ref="BR44:BZ44" si="23">BR42+BR43</f>
        <v>0</v>
      </c>
      <c r="BS44" s="63">
        <f t="shared" si="23"/>
        <v>0</v>
      </c>
      <c r="BT44" s="63">
        <f t="shared" si="23"/>
        <v>0</v>
      </c>
      <c r="BU44" s="63">
        <f t="shared" si="23"/>
        <v>0</v>
      </c>
      <c r="BV44" s="63">
        <f t="shared" si="23"/>
        <v>0</v>
      </c>
      <c r="BW44" s="63">
        <f t="shared" si="23"/>
        <v>0</v>
      </c>
      <c r="BX44" s="63">
        <f t="shared" si="23"/>
        <v>0</v>
      </c>
      <c r="BY44" s="63">
        <f t="shared" si="23"/>
        <v>0</v>
      </c>
      <c r="BZ44" s="63">
        <f t="shared" si="23"/>
        <v>0</v>
      </c>
    </row>
    <row r="45" spans="1:78" x14ac:dyDescent="0.2">
      <c r="E45" s="9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</row>
    <row r="46" spans="1:78" x14ac:dyDescent="0.2">
      <c r="A46" s="165" t="s">
        <v>96</v>
      </c>
      <c r="B46" s="65"/>
      <c r="E46" s="9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</row>
    <row r="47" spans="1:78" x14ac:dyDescent="0.2">
      <c r="A47" s="155" t="s">
        <v>84</v>
      </c>
      <c r="E47" s="93"/>
      <c r="F47" s="63">
        <f>ScaleEconomics!I142</f>
        <v>9731518.4250000007</v>
      </c>
      <c r="G47" s="63">
        <f t="shared" ref="G47:BR47" si="24">F50</f>
        <v>9731518.4250000007</v>
      </c>
      <c r="H47" s="63">
        <f t="shared" si="24"/>
        <v>9731518.4250000007</v>
      </c>
      <c r="I47" s="63">
        <f t="shared" si="24"/>
        <v>9731518.4250000007</v>
      </c>
      <c r="J47" s="63">
        <f t="shared" si="24"/>
        <v>9731518.4250000007</v>
      </c>
      <c r="K47" s="63">
        <f t="shared" si="24"/>
        <v>3716685</v>
      </c>
      <c r="L47" s="63">
        <f t="shared" si="24"/>
        <v>2973348</v>
      </c>
      <c r="M47" s="63">
        <f t="shared" si="24"/>
        <v>2230011</v>
      </c>
      <c r="N47" s="63">
        <f t="shared" si="24"/>
        <v>1486674</v>
      </c>
      <c r="O47" s="63">
        <f t="shared" si="24"/>
        <v>743337</v>
      </c>
      <c r="P47" s="63">
        <f t="shared" si="24"/>
        <v>4606000</v>
      </c>
      <c r="Q47" s="63">
        <f t="shared" si="24"/>
        <v>9212000</v>
      </c>
      <c r="R47" s="63">
        <f t="shared" si="24"/>
        <v>9731518.4250000007</v>
      </c>
      <c r="S47" s="63">
        <f t="shared" si="24"/>
        <v>9731518.4250000007</v>
      </c>
      <c r="T47" s="63">
        <f t="shared" si="24"/>
        <v>9731518.4250000007</v>
      </c>
      <c r="U47" s="63">
        <f t="shared" si="24"/>
        <v>9731518.4250000007</v>
      </c>
      <c r="V47" s="63">
        <f t="shared" si="24"/>
        <v>9731518.4250000007</v>
      </c>
      <c r="W47" s="63">
        <f t="shared" si="24"/>
        <v>9731518.4250000007</v>
      </c>
      <c r="X47" s="63">
        <f t="shared" si="24"/>
        <v>9731518.4250000007</v>
      </c>
      <c r="Y47" s="63">
        <f t="shared" si="24"/>
        <v>9731518.4250000007</v>
      </c>
      <c r="Z47" s="63">
        <f t="shared" si="24"/>
        <v>9731518.4250000007</v>
      </c>
      <c r="AA47" s="63">
        <f t="shared" si="24"/>
        <v>9731518.4250000007</v>
      </c>
      <c r="AB47" s="63">
        <f t="shared" si="24"/>
        <v>9731518.4250000007</v>
      </c>
      <c r="AC47" s="63">
        <f t="shared" si="24"/>
        <v>9731518.4250000007</v>
      </c>
      <c r="AD47" s="63">
        <f t="shared" si="24"/>
        <v>9731518.4250000007</v>
      </c>
      <c r="AE47" s="63">
        <f t="shared" si="24"/>
        <v>9731518.4250000007</v>
      </c>
      <c r="AF47" s="63">
        <f t="shared" si="24"/>
        <v>9731518.4250000007</v>
      </c>
      <c r="AG47" s="63">
        <f t="shared" si="24"/>
        <v>9731518.4250000007</v>
      </c>
      <c r="AH47" s="63">
        <f t="shared" si="24"/>
        <v>9731518.4250000007</v>
      </c>
      <c r="AI47" s="63">
        <f t="shared" si="24"/>
        <v>9731518.4250000007</v>
      </c>
      <c r="AJ47" s="63">
        <f t="shared" si="24"/>
        <v>9731518.4250000007</v>
      </c>
      <c r="AK47" s="63">
        <f t="shared" si="24"/>
        <v>9731518.4250000007</v>
      </c>
      <c r="AL47" s="63">
        <f t="shared" si="24"/>
        <v>9731518.4250000007</v>
      </c>
      <c r="AM47" s="63">
        <f t="shared" si="24"/>
        <v>9731518.4250000007</v>
      </c>
      <c r="AN47" s="63">
        <f t="shared" si="24"/>
        <v>9731518.4250000007</v>
      </c>
      <c r="AO47" s="63">
        <f t="shared" si="24"/>
        <v>9731518.4250000007</v>
      </c>
      <c r="AP47" s="63">
        <f t="shared" si="24"/>
        <v>9731518.4250000007</v>
      </c>
      <c r="AQ47" s="63">
        <f t="shared" si="24"/>
        <v>9731518.4250000007</v>
      </c>
      <c r="AR47" s="63">
        <f t="shared" si="24"/>
        <v>9731518.4250000007</v>
      </c>
      <c r="AS47" s="63">
        <f t="shared" si="24"/>
        <v>9731518.4250000007</v>
      </c>
      <c r="AT47" s="63">
        <f t="shared" si="24"/>
        <v>9731518.4250000007</v>
      </c>
      <c r="AU47" s="63">
        <f t="shared" si="24"/>
        <v>9731518.4250000007</v>
      </c>
      <c r="AV47" s="63">
        <f t="shared" si="24"/>
        <v>9731518.4250000007</v>
      </c>
      <c r="AW47" s="63">
        <f t="shared" si="24"/>
        <v>9731518.4250000007</v>
      </c>
      <c r="AX47" s="63">
        <f t="shared" si="24"/>
        <v>9731518.4250000007</v>
      </c>
      <c r="AY47" s="63">
        <f t="shared" si="24"/>
        <v>9731518.4250000007</v>
      </c>
      <c r="AZ47" s="63">
        <f t="shared" si="24"/>
        <v>9731518.4250000007</v>
      </c>
      <c r="BA47" s="63">
        <f t="shared" si="24"/>
        <v>9731518.4250000007</v>
      </c>
      <c r="BB47" s="63">
        <f t="shared" si="24"/>
        <v>9731518.4250000007</v>
      </c>
      <c r="BC47" s="63">
        <f t="shared" si="24"/>
        <v>9731518.4250000007</v>
      </c>
      <c r="BD47" s="63">
        <f t="shared" si="24"/>
        <v>9731518.4250000007</v>
      </c>
      <c r="BE47" s="63">
        <f t="shared" si="24"/>
        <v>9731518.4250000007</v>
      </c>
      <c r="BF47" s="63">
        <f t="shared" si="24"/>
        <v>9731518.4250000007</v>
      </c>
      <c r="BG47" s="63">
        <f t="shared" si="24"/>
        <v>9731518.4250000007</v>
      </c>
      <c r="BH47" s="63">
        <f t="shared" si="24"/>
        <v>9731518.4250000007</v>
      </c>
      <c r="BI47" s="63">
        <f t="shared" si="24"/>
        <v>9731518.4250000007</v>
      </c>
      <c r="BJ47" s="63">
        <f t="shared" si="24"/>
        <v>9731518.4250000007</v>
      </c>
      <c r="BK47" s="63">
        <f t="shared" si="24"/>
        <v>9731518.4250000007</v>
      </c>
      <c r="BL47" s="63">
        <f t="shared" si="24"/>
        <v>9731518.4250000007</v>
      </c>
      <c r="BM47" s="63">
        <f t="shared" si="24"/>
        <v>9731518.4250000007</v>
      </c>
      <c r="BN47" s="63">
        <f t="shared" si="24"/>
        <v>9731518.4250000007</v>
      </c>
      <c r="BO47" s="63">
        <f t="shared" si="24"/>
        <v>9731518.4250000007</v>
      </c>
      <c r="BP47" s="63">
        <f t="shared" si="24"/>
        <v>9731518.4250000007</v>
      </c>
      <c r="BQ47" s="63">
        <f t="shared" si="24"/>
        <v>9731518.4250000007</v>
      </c>
      <c r="BR47" s="63">
        <f t="shared" si="24"/>
        <v>9731518.4250000007</v>
      </c>
      <c r="BS47" s="63">
        <f t="shared" ref="BS47:BZ47" si="25">BR50</f>
        <v>9731518.4250000007</v>
      </c>
      <c r="BT47" s="63">
        <f t="shared" si="25"/>
        <v>9731518.4250000007</v>
      </c>
      <c r="BU47" s="63">
        <f t="shared" si="25"/>
        <v>9731518.4250000007</v>
      </c>
      <c r="BV47" s="63">
        <f t="shared" si="25"/>
        <v>9731518.4250000007</v>
      </c>
      <c r="BW47" s="63">
        <f t="shared" si="25"/>
        <v>9731518.4250000007</v>
      </c>
      <c r="BX47" s="63">
        <f t="shared" si="25"/>
        <v>9731518.4250000007</v>
      </c>
      <c r="BY47" s="63">
        <f t="shared" si="25"/>
        <v>9731518.4250000007</v>
      </c>
      <c r="BZ47" s="63">
        <f t="shared" si="25"/>
        <v>9731518.4250000007</v>
      </c>
    </row>
    <row r="48" spans="1:78" x14ac:dyDescent="0.2">
      <c r="A48" s="155" t="s">
        <v>97</v>
      </c>
      <c r="E48" s="93"/>
      <c r="F48" s="63">
        <f t="shared" ref="F48:BQ48" si="26">-MAX(MIN(-(F30-F43), F47), 0)</f>
        <v>0</v>
      </c>
      <c r="G48" s="63">
        <f t="shared" si="26"/>
        <v>0</v>
      </c>
      <c r="H48" s="63">
        <f t="shared" si="26"/>
        <v>0</v>
      </c>
      <c r="I48" s="63">
        <f t="shared" si="26"/>
        <v>0</v>
      </c>
      <c r="J48" s="63">
        <f t="shared" si="26"/>
        <v>-6014833.4250000007</v>
      </c>
      <c r="K48" s="63">
        <f t="shared" si="26"/>
        <v>-743337</v>
      </c>
      <c r="L48" s="63">
        <f t="shared" si="26"/>
        <v>-743337</v>
      </c>
      <c r="M48" s="63">
        <f t="shared" si="26"/>
        <v>-743337</v>
      </c>
      <c r="N48" s="63">
        <f t="shared" si="26"/>
        <v>-743337</v>
      </c>
      <c r="O48" s="63">
        <f t="shared" si="26"/>
        <v>-743337</v>
      </c>
      <c r="P48" s="63">
        <f t="shared" si="26"/>
        <v>0</v>
      </c>
      <c r="Q48" s="63">
        <f t="shared" si="26"/>
        <v>0</v>
      </c>
      <c r="R48" s="63">
        <f t="shared" si="26"/>
        <v>0</v>
      </c>
      <c r="S48" s="63">
        <f t="shared" si="26"/>
        <v>0</v>
      </c>
      <c r="T48" s="63">
        <f t="shared" si="26"/>
        <v>0</v>
      </c>
      <c r="U48" s="63">
        <f t="shared" si="26"/>
        <v>0</v>
      </c>
      <c r="V48" s="63">
        <f t="shared" si="26"/>
        <v>0</v>
      </c>
      <c r="W48" s="63">
        <f t="shared" si="26"/>
        <v>0</v>
      </c>
      <c r="X48" s="63">
        <f t="shared" si="26"/>
        <v>0</v>
      </c>
      <c r="Y48" s="63">
        <f t="shared" si="26"/>
        <v>0</v>
      </c>
      <c r="Z48" s="63">
        <f t="shared" si="26"/>
        <v>0</v>
      </c>
      <c r="AA48" s="63">
        <f t="shared" si="26"/>
        <v>0</v>
      </c>
      <c r="AB48" s="63">
        <f t="shared" si="26"/>
        <v>0</v>
      </c>
      <c r="AC48" s="63">
        <f t="shared" si="26"/>
        <v>0</v>
      </c>
      <c r="AD48" s="63">
        <f t="shared" si="26"/>
        <v>0</v>
      </c>
      <c r="AE48" s="63">
        <f t="shared" si="26"/>
        <v>0</v>
      </c>
      <c r="AF48" s="63">
        <f t="shared" si="26"/>
        <v>0</v>
      </c>
      <c r="AG48" s="63">
        <f t="shared" si="26"/>
        <v>0</v>
      </c>
      <c r="AH48" s="63">
        <f t="shared" si="26"/>
        <v>0</v>
      </c>
      <c r="AI48" s="63">
        <f t="shared" si="26"/>
        <v>0</v>
      </c>
      <c r="AJ48" s="63">
        <f t="shared" si="26"/>
        <v>0</v>
      </c>
      <c r="AK48" s="63">
        <f t="shared" si="26"/>
        <v>0</v>
      </c>
      <c r="AL48" s="63">
        <f t="shared" si="26"/>
        <v>0</v>
      </c>
      <c r="AM48" s="63">
        <f t="shared" si="26"/>
        <v>0</v>
      </c>
      <c r="AN48" s="63">
        <f t="shared" si="26"/>
        <v>0</v>
      </c>
      <c r="AO48" s="63">
        <f t="shared" si="26"/>
        <v>0</v>
      </c>
      <c r="AP48" s="63">
        <f t="shared" si="26"/>
        <v>0</v>
      </c>
      <c r="AQ48" s="63">
        <f t="shared" si="26"/>
        <v>0</v>
      </c>
      <c r="AR48" s="63">
        <f t="shared" si="26"/>
        <v>0</v>
      </c>
      <c r="AS48" s="63">
        <f t="shared" si="26"/>
        <v>0</v>
      </c>
      <c r="AT48" s="63">
        <f t="shared" si="26"/>
        <v>0</v>
      </c>
      <c r="AU48" s="63">
        <f t="shared" si="26"/>
        <v>0</v>
      </c>
      <c r="AV48" s="63">
        <f t="shared" si="26"/>
        <v>0</v>
      </c>
      <c r="AW48" s="63">
        <f t="shared" si="26"/>
        <v>0</v>
      </c>
      <c r="AX48" s="63">
        <f t="shared" si="26"/>
        <v>0</v>
      </c>
      <c r="AY48" s="63">
        <f t="shared" si="26"/>
        <v>0</v>
      </c>
      <c r="AZ48" s="63">
        <f t="shared" si="26"/>
        <v>0</v>
      </c>
      <c r="BA48" s="63">
        <f t="shared" si="26"/>
        <v>0</v>
      </c>
      <c r="BB48" s="63">
        <f t="shared" si="26"/>
        <v>0</v>
      </c>
      <c r="BC48" s="63">
        <f t="shared" si="26"/>
        <v>0</v>
      </c>
      <c r="BD48" s="63">
        <f t="shared" si="26"/>
        <v>0</v>
      </c>
      <c r="BE48" s="63">
        <f t="shared" si="26"/>
        <v>0</v>
      </c>
      <c r="BF48" s="63">
        <f t="shared" si="26"/>
        <v>0</v>
      </c>
      <c r="BG48" s="63">
        <f t="shared" si="26"/>
        <v>0</v>
      </c>
      <c r="BH48" s="63">
        <f t="shared" si="26"/>
        <v>0</v>
      </c>
      <c r="BI48" s="63">
        <f t="shared" si="26"/>
        <v>0</v>
      </c>
      <c r="BJ48" s="63">
        <f t="shared" si="26"/>
        <v>0</v>
      </c>
      <c r="BK48" s="63">
        <f t="shared" si="26"/>
        <v>0</v>
      </c>
      <c r="BL48" s="63">
        <f t="shared" si="26"/>
        <v>0</v>
      </c>
      <c r="BM48" s="63">
        <f t="shared" si="26"/>
        <v>0</v>
      </c>
      <c r="BN48" s="63">
        <f t="shared" si="26"/>
        <v>0</v>
      </c>
      <c r="BO48" s="63">
        <f t="shared" si="26"/>
        <v>0</v>
      </c>
      <c r="BP48" s="63">
        <f t="shared" si="26"/>
        <v>0</v>
      </c>
      <c r="BQ48" s="63">
        <f t="shared" si="26"/>
        <v>0</v>
      </c>
      <c r="BR48" s="63">
        <f t="shared" ref="BR48:BZ48" si="27">-MAX(MIN(-(BR30-BR43), BR47), 0)</f>
        <v>0</v>
      </c>
      <c r="BS48" s="63">
        <f t="shared" si="27"/>
        <v>0</v>
      </c>
      <c r="BT48" s="63">
        <f t="shared" si="27"/>
        <v>0</v>
      </c>
      <c r="BU48" s="63">
        <f t="shared" si="27"/>
        <v>0</v>
      </c>
      <c r="BV48" s="63">
        <f t="shared" si="27"/>
        <v>0</v>
      </c>
      <c r="BW48" s="63">
        <f t="shared" si="27"/>
        <v>0</v>
      </c>
      <c r="BX48" s="63">
        <f t="shared" si="27"/>
        <v>0</v>
      </c>
      <c r="BY48" s="63">
        <f t="shared" si="27"/>
        <v>0</v>
      </c>
      <c r="BZ48" s="63">
        <f t="shared" si="27"/>
        <v>0</v>
      </c>
    </row>
    <row r="49" spans="1:78" x14ac:dyDescent="0.2">
      <c r="A49" s="155" t="s">
        <v>98</v>
      </c>
      <c r="E49" s="93"/>
      <c r="F49" s="63">
        <f>IF(F11&gt;0,MIN(ScaleEconomics!$I$142-F47, F11), 0)</f>
        <v>0</v>
      </c>
      <c r="G49" s="63">
        <f>IF(G11&gt;0,MIN(ScaleEconomics!$I$142-G47, G11), 0)</f>
        <v>0</v>
      </c>
      <c r="H49" s="63">
        <f>IF(H11&gt;0,MIN(ScaleEconomics!$I$142-H47, H11), 0)</f>
        <v>0</v>
      </c>
      <c r="I49" s="63">
        <f>IF(I11&gt;0,MIN(ScaleEconomics!$I$142-I47, I11), 0)</f>
        <v>0</v>
      </c>
      <c r="J49" s="63">
        <f>IF(J11&gt;0,MIN(ScaleEconomics!$I$142-J47, J11), 0)</f>
        <v>0</v>
      </c>
      <c r="K49" s="63">
        <f>IF(K11&gt;0,MIN(ScaleEconomics!$I$142-K47, K11), 0)</f>
        <v>0</v>
      </c>
      <c r="L49" s="63">
        <f>IF(L11&gt;0,MIN(ScaleEconomics!$I$142-L47, L11), 0)</f>
        <v>0</v>
      </c>
      <c r="M49" s="63">
        <f>IF(M11&gt;0,MIN(ScaleEconomics!$I$142-M47, M11), 0)</f>
        <v>0</v>
      </c>
      <c r="N49" s="63">
        <f>IF(N11&gt;0,MIN(ScaleEconomics!$I$142-N47, N11), 0)</f>
        <v>0</v>
      </c>
      <c r="O49" s="63">
        <f>IF(O11&gt;0,MIN(ScaleEconomics!$I$142-O47, O11), 0)</f>
        <v>4606000</v>
      </c>
      <c r="P49" s="63">
        <f>IF(P11&gt;0,MIN(ScaleEconomics!$I$142-P47, P11), 0)</f>
        <v>4606000</v>
      </c>
      <c r="Q49" s="63">
        <f>IF(Q11&gt;0,MIN(ScaleEconomics!$I$142-Q47, Q11), 0)</f>
        <v>519518.42500000075</v>
      </c>
      <c r="R49" s="63">
        <f>IF(R11&gt;0,MIN(ScaleEconomics!$I$142-R47, R11), 0)</f>
        <v>0</v>
      </c>
      <c r="S49" s="63">
        <f>IF(S11&gt;0,MIN(ScaleEconomics!$I$142-S47, S11), 0)</f>
        <v>0</v>
      </c>
      <c r="T49" s="63">
        <f>IF(T11&gt;0,MIN(ScaleEconomics!$I$142-T47, T11), 0)</f>
        <v>0</v>
      </c>
      <c r="U49" s="63">
        <f>IF(U11&gt;0,MIN(ScaleEconomics!$I$142-U47, U11), 0)</f>
        <v>0</v>
      </c>
      <c r="V49" s="63">
        <f>IF(V11&gt;0,MIN(ScaleEconomics!$I$142-V47, V11), 0)</f>
        <v>0</v>
      </c>
      <c r="W49" s="63">
        <f>IF(W11&gt;0,MIN(ScaleEconomics!$I$142-W47, W11), 0)</f>
        <v>0</v>
      </c>
      <c r="X49" s="63">
        <f>IF(X11&gt;0,MIN(ScaleEconomics!$I$142-X47, X11), 0)</f>
        <v>0</v>
      </c>
      <c r="Y49" s="63">
        <f>IF(Y11&gt;0,MIN(ScaleEconomics!$I$142-Y47, Y11), 0)</f>
        <v>0</v>
      </c>
      <c r="Z49" s="63">
        <f>IF(Z11&gt;0,MIN(ScaleEconomics!$I$142-Z47, Z11), 0)</f>
        <v>0</v>
      </c>
      <c r="AA49" s="63">
        <f>IF(AA11&gt;0,MIN(ScaleEconomics!$I$142-AA47, AA11), 0)</f>
        <v>0</v>
      </c>
      <c r="AB49" s="63">
        <f>IF(AB11&gt;0,MIN(ScaleEconomics!$I$142-AB47, AB11), 0)</f>
        <v>0</v>
      </c>
      <c r="AC49" s="63">
        <f>IF(AC11&gt;0,MIN(ScaleEconomics!$I$142-AC47, AC11), 0)</f>
        <v>0</v>
      </c>
      <c r="AD49" s="63">
        <f>IF(AD11&gt;0,MIN(ScaleEconomics!$I$142-AD47, AD11), 0)</f>
        <v>0</v>
      </c>
      <c r="AE49" s="63">
        <f>IF(AE11&gt;0,MIN(ScaleEconomics!$I$142-AE47, AE11), 0)</f>
        <v>0</v>
      </c>
      <c r="AF49" s="63">
        <f>IF(AF11&gt;0,MIN(ScaleEconomics!$I$142-AF47, AF11), 0)</f>
        <v>0</v>
      </c>
      <c r="AG49" s="63">
        <f>IF(AG11&gt;0,MIN(ScaleEconomics!$I$142-AG47, AG11), 0)</f>
        <v>0</v>
      </c>
      <c r="AH49" s="63">
        <f>IF(AH11&gt;0,MIN(ScaleEconomics!$I$142-AH47, AH11), 0)</f>
        <v>0</v>
      </c>
      <c r="AI49" s="63">
        <f>IF(AI11&gt;0,MIN(ScaleEconomics!$I$142-AI47, AI11), 0)</f>
        <v>0</v>
      </c>
      <c r="AJ49" s="63">
        <f>IF(AJ11&gt;0,MIN(ScaleEconomics!$I$142-AJ47, AJ11), 0)</f>
        <v>0</v>
      </c>
      <c r="AK49" s="63">
        <f>IF(AK11&gt;0,MIN(ScaleEconomics!$I$142-AK47, AK11), 0)</f>
        <v>0</v>
      </c>
      <c r="AL49" s="63">
        <f>IF(AL11&gt;0,MIN(ScaleEconomics!$I$142-AL47, AL11), 0)</f>
        <v>0</v>
      </c>
      <c r="AM49" s="63">
        <f>IF(AM11&gt;0,MIN(ScaleEconomics!$I$142-AM47, AM11), 0)</f>
        <v>0</v>
      </c>
      <c r="AN49" s="63">
        <f>IF(AN11&gt;0,MIN(ScaleEconomics!$I$142-AN47, AN11), 0)</f>
        <v>0</v>
      </c>
      <c r="AO49" s="63">
        <f>IF(AO11&gt;0,MIN(ScaleEconomics!$I$142-AO47, AO11), 0)</f>
        <v>0</v>
      </c>
      <c r="AP49" s="63">
        <f>IF(AP11&gt;0,MIN(ScaleEconomics!$I$142-AP47, AP11), 0)</f>
        <v>0</v>
      </c>
      <c r="AQ49" s="63">
        <f>IF(AQ11&gt;0,MIN(ScaleEconomics!$I$142-AQ47, AQ11), 0)</f>
        <v>0</v>
      </c>
      <c r="AR49" s="63">
        <f>IF(AR11&gt;0,MIN(ScaleEconomics!$I$142-AR47, AR11), 0)</f>
        <v>0</v>
      </c>
      <c r="AS49" s="63">
        <f>IF(AS11&gt;0,MIN(ScaleEconomics!$I$142-AS47, AS11), 0)</f>
        <v>0</v>
      </c>
      <c r="AT49" s="63">
        <f>IF(AT11&gt;0,MIN(ScaleEconomics!$I$142-AT47, AT11), 0)</f>
        <v>0</v>
      </c>
      <c r="AU49" s="63">
        <f>IF(AU11&gt;0,MIN(ScaleEconomics!$I$142-AU47, AU11), 0)</f>
        <v>0</v>
      </c>
      <c r="AV49" s="63">
        <f>IF(AV11&gt;0,MIN(ScaleEconomics!$I$142-AV47, AV11), 0)</f>
        <v>0</v>
      </c>
      <c r="AW49" s="63">
        <f>IF(AW11&gt;0,MIN(ScaleEconomics!$I$142-AW47, AW11), 0)</f>
        <v>0</v>
      </c>
      <c r="AX49" s="63">
        <f>IF(AX11&gt;0,MIN(ScaleEconomics!$I$142-AX47, AX11), 0)</f>
        <v>0</v>
      </c>
      <c r="AY49" s="63">
        <f>IF(AY11&gt;0,MIN(ScaleEconomics!$I$142-AY47, AY11), 0)</f>
        <v>0</v>
      </c>
      <c r="AZ49" s="63">
        <f>IF(AZ11&gt;0,MIN(ScaleEconomics!$I$142-AZ47, AZ11), 0)</f>
        <v>0</v>
      </c>
      <c r="BA49" s="63">
        <f>IF(BA11&gt;0,MIN(ScaleEconomics!$I$142-BA47, BA11), 0)</f>
        <v>0</v>
      </c>
      <c r="BB49" s="63">
        <f>IF(BB11&gt;0,MIN(ScaleEconomics!$I$142-BB47, BB11), 0)</f>
        <v>0</v>
      </c>
      <c r="BC49" s="63">
        <f>IF(BC11&gt;0,MIN(ScaleEconomics!$I$142-BC47, BC11), 0)</f>
        <v>0</v>
      </c>
      <c r="BD49" s="63">
        <f>IF(BD11&gt;0,MIN(ScaleEconomics!$I$142-BD47, BD11), 0)</f>
        <v>0</v>
      </c>
      <c r="BE49" s="63">
        <f>IF(BE11&gt;0,MIN(ScaleEconomics!$I$142-BE47, BE11), 0)</f>
        <v>0</v>
      </c>
      <c r="BF49" s="63">
        <f>IF(BF11&gt;0,MIN(ScaleEconomics!$I$142-BF47, BF11), 0)</f>
        <v>0</v>
      </c>
      <c r="BG49" s="63">
        <f>IF(BG11&gt;0,MIN(ScaleEconomics!$I$142-BG47, BG11), 0)</f>
        <v>0</v>
      </c>
      <c r="BH49" s="63">
        <f>IF(BH11&gt;0,MIN(ScaleEconomics!$I$142-BH47, BH11), 0)</f>
        <v>0</v>
      </c>
      <c r="BI49" s="63">
        <f>IF(BI11&gt;0,MIN(ScaleEconomics!$I$142-BI47, BI11), 0)</f>
        <v>0</v>
      </c>
      <c r="BJ49" s="63">
        <f>IF(BJ11&gt;0,MIN(ScaleEconomics!$I$142-BJ47, BJ11), 0)</f>
        <v>0</v>
      </c>
      <c r="BK49" s="63">
        <f>IF(BK11&gt;0,MIN(ScaleEconomics!$I$142-BK47, BK11), 0)</f>
        <v>0</v>
      </c>
      <c r="BL49" s="63">
        <f>IF(BL11&gt;0,MIN(ScaleEconomics!$I$142-BL47, BL11), 0)</f>
        <v>0</v>
      </c>
      <c r="BM49" s="63">
        <f>IF(BM11&gt;0,MIN(ScaleEconomics!$I$142-BM47, BM11), 0)</f>
        <v>0</v>
      </c>
      <c r="BN49" s="63">
        <f>IF(BN11&gt;0,MIN(ScaleEconomics!$I$142-BN47, BN11), 0)</f>
        <v>0</v>
      </c>
      <c r="BO49" s="63">
        <f>IF(BO11&gt;0,MIN(ScaleEconomics!$I$142-BO47, BO11), 0)</f>
        <v>0</v>
      </c>
      <c r="BP49" s="63">
        <f>IF(BP11&gt;0,MIN(ScaleEconomics!$I$142-BP47, BP11), 0)</f>
        <v>0</v>
      </c>
      <c r="BQ49" s="63">
        <f>IF(BQ11&gt;0,MIN(ScaleEconomics!$I$142-BQ47, BQ11), 0)</f>
        <v>0</v>
      </c>
      <c r="BR49" s="63">
        <f>IF(BR11&gt;0,MIN(ScaleEconomics!$I$142-BR47, BR11), 0)</f>
        <v>0</v>
      </c>
      <c r="BS49" s="63">
        <f>IF(BS11&gt;0,MIN(ScaleEconomics!$I$142-BS47, BS11), 0)</f>
        <v>0</v>
      </c>
      <c r="BT49" s="63">
        <f>IF(BT11&gt;0,MIN(ScaleEconomics!$I$142-BT47, BT11), 0)</f>
        <v>0</v>
      </c>
      <c r="BU49" s="63">
        <f>IF(BU11&gt;0,MIN(ScaleEconomics!$I$142-BU47, BU11), 0)</f>
        <v>0</v>
      </c>
      <c r="BV49" s="63">
        <f>IF(BV11&gt;0,MIN(ScaleEconomics!$I$142-BV47, BV11), 0)</f>
        <v>0</v>
      </c>
      <c r="BW49" s="63">
        <f>IF(BW11&gt;0,MIN(ScaleEconomics!$I$142-BW47, BW11), 0)</f>
        <v>0</v>
      </c>
      <c r="BX49" s="63">
        <f>IF(BX11&gt;0,MIN(ScaleEconomics!$I$142-BX47, BX11), 0)</f>
        <v>0</v>
      </c>
      <c r="BY49" s="63">
        <f>IF(BY11&gt;0,MIN(ScaleEconomics!$I$142-BY47, BY11), 0)</f>
        <v>0</v>
      </c>
      <c r="BZ49" s="63">
        <f>IF(BZ11&gt;0,MIN(ScaleEconomics!$I$142-BZ47, BZ11), 0)</f>
        <v>0</v>
      </c>
    </row>
    <row r="50" spans="1:78" x14ac:dyDescent="0.2">
      <c r="A50" s="155" t="s">
        <v>86</v>
      </c>
      <c r="E50" s="93"/>
      <c r="F50" s="63">
        <f t="shared" ref="F50:BQ50" si="28">SUM(F47:F49)</f>
        <v>9731518.4250000007</v>
      </c>
      <c r="G50" s="63">
        <f t="shared" si="28"/>
        <v>9731518.4250000007</v>
      </c>
      <c r="H50" s="63">
        <f t="shared" si="28"/>
        <v>9731518.4250000007</v>
      </c>
      <c r="I50" s="63">
        <f t="shared" si="28"/>
        <v>9731518.4250000007</v>
      </c>
      <c r="J50" s="63">
        <f t="shared" si="28"/>
        <v>3716685</v>
      </c>
      <c r="K50" s="63">
        <f t="shared" si="28"/>
        <v>2973348</v>
      </c>
      <c r="L50" s="63">
        <f t="shared" si="28"/>
        <v>2230011</v>
      </c>
      <c r="M50" s="63">
        <f t="shared" si="28"/>
        <v>1486674</v>
      </c>
      <c r="N50" s="63">
        <f t="shared" si="28"/>
        <v>743337</v>
      </c>
      <c r="O50" s="63">
        <f t="shared" si="28"/>
        <v>4606000</v>
      </c>
      <c r="P50" s="63">
        <f t="shared" si="28"/>
        <v>9212000</v>
      </c>
      <c r="Q50" s="63">
        <f t="shared" si="28"/>
        <v>9731518.4250000007</v>
      </c>
      <c r="R50" s="63">
        <f t="shared" si="28"/>
        <v>9731518.4250000007</v>
      </c>
      <c r="S50" s="63">
        <f t="shared" si="28"/>
        <v>9731518.4250000007</v>
      </c>
      <c r="T50" s="63">
        <f t="shared" si="28"/>
        <v>9731518.4250000007</v>
      </c>
      <c r="U50" s="63">
        <f t="shared" si="28"/>
        <v>9731518.4250000007</v>
      </c>
      <c r="V50" s="63">
        <f t="shared" si="28"/>
        <v>9731518.4250000007</v>
      </c>
      <c r="W50" s="63">
        <f t="shared" si="28"/>
        <v>9731518.4250000007</v>
      </c>
      <c r="X50" s="63">
        <f t="shared" si="28"/>
        <v>9731518.4250000007</v>
      </c>
      <c r="Y50" s="63">
        <f t="shared" si="28"/>
        <v>9731518.4250000007</v>
      </c>
      <c r="Z50" s="63">
        <f t="shared" si="28"/>
        <v>9731518.4250000007</v>
      </c>
      <c r="AA50" s="63">
        <f t="shared" si="28"/>
        <v>9731518.4250000007</v>
      </c>
      <c r="AB50" s="63">
        <f t="shared" si="28"/>
        <v>9731518.4250000007</v>
      </c>
      <c r="AC50" s="63">
        <f t="shared" si="28"/>
        <v>9731518.4250000007</v>
      </c>
      <c r="AD50" s="63">
        <f t="shared" si="28"/>
        <v>9731518.4250000007</v>
      </c>
      <c r="AE50" s="63">
        <f t="shared" si="28"/>
        <v>9731518.4250000007</v>
      </c>
      <c r="AF50" s="63">
        <f t="shared" si="28"/>
        <v>9731518.4250000007</v>
      </c>
      <c r="AG50" s="63">
        <f t="shared" si="28"/>
        <v>9731518.4250000007</v>
      </c>
      <c r="AH50" s="63">
        <f t="shared" si="28"/>
        <v>9731518.4250000007</v>
      </c>
      <c r="AI50" s="63">
        <f t="shared" si="28"/>
        <v>9731518.4250000007</v>
      </c>
      <c r="AJ50" s="63">
        <f t="shared" si="28"/>
        <v>9731518.4250000007</v>
      </c>
      <c r="AK50" s="63">
        <f t="shared" si="28"/>
        <v>9731518.4250000007</v>
      </c>
      <c r="AL50" s="63">
        <f t="shared" si="28"/>
        <v>9731518.4250000007</v>
      </c>
      <c r="AM50" s="63">
        <f t="shared" si="28"/>
        <v>9731518.4250000007</v>
      </c>
      <c r="AN50" s="63">
        <f t="shared" si="28"/>
        <v>9731518.4250000007</v>
      </c>
      <c r="AO50" s="63">
        <f t="shared" si="28"/>
        <v>9731518.4250000007</v>
      </c>
      <c r="AP50" s="63">
        <f t="shared" si="28"/>
        <v>9731518.4250000007</v>
      </c>
      <c r="AQ50" s="63">
        <f t="shared" si="28"/>
        <v>9731518.4250000007</v>
      </c>
      <c r="AR50" s="63">
        <f t="shared" si="28"/>
        <v>9731518.4250000007</v>
      </c>
      <c r="AS50" s="63">
        <f t="shared" si="28"/>
        <v>9731518.4250000007</v>
      </c>
      <c r="AT50" s="63">
        <f t="shared" si="28"/>
        <v>9731518.4250000007</v>
      </c>
      <c r="AU50" s="63">
        <f t="shared" si="28"/>
        <v>9731518.4250000007</v>
      </c>
      <c r="AV50" s="63">
        <f t="shared" si="28"/>
        <v>9731518.4250000007</v>
      </c>
      <c r="AW50" s="63">
        <f t="shared" si="28"/>
        <v>9731518.4250000007</v>
      </c>
      <c r="AX50" s="63">
        <f t="shared" si="28"/>
        <v>9731518.4250000007</v>
      </c>
      <c r="AY50" s="63">
        <f t="shared" si="28"/>
        <v>9731518.4250000007</v>
      </c>
      <c r="AZ50" s="63">
        <f t="shared" si="28"/>
        <v>9731518.4250000007</v>
      </c>
      <c r="BA50" s="63">
        <f t="shared" si="28"/>
        <v>9731518.4250000007</v>
      </c>
      <c r="BB50" s="63">
        <f t="shared" si="28"/>
        <v>9731518.4250000007</v>
      </c>
      <c r="BC50" s="63">
        <f t="shared" si="28"/>
        <v>9731518.4250000007</v>
      </c>
      <c r="BD50" s="63">
        <f t="shared" si="28"/>
        <v>9731518.4250000007</v>
      </c>
      <c r="BE50" s="63">
        <f t="shared" si="28"/>
        <v>9731518.4250000007</v>
      </c>
      <c r="BF50" s="63">
        <f t="shared" si="28"/>
        <v>9731518.4250000007</v>
      </c>
      <c r="BG50" s="63">
        <f t="shared" si="28"/>
        <v>9731518.4250000007</v>
      </c>
      <c r="BH50" s="63">
        <f t="shared" si="28"/>
        <v>9731518.4250000007</v>
      </c>
      <c r="BI50" s="63">
        <f t="shared" si="28"/>
        <v>9731518.4250000007</v>
      </c>
      <c r="BJ50" s="63">
        <f t="shared" si="28"/>
        <v>9731518.4250000007</v>
      </c>
      <c r="BK50" s="63">
        <f t="shared" si="28"/>
        <v>9731518.4250000007</v>
      </c>
      <c r="BL50" s="63">
        <f t="shared" si="28"/>
        <v>9731518.4250000007</v>
      </c>
      <c r="BM50" s="63">
        <f t="shared" si="28"/>
        <v>9731518.4250000007</v>
      </c>
      <c r="BN50" s="63">
        <f t="shared" si="28"/>
        <v>9731518.4250000007</v>
      </c>
      <c r="BO50" s="63">
        <f t="shared" si="28"/>
        <v>9731518.4250000007</v>
      </c>
      <c r="BP50" s="63">
        <f t="shared" si="28"/>
        <v>9731518.4250000007</v>
      </c>
      <c r="BQ50" s="63">
        <f t="shared" si="28"/>
        <v>9731518.4250000007</v>
      </c>
      <c r="BR50" s="63">
        <f t="shared" ref="BR50:BZ50" si="29">SUM(BR47:BR49)</f>
        <v>9731518.4250000007</v>
      </c>
      <c r="BS50" s="63">
        <f t="shared" si="29"/>
        <v>9731518.4250000007</v>
      </c>
      <c r="BT50" s="63">
        <f t="shared" si="29"/>
        <v>9731518.4250000007</v>
      </c>
      <c r="BU50" s="63">
        <f t="shared" si="29"/>
        <v>9731518.4250000007</v>
      </c>
      <c r="BV50" s="63">
        <f t="shared" si="29"/>
        <v>9731518.4250000007</v>
      </c>
      <c r="BW50" s="63">
        <f t="shared" si="29"/>
        <v>9731518.4250000007</v>
      </c>
      <c r="BX50" s="63">
        <f t="shared" si="29"/>
        <v>9731518.4250000007</v>
      </c>
      <c r="BY50" s="63">
        <f t="shared" si="29"/>
        <v>9731518.4250000007</v>
      </c>
      <c r="BZ50" s="63">
        <f t="shared" si="29"/>
        <v>9731518.4250000007</v>
      </c>
    </row>
    <row r="51" spans="1:78" x14ac:dyDescent="0.2">
      <c r="E51" s="9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</row>
    <row r="52" spans="1:78" x14ac:dyDescent="0.2">
      <c r="A52" s="155" t="s">
        <v>99</v>
      </c>
      <c r="E52" s="93"/>
      <c r="F52" s="63">
        <f>ScaleEconomics!$I$142-F50</f>
        <v>0</v>
      </c>
      <c r="G52" s="63">
        <f>ScaleEconomics!$I$142-G50</f>
        <v>0</v>
      </c>
      <c r="H52" s="63">
        <f>ScaleEconomics!$I$142-H50</f>
        <v>0</v>
      </c>
      <c r="I52" s="63">
        <f>ScaleEconomics!$I$142-I50</f>
        <v>0</v>
      </c>
      <c r="J52" s="63">
        <f>ScaleEconomics!$I$142-J50</f>
        <v>6014833.4250000007</v>
      </c>
      <c r="K52" s="63">
        <f>ScaleEconomics!$I$142-K50</f>
        <v>6758170.4250000007</v>
      </c>
      <c r="L52" s="63">
        <f>ScaleEconomics!$I$142-L50</f>
        <v>7501507.4250000007</v>
      </c>
      <c r="M52" s="63">
        <f>ScaleEconomics!$I$142-M50</f>
        <v>8244844.4250000007</v>
      </c>
      <c r="N52" s="63">
        <f>ScaleEconomics!$I$142-N50</f>
        <v>8988181.4250000007</v>
      </c>
      <c r="O52" s="63">
        <f>ScaleEconomics!$I$142-O50</f>
        <v>5125518.4250000007</v>
      </c>
      <c r="P52" s="63">
        <f>ScaleEconomics!$I$142-P50</f>
        <v>519518.42500000075</v>
      </c>
      <c r="Q52" s="63">
        <f>ScaleEconomics!$I$142-Q50</f>
        <v>0</v>
      </c>
      <c r="R52" s="63">
        <f>ScaleEconomics!$I$142-R50</f>
        <v>0</v>
      </c>
      <c r="S52" s="63">
        <f>ScaleEconomics!$I$142-S50</f>
        <v>0</v>
      </c>
      <c r="T52" s="63">
        <f>ScaleEconomics!$I$142-T50</f>
        <v>0</v>
      </c>
      <c r="U52" s="63">
        <f>ScaleEconomics!$I$142-U50</f>
        <v>0</v>
      </c>
      <c r="V52" s="63">
        <f>ScaleEconomics!$I$142-V50</f>
        <v>0</v>
      </c>
      <c r="W52" s="63">
        <f>ScaleEconomics!$I$142-W50</f>
        <v>0</v>
      </c>
      <c r="X52" s="63">
        <f>ScaleEconomics!$I$142-X50</f>
        <v>0</v>
      </c>
      <c r="Y52" s="63">
        <f>ScaleEconomics!$I$142-Y50</f>
        <v>0</v>
      </c>
      <c r="Z52" s="63">
        <f>ScaleEconomics!$I$142-Z50</f>
        <v>0</v>
      </c>
      <c r="AA52" s="63">
        <f>ScaleEconomics!$I$142-AA50</f>
        <v>0</v>
      </c>
      <c r="AB52" s="63">
        <f>ScaleEconomics!$I$142-AB50</f>
        <v>0</v>
      </c>
      <c r="AC52" s="63">
        <f>ScaleEconomics!$I$142-AC50</f>
        <v>0</v>
      </c>
      <c r="AD52" s="63">
        <f>ScaleEconomics!$I$142-AD50</f>
        <v>0</v>
      </c>
      <c r="AE52" s="63">
        <f>ScaleEconomics!$I$142-AE50</f>
        <v>0</v>
      </c>
      <c r="AF52" s="63">
        <f>ScaleEconomics!$I$142-AF50</f>
        <v>0</v>
      </c>
      <c r="AG52" s="63">
        <f>ScaleEconomics!$I$142-AG50</f>
        <v>0</v>
      </c>
      <c r="AH52" s="63">
        <f>ScaleEconomics!$I$142-AH50</f>
        <v>0</v>
      </c>
      <c r="AI52" s="63">
        <f>ScaleEconomics!$I$142-AI50</f>
        <v>0</v>
      </c>
      <c r="AJ52" s="63">
        <f>ScaleEconomics!$I$142-AJ50</f>
        <v>0</v>
      </c>
      <c r="AK52" s="63">
        <f>ScaleEconomics!$I$142-AK50</f>
        <v>0</v>
      </c>
      <c r="AL52" s="63">
        <f>ScaleEconomics!$I$142-AL50</f>
        <v>0</v>
      </c>
      <c r="AM52" s="63">
        <f>ScaleEconomics!$I$142-AM50</f>
        <v>0</v>
      </c>
      <c r="AN52" s="63">
        <f>ScaleEconomics!$I$142-AN50</f>
        <v>0</v>
      </c>
      <c r="AO52" s="63">
        <f>ScaleEconomics!$I$142-AO50</f>
        <v>0</v>
      </c>
      <c r="AP52" s="63">
        <f>ScaleEconomics!$I$142-AP50</f>
        <v>0</v>
      </c>
      <c r="AQ52" s="63">
        <f>ScaleEconomics!$I$142-AQ50</f>
        <v>0</v>
      </c>
      <c r="AR52" s="63">
        <f>ScaleEconomics!$I$142-AR50</f>
        <v>0</v>
      </c>
      <c r="AS52" s="63">
        <f>ScaleEconomics!$I$142-AS50</f>
        <v>0</v>
      </c>
      <c r="AT52" s="63">
        <f>ScaleEconomics!$I$142-AT50</f>
        <v>0</v>
      </c>
      <c r="AU52" s="63">
        <f>ScaleEconomics!$I$142-AU50</f>
        <v>0</v>
      </c>
      <c r="AV52" s="63">
        <f>ScaleEconomics!$I$142-AV50</f>
        <v>0</v>
      </c>
      <c r="AW52" s="63">
        <f>ScaleEconomics!$I$142-AW50</f>
        <v>0</v>
      </c>
      <c r="AX52" s="63">
        <f>ScaleEconomics!$I$142-AX50</f>
        <v>0</v>
      </c>
      <c r="AY52" s="63">
        <f>ScaleEconomics!$I$142-AY50</f>
        <v>0</v>
      </c>
      <c r="AZ52" s="63">
        <f>ScaleEconomics!$I$142-AZ50</f>
        <v>0</v>
      </c>
      <c r="BA52" s="63">
        <f>ScaleEconomics!$I$142-BA50</f>
        <v>0</v>
      </c>
      <c r="BB52" s="63">
        <f>ScaleEconomics!$I$142-BB50</f>
        <v>0</v>
      </c>
      <c r="BC52" s="63">
        <f>ScaleEconomics!$I$142-BC50</f>
        <v>0</v>
      </c>
      <c r="BD52" s="63">
        <f>ScaleEconomics!$I$142-BD50</f>
        <v>0</v>
      </c>
      <c r="BE52" s="63">
        <f>ScaleEconomics!$I$142-BE50</f>
        <v>0</v>
      </c>
      <c r="BF52" s="63">
        <f>ScaleEconomics!$I$142-BF50</f>
        <v>0</v>
      </c>
      <c r="BG52" s="63">
        <f>ScaleEconomics!$I$142-BG50</f>
        <v>0</v>
      </c>
      <c r="BH52" s="63">
        <f>ScaleEconomics!$I$142-BH50</f>
        <v>0</v>
      </c>
      <c r="BI52" s="63">
        <f>ScaleEconomics!$I$142-BI50</f>
        <v>0</v>
      </c>
      <c r="BJ52" s="63">
        <f>ScaleEconomics!$I$142-BJ50</f>
        <v>0</v>
      </c>
      <c r="BK52" s="63">
        <f>ScaleEconomics!$I$142-BK50</f>
        <v>0</v>
      </c>
      <c r="BL52" s="63">
        <f>ScaleEconomics!$I$142-BL50</f>
        <v>0</v>
      </c>
      <c r="BM52" s="63">
        <f>ScaleEconomics!$I$142-BM50</f>
        <v>0</v>
      </c>
      <c r="BN52" s="63">
        <f>ScaleEconomics!$I$142-BN50</f>
        <v>0</v>
      </c>
      <c r="BO52" s="63">
        <f>ScaleEconomics!$I$142-BO50</f>
        <v>0</v>
      </c>
      <c r="BP52" s="63">
        <f>ScaleEconomics!$I$142-BP50</f>
        <v>0</v>
      </c>
      <c r="BQ52" s="63">
        <f>ScaleEconomics!$I$142-BQ50</f>
        <v>0</v>
      </c>
      <c r="BR52" s="63">
        <f>ScaleEconomics!$I$142-BR50</f>
        <v>0</v>
      </c>
      <c r="BS52" s="63">
        <f>ScaleEconomics!$I$142-BS50</f>
        <v>0</v>
      </c>
      <c r="BT52" s="63">
        <f>ScaleEconomics!$I$142-BT50</f>
        <v>0</v>
      </c>
      <c r="BU52" s="63">
        <f>ScaleEconomics!$I$142-BU50</f>
        <v>0</v>
      </c>
      <c r="BV52" s="63">
        <f>ScaleEconomics!$I$142-BV50</f>
        <v>0</v>
      </c>
      <c r="BW52" s="63">
        <f>ScaleEconomics!$I$142-BW50</f>
        <v>0</v>
      </c>
      <c r="BX52" s="63">
        <f>ScaleEconomics!$I$142-BX50</f>
        <v>0</v>
      </c>
      <c r="BY52" s="63">
        <f>ScaleEconomics!$I$142-BY50</f>
        <v>0</v>
      </c>
      <c r="BZ52" s="63">
        <f>ScaleEconomics!$I$142-BZ50</f>
        <v>0</v>
      </c>
    </row>
    <row r="53" spans="1:78" x14ac:dyDescent="0.2">
      <c r="A53" s="155" t="s">
        <v>100</v>
      </c>
      <c r="C53" s="50">
        <f>SUM(F53:BB53)</f>
        <v>219485.63603616762</v>
      </c>
      <c r="E53" s="93"/>
      <c r="F53" s="63">
        <f>(F52+F54)*ScaleEconomics!$I$139/12</f>
        <v>0</v>
      </c>
      <c r="G53" s="63">
        <f>(G52+G54)*ScaleEconomics!$I$139/12</f>
        <v>0</v>
      </c>
      <c r="H53" s="63">
        <f>(H52+H54)*ScaleEconomics!$I$139/12</f>
        <v>0</v>
      </c>
      <c r="I53" s="63">
        <f>(I52+I54)*ScaleEconomics!$I$139/12</f>
        <v>0</v>
      </c>
      <c r="J53" s="63">
        <f>(J52+J54)*ScaleEconomics!$I$139/12</f>
        <v>30074.167125000004</v>
      </c>
      <c r="K53" s="63">
        <f>(K52+K54)*ScaleEconomics!$I$139/12</f>
        <v>33941.222960624997</v>
      </c>
      <c r="L53" s="63">
        <f>(L52+L54)*ScaleEconomics!$I$139/12</f>
        <v>37827.61407542813</v>
      </c>
      <c r="M53" s="63">
        <f>(M52+M54)*ScaleEconomics!$I$139/12</f>
        <v>41733.43714580527</v>
      </c>
      <c r="N53" s="63">
        <f>(N52+N54)*ScaleEconomics!$I$139/12</f>
        <v>45658.789331534295</v>
      </c>
      <c r="O53" s="63">
        <f>(O52+O54)*ScaleEconomics!$I$139/12</f>
        <v>26573.768278191961</v>
      </c>
      <c r="P53" s="63">
        <f>(P52+P54)*ScaleEconomics!$I$139/12</f>
        <v>3676.637119582927</v>
      </c>
      <c r="Q53" s="63">
        <f>(Q52+Q54)*ScaleEconomics!$I$139/12</f>
        <v>0</v>
      </c>
      <c r="R53" s="63">
        <f>(R52+R54)*ScaleEconomics!$I$139/12</f>
        <v>0</v>
      </c>
      <c r="S53" s="63">
        <f>(S52+S54)*ScaleEconomics!$I$139/12</f>
        <v>0</v>
      </c>
      <c r="T53" s="63">
        <f>(T52+T54)*ScaleEconomics!$I$139/12</f>
        <v>0</v>
      </c>
      <c r="U53" s="63">
        <f>(U52+U54)*ScaleEconomics!$I$139/12</f>
        <v>0</v>
      </c>
      <c r="V53" s="63">
        <f>(V52+V54)*ScaleEconomics!$I$139/12</f>
        <v>0</v>
      </c>
      <c r="W53" s="63">
        <f>(W52+W54)*ScaleEconomics!$I$139/12</f>
        <v>0</v>
      </c>
      <c r="X53" s="63">
        <f>(X52+X54)*ScaleEconomics!$I$139/12</f>
        <v>0</v>
      </c>
      <c r="Y53" s="63">
        <f>(Y52+Y54)*ScaleEconomics!$I$139/12</f>
        <v>0</v>
      </c>
      <c r="Z53" s="63">
        <f>(Z52+Z54)*ScaleEconomics!$I$139/12</f>
        <v>0</v>
      </c>
      <c r="AA53" s="63">
        <f>(AA52+AA54)*ScaleEconomics!$I$139/12</f>
        <v>0</v>
      </c>
      <c r="AB53" s="63">
        <f>(AB52+AB54)*ScaleEconomics!$I$139/12</f>
        <v>0</v>
      </c>
      <c r="AC53" s="63">
        <f>(AC52+AC54)*ScaleEconomics!$I$139/12</f>
        <v>0</v>
      </c>
      <c r="AD53" s="63">
        <f>(AD52+AD54)*ScaleEconomics!$I$139/12</f>
        <v>0</v>
      </c>
      <c r="AE53" s="63">
        <f>(AE52+AE54)*ScaleEconomics!$I$139/12</f>
        <v>0</v>
      </c>
      <c r="AF53" s="63">
        <f>(AF52+AF54)*ScaleEconomics!$I$139/12</f>
        <v>0</v>
      </c>
      <c r="AG53" s="63">
        <f>(AG52+AG54)*ScaleEconomics!$I$139/12</f>
        <v>0</v>
      </c>
      <c r="AH53" s="63">
        <f>(AH52+AH54)*ScaleEconomics!$I$139/12</f>
        <v>0</v>
      </c>
      <c r="AI53" s="63">
        <f>(AI52+AI54)*ScaleEconomics!$I$139/12</f>
        <v>0</v>
      </c>
      <c r="AJ53" s="63">
        <f>(AJ52+AJ54)*ScaleEconomics!$I$139/12</f>
        <v>0</v>
      </c>
      <c r="AK53" s="63">
        <f>(AK52+AK54)*ScaleEconomics!$I$139/12</f>
        <v>0</v>
      </c>
      <c r="AL53" s="63">
        <f>(AL52+AL54)*ScaleEconomics!$I$139/12</f>
        <v>0</v>
      </c>
      <c r="AM53" s="63">
        <f>(AM52+AM54)*ScaleEconomics!$I$139/12</f>
        <v>0</v>
      </c>
      <c r="AN53" s="63">
        <f>(AN52+AN54)*ScaleEconomics!$I$139/12</f>
        <v>0</v>
      </c>
      <c r="AO53" s="63">
        <f>(AO52+AO54)*ScaleEconomics!$I$139/12</f>
        <v>0</v>
      </c>
      <c r="AP53" s="63">
        <f>(AP52+AP54)*ScaleEconomics!$I$139/12</f>
        <v>0</v>
      </c>
      <c r="AQ53" s="63">
        <f>(AQ52+AQ54)*ScaleEconomics!$I$139/12</f>
        <v>0</v>
      </c>
      <c r="AR53" s="63">
        <f>(AR52+AR54)*ScaleEconomics!$I$139/12</f>
        <v>0</v>
      </c>
      <c r="AS53" s="63">
        <f>(AS52+AS54)*ScaleEconomics!$I$139/12</f>
        <v>0</v>
      </c>
      <c r="AT53" s="63">
        <f>(AT52+AT54)*ScaleEconomics!$I$139/12</f>
        <v>0</v>
      </c>
      <c r="AU53" s="63">
        <f>(AU52+AU54)*ScaleEconomics!$I$139/12</f>
        <v>0</v>
      </c>
      <c r="AV53" s="63">
        <f>(AV52+AV54)*ScaleEconomics!$I$139/12</f>
        <v>0</v>
      </c>
      <c r="AW53" s="63">
        <f>(AW52+AW54)*ScaleEconomics!$I$139/12</f>
        <v>0</v>
      </c>
      <c r="AX53" s="63">
        <f>(AX52+AX54)*ScaleEconomics!$I$139/12</f>
        <v>0</v>
      </c>
      <c r="AY53" s="63">
        <f>(AY52+AY54)*ScaleEconomics!$I$139/12</f>
        <v>0</v>
      </c>
      <c r="AZ53" s="63">
        <f>(AZ52+AZ54)*ScaleEconomics!$I$139/12</f>
        <v>0</v>
      </c>
      <c r="BA53" s="63">
        <f>(BA52+BA54)*ScaleEconomics!$I$139/12</f>
        <v>0</v>
      </c>
      <c r="BB53" s="63">
        <f>(BB52+BB54)*ScaleEconomics!$I$139/12</f>
        <v>0</v>
      </c>
      <c r="BC53" s="63">
        <f>(BC52+BC54)*ScaleEconomics!$I$139/12</f>
        <v>0</v>
      </c>
      <c r="BD53" s="63">
        <f>(BD52+BD54)*ScaleEconomics!$I$139/12</f>
        <v>0</v>
      </c>
      <c r="BE53" s="63">
        <f>(BE52+BE54)*ScaleEconomics!$I$139/12</f>
        <v>0</v>
      </c>
      <c r="BF53" s="63">
        <f>(BF52+BF54)*ScaleEconomics!$I$139/12</f>
        <v>0</v>
      </c>
      <c r="BG53" s="63">
        <f>(BG52+BG54)*ScaleEconomics!$I$139/12</f>
        <v>0</v>
      </c>
      <c r="BH53" s="63">
        <f>(BH52+BH54)*ScaleEconomics!$I$139/12</f>
        <v>0</v>
      </c>
      <c r="BI53" s="63">
        <f>(BI52+BI54)*ScaleEconomics!$I$139/12</f>
        <v>0</v>
      </c>
      <c r="BJ53" s="63">
        <f>(BJ52+BJ54)*ScaleEconomics!$I$139/12</f>
        <v>0</v>
      </c>
      <c r="BK53" s="63">
        <f>(BK52+BK54)*ScaleEconomics!$I$139/12</f>
        <v>0</v>
      </c>
      <c r="BL53" s="63">
        <f>(BL52+BL54)*ScaleEconomics!$I$139/12</f>
        <v>0</v>
      </c>
      <c r="BM53" s="63">
        <f>(BM52+BM54)*ScaleEconomics!$I$139/12</f>
        <v>0</v>
      </c>
      <c r="BN53" s="63">
        <f>(BN52+BN54)*ScaleEconomics!$I$139/12</f>
        <v>0</v>
      </c>
      <c r="BO53" s="63">
        <f>(BO52+BO54)*ScaleEconomics!$I$139/12</f>
        <v>0</v>
      </c>
      <c r="BP53" s="63">
        <f>(BP52+BP54)*ScaleEconomics!$I$139/12</f>
        <v>0</v>
      </c>
      <c r="BQ53" s="63">
        <f>(BQ52+BQ54)*ScaleEconomics!$I$139/12</f>
        <v>0</v>
      </c>
      <c r="BR53" s="63">
        <f>(BR52+BR54)*ScaleEconomics!$I$139/12</f>
        <v>0</v>
      </c>
      <c r="BS53" s="63">
        <f>(BS52+BS54)*ScaleEconomics!$I$139/12</f>
        <v>0</v>
      </c>
      <c r="BT53" s="63">
        <f>(BT52+BT54)*ScaleEconomics!$I$139/12</f>
        <v>0</v>
      </c>
      <c r="BU53" s="63">
        <f>(BU52+BU54)*ScaleEconomics!$I$139/12</f>
        <v>0</v>
      </c>
      <c r="BV53" s="63">
        <f>(BV52+BV54)*ScaleEconomics!$I$139/12</f>
        <v>0</v>
      </c>
      <c r="BW53" s="63">
        <f>(BW52+BW54)*ScaleEconomics!$I$139/12</f>
        <v>0</v>
      </c>
      <c r="BX53" s="63">
        <f>(BX52+BX54)*ScaleEconomics!$I$139/12</f>
        <v>0</v>
      </c>
      <c r="BY53" s="63">
        <f>(BY52+BY54)*ScaleEconomics!$I$139/12</f>
        <v>0</v>
      </c>
      <c r="BZ53" s="63">
        <f>(BZ52+BZ54)*ScaleEconomics!$I$139/12</f>
        <v>0</v>
      </c>
    </row>
    <row r="54" spans="1:78" x14ac:dyDescent="0.2">
      <c r="A54" s="155" t="s">
        <v>101</v>
      </c>
      <c r="E54" s="93"/>
      <c r="F54" s="63">
        <f>IF(F52=0,0,SUM($E$53:E53))</f>
        <v>0</v>
      </c>
      <c r="G54" s="63">
        <f>IF(G52=0,0,SUM($E$53:F53))</f>
        <v>0</v>
      </c>
      <c r="H54" s="63">
        <f>IF(H52=0,0,SUM($E$53:G53))</f>
        <v>0</v>
      </c>
      <c r="I54" s="63">
        <f>IF(I52=0,0,SUM($E$53:H53))</f>
        <v>0</v>
      </c>
      <c r="J54" s="63">
        <f>IF(J52=0,0,SUM($E$53:I53))</f>
        <v>0</v>
      </c>
      <c r="K54" s="63">
        <f>IF(K52=0,0,SUM($E$53:J53))</f>
        <v>30074.167125000004</v>
      </c>
      <c r="L54" s="63">
        <f>IF(L52=0,0,SUM($E$53:K53))</f>
        <v>64015.390085624997</v>
      </c>
      <c r="M54" s="63">
        <f>IF(M52=0,0,SUM($E$53:L53))</f>
        <v>101843.00416105313</v>
      </c>
      <c r="N54" s="63">
        <f>IF(N52=0,0,SUM($E$53:M53))</f>
        <v>143576.44130685841</v>
      </c>
      <c r="O54" s="63">
        <f>IF(O52=0,0,SUM($E$53:N53))</f>
        <v>189235.23063839271</v>
      </c>
      <c r="P54" s="63">
        <f>IF(P52=0,0,SUM($E$53:O53))</f>
        <v>215808.99891658468</v>
      </c>
      <c r="Q54" s="63">
        <f>IF(Q52=0,0,SUM($E$53:P53))</f>
        <v>0</v>
      </c>
      <c r="R54" s="63">
        <f>IF(R52=0,0,SUM($E$53:Q53))</f>
        <v>0</v>
      </c>
      <c r="S54" s="63">
        <f>IF(S52=0,0,SUM($E$53:R53))</f>
        <v>0</v>
      </c>
      <c r="T54" s="63">
        <f>IF(T52=0,0,SUM($E$53:S53))</f>
        <v>0</v>
      </c>
      <c r="U54" s="63">
        <f>IF(U52=0,0,SUM($E$53:T53))</f>
        <v>0</v>
      </c>
      <c r="V54" s="63">
        <f>IF(V52=0,0,SUM($E$53:U53))</f>
        <v>0</v>
      </c>
      <c r="W54" s="63">
        <f>IF(W52=0,0,SUM($E$53:V53))</f>
        <v>0</v>
      </c>
      <c r="X54" s="63">
        <f>IF(X52=0,0,SUM($E$53:W53))</f>
        <v>0</v>
      </c>
      <c r="Y54" s="63">
        <f>IF(Y52=0,0,SUM($E$53:X53))</f>
        <v>0</v>
      </c>
      <c r="Z54" s="63">
        <f>IF(Z52=0,0,SUM($E$53:Y53))</f>
        <v>0</v>
      </c>
      <c r="AA54" s="63">
        <f>IF(AA52=0,0,SUM($E$53:Z53))</f>
        <v>0</v>
      </c>
      <c r="AB54" s="63">
        <f>IF(AB52=0,0,SUM($E$53:AA53))</f>
        <v>0</v>
      </c>
      <c r="AC54" s="63">
        <f>IF(AC52=0,0,SUM($E$53:AB53))</f>
        <v>0</v>
      </c>
      <c r="AD54" s="63">
        <f>IF(AD52=0,0,SUM($E$53:AC53))</f>
        <v>0</v>
      </c>
      <c r="AE54" s="63">
        <f>IF(AE52=0,0,SUM($E$53:AD53))</f>
        <v>0</v>
      </c>
      <c r="AF54" s="63">
        <f>IF(AF52=0,0,SUM($E$53:AE53))</f>
        <v>0</v>
      </c>
      <c r="AG54" s="63">
        <f>IF(AG52=0,0,SUM($E$53:AF53))</f>
        <v>0</v>
      </c>
      <c r="AH54" s="63">
        <f>IF(AH52=0,0,SUM($E$53:AG53))</f>
        <v>0</v>
      </c>
      <c r="AI54" s="63">
        <f>IF(AI52=0,0,SUM($E$53:AH53))</f>
        <v>0</v>
      </c>
      <c r="AJ54" s="63">
        <f>IF(AJ52=0,0,SUM($E$53:AI53))</f>
        <v>0</v>
      </c>
      <c r="AK54" s="63">
        <f>IF(AK52=0,0,SUM($E$53:AJ53))</f>
        <v>0</v>
      </c>
      <c r="AL54" s="63">
        <f>IF(AL52=0,0,SUM($E$53:AK53))</f>
        <v>0</v>
      </c>
      <c r="AM54" s="63">
        <f>IF(AM52=0,0,SUM($E$53:AL53))</f>
        <v>0</v>
      </c>
      <c r="AN54" s="63">
        <f>IF(AN52=0,0,SUM($E$53:AM53))</f>
        <v>0</v>
      </c>
      <c r="AO54" s="63">
        <f>IF(AO52=0,0,SUM($E$53:AN53))</f>
        <v>0</v>
      </c>
      <c r="AP54" s="63">
        <f>IF(AP52=0,0,SUM($E$53:AO53))</f>
        <v>0</v>
      </c>
      <c r="AQ54" s="63">
        <f>IF(AQ52=0,0,SUM($E$53:AP53))</f>
        <v>0</v>
      </c>
      <c r="AR54" s="63">
        <f>IF(AR52=0,0,SUM($E$53:AQ53))</f>
        <v>0</v>
      </c>
      <c r="AS54" s="63">
        <f>IF(AS52=0,0,SUM($E$53:AR53))</f>
        <v>0</v>
      </c>
      <c r="AT54" s="63">
        <f>IF(AT52=0,0,SUM($E$53:AS53))</f>
        <v>0</v>
      </c>
      <c r="AU54" s="63">
        <f>IF(AU52=0,0,SUM($E$53:AT53))</f>
        <v>0</v>
      </c>
      <c r="AV54" s="63">
        <f>IF(AV52=0,0,SUM($E$53:AU53))</f>
        <v>0</v>
      </c>
      <c r="AW54" s="63">
        <f>IF(AW52=0,0,SUM($E$53:AV53))</f>
        <v>0</v>
      </c>
      <c r="AX54" s="63">
        <f>IF(AX52=0,0,SUM($E$53:AW53))</f>
        <v>0</v>
      </c>
      <c r="AY54" s="63">
        <f>IF(AY52=0,0,SUM($E$53:AX53))</f>
        <v>0</v>
      </c>
      <c r="AZ54" s="63">
        <f>IF(AZ52=0,0,SUM($E$53:AY53))</f>
        <v>0</v>
      </c>
      <c r="BA54" s="63">
        <f>IF(BA52=0,0,SUM($E$53:AZ53))</f>
        <v>0</v>
      </c>
      <c r="BB54" s="63">
        <f>IF(BB52=0,0,SUM($E$53:BA53))</f>
        <v>0</v>
      </c>
      <c r="BC54" s="63">
        <f>IF(BC52=0,0,SUM($E$53:BB53))</f>
        <v>0</v>
      </c>
      <c r="BD54" s="63">
        <f>IF(BD52=0,0,SUM($E$53:BC53))</f>
        <v>0</v>
      </c>
      <c r="BE54" s="63">
        <f>IF(BE52=0,0,SUM($E$53:BD53))</f>
        <v>0</v>
      </c>
      <c r="BF54" s="63">
        <f>IF(BF52=0,0,SUM($E$53:BE53))</f>
        <v>0</v>
      </c>
      <c r="BG54" s="63">
        <f>IF(BG52=0,0,SUM($E$53:BF53))</f>
        <v>0</v>
      </c>
      <c r="BH54" s="63">
        <f>IF(BH52=0,0,SUM($E$53:BG53))</f>
        <v>0</v>
      </c>
      <c r="BI54" s="63">
        <f>IF(BI52=0,0,SUM($E$53:BH53))</f>
        <v>0</v>
      </c>
      <c r="BJ54" s="63">
        <f>IF(BJ52=0,0,SUM($E$53:BI53))</f>
        <v>0</v>
      </c>
      <c r="BK54" s="63">
        <f>IF(BK52=0,0,SUM($E$53:BJ53))</f>
        <v>0</v>
      </c>
      <c r="BL54" s="63">
        <f>IF(BL52=0,0,SUM($E$53:BK53))</f>
        <v>0</v>
      </c>
      <c r="BM54" s="63">
        <f>IF(BM52=0,0,SUM($E$53:BL53))</f>
        <v>0</v>
      </c>
      <c r="BN54" s="63">
        <f>IF(BN52=0,0,SUM($E$53:BM53))</f>
        <v>0</v>
      </c>
      <c r="BO54" s="63">
        <f>IF(BO52=0,0,SUM($E$53:BN53))</f>
        <v>0</v>
      </c>
      <c r="BP54" s="63">
        <f>IF(BP52=0,0,SUM($E$53:BO53))</f>
        <v>0</v>
      </c>
      <c r="BQ54" s="63">
        <f>IF(BQ52=0,0,SUM($E$53:BP53))</f>
        <v>0</v>
      </c>
      <c r="BR54" s="63">
        <f>IF(BR52=0,0,SUM($E$53:BQ53))</f>
        <v>0</v>
      </c>
      <c r="BS54" s="63">
        <f>IF(BS52=0,0,SUM($E$53:BR53))</f>
        <v>0</v>
      </c>
      <c r="BT54" s="63">
        <f>IF(BT52=0,0,SUM($E$53:BS53))</f>
        <v>0</v>
      </c>
      <c r="BU54" s="63">
        <f>IF(BU52=0,0,SUM($E$53:BT53))</f>
        <v>0</v>
      </c>
      <c r="BV54" s="63">
        <f>IF(BV52=0,0,SUM($E$53:BU53))</f>
        <v>0</v>
      </c>
      <c r="BW54" s="63">
        <f>IF(BW52=0,0,SUM($E$53:BV53))</f>
        <v>0</v>
      </c>
      <c r="BX54" s="63">
        <f>IF(BX52=0,0,SUM($E$53:BW53))</f>
        <v>0</v>
      </c>
      <c r="BY54" s="63">
        <f>IF(BY52=0,0,SUM($E$53:BX53))</f>
        <v>0</v>
      </c>
      <c r="BZ54" s="63">
        <f>IF(BZ52=0,0,SUM($E$53:BY53))</f>
        <v>0</v>
      </c>
    </row>
    <row r="55" spans="1:78" x14ac:dyDescent="0.2">
      <c r="E55" s="9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</row>
    <row r="56" spans="1:78" x14ac:dyDescent="0.2">
      <c r="A56" s="154" t="s">
        <v>105</v>
      </c>
      <c r="B56" s="29"/>
      <c r="E56" s="9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</row>
    <row r="57" spans="1:78" x14ac:dyDescent="0.2">
      <c r="A57" s="156" t="s">
        <v>106</v>
      </c>
      <c r="B57" s="31"/>
      <c r="E57" s="9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</row>
    <row r="58" spans="1:78" x14ac:dyDescent="0.2">
      <c r="A58" s="155" t="s">
        <v>107</v>
      </c>
      <c r="C58" s="50">
        <f>SUM(F58:BB58)</f>
        <v>9731518.4250000007</v>
      </c>
      <c r="E58" s="93"/>
      <c r="F58" s="63">
        <f t="shared" ref="F58:BQ58" si="30">-F48</f>
        <v>0</v>
      </c>
      <c r="G58" s="63">
        <f t="shared" si="30"/>
        <v>0</v>
      </c>
      <c r="H58" s="63">
        <f t="shared" si="30"/>
        <v>0</v>
      </c>
      <c r="I58" s="63">
        <f t="shared" si="30"/>
        <v>0</v>
      </c>
      <c r="J58" s="63">
        <f t="shared" si="30"/>
        <v>6014833.4250000007</v>
      </c>
      <c r="K58" s="63">
        <f t="shared" si="30"/>
        <v>743337</v>
      </c>
      <c r="L58" s="63">
        <f t="shared" si="30"/>
        <v>743337</v>
      </c>
      <c r="M58" s="63">
        <f t="shared" si="30"/>
        <v>743337</v>
      </c>
      <c r="N58" s="63">
        <f t="shared" si="30"/>
        <v>743337</v>
      </c>
      <c r="O58" s="63">
        <f t="shared" si="30"/>
        <v>743337</v>
      </c>
      <c r="P58" s="63">
        <f t="shared" si="30"/>
        <v>0</v>
      </c>
      <c r="Q58" s="63">
        <f t="shared" si="30"/>
        <v>0</v>
      </c>
      <c r="R58" s="63">
        <f t="shared" si="30"/>
        <v>0</v>
      </c>
      <c r="S58" s="63">
        <f t="shared" si="30"/>
        <v>0</v>
      </c>
      <c r="T58" s="63">
        <f t="shared" si="30"/>
        <v>0</v>
      </c>
      <c r="U58" s="63">
        <f t="shared" si="30"/>
        <v>0</v>
      </c>
      <c r="V58" s="63">
        <f t="shared" si="30"/>
        <v>0</v>
      </c>
      <c r="W58" s="63">
        <f t="shared" si="30"/>
        <v>0</v>
      </c>
      <c r="X58" s="63">
        <f t="shared" si="30"/>
        <v>0</v>
      </c>
      <c r="Y58" s="63">
        <f t="shared" si="30"/>
        <v>0</v>
      </c>
      <c r="Z58" s="63">
        <f t="shared" si="30"/>
        <v>0</v>
      </c>
      <c r="AA58" s="63">
        <f t="shared" si="30"/>
        <v>0</v>
      </c>
      <c r="AB58" s="63">
        <f t="shared" si="30"/>
        <v>0</v>
      </c>
      <c r="AC58" s="63">
        <f t="shared" si="30"/>
        <v>0</v>
      </c>
      <c r="AD58" s="63">
        <f t="shared" si="30"/>
        <v>0</v>
      </c>
      <c r="AE58" s="63">
        <f t="shared" si="30"/>
        <v>0</v>
      </c>
      <c r="AF58" s="63">
        <f t="shared" si="30"/>
        <v>0</v>
      </c>
      <c r="AG58" s="63">
        <f t="shared" si="30"/>
        <v>0</v>
      </c>
      <c r="AH58" s="63">
        <f t="shared" si="30"/>
        <v>0</v>
      </c>
      <c r="AI58" s="63">
        <f t="shared" si="30"/>
        <v>0</v>
      </c>
      <c r="AJ58" s="63">
        <f t="shared" si="30"/>
        <v>0</v>
      </c>
      <c r="AK58" s="63">
        <f t="shared" si="30"/>
        <v>0</v>
      </c>
      <c r="AL58" s="63">
        <f t="shared" si="30"/>
        <v>0</v>
      </c>
      <c r="AM58" s="63">
        <f t="shared" si="30"/>
        <v>0</v>
      </c>
      <c r="AN58" s="63">
        <f t="shared" si="30"/>
        <v>0</v>
      </c>
      <c r="AO58" s="63">
        <f t="shared" si="30"/>
        <v>0</v>
      </c>
      <c r="AP58" s="63">
        <f t="shared" si="30"/>
        <v>0</v>
      </c>
      <c r="AQ58" s="63">
        <f t="shared" si="30"/>
        <v>0</v>
      </c>
      <c r="AR58" s="63">
        <f t="shared" si="30"/>
        <v>0</v>
      </c>
      <c r="AS58" s="63">
        <f t="shared" si="30"/>
        <v>0</v>
      </c>
      <c r="AT58" s="63">
        <f t="shared" si="30"/>
        <v>0</v>
      </c>
      <c r="AU58" s="63">
        <f t="shared" si="30"/>
        <v>0</v>
      </c>
      <c r="AV58" s="63">
        <f t="shared" si="30"/>
        <v>0</v>
      </c>
      <c r="AW58" s="63">
        <f t="shared" si="30"/>
        <v>0</v>
      </c>
      <c r="AX58" s="63">
        <f t="shared" si="30"/>
        <v>0</v>
      </c>
      <c r="AY58" s="63">
        <f t="shared" si="30"/>
        <v>0</v>
      </c>
      <c r="AZ58" s="63">
        <f t="shared" si="30"/>
        <v>0</v>
      </c>
      <c r="BA58" s="63">
        <f t="shared" si="30"/>
        <v>0</v>
      </c>
      <c r="BB58" s="63">
        <f t="shared" si="30"/>
        <v>0</v>
      </c>
      <c r="BC58" s="63">
        <f t="shared" si="30"/>
        <v>0</v>
      </c>
      <c r="BD58" s="63">
        <f t="shared" si="30"/>
        <v>0</v>
      </c>
      <c r="BE58" s="63">
        <f t="shared" si="30"/>
        <v>0</v>
      </c>
      <c r="BF58" s="63">
        <f t="shared" si="30"/>
        <v>0</v>
      </c>
      <c r="BG58" s="63">
        <f t="shared" si="30"/>
        <v>0</v>
      </c>
      <c r="BH58" s="63">
        <f t="shared" si="30"/>
        <v>0</v>
      </c>
      <c r="BI58" s="63">
        <f t="shared" si="30"/>
        <v>0</v>
      </c>
      <c r="BJ58" s="63">
        <f t="shared" si="30"/>
        <v>0</v>
      </c>
      <c r="BK58" s="63">
        <f t="shared" si="30"/>
        <v>0</v>
      </c>
      <c r="BL58" s="63">
        <f t="shared" si="30"/>
        <v>0</v>
      </c>
      <c r="BM58" s="63">
        <f t="shared" si="30"/>
        <v>0</v>
      </c>
      <c r="BN58" s="63">
        <f t="shared" si="30"/>
        <v>0</v>
      </c>
      <c r="BO58" s="63">
        <f t="shared" si="30"/>
        <v>0</v>
      </c>
      <c r="BP58" s="63">
        <f t="shared" si="30"/>
        <v>0</v>
      </c>
      <c r="BQ58" s="63">
        <f t="shared" si="30"/>
        <v>0</v>
      </c>
      <c r="BR58" s="63">
        <f t="shared" ref="BR58:BZ58" si="31">-BR48</f>
        <v>0</v>
      </c>
      <c r="BS58" s="63">
        <f t="shared" si="31"/>
        <v>0</v>
      </c>
      <c r="BT58" s="63">
        <f t="shared" si="31"/>
        <v>0</v>
      </c>
      <c r="BU58" s="63">
        <f t="shared" si="31"/>
        <v>0</v>
      </c>
      <c r="BV58" s="63">
        <f t="shared" si="31"/>
        <v>0</v>
      </c>
      <c r="BW58" s="63">
        <f t="shared" si="31"/>
        <v>0</v>
      </c>
      <c r="BX58" s="63">
        <f t="shared" si="31"/>
        <v>0</v>
      </c>
      <c r="BY58" s="63">
        <f t="shared" si="31"/>
        <v>0</v>
      </c>
      <c r="BZ58" s="63">
        <f t="shared" si="31"/>
        <v>0</v>
      </c>
    </row>
    <row r="59" spans="1:78" x14ac:dyDescent="0.2">
      <c r="A59" s="155" t="s">
        <v>6</v>
      </c>
      <c r="E59" s="93"/>
      <c r="F59" s="63">
        <f t="shared" ref="F59:BQ59" si="32">F11</f>
        <v>0</v>
      </c>
      <c r="G59" s="63">
        <f t="shared" si="32"/>
        <v>0</v>
      </c>
      <c r="H59" s="63">
        <f t="shared" si="32"/>
        <v>0</v>
      </c>
      <c r="I59" s="63">
        <f t="shared" si="32"/>
        <v>0</v>
      </c>
      <c r="J59" s="63">
        <f t="shared" si="32"/>
        <v>0</v>
      </c>
      <c r="K59" s="63">
        <f t="shared" si="32"/>
        <v>0</v>
      </c>
      <c r="L59" s="63">
        <f t="shared" si="32"/>
        <v>0</v>
      </c>
      <c r="M59" s="63">
        <f t="shared" si="32"/>
        <v>0</v>
      </c>
      <c r="N59" s="63">
        <f t="shared" si="32"/>
        <v>0</v>
      </c>
      <c r="O59" s="63">
        <f t="shared" si="32"/>
        <v>4606000</v>
      </c>
      <c r="P59" s="63">
        <f t="shared" si="32"/>
        <v>4606000</v>
      </c>
      <c r="Q59" s="63">
        <f t="shared" si="32"/>
        <v>4606000</v>
      </c>
      <c r="R59" s="63">
        <f t="shared" si="32"/>
        <v>0</v>
      </c>
      <c r="S59" s="63">
        <f t="shared" si="32"/>
        <v>0</v>
      </c>
      <c r="T59" s="63">
        <f t="shared" si="32"/>
        <v>0</v>
      </c>
      <c r="U59" s="63">
        <f t="shared" si="32"/>
        <v>0</v>
      </c>
      <c r="V59" s="63">
        <f t="shared" si="32"/>
        <v>0</v>
      </c>
      <c r="W59" s="63">
        <f t="shared" si="32"/>
        <v>0</v>
      </c>
      <c r="X59" s="63">
        <f t="shared" si="32"/>
        <v>0</v>
      </c>
      <c r="Y59" s="63">
        <f t="shared" si="32"/>
        <v>0</v>
      </c>
      <c r="Z59" s="63">
        <f t="shared" si="32"/>
        <v>0</v>
      </c>
      <c r="AA59" s="63">
        <f t="shared" si="32"/>
        <v>0</v>
      </c>
      <c r="AB59" s="63">
        <f t="shared" si="32"/>
        <v>0</v>
      </c>
      <c r="AC59" s="63">
        <f t="shared" si="32"/>
        <v>0</v>
      </c>
      <c r="AD59" s="63">
        <f t="shared" si="32"/>
        <v>0</v>
      </c>
      <c r="AE59" s="63">
        <f t="shared" si="32"/>
        <v>0</v>
      </c>
      <c r="AF59" s="63">
        <f t="shared" si="32"/>
        <v>0</v>
      </c>
      <c r="AG59" s="63">
        <f t="shared" si="32"/>
        <v>0</v>
      </c>
      <c r="AH59" s="63">
        <f t="shared" si="32"/>
        <v>0</v>
      </c>
      <c r="AI59" s="63">
        <f t="shared" si="32"/>
        <v>0</v>
      </c>
      <c r="AJ59" s="63">
        <f t="shared" si="32"/>
        <v>0</v>
      </c>
      <c r="AK59" s="63">
        <f t="shared" si="32"/>
        <v>0</v>
      </c>
      <c r="AL59" s="63">
        <f t="shared" si="32"/>
        <v>0</v>
      </c>
      <c r="AM59" s="63">
        <f t="shared" si="32"/>
        <v>0</v>
      </c>
      <c r="AN59" s="63">
        <f t="shared" si="32"/>
        <v>0</v>
      </c>
      <c r="AO59" s="63">
        <f t="shared" si="32"/>
        <v>0</v>
      </c>
      <c r="AP59" s="63">
        <f t="shared" si="32"/>
        <v>0</v>
      </c>
      <c r="AQ59" s="63">
        <f t="shared" si="32"/>
        <v>0</v>
      </c>
      <c r="AR59" s="63">
        <f t="shared" si="32"/>
        <v>0</v>
      </c>
      <c r="AS59" s="63">
        <f t="shared" si="32"/>
        <v>0</v>
      </c>
      <c r="AT59" s="63">
        <f t="shared" si="32"/>
        <v>0</v>
      </c>
      <c r="AU59" s="63">
        <f t="shared" si="32"/>
        <v>0</v>
      </c>
      <c r="AV59" s="63">
        <f t="shared" si="32"/>
        <v>0</v>
      </c>
      <c r="AW59" s="63">
        <f t="shared" si="32"/>
        <v>0</v>
      </c>
      <c r="AX59" s="63">
        <f t="shared" si="32"/>
        <v>0</v>
      </c>
      <c r="AY59" s="63">
        <f t="shared" si="32"/>
        <v>0</v>
      </c>
      <c r="AZ59" s="63">
        <f t="shared" si="32"/>
        <v>0</v>
      </c>
      <c r="BA59" s="63">
        <f t="shared" si="32"/>
        <v>0</v>
      </c>
      <c r="BB59" s="63">
        <f t="shared" si="32"/>
        <v>0</v>
      </c>
      <c r="BC59" s="63">
        <f t="shared" si="32"/>
        <v>0</v>
      </c>
      <c r="BD59" s="63">
        <f t="shared" si="32"/>
        <v>0</v>
      </c>
      <c r="BE59" s="63">
        <f t="shared" si="32"/>
        <v>0</v>
      </c>
      <c r="BF59" s="63">
        <f t="shared" si="32"/>
        <v>0</v>
      </c>
      <c r="BG59" s="63">
        <f t="shared" si="32"/>
        <v>0</v>
      </c>
      <c r="BH59" s="63">
        <f t="shared" si="32"/>
        <v>0</v>
      </c>
      <c r="BI59" s="63">
        <f t="shared" si="32"/>
        <v>0</v>
      </c>
      <c r="BJ59" s="63">
        <f t="shared" si="32"/>
        <v>0</v>
      </c>
      <c r="BK59" s="63">
        <f t="shared" si="32"/>
        <v>0</v>
      </c>
      <c r="BL59" s="63">
        <f t="shared" si="32"/>
        <v>0</v>
      </c>
      <c r="BM59" s="63">
        <f t="shared" si="32"/>
        <v>0</v>
      </c>
      <c r="BN59" s="63">
        <f t="shared" si="32"/>
        <v>0</v>
      </c>
      <c r="BO59" s="63">
        <f t="shared" si="32"/>
        <v>0</v>
      </c>
      <c r="BP59" s="63">
        <f t="shared" si="32"/>
        <v>0</v>
      </c>
      <c r="BQ59" s="63">
        <f t="shared" si="32"/>
        <v>0</v>
      </c>
      <c r="BR59" s="63">
        <f t="shared" ref="BR59:BZ59" si="33">BR11</f>
        <v>0</v>
      </c>
      <c r="BS59" s="63">
        <f t="shared" si="33"/>
        <v>0</v>
      </c>
      <c r="BT59" s="63">
        <f t="shared" si="33"/>
        <v>0</v>
      </c>
      <c r="BU59" s="63">
        <f t="shared" si="33"/>
        <v>0</v>
      </c>
      <c r="BV59" s="63">
        <f t="shared" si="33"/>
        <v>0</v>
      </c>
      <c r="BW59" s="63">
        <f t="shared" si="33"/>
        <v>0</v>
      </c>
      <c r="BX59" s="63">
        <f t="shared" si="33"/>
        <v>0</v>
      </c>
      <c r="BY59" s="63">
        <f t="shared" si="33"/>
        <v>0</v>
      </c>
      <c r="BZ59" s="63">
        <f t="shared" si="33"/>
        <v>0</v>
      </c>
    </row>
    <row r="60" spans="1:78" x14ac:dyDescent="0.2">
      <c r="E60" s="9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</row>
    <row r="61" spans="1:78" ht="15" thickBot="1" x14ac:dyDescent="0.25">
      <c r="A61" s="160" t="s">
        <v>108</v>
      </c>
      <c r="B61" s="66"/>
      <c r="C61" s="48">
        <f>SUM(F61:BB61)</f>
        <v>23549518.425000001</v>
      </c>
      <c r="E61" s="93"/>
      <c r="F61" s="123">
        <f t="shared" ref="F61:BQ61" si="34">SUM(F58:F59)</f>
        <v>0</v>
      </c>
      <c r="G61" s="123">
        <f t="shared" si="34"/>
        <v>0</v>
      </c>
      <c r="H61" s="123">
        <f t="shared" si="34"/>
        <v>0</v>
      </c>
      <c r="I61" s="123">
        <f t="shared" si="34"/>
        <v>0</v>
      </c>
      <c r="J61" s="123">
        <f t="shared" si="34"/>
        <v>6014833.4250000007</v>
      </c>
      <c r="K61" s="123">
        <f t="shared" si="34"/>
        <v>743337</v>
      </c>
      <c r="L61" s="123">
        <f t="shared" si="34"/>
        <v>743337</v>
      </c>
      <c r="M61" s="123">
        <f t="shared" si="34"/>
        <v>743337</v>
      </c>
      <c r="N61" s="123">
        <f t="shared" si="34"/>
        <v>743337</v>
      </c>
      <c r="O61" s="123">
        <f t="shared" si="34"/>
        <v>5349337</v>
      </c>
      <c r="P61" s="123">
        <f t="shared" si="34"/>
        <v>4606000</v>
      </c>
      <c r="Q61" s="123">
        <f t="shared" si="34"/>
        <v>4606000</v>
      </c>
      <c r="R61" s="123">
        <f t="shared" si="34"/>
        <v>0</v>
      </c>
      <c r="S61" s="123">
        <f t="shared" si="34"/>
        <v>0</v>
      </c>
      <c r="T61" s="123">
        <f t="shared" si="34"/>
        <v>0</v>
      </c>
      <c r="U61" s="123">
        <f t="shared" si="34"/>
        <v>0</v>
      </c>
      <c r="V61" s="123">
        <f t="shared" si="34"/>
        <v>0</v>
      </c>
      <c r="W61" s="123">
        <f t="shared" si="34"/>
        <v>0</v>
      </c>
      <c r="X61" s="123">
        <f t="shared" si="34"/>
        <v>0</v>
      </c>
      <c r="Y61" s="123">
        <f t="shared" si="34"/>
        <v>0</v>
      </c>
      <c r="Z61" s="123">
        <f t="shared" si="34"/>
        <v>0</v>
      </c>
      <c r="AA61" s="123">
        <f t="shared" si="34"/>
        <v>0</v>
      </c>
      <c r="AB61" s="123">
        <f t="shared" si="34"/>
        <v>0</v>
      </c>
      <c r="AC61" s="123">
        <f t="shared" si="34"/>
        <v>0</v>
      </c>
      <c r="AD61" s="123">
        <f t="shared" si="34"/>
        <v>0</v>
      </c>
      <c r="AE61" s="123">
        <f t="shared" si="34"/>
        <v>0</v>
      </c>
      <c r="AF61" s="123">
        <f t="shared" si="34"/>
        <v>0</v>
      </c>
      <c r="AG61" s="123">
        <f t="shared" si="34"/>
        <v>0</v>
      </c>
      <c r="AH61" s="123">
        <f t="shared" si="34"/>
        <v>0</v>
      </c>
      <c r="AI61" s="123">
        <f t="shared" si="34"/>
        <v>0</v>
      </c>
      <c r="AJ61" s="123">
        <f t="shared" si="34"/>
        <v>0</v>
      </c>
      <c r="AK61" s="123">
        <f t="shared" si="34"/>
        <v>0</v>
      </c>
      <c r="AL61" s="123">
        <f t="shared" si="34"/>
        <v>0</v>
      </c>
      <c r="AM61" s="123">
        <f t="shared" si="34"/>
        <v>0</v>
      </c>
      <c r="AN61" s="123">
        <f t="shared" si="34"/>
        <v>0</v>
      </c>
      <c r="AO61" s="123">
        <f t="shared" si="34"/>
        <v>0</v>
      </c>
      <c r="AP61" s="123">
        <f t="shared" si="34"/>
        <v>0</v>
      </c>
      <c r="AQ61" s="123">
        <f t="shared" si="34"/>
        <v>0</v>
      </c>
      <c r="AR61" s="123">
        <f t="shared" si="34"/>
        <v>0</v>
      </c>
      <c r="AS61" s="123">
        <f t="shared" si="34"/>
        <v>0</v>
      </c>
      <c r="AT61" s="123">
        <f t="shared" si="34"/>
        <v>0</v>
      </c>
      <c r="AU61" s="123">
        <f t="shared" si="34"/>
        <v>0</v>
      </c>
      <c r="AV61" s="123">
        <f t="shared" si="34"/>
        <v>0</v>
      </c>
      <c r="AW61" s="123">
        <f t="shared" si="34"/>
        <v>0</v>
      </c>
      <c r="AX61" s="123">
        <f t="shared" si="34"/>
        <v>0</v>
      </c>
      <c r="AY61" s="123">
        <f t="shared" si="34"/>
        <v>0</v>
      </c>
      <c r="AZ61" s="123">
        <f t="shared" si="34"/>
        <v>0</v>
      </c>
      <c r="BA61" s="123">
        <f t="shared" si="34"/>
        <v>0</v>
      </c>
      <c r="BB61" s="123">
        <f t="shared" si="34"/>
        <v>0</v>
      </c>
      <c r="BC61" s="123">
        <f t="shared" si="34"/>
        <v>0</v>
      </c>
      <c r="BD61" s="123">
        <f t="shared" si="34"/>
        <v>0</v>
      </c>
      <c r="BE61" s="123">
        <f t="shared" si="34"/>
        <v>0</v>
      </c>
      <c r="BF61" s="123">
        <f t="shared" si="34"/>
        <v>0</v>
      </c>
      <c r="BG61" s="123">
        <f t="shared" si="34"/>
        <v>0</v>
      </c>
      <c r="BH61" s="123">
        <f t="shared" si="34"/>
        <v>0</v>
      </c>
      <c r="BI61" s="123">
        <f t="shared" si="34"/>
        <v>0</v>
      </c>
      <c r="BJ61" s="123">
        <f t="shared" si="34"/>
        <v>0</v>
      </c>
      <c r="BK61" s="123">
        <f t="shared" si="34"/>
        <v>0</v>
      </c>
      <c r="BL61" s="123">
        <f t="shared" si="34"/>
        <v>0</v>
      </c>
      <c r="BM61" s="123">
        <f t="shared" si="34"/>
        <v>0</v>
      </c>
      <c r="BN61" s="123">
        <f t="shared" si="34"/>
        <v>0</v>
      </c>
      <c r="BO61" s="123">
        <f t="shared" si="34"/>
        <v>0</v>
      </c>
      <c r="BP61" s="123">
        <f t="shared" si="34"/>
        <v>0</v>
      </c>
      <c r="BQ61" s="123">
        <f t="shared" si="34"/>
        <v>0</v>
      </c>
      <c r="BR61" s="123">
        <f t="shared" ref="BR61:BZ61" si="35">SUM(BR58:BR59)</f>
        <v>0</v>
      </c>
      <c r="BS61" s="123">
        <f t="shared" si="35"/>
        <v>0</v>
      </c>
      <c r="BT61" s="123">
        <f t="shared" si="35"/>
        <v>0</v>
      </c>
      <c r="BU61" s="123">
        <f t="shared" si="35"/>
        <v>0</v>
      </c>
      <c r="BV61" s="123">
        <f t="shared" si="35"/>
        <v>0</v>
      </c>
      <c r="BW61" s="123">
        <f t="shared" si="35"/>
        <v>0</v>
      </c>
      <c r="BX61" s="123">
        <f t="shared" si="35"/>
        <v>0</v>
      </c>
      <c r="BY61" s="123">
        <f t="shared" si="35"/>
        <v>0</v>
      </c>
      <c r="BZ61" s="123">
        <f t="shared" si="35"/>
        <v>0</v>
      </c>
    </row>
    <row r="62" spans="1:78" ht="15" thickTop="1" x14ac:dyDescent="0.2">
      <c r="E62" s="9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</row>
    <row r="63" spans="1:78" x14ac:dyDescent="0.2">
      <c r="A63" s="156" t="s">
        <v>109</v>
      </c>
      <c r="B63" s="31"/>
      <c r="E63" s="9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</row>
    <row r="64" spans="1:78" x14ac:dyDescent="0.2">
      <c r="A64" s="155" t="s">
        <v>87</v>
      </c>
      <c r="E64" s="93"/>
      <c r="F64" s="63">
        <f t="shared" ref="F64:BQ64" si="36">F19</f>
        <v>-772500</v>
      </c>
      <c r="G64" s="63">
        <f t="shared" si="36"/>
        <v>-22500</v>
      </c>
      <c r="H64" s="63">
        <f t="shared" si="36"/>
        <v>0</v>
      </c>
      <c r="I64" s="63">
        <f t="shared" si="36"/>
        <v>0</v>
      </c>
      <c r="J64" s="63">
        <f t="shared" si="36"/>
        <v>-7200000</v>
      </c>
      <c r="K64" s="63">
        <f t="shared" si="36"/>
        <v>0</v>
      </c>
      <c r="L64" s="63">
        <f t="shared" si="36"/>
        <v>0</v>
      </c>
      <c r="M64" s="63">
        <f t="shared" si="36"/>
        <v>0</v>
      </c>
      <c r="N64" s="63">
        <f t="shared" si="36"/>
        <v>0</v>
      </c>
      <c r="O64" s="63">
        <f t="shared" si="36"/>
        <v>0</v>
      </c>
      <c r="P64" s="63">
        <f t="shared" si="36"/>
        <v>0</v>
      </c>
      <c r="Q64" s="63">
        <f t="shared" si="36"/>
        <v>0</v>
      </c>
      <c r="R64" s="63">
        <f t="shared" si="36"/>
        <v>0</v>
      </c>
      <c r="S64" s="63">
        <f t="shared" si="36"/>
        <v>0</v>
      </c>
      <c r="T64" s="63">
        <f t="shared" si="36"/>
        <v>0</v>
      </c>
      <c r="U64" s="63">
        <f t="shared" si="36"/>
        <v>0</v>
      </c>
      <c r="V64" s="63">
        <f t="shared" si="36"/>
        <v>0</v>
      </c>
      <c r="W64" s="63">
        <f t="shared" si="36"/>
        <v>0</v>
      </c>
      <c r="X64" s="63">
        <f t="shared" si="36"/>
        <v>0</v>
      </c>
      <c r="Y64" s="63">
        <f t="shared" si="36"/>
        <v>0</v>
      </c>
      <c r="Z64" s="63">
        <f t="shared" si="36"/>
        <v>0</v>
      </c>
      <c r="AA64" s="63">
        <f t="shared" si="36"/>
        <v>0</v>
      </c>
      <c r="AB64" s="63">
        <f t="shared" si="36"/>
        <v>0</v>
      </c>
      <c r="AC64" s="63">
        <f t="shared" si="36"/>
        <v>0</v>
      </c>
      <c r="AD64" s="63">
        <f t="shared" si="36"/>
        <v>0</v>
      </c>
      <c r="AE64" s="63">
        <f t="shared" si="36"/>
        <v>0</v>
      </c>
      <c r="AF64" s="63">
        <f t="shared" si="36"/>
        <v>0</v>
      </c>
      <c r="AG64" s="63">
        <f t="shared" si="36"/>
        <v>0</v>
      </c>
      <c r="AH64" s="63">
        <f t="shared" si="36"/>
        <v>0</v>
      </c>
      <c r="AI64" s="63">
        <f t="shared" si="36"/>
        <v>0</v>
      </c>
      <c r="AJ64" s="63">
        <f t="shared" si="36"/>
        <v>0</v>
      </c>
      <c r="AK64" s="63">
        <f t="shared" si="36"/>
        <v>0</v>
      </c>
      <c r="AL64" s="63">
        <f t="shared" si="36"/>
        <v>0</v>
      </c>
      <c r="AM64" s="63">
        <f t="shared" si="36"/>
        <v>0</v>
      </c>
      <c r="AN64" s="63">
        <f t="shared" si="36"/>
        <v>0</v>
      </c>
      <c r="AO64" s="63">
        <f t="shared" si="36"/>
        <v>0</v>
      </c>
      <c r="AP64" s="63">
        <f t="shared" si="36"/>
        <v>0</v>
      </c>
      <c r="AQ64" s="63">
        <f t="shared" si="36"/>
        <v>0</v>
      </c>
      <c r="AR64" s="63">
        <f t="shared" si="36"/>
        <v>0</v>
      </c>
      <c r="AS64" s="63">
        <f t="shared" si="36"/>
        <v>0</v>
      </c>
      <c r="AT64" s="63">
        <f t="shared" si="36"/>
        <v>0</v>
      </c>
      <c r="AU64" s="63">
        <f t="shared" si="36"/>
        <v>0</v>
      </c>
      <c r="AV64" s="63">
        <f t="shared" si="36"/>
        <v>0</v>
      </c>
      <c r="AW64" s="63">
        <f t="shared" si="36"/>
        <v>0</v>
      </c>
      <c r="AX64" s="63">
        <f t="shared" si="36"/>
        <v>0</v>
      </c>
      <c r="AY64" s="63">
        <f t="shared" si="36"/>
        <v>0</v>
      </c>
      <c r="AZ64" s="63">
        <f t="shared" si="36"/>
        <v>0</v>
      </c>
      <c r="BA64" s="63">
        <f t="shared" si="36"/>
        <v>0</v>
      </c>
      <c r="BB64" s="63">
        <f t="shared" si="36"/>
        <v>0</v>
      </c>
      <c r="BC64" s="63">
        <f t="shared" si="36"/>
        <v>0</v>
      </c>
      <c r="BD64" s="63">
        <f t="shared" si="36"/>
        <v>0</v>
      </c>
      <c r="BE64" s="63">
        <f t="shared" si="36"/>
        <v>0</v>
      </c>
      <c r="BF64" s="63">
        <f t="shared" si="36"/>
        <v>0</v>
      </c>
      <c r="BG64" s="63">
        <f t="shared" si="36"/>
        <v>0</v>
      </c>
      <c r="BH64" s="63">
        <f t="shared" si="36"/>
        <v>0</v>
      </c>
      <c r="BI64" s="63">
        <f t="shared" si="36"/>
        <v>0</v>
      </c>
      <c r="BJ64" s="63">
        <f t="shared" si="36"/>
        <v>0</v>
      </c>
      <c r="BK64" s="63">
        <f t="shared" si="36"/>
        <v>0</v>
      </c>
      <c r="BL64" s="63">
        <f t="shared" si="36"/>
        <v>0</v>
      </c>
      <c r="BM64" s="63">
        <f t="shared" si="36"/>
        <v>0</v>
      </c>
      <c r="BN64" s="63">
        <f t="shared" si="36"/>
        <v>0</v>
      </c>
      <c r="BO64" s="63">
        <f t="shared" si="36"/>
        <v>0</v>
      </c>
      <c r="BP64" s="63">
        <f t="shared" si="36"/>
        <v>0</v>
      </c>
      <c r="BQ64" s="63">
        <f t="shared" si="36"/>
        <v>0</v>
      </c>
      <c r="BR64" s="63">
        <f t="shared" ref="BR64:BZ64" si="37">BR19</f>
        <v>0</v>
      </c>
      <c r="BS64" s="63">
        <f t="shared" si="37"/>
        <v>0</v>
      </c>
      <c r="BT64" s="63">
        <f t="shared" si="37"/>
        <v>0</v>
      </c>
      <c r="BU64" s="63">
        <f t="shared" si="37"/>
        <v>0</v>
      </c>
      <c r="BV64" s="63">
        <f t="shared" si="37"/>
        <v>0</v>
      </c>
      <c r="BW64" s="63">
        <f t="shared" si="37"/>
        <v>0</v>
      </c>
      <c r="BX64" s="63">
        <f t="shared" si="37"/>
        <v>0</v>
      </c>
      <c r="BY64" s="63">
        <f t="shared" si="37"/>
        <v>0</v>
      </c>
      <c r="BZ64" s="63">
        <f t="shared" si="37"/>
        <v>0</v>
      </c>
    </row>
    <row r="65" spans="1:78" x14ac:dyDescent="0.2">
      <c r="A65" s="155" t="s">
        <v>16</v>
      </c>
      <c r="E65" s="93"/>
      <c r="F65" s="63">
        <f t="shared" ref="F65:BQ65" si="38">F23</f>
        <v>0</v>
      </c>
      <c r="G65" s="63">
        <f t="shared" si="38"/>
        <v>0</v>
      </c>
      <c r="H65" s="63">
        <f t="shared" si="38"/>
        <v>-421224.3</v>
      </c>
      <c r="I65" s="63">
        <f t="shared" si="38"/>
        <v>-421224.3</v>
      </c>
      <c r="J65" s="63">
        <f t="shared" si="38"/>
        <v>-421224.3</v>
      </c>
      <c r="K65" s="63">
        <f t="shared" si="38"/>
        <v>0</v>
      </c>
      <c r="L65" s="63">
        <f t="shared" si="38"/>
        <v>0</v>
      </c>
      <c r="M65" s="63">
        <f t="shared" si="38"/>
        <v>0</v>
      </c>
      <c r="N65" s="63">
        <f t="shared" si="38"/>
        <v>0</v>
      </c>
      <c r="O65" s="63">
        <f t="shared" si="38"/>
        <v>0</v>
      </c>
      <c r="P65" s="63">
        <f t="shared" si="38"/>
        <v>0</v>
      </c>
      <c r="Q65" s="63">
        <f t="shared" si="38"/>
        <v>0</v>
      </c>
      <c r="R65" s="63">
        <f t="shared" si="38"/>
        <v>0</v>
      </c>
      <c r="S65" s="63">
        <f t="shared" si="38"/>
        <v>0</v>
      </c>
      <c r="T65" s="63">
        <f t="shared" si="38"/>
        <v>0</v>
      </c>
      <c r="U65" s="63">
        <f t="shared" si="38"/>
        <v>0</v>
      </c>
      <c r="V65" s="63">
        <f t="shared" si="38"/>
        <v>0</v>
      </c>
      <c r="W65" s="63">
        <f t="shared" si="38"/>
        <v>0</v>
      </c>
      <c r="X65" s="63">
        <f t="shared" si="38"/>
        <v>0</v>
      </c>
      <c r="Y65" s="63">
        <f t="shared" si="38"/>
        <v>0</v>
      </c>
      <c r="Z65" s="63">
        <f t="shared" si="38"/>
        <v>0</v>
      </c>
      <c r="AA65" s="63">
        <f t="shared" si="38"/>
        <v>0</v>
      </c>
      <c r="AB65" s="63">
        <f t="shared" si="38"/>
        <v>0</v>
      </c>
      <c r="AC65" s="63">
        <f t="shared" si="38"/>
        <v>0</v>
      </c>
      <c r="AD65" s="63">
        <f t="shared" si="38"/>
        <v>0</v>
      </c>
      <c r="AE65" s="63">
        <f t="shared" si="38"/>
        <v>0</v>
      </c>
      <c r="AF65" s="63">
        <f t="shared" si="38"/>
        <v>0</v>
      </c>
      <c r="AG65" s="63">
        <f t="shared" si="38"/>
        <v>0</v>
      </c>
      <c r="AH65" s="63">
        <f t="shared" si="38"/>
        <v>0</v>
      </c>
      <c r="AI65" s="63">
        <f t="shared" si="38"/>
        <v>0</v>
      </c>
      <c r="AJ65" s="63">
        <f t="shared" si="38"/>
        <v>0</v>
      </c>
      <c r="AK65" s="63">
        <f t="shared" si="38"/>
        <v>0</v>
      </c>
      <c r="AL65" s="63">
        <f t="shared" si="38"/>
        <v>0</v>
      </c>
      <c r="AM65" s="63">
        <f t="shared" si="38"/>
        <v>0</v>
      </c>
      <c r="AN65" s="63">
        <f t="shared" si="38"/>
        <v>0</v>
      </c>
      <c r="AO65" s="63">
        <f t="shared" si="38"/>
        <v>0</v>
      </c>
      <c r="AP65" s="63">
        <f t="shared" si="38"/>
        <v>0</v>
      </c>
      <c r="AQ65" s="63">
        <f t="shared" si="38"/>
        <v>0</v>
      </c>
      <c r="AR65" s="63">
        <f t="shared" si="38"/>
        <v>0</v>
      </c>
      <c r="AS65" s="63">
        <f t="shared" si="38"/>
        <v>0</v>
      </c>
      <c r="AT65" s="63">
        <f t="shared" si="38"/>
        <v>0</v>
      </c>
      <c r="AU65" s="63">
        <f t="shared" si="38"/>
        <v>0</v>
      </c>
      <c r="AV65" s="63">
        <f t="shared" si="38"/>
        <v>0</v>
      </c>
      <c r="AW65" s="63">
        <f t="shared" si="38"/>
        <v>0</v>
      </c>
      <c r="AX65" s="63">
        <f t="shared" si="38"/>
        <v>0</v>
      </c>
      <c r="AY65" s="63">
        <f t="shared" si="38"/>
        <v>0</v>
      </c>
      <c r="AZ65" s="63">
        <f t="shared" si="38"/>
        <v>0</v>
      </c>
      <c r="BA65" s="63">
        <f t="shared" si="38"/>
        <v>0</v>
      </c>
      <c r="BB65" s="63">
        <f t="shared" si="38"/>
        <v>0</v>
      </c>
      <c r="BC65" s="63">
        <f t="shared" si="38"/>
        <v>0</v>
      </c>
      <c r="BD65" s="63">
        <f t="shared" si="38"/>
        <v>0</v>
      </c>
      <c r="BE65" s="63">
        <f t="shared" si="38"/>
        <v>0</v>
      </c>
      <c r="BF65" s="63">
        <f t="shared" si="38"/>
        <v>0</v>
      </c>
      <c r="BG65" s="63">
        <f t="shared" si="38"/>
        <v>0</v>
      </c>
      <c r="BH65" s="63">
        <f t="shared" si="38"/>
        <v>0</v>
      </c>
      <c r="BI65" s="63">
        <f t="shared" si="38"/>
        <v>0</v>
      </c>
      <c r="BJ65" s="63">
        <f t="shared" si="38"/>
        <v>0</v>
      </c>
      <c r="BK65" s="63">
        <f t="shared" si="38"/>
        <v>0</v>
      </c>
      <c r="BL65" s="63">
        <f t="shared" si="38"/>
        <v>0</v>
      </c>
      <c r="BM65" s="63">
        <f t="shared" si="38"/>
        <v>0</v>
      </c>
      <c r="BN65" s="63">
        <f t="shared" si="38"/>
        <v>0</v>
      </c>
      <c r="BO65" s="63">
        <f t="shared" si="38"/>
        <v>0</v>
      </c>
      <c r="BP65" s="63">
        <f t="shared" si="38"/>
        <v>0</v>
      </c>
      <c r="BQ65" s="63">
        <f t="shared" si="38"/>
        <v>0</v>
      </c>
      <c r="BR65" s="63">
        <f t="shared" ref="BR65:BZ65" si="39">BR23</f>
        <v>0</v>
      </c>
      <c r="BS65" s="63">
        <f t="shared" si="39"/>
        <v>0</v>
      </c>
      <c r="BT65" s="63">
        <f t="shared" si="39"/>
        <v>0</v>
      </c>
      <c r="BU65" s="63">
        <f t="shared" si="39"/>
        <v>0</v>
      </c>
      <c r="BV65" s="63">
        <f t="shared" si="39"/>
        <v>0</v>
      </c>
      <c r="BW65" s="63">
        <f t="shared" si="39"/>
        <v>0</v>
      </c>
      <c r="BX65" s="63">
        <f t="shared" si="39"/>
        <v>0</v>
      </c>
      <c r="BY65" s="63">
        <f t="shared" si="39"/>
        <v>0</v>
      </c>
      <c r="BZ65" s="63">
        <f t="shared" si="39"/>
        <v>0</v>
      </c>
    </row>
    <row r="66" spans="1:78" x14ac:dyDescent="0.2">
      <c r="A66" s="155" t="s">
        <v>19</v>
      </c>
      <c r="E66" s="93"/>
      <c r="F66" s="63">
        <f t="shared" ref="F66:BQ66" si="40">F27</f>
        <v>0</v>
      </c>
      <c r="G66" s="63">
        <f t="shared" si="40"/>
        <v>0</v>
      </c>
      <c r="H66" s="63">
        <f t="shared" si="40"/>
        <v>0</v>
      </c>
      <c r="I66" s="63">
        <f t="shared" si="40"/>
        <v>0</v>
      </c>
      <c r="J66" s="63">
        <f t="shared" si="40"/>
        <v>0</v>
      </c>
      <c r="K66" s="63">
        <f t="shared" si="40"/>
        <v>-743337</v>
      </c>
      <c r="L66" s="63">
        <f t="shared" si="40"/>
        <v>-743337</v>
      </c>
      <c r="M66" s="63">
        <f t="shared" si="40"/>
        <v>-743337</v>
      </c>
      <c r="N66" s="63">
        <f t="shared" si="40"/>
        <v>-743337</v>
      </c>
      <c r="O66" s="63">
        <f t="shared" si="40"/>
        <v>-743337</v>
      </c>
      <c r="P66" s="63">
        <f t="shared" si="40"/>
        <v>0</v>
      </c>
      <c r="Q66" s="63">
        <f t="shared" si="40"/>
        <v>0</v>
      </c>
      <c r="R66" s="63">
        <f t="shared" si="40"/>
        <v>0</v>
      </c>
      <c r="S66" s="63">
        <f t="shared" si="40"/>
        <v>0</v>
      </c>
      <c r="T66" s="63">
        <f t="shared" si="40"/>
        <v>0</v>
      </c>
      <c r="U66" s="63">
        <f t="shared" si="40"/>
        <v>0</v>
      </c>
      <c r="V66" s="63">
        <f t="shared" si="40"/>
        <v>0</v>
      </c>
      <c r="W66" s="63">
        <f t="shared" si="40"/>
        <v>0</v>
      </c>
      <c r="X66" s="63">
        <f t="shared" si="40"/>
        <v>0</v>
      </c>
      <c r="Y66" s="63">
        <f t="shared" si="40"/>
        <v>0</v>
      </c>
      <c r="Z66" s="63">
        <f t="shared" si="40"/>
        <v>0</v>
      </c>
      <c r="AA66" s="63">
        <f t="shared" si="40"/>
        <v>0</v>
      </c>
      <c r="AB66" s="63">
        <f t="shared" si="40"/>
        <v>0</v>
      </c>
      <c r="AC66" s="63">
        <f t="shared" si="40"/>
        <v>0</v>
      </c>
      <c r="AD66" s="63">
        <f t="shared" si="40"/>
        <v>0</v>
      </c>
      <c r="AE66" s="63">
        <f t="shared" si="40"/>
        <v>0</v>
      </c>
      <c r="AF66" s="63">
        <f t="shared" si="40"/>
        <v>0</v>
      </c>
      <c r="AG66" s="63">
        <f t="shared" si="40"/>
        <v>0</v>
      </c>
      <c r="AH66" s="63">
        <f t="shared" si="40"/>
        <v>0</v>
      </c>
      <c r="AI66" s="63">
        <f t="shared" si="40"/>
        <v>0</v>
      </c>
      <c r="AJ66" s="63">
        <f t="shared" si="40"/>
        <v>0</v>
      </c>
      <c r="AK66" s="63">
        <f t="shared" si="40"/>
        <v>0</v>
      </c>
      <c r="AL66" s="63">
        <f t="shared" si="40"/>
        <v>0</v>
      </c>
      <c r="AM66" s="63">
        <f t="shared" si="40"/>
        <v>0</v>
      </c>
      <c r="AN66" s="63">
        <f t="shared" si="40"/>
        <v>0</v>
      </c>
      <c r="AO66" s="63">
        <f t="shared" si="40"/>
        <v>0</v>
      </c>
      <c r="AP66" s="63">
        <f t="shared" si="40"/>
        <v>0</v>
      </c>
      <c r="AQ66" s="63">
        <f t="shared" si="40"/>
        <v>0</v>
      </c>
      <c r="AR66" s="63">
        <f t="shared" si="40"/>
        <v>0</v>
      </c>
      <c r="AS66" s="63">
        <f t="shared" si="40"/>
        <v>0</v>
      </c>
      <c r="AT66" s="63">
        <f t="shared" si="40"/>
        <v>0</v>
      </c>
      <c r="AU66" s="63">
        <f t="shared" si="40"/>
        <v>0</v>
      </c>
      <c r="AV66" s="63">
        <f t="shared" si="40"/>
        <v>0</v>
      </c>
      <c r="AW66" s="63">
        <f t="shared" si="40"/>
        <v>0</v>
      </c>
      <c r="AX66" s="63">
        <f t="shared" si="40"/>
        <v>0</v>
      </c>
      <c r="AY66" s="63">
        <f t="shared" si="40"/>
        <v>0</v>
      </c>
      <c r="AZ66" s="63">
        <f t="shared" si="40"/>
        <v>0</v>
      </c>
      <c r="BA66" s="63">
        <f t="shared" si="40"/>
        <v>0</v>
      </c>
      <c r="BB66" s="63">
        <f t="shared" si="40"/>
        <v>0</v>
      </c>
      <c r="BC66" s="63">
        <f t="shared" si="40"/>
        <v>0</v>
      </c>
      <c r="BD66" s="63">
        <f t="shared" si="40"/>
        <v>0</v>
      </c>
      <c r="BE66" s="63">
        <f t="shared" si="40"/>
        <v>0</v>
      </c>
      <c r="BF66" s="63">
        <f t="shared" si="40"/>
        <v>0</v>
      </c>
      <c r="BG66" s="63">
        <f t="shared" si="40"/>
        <v>0</v>
      </c>
      <c r="BH66" s="63">
        <f t="shared" si="40"/>
        <v>0</v>
      </c>
      <c r="BI66" s="63">
        <f t="shared" si="40"/>
        <v>0</v>
      </c>
      <c r="BJ66" s="63">
        <f t="shared" si="40"/>
        <v>0</v>
      </c>
      <c r="BK66" s="63">
        <f t="shared" si="40"/>
        <v>0</v>
      </c>
      <c r="BL66" s="63">
        <f t="shared" si="40"/>
        <v>0</v>
      </c>
      <c r="BM66" s="63">
        <f t="shared" si="40"/>
        <v>0</v>
      </c>
      <c r="BN66" s="63">
        <f t="shared" si="40"/>
        <v>0</v>
      </c>
      <c r="BO66" s="63">
        <f t="shared" si="40"/>
        <v>0</v>
      </c>
      <c r="BP66" s="63">
        <f t="shared" si="40"/>
        <v>0</v>
      </c>
      <c r="BQ66" s="63">
        <f t="shared" si="40"/>
        <v>0</v>
      </c>
      <c r="BR66" s="63">
        <f t="shared" ref="BR66:BZ66" si="41">BR27</f>
        <v>0</v>
      </c>
      <c r="BS66" s="63">
        <f t="shared" si="41"/>
        <v>0</v>
      </c>
      <c r="BT66" s="63">
        <f t="shared" si="41"/>
        <v>0</v>
      </c>
      <c r="BU66" s="63">
        <f t="shared" si="41"/>
        <v>0</v>
      </c>
      <c r="BV66" s="63">
        <f t="shared" si="41"/>
        <v>0</v>
      </c>
      <c r="BW66" s="63">
        <f t="shared" si="41"/>
        <v>0</v>
      </c>
      <c r="BX66" s="63">
        <f t="shared" si="41"/>
        <v>0</v>
      </c>
      <c r="BY66" s="63">
        <f t="shared" si="41"/>
        <v>0</v>
      </c>
      <c r="BZ66" s="63">
        <f t="shared" si="41"/>
        <v>0</v>
      </c>
    </row>
    <row r="67" spans="1:78" x14ac:dyDescent="0.2">
      <c r="A67" s="155" t="s">
        <v>110</v>
      </c>
      <c r="E67" s="93"/>
      <c r="F67" s="63">
        <f t="shared" ref="F67:BQ67" si="42">-F49</f>
        <v>0</v>
      </c>
      <c r="G67" s="63">
        <f t="shared" si="42"/>
        <v>0</v>
      </c>
      <c r="H67" s="63">
        <f t="shared" si="42"/>
        <v>0</v>
      </c>
      <c r="I67" s="63">
        <f t="shared" si="42"/>
        <v>0</v>
      </c>
      <c r="J67" s="63">
        <f t="shared" si="42"/>
        <v>0</v>
      </c>
      <c r="K67" s="63">
        <f t="shared" si="42"/>
        <v>0</v>
      </c>
      <c r="L67" s="63">
        <f t="shared" si="42"/>
        <v>0</v>
      </c>
      <c r="M67" s="63">
        <f t="shared" si="42"/>
        <v>0</v>
      </c>
      <c r="N67" s="63">
        <f t="shared" si="42"/>
        <v>0</v>
      </c>
      <c r="O67" s="63">
        <f t="shared" si="42"/>
        <v>-4606000</v>
      </c>
      <c r="P67" s="63">
        <f t="shared" si="42"/>
        <v>-4606000</v>
      </c>
      <c r="Q67" s="63">
        <f t="shared" si="42"/>
        <v>-519518.42500000075</v>
      </c>
      <c r="R67" s="63">
        <f t="shared" si="42"/>
        <v>0</v>
      </c>
      <c r="S67" s="63">
        <f t="shared" si="42"/>
        <v>0</v>
      </c>
      <c r="T67" s="63">
        <f t="shared" si="42"/>
        <v>0</v>
      </c>
      <c r="U67" s="63">
        <f t="shared" si="42"/>
        <v>0</v>
      </c>
      <c r="V67" s="63">
        <f t="shared" si="42"/>
        <v>0</v>
      </c>
      <c r="W67" s="63">
        <f t="shared" si="42"/>
        <v>0</v>
      </c>
      <c r="X67" s="63">
        <f t="shared" si="42"/>
        <v>0</v>
      </c>
      <c r="Y67" s="63">
        <f t="shared" si="42"/>
        <v>0</v>
      </c>
      <c r="Z67" s="63">
        <f t="shared" si="42"/>
        <v>0</v>
      </c>
      <c r="AA67" s="63">
        <f t="shared" si="42"/>
        <v>0</v>
      </c>
      <c r="AB67" s="63">
        <f t="shared" si="42"/>
        <v>0</v>
      </c>
      <c r="AC67" s="63">
        <f t="shared" si="42"/>
        <v>0</v>
      </c>
      <c r="AD67" s="63">
        <f t="shared" si="42"/>
        <v>0</v>
      </c>
      <c r="AE67" s="63">
        <f t="shared" si="42"/>
        <v>0</v>
      </c>
      <c r="AF67" s="63">
        <f t="shared" si="42"/>
        <v>0</v>
      </c>
      <c r="AG67" s="63">
        <f t="shared" si="42"/>
        <v>0</v>
      </c>
      <c r="AH67" s="63">
        <f t="shared" si="42"/>
        <v>0</v>
      </c>
      <c r="AI67" s="63">
        <f t="shared" si="42"/>
        <v>0</v>
      </c>
      <c r="AJ67" s="63">
        <f t="shared" si="42"/>
        <v>0</v>
      </c>
      <c r="AK67" s="63">
        <f t="shared" si="42"/>
        <v>0</v>
      </c>
      <c r="AL67" s="63">
        <f t="shared" si="42"/>
        <v>0</v>
      </c>
      <c r="AM67" s="63">
        <f t="shared" si="42"/>
        <v>0</v>
      </c>
      <c r="AN67" s="63">
        <f t="shared" si="42"/>
        <v>0</v>
      </c>
      <c r="AO67" s="63">
        <f t="shared" si="42"/>
        <v>0</v>
      </c>
      <c r="AP67" s="63">
        <f t="shared" si="42"/>
        <v>0</v>
      </c>
      <c r="AQ67" s="63">
        <f t="shared" si="42"/>
        <v>0</v>
      </c>
      <c r="AR67" s="63">
        <f t="shared" si="42"/>
        <v>0</v>
      </c>
      <c r="AS67" s="63">
        <f t="shared" si="42"/>
        <v>0</v>
      </c>
      <c r="AT67" s="63">
        <f t="shared" si="42"/>
        <v>0</v>
      </c>
      <c r="AU67" s="63">
        <f t="shared" si="42"/>
        <v>0</v>
      </c>
      <c r="AV67" s="63">
        <f t="shared" si="42"/>
        <v>0</v>
      </c>
      <c r="AW67" s="63">
        <f t="shared" si="42"/>
        <v>0</v>
      </c>
      <c r="AX67" s="63">
        <f t="shared" si="42"/>
        <v>0</v>
      </c>
      <c r="AY67" s="63">
        <f t="shared" si="42"/>
        <v>0</v>
      </c>
      <c r="AZ67" s="63">
        <f t="shared" si="42"/>
        <v>0</v>
      </c>
      <c r="BA67" s="63">
        <f t="shared" si="42"/>
        <v>0</v>
      </c>
      <c r="BB67" s="63">
        <f t="shared" si="42"/>
        <v>0</v>
      </c>
      <c r="BC67" s="63">
        <f t="shared" si="42"/>
        <v>0</v>
      </c>
      <c r="BD67" s="63">
        <f t="shared" si="42"/>
        <v>0</v>
      </c>
      <c r="BE67" s="63">
        <f t="shared" si="42"/>
        <v>0</v>
      </c>
      <c r="BF67" s="63">
        <f t="shared" si="42"/>
        <v>0</v>
      </c>
      <c r="BG67" s="63">
        <f t="shared" si="42"/>
        <v>0</v>
      </c>
      <c r="BH67" s="63">
        <f t="shared" si="42"/>
        <v>0</v>
      </c>
      <c r="BI67" s="63">
        <f t="shared" si="42"/>
        <v>0</v>
      </c>
      <c r="BJ67" s="63">
        <f t="shared" si="42"/>
        <v>0</v>
      </c>
      <c r="BK67" s="63">
        <f t="shared" si="42"/>
        <v>0</v>
      </c>
      <c r="BL67" s="63">
        <f t="shared" si="42"/>
        <v>0</v>
      </c>
      <c r="BM67" s="63">
        <f t="shared" si="42"/>
        <v>0</v>
      </c>
      <c r="BN67" s="63">
        <f t="shared" si="42"/>
        <v>0</v>
      </c>
      <c r="BO67" s="63">
        <f t="shared" si="42"/>
        <v>0</v>
      </c>
      <c r="BP67" s="63">
        <f t="shared" si="42"/>
        <v>0</v>
      </c>
      <c r="BQ67" s="63">
        <f t="shared" si="42"/>
        <v>0</v>
      </c>
      <c r="BR67" s="63">
        <f t="shared" ref="BR67:BZ67" si="43">-BR49</f>
        <v>0</v>
      </c>
      <c r="BS67" s="63">
        <f t="shared" si="43"/>
        <v>0</v>
      </c>
      <c r="BT67" s="63">
        <f t="shared" si="43"/>
        <v>0</v>
      </c>
      <c r="BU67" s="63">
        <f t="shared" si="43"/>
        <v>0</v>
      </c>
      <c r="BV67" s="63">
        <f t="shared" si="43"/>
        <v>0</v>
      </c>
      <c r="BW67" s="63">
        <f t="shared" si="43"/>
        <v>0</v>
      </c>
      <c r="BX67" s="63">
        <f t="shared" si="43"/>
        <v>0</v>
      </c>
      <c r="BY67" s="63">
        <f t="shared" si="43"/>
        <v>0</v>
      </c>
      <c r="BZ67" s="63">
        <f t="shared" si="43"/>
        <v>0</v>
      </c>
    </row>
    <row r="68" spans="1:78" x14ac:dyDescent="0.2">
      <c r="A68" s="155" t="s">
        <v>100</v>
      </c>
      <c r="E68" s="93"/>
      <c r="F68" s="63">
        <f t="shared" ref="F68:BQ68" si="44">-F53</f>
        <v>0</v>
      </c>
      <c r="G68" s="63">
        <f t="shared" si="44"/>
        <v>0</v>
      </c>
      <c r="H68" s="63">
        <f t="shared" si="44"/>
        <v>0</v>
      </c>
      <c r="I68" s="63">
        <f t="shared" si="44"/>
        <v>0</v>
      </c>
      <c r="J68" s="63">
        <f t="shared" si="44"/>
        <v>-30074.167125000004</v>
      </c>
      <c r="K68" s="63">
        <f t="shared" si="44"/>
        <v>-33941.222960624997</v>
      </c>
      <c r="L68" s="63">
        <f t="shared" si="44"/>
        <v>-37827.61407542813</v>
      </c>
      <c r="M68" s="63">
        <f t="shared" si="44"/>
        <v>-41733.43714580527</v>
      </c>
      <c r="N68" s="63">
        <f t="shared" si="44"/>
        <v>-45658.789331534295</v>
      </c>
      <c r="O68" s="63">
        <f t="shared" si="44"/>
        <v>-26573.768278191961</v>
      </c>
      <c r="P68" s="63">
        <f t="shared" si="44"/>
        <v>-3676.637119582927</v>
      </c>
      <c r="Q68" s="63">
        <f t="shared" si="44"/>
        <v>0</v>
      </c>
      <c r="R68" s="63">
        <f t="shared" si="44"/>
        <v>0</v>
      </c>
      <c r="S68" s="63">
        <f t="shared" si="44"/>
        <v>0</v>
      </c>
      <c r="T68" s="63">
        <f t="shared" si="44"/>
        <v>0</v>
      </c>
      <c r="U68" s="63">
        <f t="shared" si="44"/>
        <v>0</v>
      </c>
      <c r="V68" s="63">
        <f t="shared" si="44"/>
        <v>0</v>
      </c>
      <c r="W68" s="63">
        <f t="shared" si="44"/>
        <v>0</v>
      </c>
      <c r="X68" s="63">
        <f t="shared" si="44"/>
        <v>0</v>
      </c>
      <c r="Y68" s="63">
        <f t="shared" si="44"/>
        <v>0</v>
      </c>
      <c r="Z68" s="63">
        <f t="shared" si="44"/>
        <v>0</v>
      </c>
      <c r="AA68" s="63">
        <f t="shared" si="44"/>
        <v>0</v>
      </c>
      <c r="AB68" s="63">
        <f t="shared" si="44"/>
        <v>0</v>
      </c>
      <c r="AC68" s="63">
        <f t="shared" si="44"/>
        <v>0</v>
      </c>
      <c r="AD68" s="63">
        <f t="shared" si="44"/>
        <v>0</v>
      </c>
      <c r="AE68" s="63">
        <f t="shared" si="44"/>
        <v>0</v>
      </c>
      <c r="AF68" s="63">
        <f t="shared" si="44"/>
        <v>0</v>
      </c>
      <c r="AG68" s="63">
        <f t="shared" si="44"/>
        <v>0</v>
      </c>
      <c r="AH68" s="63">
        <f t="shared" si="44"/>
        <v>0</v>
      </c>
      <c r="AI68" s="63">
        <f t="shared" si="44"/>
        <v>0</v>
      </c>
      <c r="AJ68" s="63">
        <f t="shared" si="44"/>
        <v>0</v>
      </c>
      <c r="AK68" s="63">
        <f t="shared" si="44"/>
        <v>0</v>
      </c>
      <c r="AL68" s="63">
        <f t="shared" si="44"/>
        <v>0</v>
      </c>
      <c r="AM68" s="63">
        <f t="shared" si="44"/>
        <v>0</v>
      </c>
      <c r="AN68" s="63">
        <f t="shared" si="44"/>
        <v>0</v>
      </c>
      <c r="AO68" s="63">
        <f t="shared" si="44"/>
        <v>0</v>
      </c>
      <c r="AP68" s="63">
        <f t="shared" si="44"/>
        <v>0</v>
      </c>
      <c r="AQ68" s="63">
        <f t="shared" si="44"/>
        <v>0</v>
      </c>
      <c r="AR68" s="63">
        <f t="shared" si="44"/>
        <v>0</v>
      </c>
      <c r="AS68" s="63">
        <f t="shared" si="44"/>
        <v>0</v>
      </c>
      <c r="AT68" s="63">
        <f t="shared" si="44"/>
        <v>0</v>
      </c>
      <c r="AU68" s="63">
        <f t="shared" si="44"/>
        <v>0</v>
      </c>
      <c r="AV68" s="63">
        <f t="shared" si="44"/>
        <v>0</v>
      </c>
      <c r="AW68" s="63">
        <f t="shared" si="44"/>
        <v>0</v>
      </c>
      <c r="AX68" s="63">
        <f t="shared" si="44"/>
        <v>0</v>
      </c>
      <c r="AY68" s="63">
        <f t="shared" si="44"/>
        <v>0</v>
      </c>
      <c r="AZ68" s="63">
        <f t="shared" si="44"/>
        <v>0</v>
      </c>
      <c r="BA68" s="63">
        <f t="shared" si="44"/>
        <v>0</v>
      </c>
      <c r="BB68" s="63">
        <f t="shared" si="44"/>
        <v>0</v>
      </c>
      <c r="BC68" s="63">
        <f t="shared" si="44"/>
        <v>0</v>
      </c>
      <c r="BD68" s="63">
        <f t="shared" si="44"/>
        <v>0</v>
      </c>
      <c r="BE68" s="63">
        <f t="shared" si="44"/>
        <v>0</v>
      </c>
      <c r="BF68" s="63">
        <f t="shared" si="44"/>
        <v>0</v>
      </c>
      <c r="BG68" s="63">
        <f t="shared" si="44"/>
        <v>0</v>
      </c>
      <c r="BH68" s="63">
        <f t="shared" si="44"/>
        <v>0</v>
      </c>
      <c r="BI68" s="63">
        <f t="shared" si="44"/>
        <v>0</v>
      </c>
      <c r="BJ68" s="63">
        <f t="shared" si="44"/>
        <v>0</v>
      </c>
      <c r="BK68" s="63">
        <f t="shared" si="44"/>
        <v>0</v>
      </c>
      <c r="BL68" s="63">
        <f t="shared" si="44"/>
        <v>0</v>
      </c>
      <c r="BM68" s="63">
        <f t="shared" si="44"/>
        <v>0</v>
      </c>
      <c r="BN68" s="63">
        <f t="shared" si="44"/>
        <v>0</v>
      </c>
      <c r="BO68" s="63">
        <f t="shared" si="44"/>
        <v>0</v>
      </c>
      <c r="BP68" s="63">
        <f t="shared" si="44"/>
        <v>0</v>
      </c>
      <c r="BQ68" s="63">
        <f t="shared" si="44"/>
        <v>0</v>
      </c>
      <c r="BR68" s="63">
        <f t="shared" ref="BR68:BZ68" si="45">-BR53</f>
        <v>0</v>
      </c>
      <c r="BS68" s="63">
        <f t="shared" si="45"/>
        <v>0</v>
      </c>
      <c r="BT68" s="63">
        <f t="shared" si="45"/>
        <v>0</v>
      </c>
      <c r="BU68" s="63">
        <f t="shared" si="45"/>
        <v>0</v>
      </c>
      <c r="BV68" s="63">
        <f t="shared" si="45"/>
        <v>0</v>
      </c>
      <c r="BW68" s="63">
        <f t="shared" si="45"/>
        <v>0</v>
      </c>
      <c r="BX68" s="63">
        <f t="shared" si="45"/>
        <v>0</v>
      </c>
      <c r="BY68" s="63">
        <f t="shared" si="45"/>
        <v>0</v>
      </c>
      <c r="BZ68" s="63">
        <f t="shared" si="45"/>
        <v>0</v>
      </c>
    </row>
    <row r="69" spans="1:78" x14ac:dyDescent="0.2">
      <c r="E69" s="9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</row>
    <row r="70" spans="1:78" ht="15" thickBot="1" x14ac:dyDescent="0.25">
      <c r="A70" s="160" t="s">
        <v>111</v>
      </c>
      <c r="B70" s="66"/>
      <c r="C70" s="48">
        <f>SUM(F70:BB70)</f>
        <v>-22926361.961036168</v>
      </c>
      <c r="E70" s="93"/>
      <c r="F70" s="123">
        <f t="shared" ref="F70:BQ70" si="46">SUM(F64:F68)</f>
        <v>-772500</v>
      </c>
      <c r="G70" s="123">
        <f t="shared" si="46"/>
        <v>-22500</v>
      </c>
      <c r="H70" s="123">
        <f t="shared" si="46"/>
        <v>-421224.3</v>
      </c>
      <c r="I70" s="123">
        <f t="shared" si="46"/>
        <v>-421224.3</v>
      </c>
      <c r="J70" s="123">
        <f t="shared" si="46"/>
        <v>-7651298.4671249995</v>
      </c>
      <c r="K70" s="123">
        <f t="shared" si="46"/>
        <v>-777278.22296062496</v>
      </c>
      <c r="L70" s="123">
        <f t="shared" si="46"/>
        <v>-781164.61407542811</v>
      </c>
      <c r="M70" s="123">
        <f t="shared" si="46"/>
        <v>-785070.43714580522</v>
      </c>
      <c r="N70" s="123">
        <f t="shared" si="46"/>
        <v>-788995.7893315343</v>
      </c>
      <c r="O70" s="123">
        <f t="shared" si="46"/>
        <v>-5375910.7682781918</v>
      </c>
      <c r="P70" s="123">
        <f t="shared" si="46"/>
        <v>-4609676.6371195829</v>
      </c>
      <c r="Q70" s="123">
        <f t="shared" si="46"/>
        <v>-519518.42500000075</v>
      </c>
      <c r="R70" s="123">
        <f t="shared" si="46"/>
        <v>0</v>
      </c>
      <c r="S70" s="123">
        <f t="shared" si="46"/>
        <v>0</v>
      </c>
      <c r="T70" s="123">
        <f t="shared" si="46"/>
        <v>0</v>
      </c>
      <c r="U70" s="123">
        <f t="shared" si="46"/>
        <v>0</v>
      </c>
      <c r="V70" s="123">
        <f t="shared" si="46"/>
        <v>0</v>
      </c>
      <c r="W70" s="123">
        <f t="shared" si="46"/>
        <v>0</v>
      </c>
      <c r="X70" s="123">
        <f t="shared" si="46"/>
        <v>0</v>
      </c>
      <c r="Y70" s="123">
        <f t="shared" si="46"/>
        <v>0</v>
      </c>
      <c r="Z70" s="123">
        <f t="shared" si="46"/>
        <v>0</v>
      </c>
      <c r="AA70" s="123">
        <f t="shared" si="46"/>
        <v>0</v>
      </c>
      <c r="AB70" s="123">
        <f t="shared" si="46"/>
        <v>0</v>
      </c>
      <c r="AC70" s="123">
        <f t="shared" si="46"/>
        <v>0</v>
      </c>
      <c r="AD70" s="123">
        <f t="shared" si="46"/>
        <v>0</v>
      </c>
      <c r="AE70" s="123">
        <f t="shared" si="46"/>
        <v>0</v>
      </c>
      <c r="AF70" s="123">
        <f t="shared" si="46"/>
        <v>0</v>
      </c>
      <c r="AG70" s="123">
        <f t="shared" si="46"/>
        <v>0</v>
      </c>
      <c r="AH70" s="123">
        <f t="shared" si="46"/>
        <v>0</v>
      </c>
      <c r="AI70" s="123">
        <f t="shared" si="46"/>
        <v>0</v>
      </c>
      <c r="AJ70" s="123">
        <f t="shared" si="46"/>
        <v>0</v>
      </c>
      <c r="AK70" s="123">
        <f t="shared" si="46"/>
        <v>0</v>
      </c>
      <c r="AL70" s="123">
        <f t="shared" si="46"/>
        <v>0</v>
      </c>
      <c r="AM70" s="123">
        <f t="shared" si="46"/>
        <v>0</v>
      </c>
      <c r="AN70" s="123">
        <f t="shared" si="46"/>
        <v>0</v>
      </c>
      <c r="AO70" s="123">
        <f t="shared" si="46"/>
        <v>0</v>
      </c>
      <c r="AP70" s="123">
        <f t="shared" si="46"/>
        <v>0</v>
      </c>
      <c r="AQ70" s="123">
        <f t="shared" si="46"/>
        <v>0</v>
      </c>
      <c r="AR70" s="123">
        <f t="shared" si="46"/>
        <v>0</v>
      </c>
      <c r="AS70" s="123">
        <f t="shared" si="46"/>
        <v>0</v>
      </c>
      <c r="AT70" s="123">
        <f t="shared" si="46"/>
        <v>0</v>
      </c>
      <c r="AU70" s="123">
        <f t="shared" si="46"/>
        <v>0</v>
      </c>
      <c r="AV70" s="123">
        <f t="shared" si="46"/>
        <v>0</v>
      </c>
      <c r="AW70" s="123">
        <f t="shared" si="46"/>
        <v>0</v>
      </c>
      <c r="AX70" s="123">
        <f t="shared" si="46"/>
        <v>0</v>
      </c>
      <c r="AY70" s="123">
        <f t="shared" si="46"/>
        <v>0</v>
      </c>
      <c r="AZ70" s="123">
        <f t="shared" si="46"/>
        <v>0</v>
      </c>
      <c r="BA70" s="123">
        <f t="shared" si="46"/>
        <v>0</v>
      </c>
      <c r="BB70" s="123">
        <f t="shared" si="46"/>
        <v>0</v>
      </c>
      <c r="BC70" s="123">
        <f t="shared" si="46"/>
        <v>0</v>
      </c>
      <c r="BD70" s="123">
        <f t="shared" si="46"/>
        <v>0</v>
      </c>
      <c r="BE70" s="123">
        <f t="shared" si="46"/>
        <v>0</v>
      </c>
      <c r="BF70" s="123">
        <f t="shared" si="46"/>
        <v>0</v>
      </c>
      <c r="BG70" s="123">
        <f t="shared" si="46"/>
        <v>0</v>
      </c>
      <c r="BH70" s="123">
        <f t="shared" si="46"/>
        <v>0</v>
      </c>
      <c r="BI70" s="123">
        <f t="shared" si="46"/>
        <v>0</v>
      </c>
      <c r="BJ70" s="123">
        <f t="shared" si="46"/>
        <v>0</v>
      </c>
      <c r="BK70" s="123">
        <f t="shared" si="46"/>
        <v>0</v>
      </c>
      <c r="BL70" s="123">
        <f t="shared" si="46"/>
        <v>0</v>
      </c>
      <c r="BM70" s="123">
        <f t="shared" si="46"/>
        <v>0</v>
      </c>
      <c r="BN70" s="123">
        <f t="shared" si="46"/>
        <v>0</v>
      </c>
      <c r="BO70" s="123">
        <f t="shared" si="46"/>
        <v>0</v>
      </c>
      <c r="BP70" s="123">
        <f t="shared" si="46"/>
        <v>0</v>
      </c>
      <c r="BQ70" s="123">
        <f t="shared" si="46"/>
        <v>0</v>
      </c>
      <c r="BR70" s="123">
        <f t="shared" ref="BR70:BZ70" si="47">SUM(BR64:BR68)</f>
        <v>0</v>
      </c>
      <c r="BS70" s="123">
        <f t="shared" si="47"/>
        <v>0</v>
      </c>
      <c r="BT70" s="123">
        <f t="shared" si="47"/>
        <v>0</v>
      </c>
      <c r="BU70" s="123">
        <f t="shared" si="47"/>
        <v>0</v>
      </c>
      <c r="BV70" s="123">
        <f t="shared" si="47"/>
        <v>0</v>
      </c>
      <c r="BW70" s="123">
        <f t="shared" si="47"/>
        <v>0</v>
      </c>
      <c r="BX70" s="123">
        <f t="shared" si="47"/>
        <v>0</v>
      </c>
      <c r="BY70" s="123">
        <f t="shared" si="47"/>
        <v>0</v>
      </c>
      <c r="BZ70" s="123">
        <f t="shared" si="47"/>
        <v>0</v>
      </c>
    </row>
    <row r="71" spans="1:78" ht="15" thickTop="1" x14ac:dyDescent="0.2">
      <c r="E71" s="9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</row>
    <row r="72" spans="1:78" ht="15" thickBot="1" x14ac:dyDescent="0.25">
      <c r="A72" s="163" t="s">
        <v>112</v>
      </c>
      <c r="B72" s="76"/>
      <c r="C72" s="57">
        <f>SUM(F72:BB72)</f>
        <v>623156.46396383317</v>
      </c>
      <c r="E72" s="93"/>
      <c r="F72" s="124">
        <f t="shared" ref="F72:BQ72" si="48">F61+F70</f>
        <v>-772500</v>
      </c>
      <c r="G72" s="124">
        <f t="shared" si="48"/>
        <v>-22500</v>
      </c>
      <c r="H72" s="124">
        <f t="shared" si="48"/>
        <v>-421224.3</v>
      </c>
      <c r="I72" s="124">
        <f t="shared" si="48"/>
        <v>-421224.3</v>
      </c>
      <c r="J72" s="124">
        <f t="shared" si="48"/>
        <v>-1636465.0421249988</v>
      </c>
      <c r="K72" s="124">
        <f t="shared" si="48"/>
        <v>-33941.22296062496</v>
      </c>
      <c r="L72" s="124">
        <f t="shared" si="48"/>
        <v>-37827.614075428108</v>
      </c>
      <c r="M72" s="124">
        <f t="shared" si="48"/>
        <v>-41733.437145805219</v>
      </c>
      <c r="N72" s="124">
        <f t="shared" si="48"/>
        <v>-45658.789331534295</v>
      </c>
      <c r="O72" s="124">
        <f t="shared" si="48"/>
        <v>-26573.768278191797</v>
      </c>
      <c r="P72" s="124">
        <f t="shared" si="48"/>
        <v>-3676.6371195828542</v>
      </c>
      <c r="Q72" s="124">
        <f t="shared" si="48"/>
        <v>4086481.5749999993</v>
      </c>
      <c r="R72" s="124">
        <f t="shared" si="48"/>
        <v>0</v>
      </c>
      <c r="S72" s="124">
        <f t="shared" si="48"/>
        <v>0</v>
      </c>
      <c r="T72" s="124">
        <f t="shared" si="48"/>
        <v>0</v>
      </c>
      <c r="U72" s="124">
        <f t="shared" si="48"/>
        <v>0</v>
      </c>
      <c r="V72" s="124">
        <f t="shared" si="48"/>
        <v>0</v>
      </c>
      <c r="W72" s="124">
        <f t="shared" si="48"/>
        <v>0</v>
      </c>
      <c r="X72" s="124">
        <f t="shared" si="48"/>
        <v>0</v>
      </c>
      <c r="Y72" s="124">
        <f t="shared" si="48"/>
        <v>0</v>
      </c>
      <c r="Z72" s="124">
        <f t="shared" si="48"/>
        <v>0</v>
      </c>
      <c r="AA72" s="124">
        <f t="shared" si="48"/>
        <v>0</v>
      </c>
      <c r="AB72" s="124">
        <f t="shared" si="48"/>
        <v>0</v>
      </c>
      <c r="AC72" s="124">
        <f t="shared" si="48"/>
        <v>0</v>
      </c>
      <c r="AD72" s="124">
        <f t="shared" si="48"/>
        <v>0</v>
      </c>
      <c r="AE72" s="124">
        <f t="shared" si="48"/>
        <v>0</v>
      </c>
      <c r="AF72" s="124">
        <f t="shared" si="48"/>
        <v>0</v>
      </c>
      <c r="AG72" s="124">
        <f t="shared" si="48"/>
        <v>0</v>
      </c>
      <c r="AH72" s="124">
        <f t="shared" si="48"/>
        <v>0</v>
      </c>
      <c r="AI72" s="124">
        <f t="shared" si="48"/>
        <v>0</v>
      </c>
      <c r="AJ72" s="124">
        <f t="shared" si="48"/>
        <v>0</v>
      </c>
      <c r="AK72" s="124">
        <f t="shared" si="48"/>
        <v>0</v>
      </c>
      <c r="AL72" s="124">
        <f t="shared" si="48"/>
        <v>0</v>
      </c>
      <c r="AM72" s="124">
        <f t="shared" si="48"/>
        <v>0</v>
      </c>
      <c r="AN72" s="124">
        <f t="shared" si="48"/>
        <v>0</v>
      </c>
      <c r="AO72" s="124">
        <f t="shared" si="48"/>
        <v>0</v>
      </c>
      <c r="AP72" s="124">
        <f t="shared" si="48"/>
        <v>0</v>
      </c>
      <c r="AQ72" s="124">
        <f t="shared" si="48"/>
        <v>0</v>
      </c>
      <c r="AR72" s="124">
        <f t="shared" si="48"/>
        <v>0</v>
      </c>
      <c r="AS72" s="124">
        <f t="shared" si="48"/>
        <v>0</v>
      </c>
      <c r="AT72" s="124">
        <f t="shared" si="48"/>
        <v>0</v>
      </c>
      <c r="AU72" s="124">
        <f t="shared" si="48"/>
        <v>0</v>
      </c>
      <c r="AV72" s="124">
        <f t="shared" si="48"/>
        <v>0</v>
      </c>
      <c r="AW72" s="124">
        <f t="shared" si="48"/>
        <v>0</v>
      </c>
      <c r="AX72" s="124">
        <f t="shared" si="48"/>
        <v>0</v>
      </c>
      <c r="AY72" s="124">
        <f t="shared" si="48"/>
        <v>0</v>
      </c>
      <c r="AZ72" s="124">
        <f t="shared" si="48"/>
        <v>0</v>
      </c>
      <c r="BA72" s="124">
        <f t="shared" si="48"/>
        <v>0</v>
      </c>
      <c r="BB72" s="124">
        <f t="shared" si="48"/>
        <v>0</v>
      </c>
      <c r="BC72" s="124">
        <f t="shared" si="48"/>
        <v>0</v>
      </c>
      <c r="BD72" s="124">
        <f t="shared" si="48"/>
        <v>0</v>
      </c>
      <c r="BE72" s="124">
        <f t="shared" si="48"/>
        <v>0</v>
      </c>
      <c r="BF72" s="124">
        <f t="shared" si="48"/>
        <v>0</v>
      </c>
      <c r="BG72" s="124">
        <f t="shared" si="48"/>
        <v>0</v>
      </c>
      <c r="BH72" s="124">
        <f t="shared" si="48"/>
        <v>0</v>
      </c>
      <c r="BI72" s="124">
        <f t="shared" si="48"/>
        <v>0</v>
      </c>
      <c r="BJ72" s="124">
        <f t="shared" si="48"/>
        <v>0</v>
      </c>
      <c r="BK72" s="124">
        <f t="shared" si="48"/>
        <v>0</v>
      </c>
      <c r="BL72" s="124">
        <f t="shared" si="48"/>
        <v>0</v>
      </c>
      <c r="BM72" s="124">
        <f t="shared" si="48"/>
        <v>0</v>
      </c>
      <c r="BN72" s="124">
        <f t="shared" si="48"/>
        <v>0</v>
      </c>
      <c r="BO72" s="124">
        <f t="shared" si="48"/>
        <v>0</v>
      </c>
      <c r="BP72" s="124">
        <f t="shared" si="48"/>
        <v>0</v>
      </c>
      <c r="BQ72" s="124">
        <f t="shared" si="48"/>
        <v>0</v>
      </c>
      <c r="BR72" s="124">
        <f t="shared" ref="BR72:BZ72" si="49">BR61+BR70</f>
        <v>0</v>
      </c>
      <c r="BS72" s="124">
        <f t="shared" si="49"/>
        <v>0</v>
      </c>
      <c r="BT72" s="124">
        <f t="shared" si="49"/>
        <v>0</v>
      </c>
      <c r="BU72" s="124">
        <f t="shared" si="49"/>
        <v>0</v>
      </c>
      <c r="BV72" s="124">
        <f t="shared" si="49"/>
        <v>0</v>
      </c>
      <c r="BW72" s="124">
        <f t="shared" si="49"/>
        <v>0</v>
      </c>
      <c r="BX72" s="124">
        <f t="shared" si="49"/>
        <v>0</v>
      </c>
      <c r="BY72" s="124">
        <f t="shared" si="49"/>
        <v>0</v>
      </c>
      <c r="BZ72" s="124">
        <f t="shared" si="49"/>
        <v>0</v>
      </c>
    </row>
    <row r="73" spans="1:78" ht="15" thickTop="1" x14ac:dyDescent="0.2">
      <c r="C73" s="50"/>
      <c r="E73" s="9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</row>
    <row r="74" spans="1:78" x14ac:dyDescent="0.2">
      <c r="E74" s="9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</row>
    <row r="75" spans="1:78" x14ac:dyDescent="0.2"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</row>
    <row r="76" spans="1:78" x14ac:dyDescent="0.2"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</row>
    <row r="77" spans="1:78" x14ac:dyDescent="0.2">
      <c r="A77" s="154" t="s">
        <v>139</v>
      </c>
      <c r="B77" s="29"/>
      <c r="C77" s="30"/>
      <c r="E77" s="29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</row>
    <row r="78" spans="1:78" x14ac:dyDescent="0.2"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</row>
    <row r="79" spans="1:78" x14ac:dyDescent="0.2">
      <c r="A79" s="156" t="s">
        <v>222</v>
      </c>
      <c r="B79" s="31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</row>
    <row r="80" spans="1:78" x14ac:dyDescent="0.2">
      <c r="A80" s="166" t="s">
        <v>223</v>
      </c>
      <c r="B80" s="111"/>
      <c r="E80" s="9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</row>
    <row r="81" spans="1:78" x14ac:dyDescent="0.2">
      <c r="A81" s="155" t="s">
        <v>224</v>
      </c>
      <c r="C81" s="63">
        <f>SUM(F81:BZ81)</f>
        <v>4.0864814594264078E-3</v>
      </c>
      <c r="E81" s="93"/>
      <c r="F81" s="63">
        <f>F123+F138+F153+F160</f>
        <v>0</v>
      </c>
      <c r="G81" s="63">
        <f t="shared" ref="G81:BR81" si="50">G123+G138+G153+G160</f>
        <v>0</v>
      </c>
      <c r="H81" s="63">
        <f t="shared" si="50"/>
        <v>0</v>
      </c>
      <c r="I81" s="63">
        <f t="shared" si="50"/>
        <v>0</v>
      </c>
      <c r="J81" s="63">
        <f t="shared" si="50"/>
        <v>0</v>
      </c>
      <c r="K81" s="63">
        <f t="shared" si="50"/>
        <v>0</v>
      </c>
      <c r="L81" s="63">
        <f t="shared" si="50"/>
        <v>0</v>
      </c>
      <c r="M81" s="63">
        <f t="shared" si="50"/>
        <v>0</v>
      </c>
      <c r="N81" s="63">
        <f t="shared" si="50"/>
        <v>0</v>
      </c>
      <c r="O81" s="63">
        <f t="shared" si="50"/>
        <v>0</v>
      </c>
      <c r="P81" s="63">
        <f t="shared" si="50"/>
        <v>0</v>
      </c>
      <c r="Q81" s="63">
        <f t="shared" si="50"/>
        <v>4.0864814594264078E-3</v>
      </c>
      <c r="R81" s="63">
        <f t="shared" si="50"/>
        <v>0</v>
      </c>
      <c r="S81" s="63">
        <f t="shared" si="50"/>
        <v>0</v>
      </c>
      <c r="T81" s="63">
        <f t="shared" si="50"/>
        <v>0</v>
      </c>
      <c r="U81" s="63">
        <f t="shared" si="50"/>
        <v>0</v>
      </c>
      <c r="V81" s="63">
        <f t="shared" si="50"/>
        <v>0</v>
      </c>
      <c r="W81" s="63">
        <f t="shared" si="50"/>
        <v>0</v>
      </c>
      <c r="X81" s="63">
        <f t="shared" si="50"/>
        <v>0</v>
      </c>
      <c r="Y81" s="63">
        <f t="shared" si="50"/>
        <v>0</v>
      </c>
      <c r="Z81" s="63">
        <f t="shared" si="50"/>
        <v>0</v>
      </c>
      <c r="AA81" s="63">
        <f t="shared" si="50"/>
        <v>0</v>
      </c>
      <c r="AB81" s="63">
        <f t="shared" si="50"/>
        <v>0</v>
      </c>
      <c r="AC81" s="63">
        <f t="shared" si="50"/>
        <v>0</v>
      </c>
      <c r="AD81" s="63">
        <f t="shared" si="50"/>
        <v>0</v>
      </c>
      <c r="AE81" s="63">
        <f t="shared" si="50"/>
        <v>0</v>
      </c>
      <c r="AF81" s="63">
        <f t="shared" si="50"/>
        <v>0</v>
      </c>
      <c r="AG81" s="63">
        <f t="shared" si="50"/>
        <v>0</v>
      </c>
      <c r="AH81" s="63">
        <f t="shared" si="50"/>
        <v>0</v>
      </c>
      <c r="AI81" s="63">
        <f t="shared" si="50"/>
        <v>0</v>
      </c>
      <c r="AJ81" s="63">
        <f t="shared" si="50"/>
        <v>0</v>
      </c>
      <c r="AK81" s="63">
        <f t="shared" si="50"/>
        <v>0</v>
      </c>
      <c r="AL81" s="63">
        <f t="shared" si="50"/>
        <v>0</v>
      </c>
      <c r="AM81" s="63">
        <f t="shared" si="50"/>
        <v>0</v>
      </c>
      <c r="AN81" s="63">
        <f t="shared" si="50"/>
        <v>0</v>
      </c>
      <c r="AO81" s="63">
        <f t="shared" si="50"/>
        <v>0</v>
      </c>
      <c r="AP81" s="63">
        <f t="shared" si="50"/>
        <v>0</v>
      </c>
      <c r="AQ81" s="63">
        <f t="shared" si="50"/>
        <v>0</v>
      </c>
      <c r="AR81" s="63">
        <f t="shared" si="50"/>
        <v>0</v>
      </c>
      <c r="AS81" s="63">
        <f t="shared" si="50"/>
        <v>0</v>
      </c>
      <c r="AT81" s="63">
        <f t="shared" si="50"/>
        <v>0</v>
      </c>
      <c r="AU81" s="63">
        <f t="shared" si="50"/>
        <v>0</v>
      </c>
      <c r="AV81" s="63">
        <f t="shared" si="50"/>
        <v>0</v>
      </c>
      <c r="AW81" s="63">
        <f t="shared" si="50"/>
        <v>0</v>
      </c>
      <c r="AX81" s="63">
        <f t="shared" si="50"/>
        <v>0</v>
      </c>
      <c r="AY81" s="63">
        <f t="shared" si="50"/>
        <v>0</v>
      </c>
      <c r="AZ81" s="63">
        <f t="shared" si="50"/>
        <v>0</v>
      </c>
      <c r="BA81" s="63">
        <f t="shared" si="50"/>
        <v>0</v>
      </c>
      <c r="BB81" s="63">
        <f t="shared" si="50"/>
        <v>0</v>
      </c>
      <c r="BC81" s="63">
        <f t="shared" si="50"/>
        <v>0</v>
      </c>
      <c r="BD81" s="63">
        <f t="shared" si="50"/>
        <v>0</v>
      </c>
      <c r="BE81" s="63">
        <f t="shared" si="50"/>
        <v>0</v>
      </c>
      <c r="BF81" s="63">
        <f t="shared" si="50"/>
        <v>0</v>
      </c>
      <c r="BG81" s="63">
        <f t="shared" si="50"/>
        <v>0</v>
      </c>
      <c r="BH81" s="63">
        <f t="shared" si="50"/>
        <v>0</v>
      </c>
      <c r="BI81" s="63">
        <f t="shared" si="50"/>
        <v>0</v>
      </c>
      <c r="BJ81" s="63">
        <f t="shared" si="50"/>
        <v>0</v>
      </c>
      <c r="BK81" s="63">
        <f t="shared" si="50"/>
        <v>0</v>
      </c>
      <c r="BL81" s="63">
        <f t="shared" si="50"/>
        <v>0</v>
      </c>
      <c r="BM81" s="63">
        <f t="shared" si="50"/>
        <v>0</v>
      </c>
      <c r="BN81" s="63">
        <f t="shared" si="50"/>
        <v>0</v>
      </c>
      <c r="BO81" s="63">
        <f t="shared" si="50"/>
        <v>0</v>
      </c>
      <c r="BP81" s="63">
        <f t="shared" si="50"/>
        <v>0</v>
      </c>
      <c r="BQ81" s="63">
        <f t="shared" si="50"/>
        <v>0</v>
      </c>
      <c r="BR81" s="63">
        <f t="shared" si="50"/>
        <v>0</v>
      </c>
      <c r="BS81" s="63">
        <f t="shared" ref="BS81:BZ81" si="51">BS123+BS138+BS153+BS160</f>
        <v>0</v>
      </c>
      <c r="BT81" s="63">
        <f t="shared" si="51"/>
        <v>0</v>
      </c>
      <c r="BU81" s="63">
        <f t="shared" si="51"/>
        <v>0</v>
      </c>
      <c r="BV81" s="63">
        <f t="shared" si="51"/>
        <v>0</v>
      </c>
      <c r="BW81" s="63">
        <f t="shared" si="51"/>
        <v>0</v>
      </c>
      <c r="BX81" s="63">
        <f t="shared" si="51"/>
        <v>0</v>
      </c>
      <c r="BY81" s="63">
        <f t="shared" si="51"/>
        <v>0</v>
      </c>
      <c r="BZ81" s="63">
        <f t="shared" si="51"/>
        <v>0</v>
      </c>
    </row>
    <row r="82" spans="1:78" x14ac:dyDescent="0.2">
      <c r="A82" s="155" t="s">
        <v>225</v>
      </c>
      <c r="C82" s="63">
        <f>SUM(F82:BZ82)</f>
        <v>3.4633250130866426E-3</v>
      </c>
      <c r="E82" s="93"/>
      <c r="F82" s="63">
        <f>F112</f>
        <v>7.7249997815220794E-4</v>
      </c>
      <c r="G82" s="63">
        <f t="shared" ref="G82:BR82" si="52">G112</f>
        <v>2.2499999363656542E-5</v>
      </c>
      <c r="H82" s="63">
        <f t="shared" si="52"/>
        <v>4.2122428808696318E-4</v>
      </c>
      <c r="I82" s="63">
        <f t="shared" si="52"/>
        <v>4.2122428808696318E-4</v>
      </c>
      <c r="J82" s="63">
        <f t="shared" si="52"/>
        <v>1.6364649958426065E-3</v>
      </c>
      <c r="K82" s="63">
        <f t="shared" si="52"/>
        <v>3.3941222000701621E-5</v>
      </c>
      <c r="L82" s="63">
        <f t="shared" si="52"/>
        <v>3.7827613005590118E-5</v>
      </c>
      <c r="M82" s="63">
        <f t="shared" si="52"/>
        <v>4.1733435965503012E-5</v>
      </c>
      <c r="N82" s="63">
        <f t="shared" si="52"/>
        <v>4.5658788040215543E-5</v>
      </c>
      <c r="O82" s="63">
        <f t="shared" si="52"/>
        <v>2.6573767526634305E-5</v>
      </c>
      <c r="P82" s="63">
        <f t="shared" si="52"/>
        <v>3.6766370156004551E-6</v>
      </c>
      <c r="Q82" s="63">
        <f t="shared" si="52"/>
        <v>0</v>
      </c>
      <c r="R82" s="63">
        <f t="shared" si="52"/>
        <v>0</v>
      </c>
      <c r="S82" s="63">
        <f t="shared" si="52"/>
        <v>0</v>
      </c>
      <c r="T82" s="63">
        <f t="shared" si="52"/>
        <v>0</v>
      </c>
      <c r="U82" s="63">
        <f t="shared" si="52"/>
        <v>0</v>
      </c>
      <c r="V82" s="63">
        <f t="shared" si="52"/>
        <v>0</v>
      </c>
      <c r="W82" s="63">
        <f t="shared" si="52"/>
        <v>0</v>
      </c>
      <c r="X82" s="63">
        <f t="shared" si="52"/>
        <v>0</v>
      </c>
      <c r="Y82" s="63">
        <f t="shared" si="52"/>
        <v>0</v>
      </c>
      <c r="Z82" s="63">
        <f t="shared" si="52"/>
        <v>0</v>
      </c>
      <c r="AA82" s="63">
        <f t="shared" si="52"/>
        <v>0</v>
      </c>
      <c r="AB82" s="63">
        <f t="shared" si="52"/>
        <v>0</v>
      </c>
      <c r="AC82" s="63">
        <f t="shared" si="52"/>
        <v>0</v>
      </c>
      <c r="AD82" s="63">
        <f t="shared" si="52"/>
        <v>0</v>
      </c>
      <c r="AE82" s="63">
        <f t="shared" si="52"/>
        <v>0</v>
      </c>
      <c r="AF82" s="63">
        <f t="shared" si="52"/>
        <v>0</v>
      </c>
      <c r="AG82" s="63">
        <f t="shared" si="52"/>
        <v>0</v>
      </c>
      <c r="AH82" s="63">
        <f t="shared" si="52"/>
        <v>0</v>
      </c>
      <c r="AI82" s="63">
        <f t="shared" si="52"/>
        <v>0</v>
      </c>
      <c r="AJ82" s="63">
        <f t="shared" si="52"/>
        <v>0</v>
      </c>
      <c r="AK82" s="63">
        <f t="shared" si="52"/>
        <v>0</v>
      </c>
      <c r="AL82" s="63">
        <f t="shared" si="52"/>
        <v>0</v>
      </c>
      <c r="AM82" s="63">
        <f t="shared" si="52"/>
        <v>0</v>
      </c>
      <c r="AN82" s="63">
        <f t="shared" si="52"/>
        <v>0</v>
      </c>
      <c r="AO82" s="63">
        <f t="shared" si="52"/>
        <v>0</v>
      </c>
      <c r="AP82" s="63">
        <f t="shared" si="52"/>
        <v>0</v>
      </c>
      <c r="AQ82" s="63">
        <f t="shared" si="52"/>
        <v>0</v>
      </c>
      <c r="AR82" s="63">
        <f t="shared" si="52"/>
        <v>0</v>
      </c>
      <c r="AS82" s="63">
        <f t="shared" si="52"/>
        <v>0</v>
      </c>
      <c r="AT82" s="63">
        <f t="shared" si="52"/>
        <v>0</v>
      </c>
      <c r="AU82" s="63">
        <f t="shared" si="52"/>
        <v>0</v>
      </c>
      <c r="AV82" s="63">
        <f t="shared" si="52"/>
        <v>0</v>
      </c>
      <c r="AW82" s="63">
        <f t="shared" si="52"/>
        <v>0</v>
      </c>
      <c r="AX82" s="63">
        <f t="shared" si="52"/>
        <v>0</v>
      </c>
      <c r="AY82" s="63">
        <f t="shared" si="52"/>
        <v>0</v>
      </c>
      <c r="AZ82" s="63">
        <f t="shared" si="52"/>
        <v>0</v>
      </c>
      <c r="BA82" s="63">
        <f t="shared" si="52"/>
        <v>0</v>
      </c>
      <c r="BB82" s="63">
        <f t="shared" si="52"/>
        <v>0</v>
      </c>
      <c r="BC82" s="63">
        <f t="shared" si="52"/>
        <v>0</v>
      </c>
      <c r="BD82" s="63">
        <f t="shared" si="52"/>
        <v>0</v>
      </c>
      <c r="BE82" s="63">
        <f t="shared" si="52"/>
        <v>0</v>
      </c>
      <c r="BF82" s="63">
        <f t="shared" si="52"/>
        <v>0</v>
      </c>
      <c r="BG82" s="63">
        <f t="shared" si="52"/>
        <v>0</v>
      </c>
      <c r="BH82" s="63">
        <f t="shared" si="52"/>
        <v>0</v>
      </c>
      <c r="BI82" s="63">
        <f t="shared" si="52"/>
        <v>0</v>
      </c>
      <c r="BJ82" s="63">
        <f t="shared" si="52"/>
        <v>0</v>
      </c>
      <c r="BK82" s="63">
        <f t="shared" si="52"/>
        <v>0</v>
      </c>
      <c r="BL82" s="63">
        <f t="shared" si="52"/>
        <v>0</v>
      </c>
      <c r="BM82" s="63">
        <f t="shared" si="52"/>
        <v>0</v>
      </c>
      <c r="BN82" s="63">
        <f t="shared" si="52"/>
        <v>0</v>
      </c>
      <c r="BO82" s="63">
        <f t="shared" si="52"/>
        <v>0</v>
      </c>
      <c r="BP82" s="63">
        <f t="shared" si="52"/>
        <v>0</v>
      </c>
      <c r="BQ82" s="63">
        <f t="shared" si="52"/>
        <v>0</v>
      </c>
      <c r="BR82" s="63">
        <f t="shared" si="52"/>
        <v>0</v>
      </c>
      <c r="BS82" s="63">
        <f t="shared" ref="BS82:BZ82" si="53">BS112</f>
        <v>0</v>
      </c>
      <c r="BT82" s="63">
        <f t="shared" si="53"/>
        <v>0</v>
      </c>
      <c r="BU82" s="63">
        <f t="shared" si="53"/>
        <v>0</v>
      </c>
      <c r="BV82" s="63">
        <f t="shared" si="53"/>
        <v>0</v>
      </c>
      <c r="BW82" s="63">
        <f t="shared" si="53"/>
        <v>0</v>
      </c>
      <c r="BX82" s="63">
        <f t="shared" si="53"/>
        <v>0</v>
      </c>
      <c r="BY82" s="63">
        <f t="shared" si="53"/>
        <v>0</v>
      </c>
      <c r="BZ82" s="63">
        <f t="shared" si="53"/>
        <v>0</v>
      </c>
    </row>
    <row r="83" spans="1:78" x14ac:dyDescent="0.2">
      <c r="A83" s="155" t="s">
        <v>226</v>
      </c>
      <c r="C83" s="63">
        <f>C81-C82</f>
        <v>6.231564463397652E-4</v>
      </c>
      <c r="E83" s="9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</row>
    <row r="84" spans="1:78" ht="15" thickBot="1" x14ac:dyDescent="0.25">
      <c r="A84" s="167" t="s">
        <v>227</v>
      </c>
      <c r="B84" s="113">
        <f>XIRR(F84:BZ84, $F$2:$BZ$2)</f>
        <v>0.27576653361320502</v>
      </c>
      <c r="C84" s="123"/>
      <c r="E84" s="93"/>
      <c r="F84" s="123">
        <f>(-F82)+F81</f>
        <v>-7.7249997815220794E-4</v>
      </c>
      <c r="G84" s="123">
        <f t="shared" ref="G84:BR84" si="54">(-G82)+G81</f>
        <v>-2.2499999363656542E-5</v>
      </c>
      <c r="H84" s="123">
        <f t="shared" si="54"/>
        <v>-4.2122428808696318E-4</v>
      </c>
      <c r="I84" s="123">
        <f t="shared" si="54"/>
        <v>-4.2122428808696318E-4</v>
      </c>
      <c r="J84" s="123">
        <f t="shared" si="54"/>
        <v>-1.6364649958426065E-3</v>
      </c>
      <c r="K84" s="123">
        <f t="shared" si="54"/>
        <v>-3.3941222000701621E-5</v>
      </c>
      <c r="L84" s="123">
        <f t="shared" si="54"/>
        <v>-3.7827613005590118E-5</v>
      </c>
      <c r="M84" s="123">
        <f t="shared" si="54"/>
        <v>-4.1733435965503012E-5</v>
      </c>
      <c r="N84" s="123">
        <f t="shared" si="54"/>
        <v>-4.5658788040215543E-5</v>
      </c>
      <c r="O84" s="123">
        <f t="shared" si="54"/>
        <v>-2.6573767526634305E-5</v>
      </c>
      <c r="P84" s="123">
        <f t="shared" si="54"/>
        <v>-3.6766370156004551E-6</v>
      </c>
      <c r="Q84" s="123">
        <f t="shared" si="54"/>
        <v>4.0864814594264078E-3</v>
      </c>
      <c r="R84" s="123">
        <f t="shared" si="54"/>
        <v>0</v>
      </c>
      <c r="S84" s="123">
        <f t="shared" si="54"/>
        <v>0</v>
      </c>
      <c r="T84" s="123">
        <f t="shared" si="54"/>
        <v>0</v>
      </c>
      <c r="U84" s="123">
        <f t="shared" si="54"/>
        <v>0</v>
      </c>
      <c r="V84" s="123">
        <f t="shared" si="54"/>
        <v>0</v>
      </c>
      <c r="W84" s="123">
        <f t="shared" si="54"/>
        <v>0</v>
      </c>
      <c r="X84" s="123">
        <f t="shared" si="54"/>
        <v>0</v>
      </c>
      <c r="Y84" s="123">
        <f t="shared" si="54"/>
        <v>0</v>
      </c>
      <c r="Z84" s="123">
        <f t="shared" si="54"/>
        <v>0</v>
      </c>
      <c r="AA84" s="123">
        <f t="shared" si="54"/>
        <v>0</v>
      </c>
      <c r="AB84" s="123">
        <f t="shared" si="54"/>
        <v>0</v>
      </c>
      <c r="AC84" s="123">
        <f t="shared" si="54"/>
        <v>0</v>
      </c>
      <c r="AD84" s="123">
        <f t="shared" si="54"/>
        <v>0</v>
      </c>
      <c r="AE84" s="123">
        <f t="shared" si="54"/>
        <v>0</v>
      </c>
      <c r="AF84" s="123">
        <f t="shared" si="54"/>
        <v>0</v>
      </c>
      <c r="AG84" s="123">
        <f t="shared" si="54"/>
        <v>0</v>
      </c>
      <c r="AH84" s="123">
        <f t="shared" si="54"/>
        <v>0</v>
      </c>
      <c r="AI84" s="123">
        <f t="shared" si="54"/>
        <v>0</v>
      </c>
      <c r="AJ84" s="123">
        <f t="shared" si="54"/>
        <v>0</v>
      </c>
      <c r="AK84" s="123">
        <f t="shared" si="54"/>
        <v>0</v>
      </c>
      <c r="AL84" s="123">
        <f t="shared" si="54"/>
        <v>0</v>
      </c>
      <c r="AM84" s="123">
        <f t="shared" si="54"/>
        <v>0</v>
      </c>
      <c r="AN84" s="123">
        <f t="shared" si="54"/>
        <v>0</v>
      </c>
      <c r="AO84" s="123">
        <f t="shared" si="54"/>
        <v>0</v>
      </c>
      <c r="AP84" s="123">
        <f t="shared" si="54"/>
        <v>0</v>
      </c>
      <c r="AQ84" s="123">
        <f t="shared" si="54"/>
        <v>0</v>
      </c>
      <c r="AR84" s="123">
        <f t="shared" si="54"/>
        <v>0</v>
      </c>
      <c r="AS84" s="123">
        <f t="shared" si="54"/>
        <v>0</v>
      </c>
      <c r="AT84" s="123">
        <f t="shared" si="54"/>
        <v>0</v>
      </c>
      <c r="AU84" s="123">
        <f t="shared" si="54"/>
        <v>0</v>
      </c>
      <c r="AV84" s="123">
        <f t="shared" si="54"/>
        <v>0</v>
      </c>
      <c r="AW84" s="123">
        <f t="shared" si="54"/>
        <v>0</v>
      </c>
      <c r="AX84" s="123">
        <f t="shared" si="54"/>
        <v>0</v>
      </c>
      <c r="AY84" s="123">
        <f t="shared" si="54"/>
        <v>0</v>
      </c>
      <c r="AZ84" s="123">
        <f t="shared" si="54"/>
        <v>0</v>
      </c>
      <c r="BA84" s="123">
        <f t="shared" si="54"/>
        <v>0</v>
      </c>
      <c r="BB84" s="123">
        <f t="shared" si="54"/>
        <v>0</v>
      </c>
      <c r="BC84" s="123">
        <f t="shared" si="54"/>
        <v>0</v>
      </c>
      <c r="BD84" s="123">
        <f t="shared" si="54"/>
        <v>0</v>
      </c>
      <c r="BE84" s="123">
        <f t="shared" si="54"/>
        <v>0</v>
      </c>
      <c r="BF84" s="123">
        <f t="shared" si="54"/>
        <v>0</v>
      </c>
      <c r="BG84" s="123">
        <f t="shared" si="54"/>
        <v>0</v>
      </c>
      <c r="BH84" s="123">
        <f t="shared" si="54"/>
        <v>0</v>
      </c>
      <c r="BI84" s="123">
        <f t="shared" si="54"/>
        <v>0</v>
      </c>
      <c r="BJ84" s="123">
        <f t="shared" si="54"/>
        <v>0</v>
      </c>
      <c r="BK84" s="123">
        <f t="shared" si="54"/>
        <v>0</v>
      </c>
      <c r="BL84" s="123">
        <f t="shared" si="54"/>
        <v>0</v>
      </c>
      <c r="BM84" s="123">
        <f t="shared" si="54"/>
        <v>0</v>
      </c>
      <c r="BN84" s="123">
        <f t="shared" si="54"/>
        <v>0</v>
      </c>
      <c r="BO84" s="123">
        <f t="shared" si="54"/>
        <v>0</v>
      </c>
      <c r="BP84" s="123">
        <f t="shared" si="54"/>
        <v>0</v>
      </c>
      <c r="BQ84" s="123">
        <f t="shared" si="54"/>
        <v>0</v>
      </c>
      <c r="BR84" s="123">
        <f t="shared" si="54"/>
        <v>0</v>
      </c>
      <c r="BS84" s="123">
        <f t="shared" ref="BS84:BZ84" si="55">(-BS82)+BS81</f>
        <v>0</v>
      </c>
      <c r="BT84" s="123">
        <f t="shared" si="55"/>
        <v>0</v>
      </c>
      <c r="BU84" s="123">
        <f t="shared" si="55"/>
        <v>0</v>
      </c>
      <c r="BV84" s="123">
        <f t="shared" si="55"/>
        <v>0</v>
      </c>
      <c r="BW84" s="123">
        <f t="shared" si="55"/>
        <v>0</v>
      </c>
      <c r="BX84" s="123">
        <f t="shared" si="55"/>
        <v>0</v>
      </c>
      <c r="BY84" s="123">
        <f t="shared" si="55"/>
        <v>0</v>
      </c>
      <c r="BZ84" s="123">
        <f t="shared" si="55"/>
        <v>0</v>
      </c>
    </row>
    <row r="85" spans="1:78" ht="15" thickTop="1" x14ac:dyDescent="0.2">
      <c r="A85" s="155" t="s">
        <v>228</v>
      </c>
      <c r="B85" s="112">
        <f>C81/C82</f>
        <v>1.1799301087784382</v>
      </c>
      <c r="E85" s="9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</row>
    <row r="86" spans="1:78" x14ac:dyDescent="0.2">
      <c r="E86" s="9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</row>
    <row r="87" spans="1:78" x14ac:dyDescent="0.2">
      <c r="A87" s="166" t="s">
        <v>229</v>
      </c>
      <c r="B87" s="111"/>
      <c r="E87" s="9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</row>
    <row r="88" spans="1:78" x14ac:dyDescent="0.2">
      <c r="A88" s="155" t="s">
        <v>230</v>
      </c>
      <c r="C88" s="63">
        <f>SUM(F88:BZ88)</f>
        <v>4086481.5709135178</v>
      </c>
      <c r="E88" s="93"/>
      <c r="F88" s="63">
        <f>F124+F139+F154+F161</f>
        <v>0</v>
      </c>
      <c r="G88" s="63">
        <f t="shared" ref="G88:BR88" si="56">G124+G139+G154+G161</f>
        <v>0</v>
      </c>
      <c r="H88" s="63">
        <f t="shared" si="56"/>
        <v>0</v>
      </c>
      <c r="I88" s="63">
        <f t="shared" si="56"/>
        <v>0</v>
      </c>
      <c r="J88" s="63">
        <f t="shared" si="56"/>
        <v>0</v>
      </c>
      <c r="K88" s="63">
        <f t="shared" si="56"/>
        <v>0</v>
      </c>
      <c r="L88" s="63">
        <f t="shared" si="56"/>
        <v>0</v>
      </c>
      <c r="M88" s="63">
        <f t="shared" si="56"/>
        <v>0</v>
      </c>
      <c r="N88" s="63">
        <f t="shared" si="56"/>
        <v>0</v>
      </c>
      <c r="O88" s="63">
        <f t="shared" si="56"/>
        <v>0</v>
      </c>
      <c r="P88" s="63">
        <f t="shared" si="56"/>
        <v>0</v>
      </c>
      <c r="Q88" s="63">
        <f t="shared" si="56"/>
        <v>4086481.5709135178</v>
      </c>
      <c r="R88" s="63">
        <f t="shared" si="56"/>
        <v>0</v>
      </c>
      <c r="S88" s="63">
        <f t="shared" si="56"/>
        <v>0</v>
      </c>
      <c r="T88" s="63">
        <f t="shared" si="56"/>
        <v>0</v>
      </c>
      <c r="U88" s="63">
        <f t="shared" si="56"/>
        <v>0</v>
      </c>
      <c r="V88" s="63">
        <f t="shared" si="56"/>
        <v>0</v>
      </c>
      <c r="W88" s="63">
        <f t="shared" si="56"/>
        <v>0</v>
      </c>
      <c r="X88" s="63">
        <f t="shared" si="56"/>
        <v>0</v>
      </c>
      <c r="Y88" s="63">
        <f t="shared" si="56"/>
        <v>0</v>
      </c>
      <c r="Z88" s="63">
        <f t="shared" si="56"/>
        <v>0</v>
      </c>
      <c r="AA88" s="63">
        <f t="shared" si="56"/>
        <v>0</v>
      </c>
      <c r="AB88" s="63">
        <f t="shared" si="56"/>
        <v>0</v>
      </c>
      <c r="AC88" s="63">
        <f t="shared" si="56"/>
        <v>0</v>
      </c>
      <c r="AD88" s="63">
        <f t="shared" si="56"/>
        <v>0</v>
      </c>
      <c r="AE88" s="63">
        <f t="shared" si="56"/>
        <v>0</v>
      </c>
      <c r="AF88" s="63">
        <f t="shared" si="56"/>
        <v>0</v>
      </c>
      <c r="AG88" s="63">
        <f t="shared" si="56"/>
        <v>0</v>
      </c>
      <c r="AH88" s="63">
        <f t="shared" si="56"/>
        <v>0</v>
      </c>
      <c r="AI88" s="63">
        <f t="shared" si="56"/>
        <v>0</v>
      </c>
      <c r="AJ88" s="63">
        <f t="shared" si="56"/>
        <v>0</v>
      </c>
      <c r="AK88" s="63">
        <f t="shared" si="56"/>
        <v>0</v>
      </c>
      <c r="AL88" s="63">
        <f t="shared" si="56"/>
        <v>0</v>
      </c>
      <c r="AM88" s="63">
        <f t="shared" si="56"/>
        <v>0</v>
      </c>
      <c r="AN88" s="63">
        <f t="shared" si="56"/>
        <v>0</v>
      </c>
      <c r="AO88" s="63">
        <f t="shared" si="56"/>
        <v>0</v>
      </c>
      <c r="AP88" s="63">
        <f t="shared" si="56"/>
        <v>0</v>
      </c>
      <c r="AQ88" s="63">
        <f t="shared" si="56"/>
        <v>0</v>
      </c>
      <c r="AR88" s="63">
        <f t="shared" si="56"/>
        <v>0</v>
      </c>
      <c r="AS88" s="63">
        <f t="shared" si="56"/>
        <v>0</v>
      </c>
      <c r="AT88" s="63">
        <f t="shared" si="56"/>
        <v>0</v>
      </c>
      <c r="AU88" s="63">
        <f t="shared" si="56"/>
        <v>0</v>
      </c>
      <c r="AV88" s="63">
        <f t="shared" si="56"/>
        <v>0</v>
      </c>
      <c r="AW88" s="63">
        <f t="shared" si="56"/>
        <v>0</v>
      </c>
      <c r="AX88" s="63">
        <f t="shared" si="56"/>
        <v>0</v>
      </c>
      <c r="AY88" s="63">
        <f t="shared" si="56"/>
        <v>0</v>
      </c>
      <c r="AZ88" s="63">
        <f t="shared" si="56"/>
        <v>0</v>
      </c>
      <c r="BA88" s="63">
        <f t="shared" si="56"/>
        <v>0</v>
      </c>
      <c r="BB88" s="63">
        <f t="shared" si="56"/>
        <v>0</v>
      </c>
      <c r="BC88" s="63">
        <f t="shared" si="56"/>
        <v>0</v>
      </c>
      <c r="BD88" s="63">
        <f t="shared" si="56"/>
        <v>0</v>
      </c>
      <c r="BE88" s="63">
        <f t="shared" si="56"/>
        <v>0</v>
      </c>
      <c r="BF88" s="63">
        <f t="shared" si="56"/>
        <v>0</v>
      </c>
      <c r="BG88" s="63">
        <f t="shared" si="56"/>
        <v>0</v>
      </c>
      <c r="BH88" s="63">
        <f t="shared" si="56"/>
        <v>0</v>
      </c>
      <c r="BI88" s="63">
        <f t="shared" si="56"/>
        <v>0</v>
      </c>
      <c r="BJ88" s="63">
        <f t="shared" si="56"/>
        <v>0</v>
      </c>
      <c r="BK88" s="63">
        <f t="shared" si="56"/>
        <v>0</v>
      </c>
      <c r="BL88" s="63">
        <f t="shared" si="56"/>
        <v>0</v>
      </c>
      <c r="BM88" s="63">
        <f t="shared" si="56"/>
        <v>0</v>
      </c>
      <c r="BN88" s="63">
        <f t="shared" si="56"/>
        <v>0</v>
      </c>
      <c r="BO88" s="63">
        <f t="shared" si="56"/>
        <v>0</v>
      </c>
      <c r="BP88" s="63">
        <f t="shared" si="56"/>
        <v>0</v>
      </c>
      <c r="BQ88" s="63">
        <f t="shared" si="56"/>
        <v>0</v>
      </c>
      <c r="BR88" s="63">
        <f t="shared" si="56"/>
        <v>0</v>
      </c>
      <c r="BS88" s="63">
        <f t="shared" ref="BS88:BZ88" si="57">BS124+BS139+BS154+BS161</f>
        <v>0</v>
      </c>
      <c r="BT88" s="63">
        <f t="shared" si="57"/>
        <v>0</v>
      </c>
      <c r="BU88" s="63">
        <f t="shared" si="57"/>
        <v>0</v>
      </c>
      <c r="BV88" s="63">
        <f t="shared" si="57"/>
        <v>0</v>
      </c>
      <c r="BW88" s="63">
        <f t="shared" si="57"/>
        <v>0</v>
      </c>
      <c r="BX88" s="63">
        <f t="shared" si="57"/>
        <v>0</v>
      </c>
      <c r="BY88" s="63">
        <f t="shared" si="57"/>
        <v>0</v>
      </c>
      <c r="BZ88" s="63">
        <f t="shared" si="57"/>
        <v>0</v>
      </c>
    </row>
    <row r="89" spans="1:78" x14ac:dyDescent="0.2">
      <c r="E89" s="9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</row>
    <row r="90" spans="1:78" x14ac:dyDescent="0.2">
      <c r="A90" s="155" t="s">
        <v>252</v>
      </c>
      <c r="C90" s="63">
        <f>SUM(F90:BZ90)</f>
        <v>148667.4</v>
      </c>
      <c r="E90" s="93"/>
      <c r="F90" s="63">
        <f>IF(AND(F$1&gt;ScaleEconomics!$I$223, F$1&lt;=ScaleEconomics!$I$224), ScaleEconomics!$I$166/ScaleEconomics!$I$148, 0)</f>
        <v>0</v>
      </c>
      <c r="G90" s="63">
        <f>IF(AND(G$1&gt;ScaleEconomics!$I$223, G$1&lt;=ScaleEconomics!$I$224), ScaleEconomics!$I$166/ScaleEconomics!$I$148, 0)</f>
        <v>0</v>
      </c>
      <c r="H90" s="63">
        <f>IF(AND(H$1&gt;ScaleEconomics!$I$223, H$1&lt;=ScaleEconomics!$I$224), ScaleEconomics!$I$166/ScaleEconomics!$I$148, 0)</f>
        <v>49555.799999999996</v>
      </c>
      <c r="I90" s="63">
        <f>IF(AND(I$1&gt;ScaleEconomics!$I$223, I$1&lt;=ScaleEconomics!$I$224), ScaleEconomics!$I$166/ScaleEconomics!$I$148, 0)</f>
        <v>49555.799999999996</v>
      </c>
      <c r="J90" s="63">
        <f>IF(AND(J$1&gt;ScaleEconomics!$I$223, J$1&lt;=ScaleEconomics!$I$224), ScaleEconomics!$I$166/ScaleEconomics!$I$148, 0)</f>
        <v>49555.799999999996</v>
      </c>
      <c r="K90" s="63">
        <f>IF(AND(K$1&gt;ScaleEconomics!$I$223, K$1&lt;=ScaleEconomics!$I$224), ScaleEconomics!$I$166/ScaleEconomics!$I$148, 0)</f>
        <v>0</v>
      </c>
      <c r="L90" s="63">
        <f>IF(AND(L$1&gt;ScaleEconomics!$I$223, L$1&lt;=ScaleEconomics!$I$224), ScaleEconomics!$I$166/ScaleEconomics!$I$148, 0)</f>
        <v>0</v>
      </c>
      <c r="M90" s="63">
        <f>IF(AND(M$1&gt;ScaleEconomics!$I$223, M$1&lt;=ScaleEconomics!$I$224), ScaleEconomics!$I$166/ScaleEconomics!$I$148, 0)</f>
        <v>0</v>
      </c>
      <c r="N90" s="63">
        <f>IF(AND(N$1&gt;ScaleEconomics!$I$223, N$1&lt;=ScaleEconomics!$I$224), ScaleEconomics!$I$166/ScaleEconomics!$I$148, 0)</f>
        <v>0</v>
      </c>
      <c r="O90" s="63">
        <f>IF(AND(O$1&gt;ScaleEconomics!$I$223, O$1&lt;=ScaleEconomics!$I$224), ScaleEconomics!$I$166/ScaleEconomics!$I$148, 0)</f>
        <v>0</v>
      </c>
      <c r="P90" s="63">
        <f>IF(AND(P$1&gt;ScaleEconomics!$I$223, P$1&lt;=ScaleEconomics!$I$224), ScaleEconomics!$I$166/ScaleEconomics!$I$148, 0)</f>
        <v>0</v>
      </c>
      <c r="Q90" s="63">
        <f>IF(AND(Q$1&gt;ScaleEconomics!$I$223, Q$1&lt;=ScaleEconomics!$I$224), ScaleEconomics!$I$166/ScaleEconomics!$I$148, 0)</f>
        <v>0</v>
      </c>
      <c r="R90" s="63">
        <f>IF(AND(R$1&gt;ScaleEconomics!$I$223, R$1&lt;=ScaleEconomics!$I$224), ScaleEconomics!$I$166/ScaleEconomics!$I$148, 0)</f>
        <v>0</v>
      </c>
      <c r="S90" s="63">
        <f>IF(AND(S$1&gt;ScaleEconomics!$I$223, S$1&lt;=ScaleEconomics!$I$224), ScaleEconomics!$I$166/ScaleEconomics!$I$148, 0)</f>
        <v>0</v>
      </c>
      <c r="T90" s="63">
        <f>IF(AND(T$1&gt;ScaleEconomics!$I$223, T$1&lt;=ScaleEconomics!$I$224), ScaleEconomics!$I$166/ScaleEconomics!$I$148, 0)</f>
        <v>0</v>
      </c>
      <c r="U90" s="63">
        <f>IF(AND(U$1&gt;ScaleEconomics!$I$223, U$1&lt;=ScaleEconomics!$I$224), ScaleEconomics!$I$166/ScaleEconomics!$I$148, 0)</f>
        <v>0</v>
      </c>
      <c r="V90" s="63">
        <f>IF(AND(V$1&gt;ScaleEconomics!$I$223, V$1&lt;=ScaleEconomics!$I$224), ScaleEconomics!$I$166/ScaleEconomics!$I$148, 0)</f>
        <v>0</v>
      </c>
      <c r="W90" s="63">
        <f>IF(AND(W$1&gt;ScaleEconomics!$I$223, W$1&lt;=ScaleEconomics!$I$224), ScaleEconomics!$I$166/ScaleEconomics!$I$148, 0)</f>
        <v>0</v>
      </c>
      <c r="X90" s="63">
        <f>IF(AND(X$1&gt;ScaleEconomics!$I$223, X$1&lt;=ScaleEconomics!$I$224), ScaleEconomics!$I$166/ScaleEconomics!$I$148, 0)</f>
        <v>0</v>
      </c>
      <c r="Y90" s="63">
        <f>IF(AND(Y$1&gt;ScaleEconomics!$I$223, Y$1&lt;=ScaleEconomics!$I$224), ScaleEconomics!$I$166/ScaleEconomics!$I$148, 0)</f>
        <v>0</v>
      </c>
      <c r="Z90" s="63">
        <f>IF(AND(Z$1&gt;ScaleEconomics!$I$223, Z$1&lt;=ScaleEconomics!$I$224), ScaleEconomics!$I$166/ScaleEconomics!$I$148, 0)</f>
        <v>0</v>
      </c>
      <c r="AA90" s="63">
        <f>IF(AND(AA$1&gt;ScaleEconomics!$I$223, AA$1&lt;=ScaleEconomics!$I$224), ScaleEconomics!$I$166/ScaleEconomics!$I$148, 0)</f>
        <v>0</v>
      </c>
      <c r="AB90" s="63">
        <f>IF(AND(AB$1&gt;ScaleEconomics!$I$223, AB$1&lt;=ScaleEconomics!$I$224), ScaleEconomics!$I$166/ScaleEconomics!$I$148, 0)</f>
        <v>0</v>
      </c>
      <c r="AC90" s="63">
        <f>IF(AND(AC$1&gt;ScaleEconomics!$I$223, AC$1&lt;=ScaleEconomics!$I$224), ScaleEconomics!$I$166/ScaleEconomics!$I$148, 0)</f>
        <v>0</v>
      </c>
      <c r="AD90" s="63">
        <f>IF(AND(AD$1&gt;ScaleEconomics!$I$223, AD$1&lt;=ScaleEconomics!$I$224), ScaleEconomics!$I$166/ScaleEconomics!$I$148, 0)</f>
        <v>0</v>
      </c>
      <c r="AE90" s="63">
        <f>IF(AND(AE$1&gt;ScaleEconomics!$I$223, AE$1&lt;=ScaleEconomics!$I$224), ScaleEconomics!$I$166/ScaleEconomics!$I$148, 0)</f>
        <v>0</v>
      </c>
      <c r="AF90" s="63">
        <f>IF(AND(AF$1&gt;ScaleEconomics!$I$223, AF$1&lt;=ScaleEconomics!$I$224), ScaleEconomics!$I$166/ScaleEconomics!$I$148, 0)</f>
        <v>0</v>
      </c>
      <c r="AG90" s="63">
        <f>IF(AND(AG$1&gt;ScaleEconomics!$I$223, AG$1&lt;=ScaleEconomics!$I$224), ScaleEconomics!$I$166/ScaleEconomics!$I$148, 0)</f>
        <v>0</v>
      </c>
      <c r="AH90" s="63">
        <f>IF(AND(AH$1&gt;ScaleEconomics!$I$223, AH$1&lt;=ScaleEconomics!$I$224), ScaleEconomics!$I$166/ScaleEconomics!$I$148, 0)</f>
        <v>0</v>
      </c>
      <c r="AI90" s="63">
        <f>IF(AND(AI$1&gt;ScaleEconomics!$I$223, AI$1&lt;=ScaleEconomics!$I$224), ScaleEconomics!$I$166/ScaleEconomics!$I$148, 0)</f>
        <v>0</v>
      </c>
      <c r="AJ90" s="63">
        <f>IF(AND(AJ$1&gt;ScaleEconomics!$I$223, AJ$1&lt;=ScaleEconomics!$I$224), ScaleEconomics!$I$166/ScaleEconomics!$I$148, 0)</f>
        <v>0</v>
      </c>
      <c r="AK90" s="63">
        <f>IF(AND(AK$1&gt;ScaleEconomics!$I$223, AK$1&lt;=ScaleEconomics!$I$224), ScaleEconomics!$I$166/ScaleEconomics!$I$148, 0)</f>
        <v>0</v>
      </c>
      <c r="AL90" s="63">
        <f>IF(AND(AL$1&gt;ScaleEconomics!$I$223, AL$1&lt;=ScaleEconomics!$I$224), ScaleEconomics!$I$166/ScaleEconomics!$I$148, 0)</f>
        <v>0</v>
      </c>
      <c r="AM90" s="63">
        <f>IF(AND(AM$1&gt;ScaleEconomics!$I$223, AM$1&lt;=ScaleEconomics!$I$224), ScaleEconomics!$I$166/ScaleEconomics!$I$148, 0)</f>
        <v>0</v>
      </c>
      <c r="AN90" s="63">
        <f>IF(AND(AN$1&gt;ScaleEconomics!$I$223, AN$1&lt;=ScaleEconomics!$I$224), ScaleEconomics!$I$166/ScaleEconomics!$I$148, 0)</f>
        <v>0</v>
      </c>
      <c r="AO90" s="63">
        <f>IF(AND(AO$1&gt;ScaleEconomics!$I$223, AO$1&lt;=ScaleEconomics!$I$224), ScaleEconomics!$I$166/ScaleEconomics!$I$148, 0)</f>
        <v>0</v>
      </c>
      <c r="AP90" s="63">
        <f>IF(AND(AP$1&gt;ScaleEconomics!$I$223, AP$1&lt;=ScaleEconomics!$I$224), ScaleEconomics!$I$166/ScaleEconomics!$I$148, 0)</f>
        <v>0</v>
      </c>
      <c r="AQ90" s="63">
        <f>IF(AND(AQ$1&gt;ScaleEconomics!$I$223, AQ$1&lt;=ScaleEconomics!$I$224), ScaleEconomics!$I$166/ScaleEconomics!$I$148, 0)</f>
        <v>0</v>
      </c>
      <c r="AR90" s="63">
        <f>IF(AND(AR$1&gt;ScaleEconomics!$I$223, AR$1&lt;=ScaleEconomics!$I$224), ScaleEconomics!$I$166/ScaleEconomics!$I$148, 0)</f>
        <v>0</v>
      </c>
      <c r="AS90" s="63">
        <f>IF(AND(AS$1&gt;ScaleEconomics!$I$223, AS$1&lt;=ScaleEconomics!$I$224), ScaleEconomics!$I$166/ScaleEconomics!$I$148, 0)</f>
        <v>0</v>
      </c>
      <c r="AT90" s="63">
        <f>IF(AND(AT$1&gt;ScaleEconomics!$I$223, AT$1&lt;=ScaleEconomics!$I$224), ScaleEconomics!$I$166/ScaleEconomics!$I$148, 0)</f>
        <v>0</v>
      </c>
      <c r="AU90" s="63">
        <f>IF(AND(AU$1&gt;ScaleEconomics!$I$223, AU$1&lt;=ScaleEconomics!$I$224), ScaleEconomics!$I$166/ScaleEconomics!$I$148, 0)</f>
        <v>0</v>
      </c>
      <c r="AV90" s="63">
        <f>IF(AND(AV$1&gt;ScaleEconomics!$I$223, AV$1&lt;=ScaleEconomics!$I$224), ScaleEconomics!$I$166/ScaleEconomics!$I$148, 0)</f>
        <v>0</v>
      </c>
      <c r="AW90" s="63">
        <f>IF(AND(AW$1&gt;ScaleEconomics!$I$223, AW$1&lt;=ScaleEconomics!$I$224), ScaleEconomics!$I$166/ScaleEconomics!$I$148, 0)</f>
        <v>0</v>
      </c>
      <c r="AX90" s="63">
        <f>IF(AND(AX$1&gt;ScaleEconomics!$I$223, AX$1&lt;=ScaleEconomics!$I$224), ScaleEconomics!$I$166/ScaleEconomics!$I$148, 0)</f>
        <v>0</v>
      </c>
      <c r="AY90" s="63">
        <f>IF(AND(AY$1&gt;ScaleEconomics!$I$223, AY$1&lt;=ScaleEconomics!$I$224), ScaleEconomics!$I$166/ScaleEconomics!$I$148, 0)</f>
        <v>0</v>
      </c>
      <c r="AZ90" s="63">
        <f>IF(AND(AZ$1&gt;ScaleEconomics!$I$223, AZ$1&lt;=ScaleEconomics!$I$224), ScaleEconomics!$I$166/ScaleEconomics!$I$148, 0)</f>
        <v>0</v>
      </c>
      <c r="BA90" s="63">
        <f>IF(AND(BA$1&gt;ScaleEconomics!$I$223, BA$1&lt;=ScaleEconomics!$I$224), ScaleEconomics!$I$166/ScaleEconomics!$I$148, 0)</f>
        <v>0</v>
      </c>
      <c r="BB90" s="63">
        <f>IF(AND(BB$1&gt;ScaleEconomics!$I$223, BB$1&lt;=ScaleEconomics!$I$224), ScaleEconomics!$I$166/ScaleEconomics!$I$148, 0)</f>
        <v>0</v>
      </c>
      <c r="BC90" s="63">
        <f>IF(AND(BC$1&gt;ScaleEconomics!$I$223, BC$1&lt;=ScaleEconomics!$I$224), ScaleEconomics!$I$166/ScaleEconomics!$I$148, 0)</f>
        <v>0</v>
      </c>
      <c r="BD90" s="63">
        <f>IF(AND(BD$1&gt;ScaleEconomics!$I$223, BD$1&lt;=ScaleEconomics!$I$224), ScaleEconomics!$I$166/ScaleEconomics!$I$148, 0)</f>
        <v>0</v>
      </c>
      <c r="BE90" s="63">
        <f>IF(AND(BE$1&gt;ScaleEconomics!$I$223, BE$1&lt;=ScaleEconomics!$I$224), ScaleEconomics!$I$166/ScaleEconomics!$I$148, 0)</f>
        <v>0</v>
      </c>
      <c r="BF90" s="63">
        <f>IF(AND(BF$1&gt;ScaleEconomics!$I$223, BF$1&lt;=ScaleEconomics!$I$224), ScaleEconomics!$I$166/ScaleEconomics!$I$148, 0)</f>
        <v>0</v>
      </c>
      <c r="BG90" s="63">
        <f>IF(AND(BG$1&gt;ScaleEconomics!$I$223, BG$1&lt;=ScaleEconomics!$I$224), ScaleEconomics!$I$166/ScaleEconomics!$I$148, 0)</f>
        <v>0</v>
      </c>
      <c r="BH90" s="63">
        <f>IF(AND(BH$1&gt;ScaleEconomics!$I$223, BH$1&lt;=ScaleEconomics!$I$224), ScaleEconomics!$I$166/ScaleEconomics!$I$148, 0)</f>
        <v>0</v>
      </c>
      <c r="BI90" s="63">
        <f>IF(AND(BI$1&gt;ScaleEconomics!$I$223, BI$1&lt;=ScaleEconomics!$I$224), ScaleEconomics!$I$166/ScaleEconomics!$I$148, 0)</f>
        <v>0</v>
      </c>
      <c r="BJ90" s="63">
        <f>IF(AND(BJ$1&gt;ScaleEconomics!$I$223, BJ$1&lt;=ScaleEconomics!$I$224), ScaleEconomics!$I$166/ScaleEconomics!$I$148, 0)</f>
        <v>0</v>
      </c>
      <c r="BK90" s="63">
        <f>IF(AND(BK$1&gt;ScaleEconomics!$I$223, BK$1&lt;=ScaleEconomics!$I$224), ScaleEconomics!$I$166/ScaleEconomics!$I$148, 0)</f>
        <v>0</v>
      </c>
      <c r="BL90" s="63">
        <f>IF(AND(BL$1&gt;ScaleEconomics!$I$223, BL$1&lt;=ScaleEconomics!$I$224), ScaleEconomics!$I$166/ScaleEconomics!$I$148, 0)</f>
        <v>0</v>
      </c>
      <c r="BM90" s="63">
        <f>IF(AND(BM$1&gt;ScaleEconomics!$I$223, BM$1&lt;=ScaleEconomics!$I$224), ScaleEconomics!$I$166/ScaleEconomics!$I$148, 0)</f>
        <v>0</v>
      </c>
      <c r="BN90" s="63">
        <f>IF(AND(BN$1&gt;ScaleEconomics!$I$223, BN$1&lt;=ScaleEconomics!$I$224), ScaleEconomics!$I$166/ScaleEconomics!$I$148, 0)</f>
        <v>0</v>
      </c>
      <c r="BO90" s="63">
        <f>IF(AND(BO$1&gt;ScaleEconomics!$I$223, BO$1&lt;=ScaleEconomics!$I$224), ScaleEconomics!$I$166/ScaleEconomics!$I$148, 0)</f>
        <v>0</v>
      </c>
      <c r="BP90" s="63">
        <f>IF(AND(BP$1&gt;ScaleEconomics!$I$223, BP$1&lt;=ScaleEconomics!$I$224), ScaleEconomics!$I$166/ScaleEconomics!$I$148, 0)</f>
        <v>0</v>
      </c>
      <c r="BQ90" s="63">
        <f>IF(AND(BQ$1&gt;ScaleEconomics!$I$223, BQ$1&lt;=ScaleEconomics!$I$224), ScaleEconomics!$I$166/ScaleEconomics!$I$148, 0)</f>
        <v>0</v>
      </c>
      <c r="BR90" s="63">
        <f>IF(AND(BR$1&gt;ScaleEconomics!$I$223, BR$1&lt;=ScaleEconomics!$I$224), ScaleEconomics!$I$166/ScaleEconomics!$I$148, 0)</f>
        <v>0</v>
      </c>
      <c r="BS90" s="63">
        <f>IF(AND(BS$1&gt;ScaleEconomics!$I$223, BS$1&lt;=ScaleEconomics!$I$224), ScaleEconomics!$I$166/ScaleEconomics!$I$148, 0)</f>
        <v>0</v>
      </c>
      <c r="BT90" s="63">
        <f>IF(AND(BT$1&gt;ScaleEconomics!$I$223, BT$1&lt;=ScaleEconomics!$I$224), ScaleEconomics!$I$166/ScaleEconomics!$I$148, 0)</f>
        <v>0</v>
      </c>
      <c r="BU90" s="63">
        <f>IF(AND(BU$1&gt;ScaleEconomics!$I$223, BU$1&lt;=ScaleEconomics!$I$224), ScaleEconomics!$I$166/ScaleEconomics!$I$148, 0)</f>
        <v>0</v>
      </c>
      <c r="BV90" s="63">
        <f>IF(AND(BV$1&gt;ScaleEconomics!$I$223, BV$1&lt;=ScaleEconomics!$I$224), ScaleEconomics!$I$166/ScaleEconomics!$I$148, 0)</f>
        <v>0</v>
      </c>
      <c r="BW90" s="63">
        <f>IF(AND(BW$1&gt;ScaleEconomics!$I$223, BW$1&lt;=ScaleEconomics!$I$224), ScaleEconomics!$I$166/ScaleEconomics!$I$148, 0)</f>
        <v>0</v>
      </c>
      <c r="BX90" s="63">
        <f>IF(AND(BX$1&gt;ScaleEconomics!$I$223, BX$1&lt;=ScaleEconomics!$I$224), ScaleEconomics!$I$166/ScaleEconomics!$I$148, 0)</f>
        <v>0</v>
      </c>
      <c r="BY90" s="63">
        <f>IF(AND(BY$1&gt;ScaleEconomics!$I$223, BY$1&lt;=ScaleEconomics!$I$224), ScaleEconomics!$I$166/ScaleEconomics!$I$148, 0)</f>
        <v>0</v>
      </c>
      <c r="BZ90" s="63">
        <f>IF(AND(BZ$1&gt;ScaleEconomics!$I$223, BZ$1&lt;=ScaleEconomics!$I$224), ScaleEconomics!$I$166/ScaleEconomics!$I$148, 0)</f>
        <v>0</v>
      </c>
    </row>
    <row r="91" spans="1:78" ht="15" thickBot="1" x14ac:dyDescent="0.25">
      <c r="A91" s="167" t="s">
        <v>231</v>
      </c>
      <c r="B91" s="103"/>
      <c r="C91" s="123">
        <f>SUM(F91:BZ91)</f>
        <v>148667.4</v>
      </c>
      <c r="E91" s="93"/>
      <c r="F91" s="123">
        <f t="shared" ref="F91:AK91" si="58">SUM(F90:F90)</f>
        <v>0</v>
      </c>
      <c r="G91" s="123">
        <f t="shared" si="58"/>
        <v>0</v>
      </c>
      <c r="H91" s="123">
        <f t="shared" si="58"/>
        <v>49555.799999999996</v>
      </c>
      <c r="I91" s="123">
        <f t="shared" si="58"/>
        <v>49555.799999999996</v>
      </c>
      <c r="J91" s="123">
        <f t="shared" si="58"/>
        <v>49555.799999999996</v>
      </c>
      <c r="K91" s="123">
        <f t="shared" si="58"/>
        <v>0</v>
      </c>
      <c r="L91" s="123">
        <f t="shared" si="58"/>
        <v>0</v>
      </c>
      <c r="M91" s="123">
        <f t="shared" si="58"/>
        <v>0</v>
      </c>
      <c r="N91" s="123">
        <f t="shared" si="58"/>
        <v>0</v>
      </c>
      <c r="O91" s="123">
        <f t="shared" si="58"/>
        <v>0</v>
      </c>
      <c r="P91" s="123">
        <f t="shared" si="58"/>
        <v>0</v>
      </c>
      <c r="Q91" s="123">
        <f t="shared" si="58"/>
        <v>0</v>
      </c>
      <c r="R91" s="123">
        <f t="shared" si="58"/>
        <v>0</v>
      </c>
      <c r="S91" s="123">
        <f t="shared" si="58"/>
        <v>0</v>
      </c>
      <c r="T91" s="123">
        <f t="shared" si="58"/>
        <v>0</v>
      </c>
      <c r="U91" s="123">
        <f t="shared" si="58"/>
        <v>0</v>
      </c>
      <c r="V91" s="123">
        <f t="shared" si="58"/>
        <v>0</v>
      </c>
      <c r="W91" s="123">
        <f t="shared" si="58"/>
        <v>0</v>
      </c>
      <c r="X91" s="123">
        <f t="shared" si="58"/>
        <v>0</v>
      </c>
      <c r="Y91" s="123">
        <f t="shared" si="58"/>
        <v>0</v>
      </c>
      <c r="Z91" s="123">
        <f t="shared" si="58"/>
        <v>0</v>
      </c>
      <c r="AA91" s="123">
        <f t="shared" si="58"/>
        <v>0</v>
      </c>
      <c r="AB91" s="123">
        <f t="shared" si="58"/>
        <v>0</v>
      </c>
      <c r="AC91" s="123">
        <f t="shared" si="58"/>
        <v>0</v>
      </c>
      <c r="AD91" s="123">
        <f t="shared" si="58"/>
        <v>0</v>
      </c>
      <c r="AE91" s="123">
        <f t="shared" si="58"/>
        <v>0</v>
      </c>
      <c r="AF91" s="123">
        <f t="shared" si="58"/>
        <v>0</v>
      </c>
      <c r="AG91" s="123">
        <f t="shared" si="58"/>
        <v>0</v>
      </c>
      <c r="AH91" s="123">
        <f t="shared" si="58"/>
        <v>0</v>
      </c>
      <c r="AI91" s="123">
        <f t="shared" si="58"/>
        <v>0</v>
      </c>
      <c r="AJ91" s="123">
        <f t="shared" si="58"/>
        <v>0</v>
      </c>
      <c r="AK91" s="123">
        <f t="shared" si="58"/>
        <v>0</v>
      </c>
      <c r="AL91" s="123">
        <f t="shared" ref="AL91:BQ91" si="59">SUM(AL90:AL90)</f>
        <v>0</v>
      </c>
      <c r="AM91" s="123">
        <f t="shared" si="59"/>
        <v>0</v>
      </c>
      <c r="AN91" s="123">
        <f t="shared" si="59"/>
        <v>0</v>
      </c>
      <c r="AO91" s="123">
        <f t="shared" si="59"/>
        <v>0</v>
      </c>
      <c r="AP91" s="123">
        <f t="shared" si="59"/>
        <v>0</v>
      </c>
      <c r="AQ91" s="123">
        <f t="shared" si="59"/>
        <v>0</v>
      </c>
      <c r="AR91" s="123">
        <f t="shared" si="59"/>
        <v>0</v>
      </c>
      <c r="AS91" s="123">
        <f t="shared" si="59"/>
        <v>0</v>
      </c>
      <c r="AT91" s="123">
        <f t="shared" si="59"/>
        <v>0</v>
      </c>
      <c r="AU91" s="123">
        <f t="shared" si="59"/>
        <v>0</v>
      </c>
      <c r="AV91" s="123">
        <f t="shared" si="59"/>
        <v>0</v>
      </c>
      <c r="AW91" s="123">
        <f t="shared" si="59"/>
        <v>0</v>
      </c>
      <c r="AX91" s="123">
        <f t="shared" si="59"/>
        <v>0</v>
      </c>
      <c r="AY91" s="123">
        <f t="shared" si="59"/>
        <v>0</v>
      </c>
      <c r="AZ91" s="123">
        <f t="shared" si="59"/>
        <v>0</v>
      </c>
      <c r="BA91" s="123">
        <f t="shared" si="59"/>
        <v>0</v>
      </c>
      <c r="BB91" s="123">
        <f t="shared" si="59"/>
        <v>0</v>
      </c>
      <c r="BC91" s="123">
        <f t="shared" si="59"/>
        <v>0</v>
      </c>
      <c r="BD91" s="123">
        <f t="shared" si="59"/>
        <v>0</v>
      </c>
      <c r="BE91" s="123">
        <f t="shared" si="59"/>
        <v>0</v>
      </c>
      <c r="BF91" s="123">
        <f t="shared" si="59"/>
        <v>0</v>
      </c>
      <c r="BG91" s="123">
        <f t="shared" si="59"/>
        <v>0</v>
      </c>
      <c r="BH91" s="123">
        <f t="shared" si="59"/>
        <v>0</v>
      </c>
      <c r="BI91" s="123">
        <f t="shared" si="59"/>
        <v>0</v>
      </c>
      <c r="BJ91" s="123">
        <f t="shared" si="59"/>
        <v>0</v>
      </c>
      <c r="BK91" s="123">
        <f t="shared" si="59"/>
        <v>0</v>
      </c>
      <c r="BL91" s="123">
        <f t="shared" si="59"/>
        <v>0</v>
      </c>
      <c r="BM91" s="123">
        <f t="shared" si="59"/>
        <v>0</v>
      </c>
      <c r="BN91" s="123">
        <f t="shared" si="59"/>
        <v>0</v>
      </c>
      <c r="BO91" s="123">
        <f t="shared" si="59"/>
        <v>0</v>
      </c>
      <c r="BP91" s="123">
        <f t="shared" si="59"/>
        <v>0</v>
      </c>
      <c r="BQ91" s="123">
        <f t="shared" si="59"/>
        <v>0</v>
      </c>
      <c r="BR91" s="123">
        <f t="shared" ref="BR91:BZ91" si="60">SUM(BR90:BR90)</f>
        <v>0</v>
      </c>
      <c r="BS91" s="123">
        <f t="shared" si="60"/>
        <v>0</v>
      </c>
      <c r="BT91" s="123">
        <f t="shared" si="60"/>
        <v>0</v>
      </c>
      <c r="BU91" s="123">
        <f t="shared" si="60"/>
        <v>0</v>
      </c>
      <c r="BV91" s="123">
        <f t="shared" si="60"/>
        <v>0</v>
      </c>
      <c r="BW91" s="123">
        <f t="shared" si="60"/>
        <v>0</v>
      </c>
      <c r="BX91" s="123">
        <f t="shared" si="60"/>
        <v>0</v>
      </c>
      <c r="BY91" s="123">
        <f t="shared" si="60"/>
        <v>0</v>
      </c>
      <c r="BZ91" s="123">
        <f t="shared" si="60"/>
        <v>0</v>
      </c>
    </row>
    <row r="92" spans="1:78" ht="15" thickTop="1" x14ac:dyDescent="0.2">
      <c r="C92" s="63"/>
      <c r="E92" s="9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</row>
    <row r="93" spans="1:78" x14ac:dyDescent="0.2">
      <c r="A93" s="155" t="s">
        <v>232</v>
      </c>
      <c r="C93" s="63">
        <f>SUM(F93:BZ93)</f>
        <v>3463325.1075728401</v>
      </c>
      <c r="E93" s="93"/>
      <c r="F93" s="63">
        <f t="shared" ref="F93:AK93" si="61">-(MIN(F$72,0)+F112)</f>
        <v>772499.99922750005</v>
      </c>
      <c r="G93" s="63">
        <f t="shared" si="61"/>
        <v>22499.9999775</v>
      </c>
      <c r="H93" s="63">
        <f t="shared" si="61"/>
        <v>421224.29957877571</v>
      </c>
      <c r="I93" s="63">
        <f t="shared" si="61"/>
        <v>421224.29957877571</v>
      </c>
      <c r="J93" s="63">
        <f t="shared" si="61"/>
        <v>1636465.0404885337</v>
      </c>
      <c r="K93" s="63">
        <f t="shared" si="61"/>
        <v>33941.222926683738</v>
      </c>
      <c r="L93" s="63">
        <f t="shared" si="61"/>
        <v>37827.614037600491</v>
      </c>
      <c r="M93" s="63">
        <f t="shared" si="61"/>
        <v>41733.437104071782</v>
      </c>
      <c r="N93" s="63">
        <f t="shared" si="61"/>
        <v>45658.789285875508</v>
      </c>
      <c r="O93" s="63">
        <f t="shared" si="61"/>
        <v>26573.768251618028</v>
      </c>
      <c r="P93" s="63">
        <f t="shared" si="61"/>
        <v>3676.6371159062173</v>
      </c>
      <c r="Q93" s="63">
        <f t="shared" si="61"/>
        <v>0</v>
      </c>
      <c r="R93" s="63">
        <f t="shared" si="61"/>
        <v>0</v>
      </c>
      <c r="S93" s="63">
        <f t="shared" si="61"/>
        <v>0</v>
      </c>
      <c r="T93" s="63">
        <f t="shared" si="61"/>
        <v>0</v>
      </c>
      <c r="U93" s="63">
        <f t="shared" si="61"/>
        <v>0</v>
      </c>
      <c r="V93" s="63">
        <f t="shared" si="61"/>
        <v>0</v>
      </c>
      <c r="W93" s="63">
        <f t="shared" si="61"/>
        <v>0</v>
      </c>
      <c r="X93" s="63">
        <f t="shared" si="61"/>
        <v>0</v>
      </c>
      <c r="Y93" s="63">
        <f t="shared" si="61"/>
        <v>0</v>
      </c>
      <c r="Z93" s="63">
        <f t="shared" si="61"/>
        <v>0</v>
      </c>
      <c r="AA93" s="63">
        <f t="shared" si="61"/>
        <v>0</v>
      </c>
      <c r="AB93" s="63">
        <f t="shared" si="61"/>
        <v>0</v>
      </c>
      <c r="AC93" s="63">
        <f t="shared" si="61"/>
        <v>0</v>
      </c>
      <c r="AD93" s="63">
        <f t="shared" si="61"/>
        <v>0</v>
      </c>
      <c r="AE93" s="63">
        <f t="shared" si="61"/>
        <v>0</v>
      </c>
      <c r="AF93" s="63">
        <f t="shared" si="61"/>
        <v>0</v>
      </c>
      <c r="AG93" s="63">
        <f t="shared" si="61"/>
        <v>0</v>
      </c>
      <c r="AH93" s="63">
        <f t="shared" si="61"/>
        <v>0</v>
      </c>
      <c r="AI93" s="63">
        <f t="shared" si="61"/>
        <v>0</v>
      </c>
      <c r="AJ93" s="63">
        <f t="shared" si="61"/>
        <v>0</v>
      </c>
      <c r="AK93" s="63">
        <f t="shared" si="61"/>
        <v>0</v>
      </c>
      <c r="AL93" s="63">
        <f t="shared" ref="AL93:BQ93" si="62">-(MIN(AL$72,0)+AL112)</f>
        <v>0</v>
      </c>
      <c r="AM93" s="63">
        <f t="shared" si="62"/>
        <v>0</v>
      </c>
      <c r="AN93" s="63">
        <f t="shared" si="62"/>
        <v>0</v>
      </c>
      <c r="AO93" s="63">
        <f t="shared" si="62"/>
        <v>0</v>
      </c>
      <c r="AP93" s="63">
        <f t="shared" si="62"/>
        <v>0</v>
      </c>
      <c r="AQ93" s="63">
        <f t="shared" si="62"/>
        <v>0</v>
      </c>
      <c r="AR93" s="63">
        <f t="shared" si="62"/>
        <v>0</v>
      </c>
      <c r="AS93" s="63">
        <f t="shared" si="62"/>
        <v>0</v>
      </c>
      <c r="AT93" s="63">
        <f t="shared" si="62"/>
        <v>0</v>
      </c>
      <c r="AU93" s="63">
        <f t="shared" si="62"/>
        <v>0</v>
      </c>
      <c r="AV93" s="63">
        <f t="shared" si="62"/>
        <v>0</v>
      </c>
      <c r="AW93" s="63">
        <f t="shared" si="62"/>
        <v>0</v>
      </c>
      <c r="AX93" s="63">
        <f t="shared" si="62"/>
        <v>0</v>
      </c>
      <c r="AY93" s="63">
        <f t="shared" si="62"/>
        <v>0</v>
      </c>
      <c r="AZ93" s="63">
        <f t="shared" si="62"/>
        <v>0</v>
      </c>
      <c r="BA93" s="63">
        <f t="shared" si="62"/>
        <v>0</v>
      </c>
      <c r="BB93" s="63">
        <f t="shared" si="62"/>
        <v>0</v>
      </c>
      <c r="BC93" s="63">
        <f t="shared" si="62"/>
        <v>0</v>
      </c>
      <c r="BD93" s="63">
        <f t="shared" si="62"/>
        <v>0</v>
      </c>
      <c r="BE93" s="63">
        <f t="shared" si="62"/>
        <v>0</v>
      </c>
      <c r="BF93" s="63">
        <f t="shared" si="62"/>
        <v>0</v>
      </c>
      <c r="BG93" s="63">
        <f t="shared" si="62"/>
        <v>0</v>
      </c>
      <c r="BH93" s="63">
        <f t="shared" si="62"/>
        <v>0</v>
      </c>
      <c r="BI93" s="63">
        <f t="shared" si="62"/>
        <v>0</v>
      </c>
      <c r="BJ93" s="63">
        <f t="shared" si="62"/>
        <v>0</v>
      </c>
      <c r="BK93" s="63">
        <f t="shared" si="62"/>
        <v>0</v>
      </c>
      <c r="BL93" s="63">
        <f t="shared" si="62"/>
        <v>0</v>
      </c>
      <c r="BM93" s="63">
        <f t="shared" si="62"/>
        <v>0</v>
      </c>
      <c r="BN93" s="63">
        <f t="shared" si="62"/>
        <v>0</v>
      </c>
      <c r="BO93" s="63">
        <f t="shared" si="62"/>
        <v>0</v>
      </c>
      <c r="BP93" s="63">
        <f t="shared" si="62"/>
        <v>0</v>
      </c>
      <c r="BQ93" s="63">
        <f t="shared" si="62"/>
        <v>0</v>
      </c>
      <c r="BR93" s="63">
        <f t="shared" ref="BR93:BZ93" si="63">-(MIN(BR$72,0)+BR112)</f>
        <v>0</v>
      </c>
      <c r="BS93" s="63">
        <f t="shared" si="63"/>
        <v>0</v>
      </c>
      <c r="BT93" s="63">
        <f t="shared" si="63"/>
        <v>0</v>
      </c>
      <c r="BU93" s="63">
        <f t="shared" si="63"/>
        <v>0</v>
      </c>
      <c r="BV93" s="63">
        <f t="shared" si="63"/>
        <v>0</v>
      </c>
      <c r="BW93" s="63">
        <f t="shared" si="63"/>
        <v>0</v>
      </c>
      <c r="BX93" s="63">
        <f t="shared" si="63"/>
        <v>0</v>
      </c>
      <c r="BY93" s="63">
        <f t="shared" si="63"/>
        <v>0</v>
      </c>
      <c r="BZ93" s="63">
        <f t="shared" si="63"/>
        <v>0</v>
      </c>
    </row>
    <row r="94" spans="1:78" x14ac:dyDescent="0.2">
      <c r="A94" s="155" t="s">
        <v>235</v>
      </c>
      <c r="C94" s="63">
        <f>+C88+C91-C93</f>
        <v>771823.86334067816</v>
      </c>
      <c r="E94" s="9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</row>
    <row r="95" spans="1:78" ht="15" thickBot="1" x14ac:dyDescent="0.25">
      <c r="A95" s="167" t="s">
        <v>233</v>
      </c>
      <c r="B95" s="113">
        <f>XIRR(F95:BZ95, $F$2:$BZ$2)</f>
        <v>0.36001802086830148</v>
      </c>
      <c r="C95" s="114"/>
      <c r="E95" s="93"/>
      <c r="F95" s="123">
        <f t="shared" ref="F95:AK95" si="64">-F93+F88+F91</f>
        <v>-772499.99922750005</v>
      </c>
      <c r="G95" s="123">
        <f t="shared" si="64"/>
        <v>-22499.9999775</v>
      </c>
      <c r="H95" s="123">
        <f t="shared" si="64"/>
        <v>-371668.49957877572</v>
      </c>
      <c r="I95" s="123">
        <f t="shared" si="64"/>
        <v>-371668.49957877572</v>
      </c>
      <c r="J95" s="123">
        <f t="shared" si="64"/>
        <v>-1586909.2404885336</v>
      </c>
      <c r="K95" s="123">
        <f t="shared" si="64"/>
        <v>-33941.222926683738</v>
      </c>
      <c r="L95" s="123">
        <f t="shared" si="64"/>
        <v>-37827.614037600491</v>
      </c>
      <c r="M95" s="123">
        <f t="shared" si="64"/>
        <v>-41733.437104071782</v>
      </c>
      <c r="N95" s="123">
        <f t="shared" si="64"/>
        <v>-45658.789285875508</v>
      </c>
      <c r="O95" s="123">
        <f t="shared" si="64"/>
        <v>-26573.768251618028</v>
      </c>
      <c r="P95" s="123">
        <f t="shared" si="64"/>
        <v>-3676.6371159062173</v>
      </c>
      <c r="Q95" s="123">
        <f t="shared" si="64"/>
        <v>4086481.5709135178</v>
      </c>
      <c r="R95" s="123">
        <f t="shared" si="64"/>
        <v>0</v>
      </c>
      <c r="S95" s="123">
        <f t="shared" si="64"/>
        <v>0</v>
      </c>
      <c r="T95" s="123">
        <f t="shared" si="64"/>
        <v>0</v>
      </c>
      <c r="U95" s="123">
        <f t="shared" si="64"/>
        <v>0</v>
      </c>
      <c r="V95" s="123">
        <f t="shared" si="64"/>
        <v>0</v>
      </c>
      <c r="W95" s="123">
        <f t="shared" si="64"/>
        <v>0</v>
      </c>
      <c r="X95" s="123">
        <f t="shared" si="64"/>
        <v>0</v>
      </c>
      <c r="Y95" s="123">
        <f t="shared" si="64"/>
        <v>0</v>
      </c>
      <c r="Z95" s="123">
        <f t="shared" si="64"/>
        <v>0</v>
      </c>
      <c r="AA95" s="123">
        <f t="shared" si="64"/>
        <v>0</v>
      </c>
      <c r="AB95" s="123">
        <f t="shared" si="64"/>
        <v>0</v>
      </c>
      <c r="AC95" s="123">
        <f t="shared" si="64"/>
        <v>0</v>
      </c>
      <c r="AD95" s="123">
        <f t="shared" si="64"/>
        <v>0</v>
      </c>
      <c r="AE95" s="123">
        <f t="shared" si="64"/>
        <v>0</v>
      </c>
      <c r="AF95" s="123">
        <f t="shared" si="64"/>
        <v>0</v>
      </c>
      <c r="AG95" s="123">
        <f t="shared" si="64"/>
        <v>0</v>
      </c>
      <c r="AH95" s="123">
        <f t="shared" si="64"/>
        <v>0</v>
      </c>
      <c r="AI95" s="123">
        <f t="shared" si="64"/>
        <v>0</v>
      </c>
      <c r="AJ95" s="123">
        <f t="shared" si="64"/>
        <v>0</v>
      </c>
      <c r="AK95" s="123">
        <f t="shared" si="64"/>
        <v>0</v>
      </c>
      <c r="AL95" s="123">
        <f t="shared" ref="AL95:BQ95" si="65">-AL93+AL88+AL91</f>
        <v>0</v>
      </c>
      <c r="AM95" s="123">
        <f t="shared" si="65"/>
        <v>0</v>
      </c>
      <c r="AN95" s="123">
        <f t="shared" si="65"/>
        <v>0</v>
      </c>
      <c r="AO95" s="123">
        <f t="shared" si="65"/>
        <v>0</v>
      </c>
      <c r="AP95" s="123">
        <f t="shared" si="65"/>
        <v>0</v>
      </c>
      <c r="AQ95" s="123">
        <f t="shared" si="65"/>
        <v>0</v>
      </c>
      <c r="AR95" s="123">
        <f t="shared" si="65"/>
        <v>0</v>
      </c>
      <c r="AS95" s="123">
        <f t="shared" si="65"/>
        <v>0</v>
      </c>
      <c r="AT95" s="123">
        <f t="shared" si="65"/>
        <v>0</v>
      </c>
      <c r="AU95" s="123">
        <f t="shared" si="65"/>
        <v>0</v>
      </c>
      <c r="AV95" s="123">
        <f t="shared" si="65"/>
        <v>0</v>
      </c>
      <c r="AW95" s="123">
        <f t="shared" si="65"/>
        <v>0</v>
      </c>
      <c r="AX95" s="123">
        <f t="shared" si="65"/>
        <v>0</v>
      </c>
      <c r="AY95" s="123">
        <f t="shared" si="65"/>
        <v>0</v>
      </c>
      <c r="AZ95" s="123">
        <f t="shared" si="65"/>
        <v>0</v>
      </c>
      <c r="BA95" s="123">
        <f t="shared" si="65"/>
        <v>0</v>
      </c>
      <c r="BB95" s="123">
        <f t="shared" si="65"/>
        <v>0</v>
      </c>
      <c r="BC95" s="123">
        <f t="shared" si="65"/>
        <v>0</v>
      </c>
      <c r="BD95" s="123">
        <f t="shared" si="65"/>
        <v>0</v>
      </c>
      <c r="BE95" s="123">
        <f t="shared" si="65"/>
        <v>0</v>
      </c>
      <c r="BF95" s="123">
        <f t="shared" si="65"/>
        <v>0</v>
      </c>
      <c r="BG95" s="123">
        <f t="shared" si="65"/>
        <v>0</v>
      </c>
      <c r="BH95" s="123">
        <f t="shared" si="65"/>
        <v>0</v>
      </c>
      <c r="BI95" s="123">
        <f t="shared" si="65"/>
        <v>0</v>
      </c>
      <c r="BJ95" s="123">
        <f t="shared" si="65"/>
        <v>0</v>
      </c>
      <c r="BK95" s="123">
        <f t="shared" si="65"/>
        <v>0</v>
      </c>
      <c r="BL95" s="123">
        <f t="shared" si="65"/>
        <v>0</v>
      </c>
      <c r="BM95" s="123">
        <f t="shared" si="65"/>
        <v>0</v>
      </c>
      <c r="BN95" s="123">
        <f t="shared" si="65"/>
        <v>0</v>
      </c>
      <c r="BO95" s="123">
        <f t="shared" si="65"/>
        <v>0</v>
      </c>
      <c r="BP95" s="123">
        <f t="shared" si="65"/>
        <v>0</v>
      </c>
      <c r="BQ95" s="123">
        <f t="shared" si="65"/>
        <v>0</v>
      </c>
      <c r="BR95" s="123">
        <f t="shared" ref="BR95:BZ95" si="66">-BR93+BR88+BR91</f>
        <v>0</v>
      </c>
      <c r="BS95" s="123">
        <f t="shared" si="66"/>
        <v>0</v>
      </c>
      <c r="BT95" s="123">
        <f t="shared" si="66"/>
        <v>0</v>
      </c>
      <c r="BU95" s="123">
        <f t="shared" si="66"/>
        <v>0</v>
      </c>
      <c r="BV95" s="123">
        <f t="shared" si="66"/>
        <v>0</v>
      </c>
      <c r="BW95" s="123">
        <f t="shared" si="66"/>
        <v>0</v>
      </c>
      <c r="BX95" s="123">
        <f t="shared" si="66"/>
        <v>0</v>
      </c>
      <c r="BY95" s="123">
        <f t="shared" si="66"/>
        <v>0</v>
      </c>
      <c r="BZ95" s="123">
        <f t="shared" si="66"/>
        <v>0</v>
      </c>
    </row>
    <row r="96" spans="1:78" ht="15" thickTop="1" x14ac:dyDescent="0.2">
      <c r="A96" s="155" t="s">
        <v>234</v>
      </c>
      <c r="B96" s="112">
        <f>IFERROR(C88/C93,"NA")</f>
        <v>1.1799301087784384</v>
      </c>
      <c r="E96" s="9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</row>
    <row r="97" spans="1:78" x14ac:dyDescent="0.2">
      <c r="B97" s="112"/>
      <c r="E97" s="9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</row>
    <row r="98" spans="1:78" x14ac:dyDescent="0.2">
      <c r="A98" s="166" t="s">
        <v>281</v>
      </c>
      <c r="B98" s="111"/>
      <c r="E98" s="9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</row>
    <row r="99" spans="1:78" x14ac:dyDescent="0.2">
      <c r="A99" s="155" t="s">
        <v>251</v>
      </c>
      <c r="B99" s="112"/>
      <c r="E99" s="93"/>
      <c r="F99" s="63">
        <f>IF(AND(F$1&gt;ScaleEconomics!$I$223, F$1&lt;=ScaleEconomics!$I$224), ScaleEconomics!$I$182/ScaleEconomics!$I$148, 0)</f>
        <v>0</v>
      </c>
      <c r="G99" s="63">
        <f>IF(AND(G$1&gt;ScaleEconomics!$I$223, G$1&lt;=ScaleEconomics!$I$224), ScaleEconomics!$I$182/ScaleEconomics!$I$148, 0)</f>
        <v>0</v>
      </c>
      <c r="H99" s="63">
        <f>IF(AND(H$1&gt;ScaleEconomics!$I$223, H$1&lt;=ScaleEconomics!$I$224), ScaleEconomics!$I$182/ScaleEconomics!$I$148, 0)</f>
        <v>61944.75</v>
      </c>
      <c r="I99" s="63">
        <f>IF(AND(I$1&gt;ScaleEconomics!$I$223, I$1&lt;=ScaleEconomics!$I$224), ScaleEconomics!$I$182/ScaleEconomics!$I$148, 0)</f>
        <v>61944.75</v>
      </c>
      <c r="J99" s="63">
        <f>IF(AND(J$1&gt;ScaleEconomics!$I$223, J$1&lt;=ScaleEconomics!$I$224), ScaleEconomics!$I$182/ScaleEconomics!$I$148, 0)</f>
        <v>61944.75</v>
      </c>
      <c r="K99" s="63">
        <f>IF(AND(K$1&gt;ScaleEconomics!$I$223, K$1&lt;=ScaleEconomics!$I$224), ScaleEconomics!$I$182/ScaleEconomics!$I$148, 0)</f>
        <v>0</v>
      </c>
      <c r="L99" s="63">
        <f>IF(AND(L$1&gt;ScaleEconomics!$I$223, L$1&lt;=ScaleEconomics!$I$224), ScaleEconomics!$I$182/ScaleEconomics!$I$148, 0)</f>
        <v>0</v>
      </c>
      <c r="M99" s="63">
        <f>IF(AND(M$1&gt;ScaleEconomics!$I$223, M$1&lt;=ScaleEconomics!$I$224), ScaleEconomics!$I$182/ScaleEconomics!$I$148, 0)</f>
        <v>0</v>
      </c>
      <c r="N99" s="63">
        <f>IF(AND(N$1&gt;ScaleEconomics!$I$223, N$1&lt;=ScaleEconomics!$I$224), ScaleEconomics!$I$182/ScaleEconomics!$I$148, 0)</f>
        <v>0</v>
      </c>
      <c r="O99" s="63">
        <f>IF(AND(O$1&gt;ScaleEconomics!$I$223, O$1&lt;=ScaleEconomics!$I$224), ScaleEconomics!$I$182/ScaleEconomics!$I$148, 0)</f>
        <v>0</v>
      </c>
      <c r="P99" s="63">
        <f>IF(AND(P$1&gt;ScaleEconomics!$I$223, P$1&lt;=ScaleEconomics!$I$224), ScaleEconomics!$I$182/ScaleEconomics!$I$148, 0)</f>
        <v>0</v>
      </c>
      <c r="Q99" s="63">
        <f>IF(AND(Q$1&gt;ScaleEconomics!$I$223, Q$1&lt;=ScaleEconomics!$I$224), ScaleEconomics!$I$182/ScaleEconomics!$I$148, 0)</f>
        <v>0</v>
      </c>
      <c r="R99" s="63">
        <f>IF(AND(R$1&gt;ScaleEconomics!$I$223, R$1&lt;=ScaleEconomics!$I$224), ScaleEconomics!$I$182/ScaleEconomics!$I$148, 0)</f>
        <v>0</v>
      </c>
      <c r="S99" s="63">
        <f>IF(AND(S$1&gt;ScaleEconomics!$I$223, S$1&lt;=ScaleEconomics!$I$224), ScaleEconomics!$I$182/ScaleEconomics!$I$148, 0)</f>
        <v>0</v>
      </c>
      <c r="T99" s="63">
        <f>IF(AND(T$1&gt;ScaleEconomics!$I$223, T$1&lt;=ScaleEconomics!$I$224), ScaleEconomics!$I$182/ScaleEconomics!$I$148, 0)</f>
        <v>0</v>
      </c>
      <c r="U99" s="63">
        <f>IF(AND(U$1&gt;ScaleEconomics!$I$223, U$1&lt;=ScaleEconomics!$I$224), ScaleEconomics!$I$182/ScaleEconomics!$I$148, 0)</f>
        <v>0</v>
      </c>
      <c r="V99" s="63">
        <f>IF(AND(V$1&gt;ScaleEconomics!$I$223, V$1&lt;=ScaleEconomics!$I$224), ScaleEconomics!$I$182/ScaleEconomics!$I$148, 0)</f>
        <v>0</v>
      </c>
      <c r="W99" s="63">
        <f>IF(AND(W$1&gt;ScaleEconomics!$I$223, W$1&lt;=ScaleEconomics!$I$224), ScaleEconomics!$I$182/ScaleEconomics!$I$148, 0)</f>
        <v>0</v>
      </c>
      <c r="X99" s="63">
        <f>IF(AND(X$1&gt;ScaleEconomics!$I$223, X$1&lt;=ScaleEconomics!$I$224), ScaleEconomics!$I$182/ScaleEconomics!$I$148, 0)</f>
        <v>0</v>
      </c>
      <c r="Y99" s="63">
        <f>IF(AND(Y$1&gt;ScaleEconomics!$I$223, Y$1&lt;=ScaleEconomics!$I$224), ScaleEconomics!$I$182/ScaleEconomics!$I$148, 0)</f>
        <v>0</v>
      </c>
      <c r="Z99" s="63">
        <f>IF(AND(Z$1&gt;ScaleEconomics!$I$223, Z$1&lt;=ScaleEconomics!$I$224), ScaleEconomics!$I$182/ScaleEconomics!$I$148, 0)</f>
        <v>0</v>
      </c>
      <c r="AA99" s="63">
        <f>IF(AND(AA$1&gt;ScaleEconomics!$I$223, AA$1&lt;=ScaleEconomics!$I$224), ScaleEconomics!$I$182/ScaleEconomics!$I$148, 0)</f>
        <v>0</v>
      </c>
      <c r="AB99" s="63">
        <f>IF(AND(AB$1&gt;ScaleEconomics!$I$223, AB$1&lt;=ScaleEconomics!$I$224), ScaleEconomics!$I$182/ScaleEconomics!$I$148, 0)</f>
        <v>0</v>
      </c>
      <c r="AC99" s="63">
        <f>IF(AND(AC$1&gt;ScaleEconomics!$I$223, AC$1&lt;=ScaleEconomics!$I$224), ScaleEconomics!$I$182/ScaleEconomics!$I$148, 0)</f>
        <v>0</v>
      </c>
      <c r="AD99" s="63">
        <f>IF(AND(AD$1&gt;ScaleEconomics!$I$223, AD$1&lt;=ScaleEconomics!$I$224), ScaleEconomics!$I$182/ScaleEconomics!$I$148, 0)</f>
        <v>0</v>
      </c>
      <c r="AE99" s="63">
        <f>IF(AND(AE$1&gt;ScaleEconomics!$I$223, AE$1&lt;=ScaleEconomics!$I$224), ScaleEconomics!$I$182/ScaleEconomics!$I$148, 0)</f>
        <v>0</v>
      </c>
      <c r="AF99" s="63">
        <f>IF(AND(AF$1&gt;ScaleEconomics!$I$223, AF$1&lt;=ScaleEconomics!$I$224), ScaleEconomics!$I$182/ScaleEconomics!$I$148, 0)</f>
        <v>0</v>
      </c>
      <c r="AG99" s="63">
        <f>IF(AND(AG$1&gt;ScaleEconomics!$I$223, AG$1&lt;=ScaleEconomics!$I$224), ScaleEconomics!$I$182/ScaleEconomics!$I$148, 0)</f>
        <v>0</v>
      </c>
      <c r="AH99" s="63">
        <f>IF(AND(AH$1&gt;ScaleEconomics!$I$223, AH$1&lt;=ScaleEconomics!$I$224), ScaleEconomics!$I$182/ScaleEconomics!$I$148, 0)</f>
        <v>0</v>
      </c>
      <c r="AI99" s="63">
        <f>IF(AND(AI$1&gt;ScaleEconomics!$I$223, AI$1&lt;=ScaleEconomics!$I$224), ScaleEconomics!$I$182/ScaleEconomics!$I$148, 0)</f>
        <v>0</v>
      </c>
      <c r="AJ99" s="63">
        <f>IF(AND(AJ$1&gt;ScaleEconomics!$I$223, AJ$1&lt;=ScaleEconomics!$I$224), ScaleEconomics!$I$182/ScaleEconomics!$I$148, 0)</f>
        <v>0</v>
      </c>
      <c r="AK99" s="63">
        <f>IF(AND(AK$1&gt;ScaleEconomics!$I$223, AK$1&lt;=ScaleEconomics!$I$224), ScaleEconomics!$I$182/ScaleEconomics!$I$148, 0)</f>
        <v>0</v>
      </c>
      <c r="AL99" s="63">
        <f>IF(AND(AL$1&gt;ScaleEconomics!$I$223, AL$1&lt;=ScaleEconomics!$I$224), ScaleEconomics!$I$182/ScaleEconomics!$I$148, 0)</f>
        <v>0</v>
      </c>
      <c r="AM99" s="63">
        <f>IF(AND(AM$1&gt;ScaleEconomics!$I$223, AM$1&lt;=ScaleEconomics!$I$224), ScaleEconomics!$I$182/ScaleEconomics!$I$148, 0)</f>
        <v>0</v>
      </c>
      <c r="AN99" s="63">
        <f>IF(AND(AN$1&gt;ScaleEconomics!$I$223, AN$1&lt;=ScaleEconomics!$I$224), ScaleEconomics!$I$182/ScaleEconomics!$I$148, 0)</f>
        <v>0</v>
      </c>
      <c r="AO99" s="63">
        <f>IF(AND(AO$1&gt;ScaleEconomics!$I$223, AO$1&lt;=ScaleEconomics!$I$224), ScaleEconomics!$I$182/ScaleEconomics!$I$148, 0)</f>
        <v>0</v>
      </c>
      <c r="AP99" s="63">
        <f>IF(AND(AP$1&gt;ScaleEconomics!$I$223, AP$1&lt;=ScaleEconomics!$I$224), ScaleEconomics!$I$182/ScaleEconomics!$I$148, 0)</f>
        <v>0</v>
      </c>
      <c r="AQ99" s="63">
        <f>IF(AND(AQ$1&gt;ScaleEconomics!$I$223, AQ$1&lt;=ScaleEconomics!$I$224), ScaleEconomics!$I$182/ScaleEconomics!$I$148, 0)</f>
        <v>0</v>
      </c>
      <c r="AR99" s="63">
        <f>IF(AND(AR$1&gt;ScaleEconomics!$I$223, AR$1&lt;=ScaleEconomics!$I$224), ScaleEconomics!$I$182/ScaleEconomics!$I$148, 0)</f>
        <v>0</v>
      </c>
      <c r="AS99" s="63">
        <f>IF(AND(AS$1&gt;ScaleEconomics!$I$223, AS$1&lt;=ScaleEconomics!$I$224), ScaleEconomics!$I$182/ScaleEconomics!$I$148, 0)</f>
        <v>0</v>
      </c>
      <c r="AT99" s="63">
        <f>IF(AND(AT$1&gt;ScaleEconomics!$I$223, AT$1&lt;=ScaleEconomics!$I$224), ScaleEconomics!$I$182/ScaleEconomics!$I$148, 0)</f>
        <v>0</v>
      </c>
      <c r="AU99" s="63">
        <f>IF(AND(AU$1&gt;ScaleEconomics!$I$223, AU$1&lt;=ScaleEconomics!$I$224), ScaleEconomics!$I$182/ScaleEconomics!$I$148, 0)</f>
        <v>0</v>
      </c>
      <c r="AV99" s="63">
        <f>IF(AND(AV$1&gt;ScaleEconomics!$I$223, AV$1&lt;=ScaleEconomics!$I$224), ScaleEconomics!$I$182/ScaleEconomics!$I$148, 0)</f>
        <v>0</v>
      </c>
      <c r="AW99" s="63">
        <f>IF(AND(AW$1&gt;ScaleEconomics!$I$223, AW$1&lt;=ScaleEconomics!$I$224), ScaleEconomics!$I$182/ScaleEconomics!$I$148, 0)</f>
        <v>0</v>
      </c>
      <c r="AX99" s="63">
        <f>IF(AND(AX$1&gt;ScaleEconomics!$I$223, AX$1&lt;=ScaleEconomics!$I$224), ScaleEconomics!$I$182/ScaleEconomics!$I$148, 0)</f>
        <v>0</v>
      </c>
      <c r="AY99" s="63">
        <f>IF(AND(AY$1&gt;ScaleEconomics!$I$223, AY$1&lt;=ScaleEconomics!$I$224), ScaleEconomics!$I$182/ScaleEconomics!$I$148, 0)</f>
        <v>0</v>
      </c>
      <c r="AZ99" s="63">
        <f>IF(AND(AZ$1&gt;ScaleEconomics!$I$223, AZ$1&lt;=ScaleEconomics!$I$224), ScaleEconomics!$I$182/ScaleEconomics!$I$148, 0)</f>
        <v>0</v>
      </c>
      <c r="BA99" s="63">
        <f>IF(AND(BA$1&gt;ScaleEconomics!$I$223, BA$1&lt;=ScaleEconomics!$I$224), ScaleEconomics!$I$182/ScaleEconomics!$I$148, 0)</f>
        <v>0</v>
      </c>
      <c r="BB99" s="63">
        <f>IF(AND(BB$1&gt;ScaleEconomics!$I$223, BB$1&lt;=ScaleEconomics!$I$224), ScaleEconomics!$I$182/ScaleEconomics!$I$148, 0)</f>
        <v>0</v>
      </c>
      <c r="BC99" s="63">
        <f>IF(AND(BC$1&gt;ScaleEconomics!$I$223, BC$1&lt;=ScaleEconomics!$I$224), ScaleEconomics!$I$182/ScaleEconomics!$I$148, 0)</f>
        <v>0</v>
      </c>
      <c r="BD99" s="63">
        <f>IF(AND(BD$1&gt;ScaleEconomics!$I$223, BD$1&lt;=ScaleEconomics!$I$224), ScaleEconomics!$I$182/ScaleEconomics!$I$148, 0)</f>
        <v>0</v>
      </c>
      <c r="BE99" s="63">
        <f>IF(AND(BE$1&gt;ScaleEconomics!$I$223, BE$1&lt;=ScaleEconomics!$I$224), ScaleEconomics!$I$182/ScaleEconomics!$I$148, 0)</f>
        <v>0</v>
      </c>
      <c r="BF99" s="63">
        <f>IF(AND(BF$1&gt;ScaleEconomics!$I$223, BF$1&lt;=ScaleEconomics!$I$224), ScaleEconomics!$I$182/ScaleEconomics!$I$148, 0)</f>
        <v>0</v>
      </c>
      <c r="BG99" s="63">
        <f>IF(AND(BG$1&gt;ScaleEconomics!$I$223, BG$1&lt;=ScaleEconomics!$I$224), ScaleEconomics!$I$182/ScaleEconomics!$I$148, 0)</f>
        <v>0</v>
      </c>
      <c r="BH99" s="63">
        <f>IF(AND(BH$1&gt;ScaleEconomics!$I$223, BH$1&lt;=ScaleEconomics!$I$224), ScaleEconomics!$I$182/ScaleEconomics!$I$148, 0)</f>
        <v>0</v>
      </c>
      <c r="BI99" s="63">
        <f>IF(AND(BI$1&gt;ScaleEconomics!$I$223, BI$1&lt;=ScaleEconomics!$I$224), ScaleEconomics!$I$182/ScaleEconomics!$I$148, 0)</f>
        <v>0</v>
      </c>
      <c r="BJ99" s="63">
        <f>IF(AND(BJ$1&gt;ScaleEconomics!$I$223, BJ$1&lt;=ScaleEconomics!$I$224), ScaleEconomics!$I$182/ScaleEconomics!$I$148, 0)</f>
        <v>0</v>
      </c>
      <c r="BK99" s="63">
        <f>IF(AND(BK$1&gt;ScaleEconomics!$I$223, BK$1&lt;=ScaleEconomics!$I$224), ScaleEconomics!$I$182/ScaleEconomics!$I$148, 0)</f>
        <v>0</v>
      </c>
      <c r="BL99" s="63">
        <f>IF(AND(BL$1&gt;ScaleEconomics!$I$223, BL$1&lt;=ScaleEconomics!$I$224), ScaleEconomics!$I$182/ScaleEconomics!$I$148, 0)</f>
        <v>0</v>
      </c>
      <c r="BM99" s="63">
        <f>IF(AND(BM$1&gt;ScaleEconomics!$I$223, BM$1&lt;=ScaleEconomics!$I$224), ScaleEconomics!$I$182/ScaleEconomics!$I$148, 0)</f>
        <v>0</v>
      </c>
      <c r="BN99" s="63">
        <f>IF(AND(BN$1&gt;ScaleEconomics!$I$223, BN$1&lt;=ScaleEconomics!$I$224), ScaleEconomics!$I$182/ScaleEconomics!$I$148, 0)</f>
        <v>0</v>
      </c>
      <c r="BO99" s="63">
        <f>IF(AND(BO$1&gt;ScaleEconomics!$I$223, BO$1&lt;=ScaleEconomics!$I$224), ScaleEconomics!$I$182/ScaleEconomics!$I$148, 0)</f>
        <v>0</v>
      </c>
      <c r="BP99" s="63">
        <f>IF(AND(BP$1&gt;ScaleEconomics!$I$223, BP$1&lt;=ScaleEconomics!$I$224), ScaleEconomics!$I$182/ScaleEconomics!$I$148, 0)</f>
        <v>0</v>
      </c>
      <c r="BQ99" s="63">
        <f>IF(AND(BQ$1&gt;ScaleEconomics!$I$223, BQ$1&lt;=ScaleEconomics!$I$224), ScaleEconomics!$I$182/ScaleEconomics!$I$148, 0)</f>
        <v>0</v>
      </c>
      <c r="BR99" s="63">
        <f>IF(AND(BR$1&gt;ScaleEconomics!$I$223, BR$1&lt;=ScaleEconomics!$I$224), ScaleEconomics!$I$182/ScaleEconomics!$I$148, 0)</f>
        <v>0</v>
      </c>
      <c r="BS99" s="63">
        <f>IF(AND(BS$1&gt;ScaleEconomics!$I$223, BS$1&lt;=ScaleEconomics!$I$224), ScaleEconomics!$I$182/ScaleEconomics!$I$148, 0)</f>
        <v>0</v>
      </c>
      <c r="BT99" s="63">
        <f>IF(AND(BT$1&gt;ScaleEconomics!$I$223, BT$1&lt;=ScaleEconomics!$I$224), ScaleEconomics!$I$182/ScaleEconomics!$I$148, 0)</f>
        <v>0</v>
      </c>
      <c r="BU99" s="63">
        <f>IF(AND(BU$1&gt;ScaleEconomics!$I$223, BU$1&lt;=ScaleEconomics!$I$224), ScaleEconomics!$I$182/ScaleEconomics!$I$148, 0)</f>
        <v>0</v>
      </c>
      <c r="BV99" s="63">
        <f>IF(AND(BV$1&gt;ScaleEconomics!$I$223, BV$1&lt;=ScaleEconomics!$I$224), ScaleEconomics!$I$182/ScaleEconomics!$I$148, 0)</f>
        <v>0</v>
      </c>
      <c r="BW99" s="63">
        <f>IF(AND(BW$1&gt;ScaleEconomics!$I$223, BW$1&lt;=ScaleEconomics!$I$224), ScaleEconomics!$I$182/ScaleEconomics!$I$148, 0)</f>
        <v>0</v>
      </c>
      <c r="BX99" s="63">
        <f>IF(AND(BX$1&gt;ScaleEconomics!$I$223, BX$1&lt;=ScaleEconomics!$I$224), ScaleEconomics!$I$182/ScaleEconomics!$I$148, 0)</f>
        <v>0</v>
      </c>
      <c r="BY99" s="63">
        <f>IF(AND(BY$1&gt;ScaleEconomics!$I$223, BY$1&lt;=ScaleEconomics!$I$224), ScaleEconomics!$I$182/ScaleEconomics!$I$148, 0)</f>
        <v>0</v>
      </c>
      <c r="BZ99" s="63">
        <f>IF(AND(BZ$1&gt;ScaleEconomics!$I$223, BZ$1&lt;=ScaleEconomics!$I$224), ScaleEconomics!$I$182/ScaleEconomics!$I$148, 0)</f>
        <v>0</v>
      </c>
    </row>
    <row r="100" spans="1:78" x14ac:dyDescent="0.2">
      <c r="A100" s="155" t="s">
        <v>249</v>
      </c>
      <c r="B100" s="112"/>
      <c r="E100" s="93"/>
      <c r="F100" s="63">
        <f>IF(AND(F$1&gt;ScaleEconomics!$I$225, F$1&lt;=ScaleEconomics!$I$226), ScaleEconomics!$I$202/ScaleEconomics!$I$185, 0)</f>
        <v>0</v>
      </c>
      <c r="G100" s="63">
        <f>IF(AND(G$1&gt;ScaleEconomics!$I$225, G$1&lt;=ScaleEconomics!$I$226), ScaleEconomics!$I$202/ScaleEconomics!$I$185, 0)</f>
        <v>0</v>
      </c>
      <c r="H100" s="63">
        <f>IF(AND(H$1&gt;ScaleEconomics!$I$225, H$1&lt;=ScaleEconomics!$I$226), ScaleEconomics!$I$202/ScaleEconomics!$I$185, 0)</f>
        <v>0</v>
      </c>
      <c r="I100" s="63">
        <f>IF(AND(I$1&gt;ScaleEconomics!$I$225, I$1&lt;=ScaleEconomics!$I$226), ScaleEconomics!$I$202/ScaleEconomics!$I$185, 0)</f>
        <v>0</v>
      </c>
      <c r="J100" s="63">
        <f>IF(AND(J$1&gt;ScaleEconomics!$I$225, J$1&lt;=ScaleEconomics!$I$226), ScaleEconomics!$I$202/ScaleEconomics!$I$185, 0)</f>
        <v>0</v>
      </c>
      <c r="K100" s="63">
        <f>IF(AND(K$1&gt;ScaleEconomics!$I$225, K$1&lt;=ScaleEconomics!$I$226), ScaleEconomics!$I$202/ScaleEconomics!$I$185, 0)</f>
        <v>44600.22</v>
      </c>
      <c r="L100" s="63">
        <f>IF(AND(L$1&gt;ScaleEconomics!$I$225, L$1&lt;=ScaleEconomics!$I$226), ScaleEconomics!$I$202/ScaleEconomics!$I$185, 0)</f>
        <v>44600.22</v>
      </c>
      <c r="M100" s="63">
        <f>IF(AND(M$1&gt;ScaleEconomics!$I$225, M$1&lt;=ScaleEconomics!$I$226), ScaleEconomics!$I$202/ScaleEconomics!$I$185, 0)</f>
        <v>44600.22</v>
      </c>
      <c r="N100" s="63">
        <f>IF(AND(N$1&gt;ScaleEconomics!$I$225, N$1&lt;=ScaleEconomics!$I$226), ScaleEconomics!$I$202/ScaleEconomics!$I$185, 0)</f>
        <v>44600.22</v>
      </c>
      <c r="O100" s="63">
        <f>IF(AND(O$1&gt;ScaleEconomics!$I$225, O$1&lt;=ScaleEconomics!$I$226), ScaleEconomics!$I$202/ScaleEconomics!$I$185, 0)</f>
        <v>44600.22</v>
      </c>
      <c r="P100" s="63">
        <f>IF(AND(P$1&gt;ScaleEconomics!$I$225, P$1&lt;=ScaleEconomics!$I$226), ScaleEconomics!$I$202/ScaleEconomics!$I$185, 0)</f>
        <v>0</v>
      </c>
      <c r="Q100" s="63">
        <f>IF(AND(Q$1&gt;ScaleEconomics!$I$225, Q$1&lt;=ScaleEconomics!$I$226), ScaleEconomics!$I$202/ScaleEconomics!$I$185, 0)</f>
        <v>0</v>
      </c>
      <c r="R100" s="63">
        <f>IF(AND(R$1&gt;ScaleEconomics!$I$225, R$1&lt;=ScaleEconomics!$I$226), ScaleEconomics!$I$202/ScaleEconomics!$I$185, 0)</f>
        <v>0</v>
      </c>
      <c r="S100" s="63">
        <f>IF(AND(S$1&gt;ScaleEconomics!$I$225, S$1&lt;=ScaleEconomics!$I$226), ScaleEconomics!$I$202/ScaleEconomics!$I$185, 0)</f>
        <v>0</v>
      </c>
      <c r="T100" s="63">
        <f>IF(AND(T$1&gt;ScaleEconomics!$I$225, T$1&lt;=ScaleEconomics!$I$226), ScaleEconomics!$I$202/ScaleEconomics!$I$185, 0)</f>
        <v>0</v>
      </c>
      <c r="U100" s="63">
        <f>IF(AND(U$1&gt;ScaleEconomics!$I$225, U$1&lt;=ScaleEconomics!$I$226), ScaleEconomics!$I$202/ScaleEconomics!$I$185, 0)</f>
        <v>0</v>
      </c>
      <c r="V100" s="63">
        <f>IF(AND(V$1&gt;ScaleEconomics!$I$225, V$1&lt;=ScaleEconomics!$I$226), ScaleEconomics!$I$202/ScaleEconomics!$I$185, 0)</f>
        <v>0</v>
      </c>
      <c r="W100" s="63">
        <f>IF(AND(W$1&gt;ScaleEconomics!$I$225, W$1&lt;=ScaleEconomics!$I$226), ScaleEconomics!$I$202/ScaleEconomics!$I$185, 0)</f>
        <v>0</v>
      </c>
      <c r="X100" s="63">
        <f>IF(AND(X$1&gt;ScaleEconomics!$I$225, X$1&lt;=ScaleEconomics!$I$226), ScaleEconomics!$I$202/ScaleEconomics!$I$185, 0)</f>
        <v>0</v>
      </c>
      <c r="Y100" s="63">
        <f>IF(AND(Y$1&gt;ScaleEconomics!$I$225, Y$1&lt;=ScaleEconomics!$I$226), ScaleEconomics!$I$202/ScaleEconomics!$I$185, 0)</f>
        <v>0</v>
      </c>
      <c r="Z100" s="63">
        <f>IF(AND(Z$1&gt;ScaleEconomics!$I$225, Z$1&lt;=ScaleEconomics!$I$226), ScaleEconomics!$I$202/ScaleEconomics!$I$185, 0)</f>
        <v>0</v>
      </c>
      <c r="AA100" s="63">
        <f>IF(AND(AA$1&gt;ScaleEconomics!$I$225, AA$1&lt;=ScaleEconomics!$I$226), ScaleEconomics!$I$202/ScaleEconomics!$I$185, 0)</f>
        <v>0</v>
      </c>
      <c r="AB100" s="63">
        <f>IF(AND(AB$1&gt;ScaleEconomics!$I$225, AB$1&lt;=ScaleEconomics!$I$226), ScaleEconomics!$I$202/ScaleEconomics!$I$185, 0)</f>
        <v>0</v>
      </c>
      <c r="AC100" s="63">
        <f>IF(AND(AC$1&gt;ScaleEconomics!$I$225, AC$1&lt;=ScaleEconomics!$I$226), ScaleEconomics!$I$202/ScaleEconomics!$I$185, 0)</f>
        <v>0</v>
      </c>
      <c r="AD100" s="63">
        <f>IF(AND(AD$1&gt;ScaleEconomics!$I$225, AD$1&lt;=ScaleEconomics!$I$226), ScaleEconomics!$I$202/ScaleEconomics!$I$185, 0)</f>
        <v>0</v>
      </c>
      <c r="AE100" s="63">
        <f>IF(AND(AE$1&gt;ScaleEconomics!$I$225, AE$1&lt;=ScaleEconomics!$I$226), ScaleEconomics!$I$202/ScaleEconomics!$I$185, 0)</f>
        <v>0</v>
      </c>
      <c r="AF100" s="63">
        <f>IF(AND(AF$1&gt;ScaleEconomics!$I$225, AF$1&lt;=ScaleEconomics!$I$226), ScaleEconomics!$I$202/ScaleEconomics!$I$185, 0)</f>
        <v>0</v>
      </c>
      <c r="AG100" s="63">
        <f>IF(AND(AG$1&gt;ScaleEconomics!$I$225, AG$1&lt;=ScaleEconomics!$I$226), ScaleEconomics!$I$202/ScaleEconomics!$I$185, 0)</f>
        <v>0</v>
      </c>
      <c r="AH100" s="63">
        <f>IF(AND(AH$1&gt;ScaleEconomics!$I$225, AH$1&lt;=ScaleEconomics!$I$226), ScaleEconomics!$I$202/ScaleEconomics!$I$185, 0)</f>
        <v>0</v>
      </c>
      <c r="AI100" s="63">
        <f>IF(AND(AI$1&gt;ScaleEconomics!$I$225, AI$1&lt;=ScaleEconomics!$I$226), ScaleEconomics!$I$202/ScaleEconomics!$I$185, 0)</f>
        <v>0</v>
      </c>
      <c r="AJ100" s="63">
        <f>IF(AND(AJ$1&gt;ScaleEconomics!$I$225, AJ$1&lt;=ScaleEconomics!$I$226), ScaleEconomics!$I$202/ScaleEconomics!$I$185, 0)</f>
        <v>0</v>
      </c>
      <c r="AK100" s="63">
        <f>IF(AND(AK$1&gt;ScaleEconomics!$I$225, AK$1&lt;=ScaleEconomics!$I$226), ScaleEconomics!$I$202/ScaleEconomics!$I$185, 0)</f>
        <v>0</v>
      </c>
      <c r="AL100" s="63">
        <f>IF(AND(AL$1&gt;ScaleEconomics!$I$225, AL$1&lt;=ScaleEconomics!$I$226), ScaleEconomics!$I$202/ScaleEconomics!$I$185, 0)</f>
        <v>0</v>
      </c>
      <c r="AM100" s="63">
        <f>IF(AND(AM$1&gt;ScaleEconomics!$I$225, AM$1&lt;=ScaleEconomics!$I$226), ScaleEconomics!$I$202/ScaleEconomics!$I$185, 0)</f>
        <v>0</v>
      </c>
      <c r="AN100" s="63">
        <f>IF(AND(AN$1&gt;ScaleEconomics!$I$225, AN$1&lt;=ScaleEconomics!$I$226), ScaleEconomics!$I$202/ScaleEconomics!$I$185, 0)</f>
        <v>0</v>
      </c>
      <c r="AO100" s="63">
        <f>IF(AND(AO$1&gt;ScaleEconomics!$I$225, AO$1&lt;=ScaleEconomics!$I$226), ScaleEconomics!$I$202/ScaleEconomics!$I$185, 0)</f>
        <v>0</v>
      </c>
      <c r="AP100" s="63">
        <f>IF(AND(AP$1&gt;ScaleEconomics!$I$225, AP$1&lt;=ScaleEconomics!$I$226), ScaleEconomics!$I$202/ScaleEconomics!$I$185, 0)</f>
        <v>0</v>
      </c>
      <c r="AQ100" s="63">
        <f>IF(AND(AQ$1&gt;ScaleEconomics!$I$225, AQ$1&lt;=ScaleEconomics!$I$226), ScaleEconomics!$I$202/ScaleEconomics!$I$185, 0)</f>
        <v>0</v>
      </c>
      <c r="AR100" s="63">
        <f>IF(AND(AR$1&gt;ScaleEconomics!$I$225, AR$1&lt;=ScaleEconomics!$I$226), ScaleEconomics!$I$202/ScaleEconomics!$I$185, 0)</f>
        <v>0</v>
      </c>
      <c r="AS100" s="63">
        <f>IF(AND(AS$1&gt;ScaleEconomics!$I$225, AS$1&lt;=ScaleEconomics!$I$226), ScaleEconomics!$I$202/ScaleEconomics!$I$185, 0)</f>
        <v>0</v>
      </c>
      <c r="AT100" s="63">
        <f>IF(AND(AT$1&gt;ScaleEconomics!$I$225, AT$1&lt;=ScaleEconomics!$I$226), ScaleEconomics!$I$202/ScaleEconomics!$I$185, 0)</f>
        <v>0</v>
      </c>
      <c r="AU100" s="63">
        <f>IF(AND(AU$1&gt;ScaleEconomics!$I$225, AU$1&lt;=ScaleEconomics!$I$226), ScaleEconomics!$I$202/ScaleEconomics!$I$185, 0)</f>
        <v>0</v>
      </c>
      <c r="AV100" s="63">
        <f>IF(AND(AV$1&gt;ScaleEconomics!$I$225, AV$1&lt;=ScaleEconomics!$I$226), ScaleEconomics!$I$202/ScaleEconomics!$I$185, 0)</f>
        <v>0</v>
      </c>
      <c r="AW100" s="63">
        <f>IF(AND(AW$1&gt;ScaleEconomics!$I$225, AW$1&lt;=ScaleEconomics!$I$226), ScaleEconomics!$I$202/ScaleEconomics!$I$185, 0)</f>
        <v>0</v>
      </c>
      <c r="AX100" s="63">
        <f>IF(AND(AX$1&gt;ScaleEconomics!$I$225, AX$1&lt;=ScaleEconomics!$I$226), ScaleEconomics!$I$202/ScaleEconomics!$I$185, 0)</f>
        <v>0</v>
      </c>
      <c r="AY100" s="63">
        <f>IF(AND(AY$1&gt;ScaleEconomics!$I$225, AY$1&lt;=ScaleEconomics!$I$226), ScaleEconomics!$I$202/ScaleEconomics!$I$185, 0)</f>
        <v>0</v>
      </c>
      <c r="AZ100" s="63">
        <f>IF(AND(AZ$1&gt;ScaleEconomics!$I$225, AZ$1&lt;=ScaleEconomics!$I$226), ScaleEconomics!$I$202/ScaleEconomics!$I$185, 0)</f>
        <v>0</v>
      </c>
      <c r="BA100" s="63">
        <f>IF(AND(BA$1&gt;ScaleEconomics!$I$225, BA$1&lt;=ScaleEconomics!$I$226), ScaleEconomics!$I$202/ScaleEconomics!$I$185, 0)</f>
        <v>0</v>
      </c>
      <c r="BB100" s="63">
        <f>IF(AND(BB$1&gt;ScaleEconomics!$I$225, BB$1&lt;=ScaleEconomics!$I$226), ScaleEconomics!$I$202/ScaleEconomics!$I$185, 0)</f>
        <v>0</v>
      </c>
      <c r="BC100" s="63">
        <f>IF(AND(BC$1&gt;ScaleEconomics!$I$225, BC$1&lt;=ScaleEconomics!$I$226), ScaleEconomics!$I$202/ScaleEconomics!$I$185, 0)</f>
        <v>0</v>
      </c>
      <c r="BD100" s="63">
        <f>IF(AND(BD$1&gt;ScaleEconomics!$I$225, BD$1&lt;=ScaleEconomics!$I$226), ScaleEconomics!$I$202/ScaleEconomics!$I$185, 0)</f>
        <v>0</v>
      </c>
      <c r="BE100" s="63">
        <f>IF(AND(BE$1&gt;ScaleEconomics!$I$225, BE$1&lt;=ScaleEconomics!$I$226), ScaleEconomics!$I$202/ScaleEconomics!$I$185, 0)</f>
        <v>0</v>
      </c>
      <c r="BF100" s="63">
        <f>IF(AND(BF$1&gt;ScaleEconomics!$I$225, BF$1&lt;=ScaleEconomics!$I$226), ScaleEconomics!$I$202/ScaleEconomics!$I$185, 0)</f>
        <v>0</v>
      </c>
      <c r="BG100" s="63">
        <f>IF(AND(BG$1&gt;ScaleEconomics!$I$225, BG$1&lt;=ScaleEconomics!$I$226), ScaleEconomics!$I$202/ScaleEconomics!$I$185, 0)</f>
        <v>0</v>
      </c>
      <c r="BH100" s="63">
        <f>IF(AND(BH$1&gt;ScaleEconomics!$I$225, BH$1&lt;=ScaleEconomics!$I$226), ScaleEconomics!$I$202/ScaleEconomics!$I$185, 0)</f>
        <v>0</v>
      </c>
      <c r="BI100" s="63">
        <f>IF(AND(BI$1&gt;ScaleEconomics!$I$225, BI$1&lt;=ScaleEconomics!$I$226), ScaleEconomics!$I$202/ScaleEconomics!$I$185, 0)</f>
        <v>0</v>
      </c>
      <c r="BJ100" s="63">
        <f>IF(AND(BJ$1&gt;ScaleEconomics!$I$225, BJ$1&lt;=ScaleEconomics!$I$226), ScaleEconomics!$I$202/ScaleEconomics!$I$185, 0)</f>
        <v>0</v>
      </c>
      <c r="BK100" s="63">
        <f>IF(AND(BK$1&gt;ScaleEconomics!$I$225, BK$1&lt;=ScaleEconomics!$I$226), ScaleEconomics!$I$202/ScaleEconomics!$I$185, 0)</f>
        <v>0</v>
      </c>
      <c r="BL100" s="63">
        <f>IF(AND(BL$1&gt;ScaleEconomics!$I$225, BL$1&lt;=ScaleEconomics!$I$226), ScaleEconomics!$I$202/ScaleEconomics!$I$185, 0)</f>
        <v>0</v>
      </c>
      <c r="BM100" s="63">
        <f>IF(AND(BM$1&gt;ScaleEconomics!$I$225, BM$1&lt;=ScaleEconomics!$I$226), ScaleEconomics!$I$202/ScaleEconomics!$I$185, 0)</f>
        <v>0</v>
      </c>
      <c r="BN100" s="63">
        <f>IF(AND(BN$1&gt;ScaleEconomics!$I$225, BN$1&lt;=ScaleEconomics!$I$226), ScaleEconomics!$I$202/ScaleEconomics!$I$185, 0)</f>
        <v>0</v>
      </c>
      <c r="BO100" s="63">
        <f>IF(AND(BO$1&gt;ScaleEconomics!$I$225, BO$1&lt;=ScaleEconomics!$I$226), ScaleEconomics!$I$202/ScaleEconomics!$I$185, 0)</f>
        <v>0</v>
      </c>
      <c r="BP100" s="63">
        <f>IF(AND(BP$1&gt;ScaleEconomics!$I$225, BP$1&lt;=ScaleEconomics!$I$226), ScaleEconomics!$I$202/ScaleEconomics!$I$185, 0)</f>
        <v>0</v>
      </c>
      <c r="BQ100" s="63">
        <f>IF(AND(BQ$1&gt;ScaleEconomics!$I$225, BQ$1&lt;=ScaleEconomics!$I$226), ScaleEconomics!$I$202/ScaleEconomics!$I$185, 0)</f>
        <v>0</v>
      </c>
      <c r="BR100" s="63">
        <f>IF(AND(BR$1&gt;ScaleEconomics!$I$225, BR$1&lt;=ScaleEconomics!$I$226), ScaleEconomics!$I$202/ScaleEconomics!$I$185, 0)</f>
        <v>0</v>
      </c>
      <c r="BS100" s="63">
        <f>IF(AND(BS$1&gt;ScaleEconomics!$I$225, BS$1&lt;=ScaleEconomics!$I$226), ScaleEconomics!$I$202/ScaleEconomics!$I$185, 0)</f>
        <v>0</v>
      </c>
      <c r="BT100" s="63">
        <f>IF(AND(BT$1&gt;ScaleEconomics!$I$225, BT$1&lt;=ScaleEconomics!$I$226), ScaleEconomics!$I$202/ScaleEconomics!$I$185, 0)</f>
        <v>0</v>
      </c>
      <c r="BU100" s="63">
        <f>IF(AND(BU$1&gt;ScaleEconomics!$I$225, BU$1&lt;=ScaleEconomics!$I$226), ScaleEconomics!$I$202/ScaleEconomics!$I$185, 0)</f>
        <v>0</v>
      </c>
      <c r="BV100" s="63">
        <f>IF(AND(BV$1&gt;ScaleEconomics!$I$225, BV$1&lt;=ScaleEconomics!$I$226), ScaleEconomics!$I$202/ScaleEconomics!$I$185, 0)</f>
        <v>0</v>
      </c>
      <c r="BW100" s="63">
        <f>IF(AND(BW$1&gt;ScaleEconomics!$I$225, BW$1&lt;=ScaleEconomics!$I$226), ScaleEconomics!$I$202/ScaleEconomics!$I$185, 0)</f>
        <v>0</v>
      </c>
      <c r="BX100" s="63">
        <f>IF(AND(BX$1&gt;ScaleEconomics!$I$225, BX$1&lt;=ScaleEconomics!$I$226), ScaleEconomics!$I$202/ScaleEconomics!$I$185, 0)</f>
        <v>0</v>
      </c>
      <c r="BY100" s="63">
        <f>IF(AND(BY$1&gt;ScaleEconomics!$I$225, BY$1&lt;=ScaleEconomics!$I$226), ScaleEconomics!$I$202/ScaleEconomics!$I$185, 0)</f>
        <v>0</v>
      </c>
      <c r="BZ100" s="63">
        <f>IF(AND(BZ$1&gt;ScaleEconomics!$I$225, BZ$1&lt;=ScaleEconomics!$I$226), ScaleEconomics!$I$202/ScaleEconomics!$I$185, 0)</f>
        <v>0</v>
      </c>
    </row>
    <row r="101" spans="1:78" ht="15" thickBot="1" x14ac:dyDescent="0.25">
      <c r="A101" s="167" t="s">
        <v>282</v>
      </c>
      <c r="B101" s="103"/>
      <c r="C101" s="123">
        <f>SUM(F101:BZ101)</f>
        <v>408835.35</v>
      </c>
      <c r="E101" s="93"/>
      <c r="F101" s="123">
        <f>SUM(F99:F100)</f>
        <v>0</v>
      </c>
      <c r="G101" s="123">
        <f t="shared" ref="G101:BR101" si="67">SUM(G99:G100)</f>
        <v>0</v>
      </c>
      <c r="H101" s="123">
        <f t="shared" si="67"/>
        <v>61944.75</v>
      </c>
      <c r="I101" s="123">
        <f t="shared" si="67"/>
        <v>61944.75</v>
      </c>
      <c r="J101" s="123">
        <f t="shared" si="67"/>
        <v>61944.75</v>
      </c>
      <c r="K101" s="123">
        <f t="shared" si="67"/>
        <v>44600.22</v>
      </c>
      <c r="L101" s="123">
        <f t="shared" si="67"/>
        <v>44600.22</v>
      </c>
      <c r="M101" s="123">
        <f t="shared" si="67"/>
        <v>44600.22</v>
      </c>
      <c r="N101" s="123">
        <f t="shared" si="67"/>
        <v>44600.22</v>
      </c>
      <c r="O101" s="123">
        <f t="shared" si="67"/>
        <v>44600.22</v>
      </c>
      <c r="P101" s="123">
        <f t="shared" si="67"/>
        <v>0</v>
      </c>
      <c r="Q101" s="123">
        <f t="shared" si="67"/>
        <v>0</v>
      </c>
      <c r="R101" s="123">
        <f t="shared" si="67"/>
        <v>0</v>
      </c>
      <c r="S101" s="123">
        <f t="shared" si="67"/>
        <v>0</v>
      </c>
      <c r="T101" s="123">
        <f t="shared" si="67"/>
        <v>0</v>
      </c>
      <c r="U101" s="123">
        <f t="shared" si="67"/>
        <v>0</v>
      </c>
      <c r="V101" s="123">
        <f t="shared" si="67"/>
        <v>0</v>
      </c>
      <c r="W101" s="123">
        <f t="shared" si="67"/>
        <v>0</v>
      </c>
      <c r="X101" s="123">
        <f t="shared" si="67"/>
        <v>0</v>
      </c>
      <c r="Y101" s="123">
        <f t="shared" si="67"/>
        <v>0</v>
      </c>
      <c r="Z101" s="123">
        <f t="shared" si="67"/>
        <v>0</v>
      </c>
      <c r="AA101" s="123">
        <f t="shared" si="67"/>
        <v>0</v>
      </c>
      <c r="AB101" s="123">
        <f t="shared" si="67"/>
        <v>0</v>
      </c>
      <c r="AC101" s="123">
        <f t="shared" si="67"/>
        <v>0</v>
      </c>
      <c r="AD101" s="123">
        <f t="shared" si="67"/>
        <v>0</v>
      </c>
      <c r="AE101" s="123">
        <f t="shared" si="67"/>
        <v>0</v>
      </c>
      <c r="AF101" s="123">
        <f t="shared" si="67"/>
        <v>0</v>
      </c>
      <c r="AG101" s="123">
        <f t="shared" si="67"/>
        <v>0</v>
      </c>
      <c r="AH101" s="123">
        <f t="shared" si="67"/>
        <v>0</v>
      </c>
      <c r="AI101" s="123">
        <f t="shared" si="67"/>
        <v>0</v>
      </c>
      <c r="AJ101" s="123">
        <f t="shared" si="67"/>
        <v>0</v>
      </c>
      <c r="AK101" s="123">
        <f t="shared" si="67"/>
        <v>0</v>
      </c>
      <c r="AL101" s="123">
        <f t="shared" si="67"/>
        <v>0</v>
      </c>
      <c r="AM101" s="123">
        <f t="shared" si="67"/>
        <v>0</v>
      </c>
      <c r="AN101" s="123">
        <f t="shared" si="67"/>
        <v>0</v>
      </c>
      <c r="AO101" s="123">
        <f t="shared" si="67"/>
        <v>0</v>
      </c>
      <c r="AP101" s="123">
        <f t="shared" si="67"/>
        <v>0</v>
      </c>
      <c r="AQ101" s="123">
        <f t="shared" si="67"/>
        <v>0</v>
      </c>
      <c r="AR101" s="123">
        <f t="shared" si="67"/>
        <v>0</v>
      </c>
      <c r="AS101" s="123">
        <f t="shared" si="67"/>
        <v>0</v>
      </c>
      <c r="AT101" s="123">
        <f t="shared" si="67"/>
        <v>0</v>
      </c>
      <c r="AU101" s="123">
        <f t="shared" si="67"/>
        <v>0</v>
      </c>
      <c r="AV101" s="123">
        <f t="shared" si="67"/>
        <v>0</v>
      </c>
      <c r="AW101" s="123">
        <f t="shared" si="67"/>
        <v>0</v>
      </c>
      <c r="AX101" s="123">
        <f t="shared" si="67"/>
        <v>0</v>
      </c>
      <c r="AY101" s="123">
        <f t="shared" si="67"/>
        <v>0</v>
      </c>
      <c r="AZ101" s="123">
        <f t="shared" si="67"/>
        <v>0</v>
      </c>
      <c r="BA101" s="123">
        <f t="shared" si="67"/>
        <v>0</v>
      </c>
      <c r="BB101" s="123">
        <f t="shared" si="67"/>
        <v>0</v>
      </c>
      <c r="BC101" s="123">
        <f t="shared" si="67"/>
        <v>0</v>
      </c>
      <c r="BD101" s="123">
        <f t="shared" si="67"/>
        <v>0</v>
      </c>
      <c r="BE101" s="123">
        <f t="shared" si="67"/>
        <v>0</v>
      </c>
      <c r="BF101" s="123">
        <f t="shared" si="67"/>
        <v>0</v>
      </c>
      <c r="BG101" s="123">
        <f t="shared" si="67"/>
        <v>0</v>
      </c>
      <c r="BH101" s="123">
        <f t="shared" si="67"/>
        <v>0</v>
      </c>
      <c r="BI101" s="123">
        <f t="shared" si="67"/>
        <v>0</v>
      </c>
      <c r="BJ101" s="123">
        <f t="shared" si="67"/>
        <v>0</v>
      </c>
      <c r="BK101" s="123">
        <f t="shared" si="67"/>
        <v>0</v>
      </c>
      <c r="BL101" s="123">
        <f t="shared" si="67"/>
        <v>0</v>
      </c>
      <c r="BM101" s="123">
        <f t="shared" si="67"/>
        <v>0</v>
      </c>
      <c r="BN101" s="123">
        <f t="shared" si="67"/>
        <v>0</v>
      </c>
      <c r="BO101" s="123">
        <f t="shared" si="67"/>
        <v>0</v>
      </c>
      <c r="BP101" s="123">
        <f t="shared" si="67"/>
        <v>0</v>
      </c>
      <c r="BQ101" s="123">
        <f t="shared" si="67"/>
        <v>0</v>
      </c>
      <c r="BR101" s="123">
        <f t="shared" si="67"/>
        <v>0</v>
      </c>
      <c r="BS101" s="123">
        <f t="shared" ref="BS101:BZ101" si="68">SUM(BS99:BS100)</f>
        <v>0</v>
      </c>
      <c r="BT101" s="123">
        <f t="shared" si="68"/>
        <v>0</v>
      </c>
      <c r="BU101" s="123">
        <f t="shared" si="68"/>
        <v>0</v>
      </c>
      <c r="BV101" s="123">
        <f t="shared" si="68"/>
        <v>0</v>
      </c>
      <c r="BW101" s="123">
        <f t="shared" si="68"/>
        <v>0</v>
      </c>
      <c r="BX101" s="123">
        <f t="shared" si="68"/>
        <v>0</v>
      </c>
      <c r="BY101" s="123">
        <f t="shared" si="68"/>
        <v>0</v>
      </c>
      <c r="BZ101" s="123">
        <f t="shared" si="68"/>
        <v>0</v>
      </c>
    </row>
    <row r="102" spans="1:78" ht="15" thickTop="1" x14ac:dyDescent="0.2">
      <c r="C102" s="151"/>
      <c r="E102" s="93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</row>
    <row r="103" spans="1:78" ht="15" thickBot="1" x14ac:dyDescent="0.25">
      <c r="A103" s="167" t="s">
        <v>285</v>
      </c>
      <c r="B103" s="103"/>
      <c r="C103" s="123">
        <f>SUM(F103:BZ103)</f>
        <v>-1173330.3999999999</v>
      </c>
      <c r="E103" s="93"/>
      <c r="F103" s="123">
        <f>IF(AND(F$1&gt;ScaleEconomics!$I$221, F$1&lt;=ScaleEconomics!$I$228), ScaleEconomics!$I$29/ScaleEconomics!$I$220, 0)</f>
        <v>-97777.533333333326</v>
      </c>
      <c r="G103" s="123">
        <f>IF(AND(G$1&gt;ScaleEconomics!$I$221, G$1&lt;=ScaleEconomics!$I$228), ScaleEconomics!$I$29/ScaleEconomics!$I$220, 0)</f>
        <v>-97777.533333333326</v>
      </c>
      <c r="H103" s="123">
        <f>IF(AND(H$1&gt;ScaleEconomics!$I$221, H$1&lt;=ScaleEconomics!$I$228), ScaleEconomics!$I$29/ScaleEconomics!$I$220, 0)</f>
        <v>-97777.533333333326</v>
      </c>
      <c r="I103" s="123">
        <f>IF(AND(I$1&gt;ScaleEconomics!$I$221, I$1&lt;=ScaleEconomics!$I$228), ScaleEconomics!$I$29/ScaleEconomics!$I$220, 0)</f>
        <v>-97777.533333333326</v>
      </c>
      <c r="J103" s="123">
        <f>IF(AND(J$1&gt;ScaleEconomics!$I$221, J$1&lt;=ScaleEconomics!$I$228), ScaleEconomics!$I$29/ScaleEconomics!$I$220, 0)</f>
        <v>-97777.533333333326</v>
      </c>
      <c r="K103" s="123">
        <f>IF(AND(K$1&gt;ScaleEconomics!$I$221, K$1&lt;=ScaleEconomics!$I$228), ScaleEconomics!$I$29/ScaleEconomics!$I$220, 0)</f>
        <v>-97777.533333333326</v>
      </c>
      <c r="L103" s="123">
        <f>IF(AND(L$1&gt;ScaleEconomics!$I$221, L$1&lt;=ScaleEconomics!$I$228), ScaleEconomics!$I$29/ScaleEconomics!$I$220, 0)</f>
        <v>-97777.533333333326</v>
      </c>
      <c r="M103" s="123">
        <f>IF(AND(M$1&gt;ScaleEconomics!$I$221, M$1&lt;=ScaleEconomics!$I$228), ScaleEconomics!$I$29/ScaleEconomics!$I$220, 0)</f>
        <v>-97777.533333333326</v>
      </c>
      <c r="N103" s="123">
        <f>IF(AND(N$1&gt;ScaleEconomics!$I$221, N$1&lt;=ScaleEconomics!$I$228), ScaleEconomics!$I$29/ScaleEconomics!$I$220, 0)</f>
        <v>-97777.533333333326</v>
      </c>
      <c r="O103" s="123">
        <f>IF(AND(O$1&gt;ScaleEconomics!$I$221, O$1&lt;=ScaleEconomics!$I$228), ScaleEconomics!$I$29/ScaleEconomics!$I$220, 0)</f>
        <v>-97777.533333333326</v>
      </c>
      <c r="P103" s="123">
        <f>IF(AND(P$1&gt;ScaleEconomics!$I$221, P$1&lt;=ScaleEconomics!$I$228), ScaleEconomics!$I$29/ScaleEconomics!$I$220, 0)</f>
        <v>-97777.533333333326</v>
      </c>
      <c r="Q103" s="123">
        <f>IF(AND(Q$1&gt;ScaleEconomics!$I$221, Q$1&lt;=ScaleEconomics!$I$228), ScaleEconomics!$I$29/ScaleEconomics!$I$220, 0)</f>
        <v>-97777.533333333326</v>
      </c>
      <c r="R103" s="123">
        <f>IF(AND(R$1&gt;ScaleEconomics!$I$221, R$1&lt;=ScaleEconomics!$I$228), ScaleEconomics!$I$29/ScaleEconomics!$I$220, 0)</f>
        <v>0</v>
      </c>
      <c r="S103" s="123">
        <f>IF(AND(S$1&gt;ScaleEconomics!$I$221, S$1&lt;=ScaleEconomics!$I$228), ScaleEconomics!$I$29/ScaleEconomics!$I$220, 0)</f>
        <v>0</v>
      </c>
      <c r="T103" s="123">
        <f>IF(AND(T$1&gt;ScaleEconomics!$I$221, T$1&lt;=ScaleEconomics!$I$228), ScaleEconomics!$I$29/ScaleEconomics!$I$220, 0)</f>
        <v>0</v>
      </c>
      <c r="U103" s="123">
        <f>IF(AND(U$1&gt;ScaleEconomics!$I$221, U$1&lt;=ScaleEconomics!$I$228), ScaleEconomics!$I$29/ScaleEconomics!$I$220, 0)</f>
        <v>0</v>
      </c>
      <c r="V103" s="123">
        <f>IF(AND(V$1&gt;ScaleEconomics!$I$221, V$1&lt;=ScaleEconomics!$I$228), ScaleEconomics!$I$29/ScaleEconomics!$I$220, 0)</f>
        <v>0</v>
      </c>
      <c r="W103" s="123">
        <f>IF(AND(W$1&gt;ScaleEconomics!$I$221, W$1&lt;=ScaleEconomics!$I$228), ScaleEconomics!$I$29/ScaleEconomics!$I$220, 0)</f>
        <v>0</v>
      </c>
      <c r="X103" s="123">
        <f>IF(AND(X$1&gt;ScaleEconomics!$I$221, X$1&lt;=ScaleEconomics!$I$228), ScaleEconomics!$I$29/ScaleEconomics!$I$220, 0)</f>
        <v>0</v>
      </c>
      <c r="Y103" s="123">
        <f>IF(AND(Y$1&gt;ScaleEconomics!$I$221, Y$1&lt;=ScaleEconomics!$I$228), ScaleEconomics!$I$29/ScaleEconomics!$I$220, 0)</f>
        <v>0</v>
      </c>
      <c r="Z103" s="123">
        <f>IF(AND(Z$1&gt;ScaleEconomics!$I$221, Z$1&lt;=ScaleEconomics!$I$228), ScaleEconomics!$I$29/ScaleEconomics!$I$220, 0)</f>
        <v>0</v>
      </c>
      <c r="AA103" s="123">
        <f>IF(AND(AA$1&gt;ScaleEconomics!$I$221, AA$1&lt;=ScaleEconomics!$I$228), ScaleEconomics!$I$29/ScaleEconomics!$I$220, 0)</f>
        <v>0</v>
      </c>
      <c r="AB103" s="123">
        <f>IF(AND(AB$1&gt;ScaleEconomics!$I$221, AB$1&lt;=ScaleEconomics!$I$228), ScaleEconomics!$I$29/ScaleEconomics!$I$220, 0)</f>
        <v>0</v>
      </c>
      <c r="AC103" s="123">
        <f>IF(AND(AC$1&gt;ScaleEconomics!$I$221, AC$1&lt;=ScaleEconomics!$I$228), ScaleEconomics!$I$29/ScaleEconomics!$I$220, 0)</f>
        <v>0</v>
      </c>
      <c r="AD103" s="123">
        <f>IF(AND(AD$1&gt;ScaleEconomics!$I$221, AD$1&lt;=ScaleEconomics!$I$228), ScaleEconomics!$I$29/ScaleEconomics!$I$220, 0)</f>
        <v>0</v>
      </c>
      <c r="AE103" s="123">
        <f>IF(AND(AE$1&gt;ScaleEconomics!$I$221, AE$1&lt;=ScaleEconomics!$I$228), ScaleEconomics!$I$29/ScaleEconomics!$I$220, 0)</f>
        <v>0</v>
      </c>
      <c r="AF103" s="123">
        <f>IF(AND(AF$1&gt;ScaleEconomics!$I$221, AF$1&lt;=ScaleEconomics!$I$228), ScaleEconomics!$I$29/ScaleEconomics!$I$220, 0)</f>
        <v>0</v>
      </c>
      <c r="AG103" s="123">
        <f>IF(AND(AG$1&gt;ScaleEconomics!$I$221, AG$1&lt;=ScaleEconomics!$I$228), ScaleEconomics!$I$29/ScaleEconomics!$I$220, 0)</f>
        <v>0</v>
      </c>
      <c r="AH103" s="123">
        <f>IF(AND(AH$1&gt;ScaleEconomics!$I$221, AH$1&lt;=ScaleEconomics!$I$228), ScaleEconomics!$I$29/ScaleEconomics!$I$220, 0)</f>
        <v>0</v>
      </c>
      <c r="AI103" s="123">
        <f>IF(AND(AI$1&gt;ScaleEconomics!$I$221, AI$1&lt;=ScaleEconomics!$I$228), ScaleEconomics!$I$29/ScaleEconomics!$I$220, 0)</f>
        <v>0</v>
      </c>
      <c r="AJ103" s="123">
        <f>IF(AND(AJ$1&gt;ScaleEconomics!$I$221, AJ$1&lt;=ScaleEconomics!$I$228), ScaleEconomics!$I$29/ScaleEconomics!$I$220, 0)</f>
        <v>0</v>
      </c>
      <c r="AK103" s="123">
        <f>IF(AND(AK$1&gt;ScaleEconomics!$I$221, AK$1&lt;=ScaleEconomics!$I$228), ScaleEconomics!$I$29/ScaleEconomics!$I$220, 0)</f>
        <v>0</v>
      </c>
      <c r="AL103" s="123">
        <f>IF(AND(AL$1&gt;ScaleEconomics!$I$221, AL$1&lt;=ScaleEconomics!$I$228), ScaleEconomics!$I$29/ScaleEconomics!$I$220, 0)</f>
        <v>0</v>
      </c>
      <c r="AM103" s="123">
        <f>IF(AND(AM$1&gt;ScaleEconomics!$I$221, AM$1&lt;=ScaleEconomics!$I$228), ScaleEconomics!$I$29/ScaleEconomics!$I$220, 0)</f>
        <v>0</v>
      </c>
      <c r="AN103" s="123">
        <f>IF(AND(AN$1&gt;ScaleEconomics!$I$221, AN$1&lt;=ScaleEconomics!$I$228), ScaleEconomics!$I$29/ScaleEconomics!$I$220, 0)</f>
        <v>0</v>
      </c>
      <c r="AO103" s="123">
        <f>IF(AND(AO$1&gt;ScaleEconomics!$I$221, AO$1&lt;=ScaleEconomics!$I$228), ScaleEconomics!$I$29/ScaleEconomics!$I$220, 0)</f>
        <v>0</v>
      </c>
      <c r="AP103" s="123">
        <f>IF(AND(AP$1&gt;ScaleEconomics!$I$221, AP$1&lt;=ScaleEconomics!$I$228), ScaleEconomics!$I$29/ScaleEconomics!$I$220, 0)</f>
        <v>0</v>
      </c>
      <c r="AQ103" s="123">
        <f>IF(AND(AQ$1&gt;ScaleEconomics!$I$221, AQ$1&lt;=ScaleEconomics!$I$228), ScaleEconomics!$I$29/ScaleEconomics!$I$220, 0)</f>
        <v>0</v>
      </c>
      <c r="AR103" s="123">
        <f>IF(AND(AR$1&gt;ScaleEconomics!$I$221, AR$1&lt;=ScaleEconomics!$I$228), ScaleEconomics!$I$29/ScaleEconomics!$I$220, 0)</f>
        <v>0</v>
      </c>
      <c r="AS103" s="123">
        <f>IF(AND(AS$1&gt;ScaleEconomics!$I$221, AS$1&lt;=ScaleEconomics!$I$228), ScaleEconomics!$I$29/ScaleEconomics!$I$220, 0)</f>
        <v>0</v>
      </c>
      <c r="AT103" s="123">
        <f>IF(AND(AT$1&gt;ScaleEconomics!$I$221, AT$1&lt;=ScaleEconomics!$I$228), ScaleEconomics!$I$29/ScaleEconomics!$I$220, 0)</f>
        <v>0</v>
      </c>
      <c r="AU103" s="123">
        <f>IF(AND(AU$1&gt;ScaleEconomics!$I$221, AU$1&lt;=ScaleEconomics!$I$228), ScaleEconomics!$I$29/ScaleEconomics!$I$220, 0)</f>
        <v>0</v>
      </c>
      <c r="AV103" s="123">
        <f>IF(AND(AV$1&gt;ScaleEconomics!$I$221, AV$1&lt;=ScaleEconomics!$I$228), ScaleEconomics!$I$29/ScaleEconomics!$I$220, 0)</f>
        <v>0</v>
      </c>
      <c r="AW103" s="123">
        <f>IF(AND(AW$1&gt;ScaleEconomics!$I$221, AW$1&lt;=ScaleEconomics!$I$228), ScaleEconomics!$I$29/ScaleEconomics!$I$220, 0)</f>
        <v>0</v>
      </c>
      <c r="AX103" s="123">
        <f>IF(AND(AX$1&gt;ScaleEconomics!$I$221, AX$1&lt;=ScaleEconomics!$I$228), ScaleEconomics!$I$29/ScaleEconomics!$I$220, 0)</f>
        <v>0</v>
      </c>
      <c r="AY103" s="123">
        <f>IF(AND(AY$1&gt;ScaleEconomics!$I$221, AY$1&lt;=ScaleEconomics!$I$228), ScaleEconomics!$I$29/ScaleEconomics!$I$220, 0)</f>
        <v>0</v>
      </c>
      <c r="AZ103" s="123">
        <f>IF(AND(AZ$1&gt;ScaleEconomics!$I$221, AZ$1&lt;=ScaleEconomics!$I$228), ScaleEconomics!$I$29/ScaleEconomics!$I$220, 0)</f>
        <v>0</v>
      </c>
      <c r="BA103" s="123">
        <f>IF(AND(BA$1&gt;ScaleEconomics!$I$221, BA$1&lt;=ScaleEconomics!$I$228), ScaleEconomics!$I$29/ScaleEconomics!$I$220, 0)</f>
        <v>0</v>
      </c>
      <c r="BB103" s="123">
        <f>IF(AND(BB$1&gt;ScaleEconomics!$I$221, BB$1&lt;=ScaleEconomics!$I$228), ScaleEconomics!$I$29/ScaleEconomics!$I$220, 0)</f>
        <v>0</v>
      </c>
      <c r="BC103" s="123">
        <f>IF(AND(BC$1&gt;ScaleEconomics!$I$221, BC$1&lt;=ScaleEconomics!$I$228), ScaleEconomics!$I$29/ScaleEconomics!$I$220, 0)</f>
        <v>0</v>
      </c>
      <c r="BD103" s="123">
        <f>IF(AND(BD$1&gt;ScaleEconomics!$I$221, BD$1&lt;=ScaleEconomics!$I$228), ScaleEconomics!$I$29/ScaleEconomics!$I$220, 0)</f>
        <v>0</v>
      </c>
      <c r="BE103" s="123">
        <f>IF(AND(BE$1&gt;ScaleEconomics!$I$221, BE$1&lt;=ScaleEconomics!$I$228), ScaleEconomics!$I$29/ScaleEconomics!$I$220, 0)</f>
        <v>0</v>
      </c>
      <c r="BF103" s="123">
        <f>IF(AND(BF$1&gt;ScaleEconomics!$I$221, BF$1&lt;=ScaleEconomics!$I$228), ScaleEconomics!$I$29/ScaleEconomics!$I$220, 0)</f>
        <v>0</v>
      </c>
      <c r="BG103" s="123">
        <f>IF(AND(BG$1&gt;ScaleEconomics!$I$221, BG$1&lt;=ScaleEconomics!$I$228), ScaleEconomics!$I$29/ScaleEconomics!$I$220, 0)</f>
        <v>0</v>
      </c>
      <c r="BH103" s="123">
        <f>IF(AND(BH$1&gt;ScaleEconomics!$I$221, BH$1&lt;=ScaleEconomics!$I$228), ScaleEconomics!$I$29/ScaleEconomics!$I$220, 0)</f>
        <v>0</v>
      </c>
      <c r="BI103" s="123">
        <f>IF(AND(BI$1&gt;ScaleEconomics!$I$221, BI$1&lt;=ScaleEconomics!$I$228), ScaleEconomics!$I$29/ScaleEconomics!$I$220, 0)</f>
        <v>0</v>
      </c>
      <c r="BJ103" s="123">
        <f>IF(AND(BJ$1&gt;ScaleEconomics!$I$221, BJ$1&lt;=ScaleEconomics!$I$228), ScaleEconomics!$I$29/ScaleEconomics!$I$220, 0)</f>
        <v>0</v>
      </c>
      <c r="BK103" s="123">
        <f>IF(AND(BK$1&gt;ScaleEconomics!$I$221, BK$1&lt;=ScaleEconomics!$I$228), ScaleEconomics!$I$29/ScaleEconomics!$I$220, 0)</f>
        <v>0</v>
      </c>
      <c r="BL103" s="123">
        <f>IF(AND(BL$1&gt;ScaleEconomics!$I$221, BL$1&lt;=ScaleEconomics!$I$228), ScaleEconomics!$I$29/ScaleEconomics!$I$220, 0)</f>
        <v>0</v>
      </c>
      <c r="BM103" s="123">
        <f>IF(AND(BM$1&gt;ScaleEconomics!$I$221, BM$1&lt;=ScaleEconomics!$I$228), ScaleEconomics!$I$29/ScaleEconomics!$I$220, 0)</f>
        <v>0</v>
      </c>
      <c r="BN103" s="123">
        <f>IF(AND(BN$1&gt;ScaleEconomics!$I$221, BN$1&lt;=ScaleEconomics!$I$228), ScaleEconomics!$I$29/ScaleEconomics!$I$220, 0)</f>
        <v>0</v>
      </c>
      <c r="BO103" s="123">
        <f>IF(AND(BO$1&gt;ScaleEconomics!$I$221, BO$1&lt;=ScaleEconomics!$I$228), ScaleEconomics!$I$29/ScaleEconomics!$I$220, 0)</f>
        <v>0</v>
      </c>
      <c r="BP103" s="123">
        <f>IF(AND(BP$1&gt;ScaleEconomics!$I$221, BP$1&lt;=ScaleEconomics!$I$228), ScaleEconomics!$I$29/ScaleEconomics!$I$220, 0)</f>
        <v>0</v>
      </c>
      <c r="BQ103" s="123">
        <f>IF(AND(BQ$1&gt;ScaleEconomics!$I$221, BQ$1&lt;=ScaleEconomics!$I$228), ScaleEconomics!$I$29/ScaleEconomics!$I$220, 0)</f>
        <v>0</v>
      </c>
      <c r="BR103" s="123">
        <f>IF(AND(BR$1&gt;ScaleEconomics!$I$221, BR$1&lt;=ScaleEconomics!$I$228), ScaleEconomics!$I$29/ScaleEconomics!$I$220, 0)</f>
        <v>0</v>
      </c>
      <c r="BS103" s="123">
        <f>IF(AND(BS$1&gt;ScaleEconomics!$I$221, BS$1&lt;=ScaleEconomics!$I$228), ScaleEconomics!$I$29/ScaleEconomics!$I$220, 0)</f>
        <v>0</v>
      </c>
      <c r="BT103" s="123">
        <f>IF(AND(BT$1&gt;ScaleEconomics!$I$221, BT$1&lt;=ScaleEconomics!$I$228), ScaleEconomics!$I$29/ScaleEconomics!$I$220, 0)</f>
        <v>0</v>
      </c>
      <c r="BU103" s="123">
        <f>IF(AND(BU$1&gt;ScaleEconomics!$I$221, BU$1&lt;=ScaleEconomics!$I$228), ScaleEconomics!$I$29/ScaleEconomics!$I$220, 0)</f>
        <v>0</v>
      </c>
      <c r="BV103" s="123">
        <f>IF(AND(BV$1&gt;ScaleEconomics!$I$221, BV$1&lt;=ScaleEconomics!$I$228), ScaleEconomics!$I$29/ScaleEconomics!$I$220, 0)</f>
        <v>0</v>
      </c>
      <c r="BW103" s="123">
        <f>IF(AND(BW$1&gt;ScaleEconomics!$I$221, BW$1&lt;=ScaleEconomics!$I$228), ScaleEconomics!$I$29/ScaleEconomics!$I$220, 0)</f>
        <v>0</v>
      </c>
      <c r="BX103" s="123">
        <f>IF(AND(BX$1&gt;ScaleEconomics!$I$221, BX$1&lt;=ScaleEconomics!$I$228), ScaleEconomics!$I$29/ScaleEconomics!$I$220, 0)</f>
        <v>0</v>
      </c>
      <c r="BY103" s="123">
        <f>IF(AND(BY$1&gt;ScaleEconomics!$I$221, BY$1&lt;=ScaleEconomics!$I$228), ScaleEconomics!$I$29/ScaleEconomics!$I$220, 0)</f>
        <v>0</v>
      </c>
      <c r="BZ103" s="123">
        <f>IF(AND(BZ$1&gt;ScaleEconomics!$I$221, BZ$1&lt;=ScaleEconomics!$I$228), ScaleEconomics!$I$29/ScaleEconomics!$I$220, 0)</f>
        <v>0</v>
      </c>
    </row>
    <row r="104" spans="1:78" ht="15" thickTop="1" x14ac:dyDescent="0.2">
      <c r="C104" s="151"/>
      <c r="E104" s="93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</row>
    <row r="105" spans="1:78" ht="15" thickBot="1" x14ac:dyDescent="0.25">
      <c r="A105" s="168" t="s">
        <v>283</v>
      </c>
      <c r="B105" s="152">
        <f>XIRR(F105:BZ105, $F$2:$BZ$2)</f>
        <v>2.8384357690811168E-3</v>
      </c>
      <c r="C105" s="124">
        <f>SUM(F105:BZ105)</f>
        <v>7328.8133406769484</v>
      </c>
      <c r="E105" s="93"/>
      <c r="F105" s="124">
        <f>F95+F101+F103</f>
        <v>-870277.53256083338</v>
      </c>
      <c r="G105" s="124">
        <f t="shared" ref="G105:BR105" si="69">G95+G101+G103</f>
        <v>-120277.53331083333</v>
      </c>
      <c r="H105" s="124">
        <f t="shared" si="69"/>
        <v>-407501.28291210905</v>
      </c>
      <c r="I105" s="124">
        <f t="shared" si="69"/>
        <v>-407501.28291210905</v>
      </c>
      <c r="J105" s="124">
        <f t="shared" si="69"/>
        <v>-1622742.0238218671</v>
      </c>
      <c r="K105" s="124">
        <f t="shared" si="69"/>
        <v>-87118.536260017063</v>
      </c>
      <c r="L105" s="124">
        <f t="shared" si="69"/>
        <v>-91004.927370933816</v>
      </c>
      <c r="M105" s="124">
        <f t="shared" si="69"/>
        <v>-94910.750437405106</v>
      </c>
      <c r="N105" s="124">
        <f t="shared" si="69"/>
        <v>-98836.102619208832</v>
      </c>
      <c r="O105" s="124">
        <f t="shared" si="69"/>
        <v>-79751.081584951346</v>
      </c>
      <c r="P105" s="124">
        <f t="shared" si="69"/>
        <v>-101454.17044923954</v>
      </c>
      <c r="Q105" s="124">
        <f t="shared" si="69"/>
        <v>3988704.0375801846</v>
      </c>
      <c r="R105" s="124">
        <f t="shared" si="69"/>
        <v>0</v>
      </c>
      <c r="S105" s="124">
        <f t="shared" si="69"/>
        <v>0</v>
      </c>
      <c r="T105" s="124">
        <f t="shared" si="69"/>
        <v>0</v>
      </c>
      <c r="U105" s="124">
        <f t="shared" si="69"/>
        <v>0</v>
      </c>
      <c r="V105" s="124">
        <f t="shared" si="69"/>
        <v>0</v>
      </c>
      <c r="W105" s="124">
        <f t="shared" si="69"/>
        <v>0</v>
      </c>
      <c r="X105" s="124">
        <f t="shared" si="69"/>
        <v>0</v>
      </c>
      <c r="Y105" s="124">
        <f t="shared" si="69"/>
        <v>0</v>
      </c>
      <c r="Z105" s="124">
        <f t="shared" si="69"/>
        <v>0</v>
      </c>
      <c r="AA105" s="124">
        <f t="shared" si="69"/>
        <v>0</v>
      </c>
      <c r="AB105" s="124">
        <f t="shared" si="69"/>
        <v>0</v>
      </c>
      <c r="AC105" s="124">
        <f t="shared" si="69"/>
        <v>0</v>
      </c>
      <c r="AD105" s="124">
        <f t="shared" si="69"/>
        <v>0</v>
      </c>
      <c r="AE105" s="124">
        <f t="shared" si="69"/>
        <v>0</v>
      </c>
      <c r="AF105" s="124">
        <f t="shared" si="69"/>
        <v>0</v>
      </c>
      <c r="AG105" s="124">
        <f t="shared" si="69"/>
        <v>0</v>
      </c>
      <c r="AH105" s="124">
        <f t="shared" si="69"/>
        <v>0</v>
      </c>
      <c r="AI105" s="124">
        <f t="shared" si="69"/>
        <v>0</v>
      </c>
      <c r="AJ105" s="124">
        <f t="shared" si="69"/>
        <v>0</v>
      </c>
      <c r="AK105" s="124">
        <f t="shared" si="69"/>
        <v>0</v>
      </c>
      <c r="AL105" s="124">
        <f t="shared" si="69"/>
        <v>0</v>
      </c>
      <c r="AM105" s="124">
        <f t="shared" si="69"/>
        <v>0</v>
      </c>
      <c r="AN105" s="124">
        <f t="shared" si="69"/>
        <v>0</v>
      </c>
      <c r="AO105" s="124">
        <f t="shared" si="69"/>
        <v>0</v>
      </c>
      <c r="AP105" s="124">
        <f t="shared" si="69"/>
        <v>0</v>
      </c>
      <c r="AQ105" s="124">
        <f t="shared" si="69"/>
        <v>0</v>
      </c>
      <c r="AR105" s="124">
        <f t="shared" si="69"/>
        <v>0</v>
      </c>
      <c r="AS105" s="124">
        <f t="shared" si="69"/>
        <v>0</v>
      </c>
      <c r="AT105" s="124">
        <f t="shared" si="69"/>
        <v>0</v>
      </c>
      <c r="AU105" s="124">
        <f t="shared" si="69"/>
        <v>0</v>
      </c>
      <c r="AV105" s="124">
        <f t="shared" si="69"/>
        <v>0</v>
      </c>
      <c r="AW105" s="124">
        <f t="shared" si="69"/>
        <v>0</v>
      </c>
      <c r="AX105" s="124">
        <f t="shared" si="69"/>
        <v>0</v>
      </c>
      <c r="AY105" s="124">
        <f t="shared" si="69"/>
        <v>0</v>
      </c>
      <c r="AZ105" s="124">
        <f t="shared" si="69"/>
        <v>0</v>
      </c>
      <c r="BA105" s="124">
        <f t="shared" si="69"/>
        <v>0</v>
      </c>
      <c r="BB105" s="124">
        <f t="shared" si="69"/>
        <v>0</v>
      </c>
      <c r="BC105" s="124">
        <f t="shared" si="69"/>
        <v>0</v>
      </c>
      <c r="BD105" s="124">
        <f t="shared" si="69"/>
        <v>0</v>
      </c>
      <c r="BE105" s="124">
        <f t="shared" si="69"/>
        <v>0</v>
      </c>
      <c r="BF105" s="124">
        <f t="shared" si="69"/>
        <v>0</v>
      </c>
      <c r="BG105" s="124">
        <f t="shared" si="69"/>
        <v>0</v>
      </c>
      <c r="BH105" s="124">
        <f t="shared" si="69"/>
        <v>0</v>
      </c>
      <c r="BI105" s="124">
        <f t="shared" si="69"/>
        <v>0</v>
      </c>
      <c r="BJ105" s="124">
        <f t="shared" si="69"/>
        <v>0</v>
      </c>
      <c r="BK105" s="124">
        <f t="shared" si="69"/>
        <v>0</v>
      </c>
      <c r="BL105" s="124">
        <f t="shared" si="69"/>
        <v>0</v>
      </c>
      <c r="BM105" s="124">
        <f t="shared" si="69"/>
        <v>0</v>
      </c>
      <c r="BN105" s="124">
        <f t="shared" si="69"/>
        <v>0</v>
      </c>
      <c r="BO105" s="124">
        <f t="shared" si="69"/>
        <v>0</v>
      </c>
      <c r="BP105" s="124">
        <f t="shared" si="69"/>
        <v>0</v>
      </c>
      <c r="BQ105" s="124">
        <f t="shared" si="69"/>
        <v>0</v>
      </c>
      <c r="BR105" s="124">
        <f t="shared" si="69"/>
        <v>0</v>
      </c>
      <c r="BS105" s="124">
        <f t="shared" ref="BS105:BZ105" si="70">BS95+BS101+BS103</f>
        <v>0</v>
      </c>
      <c r="BT105" s="124">
        <f t="shared" si="70"/>
        <v>0</v>
      </c>
      <c r="BU105" s="124">
        <f t="shared" si="70"/>
        <v>0</v>
      </c>
      <c r="BV105" s="124">
        <f t="shared" si="70"/>
        <v>0</v>
      </c>
      <c r="BW105" s="124">
        <f t="shared" si="70"/>
        <v>0</v>
      </c>
      <c r="BX105" s="124">
        <f t="shared" si="70"/>
        <v>0</v>
      </c>
      <c r="BY105" s="124">
        <f t="shared" si="70"/>
        <v>0</v>
      </c>
      <c r="BZ105" s="124">
        <f t="shared" si="70"/>
        <v>0</v>
      </c>
    </row>
    <row r="106" spans="1:78" ht="15" thickTop="1" x14ac:dyDescent="0.2">
      <c r="E106" s="9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</row>
    <row r="107" spans="1:78" x14ac:dyDescent="0.2">
      <c r="E107" s="9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</row>
    <row r="108" spans="1:78" x14ac:dyDescent="0.2">
      <c r="A108" s="156" t="s">
        <v>188</v>
      </c>
      <c r="B108" s="31"/>
      <c r="E108" s="9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</row>
    <row r="109" spans="1:78" x14ac:dyDescent="0.2">
      <c r="A109" s="155" t="s">
        <v>189</v>
      </c>
      <c r="E109" s="93"/>
      <c r="F109" s="63">
        <v>0</v>
      </c>
      <c r="G109" s="63">
        <f>F114</f>
        <v>7.7249997815220794E-4</v>
      </c>
      <c r="H109" s="63">
        <f t="shared" ref="H109:BS109" si="71">G114</f>
        <v>7.9499997751586449E-4</v>
      </c>
      <c r="I109" s="63">
        <f t="shared" si="71"/>
        <v>1.2162242656028276E-3</v>
      </c>
      <c r="J109" s="63">
        <f t="shared" si="71"/>
        <v>1.6374485536897907E-3</v>
      </c>
      <c r="K109" s="63">
        <f t="shared" si="71"/>
        <v>3.2739135495323973E-3</v>
      </c>
      <c r="L109" s="63">
        <f t="shared" si="71"/>
        <v>3.307854771533099E-3</v>
      </c>
      <c r="M109" s="63">
        <f t="shared" si="71"/>
        <v>3.3456823845386891E-3</v>
      </c>
      <c r="N109" s="63">
        <f t="shared" si="71"/>
        <v>3.3874158205041919E-3</v>
      </c>
      <c r="O109" s="63">
        <f t="shared" si="71"/>
        <v>3.4330746085444075E-3</v>
      </c>
      <c r="P109" s="63">
        <f t="shared" si="71"/>
        <v>3.459648376071042E-3</v>
      </c>
      <c r="Q109" s="63">
        <f t="shared" si="71"/>
        <v>3.4633250130866426E-3</v>
      </c>
      <c r="R109" s="63">
        <f t="shared" si="71"/>
        <v>0</v>
      </c>
      <c r="S109" s="63">
        <f t="shared" si="71"/>
        <v>0</v>
      </c>
      <c r="T109" s="63">
        <f t="shared" si="71"/>
        <v>0</v>
      </c>
      <c r="U109" s="63">
        <f t="shared" si="71"/>
        <v>0</v>
      </c>
      <c r="V109" s="63">
        <f t="shared" si="71"/>
        <v>0</v>
      </c>
      <c r="W109" s="63">
        <f t="shared" si="71"/>
        <v>0</v>
      </c>
      <c r="X109" s="63">
        <f t="shared" si="71"/>
        <v>0</v>
      </c>
      <c r="Y109" s="63">
        <f t="shared" si="71"/>
        <v>0</v>
      </c>
      <c r="Z109" s="63">
        <f t="shared" si="71"/>
        <v>0</v>
      </c>
      <c r="AA109" s="63">
        <f t="shared" si="71"/>
        <v>0</v>
      </c>
      <c r="AB109" s="63">
        <f t="shared" si="71"/>
        <v>0</v>
      </c>
      <c r="AC109" s="63">
        <f t="shared" si="71"/>
        <v>0</v>
      </c>
      <c r="AD109" s="63">
        <f t="shared" si="71"/>
        <v>0</v>
      </c>
      <c r="AE109" s="63">
        <f t="shared" si="71"/>
        <v>0</v>
      </c>
      <c r="AF109" s="63">
        <f t="shared" si="71"/>
        <v>0</v>
      </c>
      <c r="AG109" s="63">
        <f t="shared" si="71"/>
        <v>0</v>
      </c>
      <c r="AH109" s="63">
        <f t="shared" si="71"/>
        <v>0</v>
      </c>
      <c r="AI109" s="63">
        <f t="shared" si="71"/>
        <v>0</v>
      </c>
      <c r="AJ109" s="63">
        <f t="shared" si="71"/>
        <v>0</v>
      </c>
      <c r="AK109" s="63">
        <f t="shared" si="71"/>
        <v>0</v>
      </c>
      <c r="AL109" s="63">
        <f t="shared" si="71"/>
        <v>0</v>
      </c>
      <c r="AM109" s="63">
        <f t="shared" si="71"/>
        <v>0</v>
      </c>
      <c r="AN109" s="63">
        <f t="shared" si="71"/>
        <v>0</v>
      </c>
      <c r="AO109" s="63">
        <f t="shared" si="71"/>
        <v>0</v>
      </c>
      <c r="AP109" s="63">
        <f t="shared" si="71"/>
        <v>0</v>
      </c>
      <c r="AQ109" s="63">
        <f t="shared" si="71"/>
        <v>0</v>
      </c>
      <c r="AR109" s="63">
        <f t="shared" si="71"/>
        <v>0</v>
      </c>
      <c r="AS109" s="63">
        <f t="shared" si="71"/>
        <v>0</v>
      </c>
      <c r="AT109" s="63">
        <f t="shared" si="71"/>
        <v>0</v>
      </c>
      <c r="AU109" s="63">
        <f t="shared" si="71"/>
        <v>0</v>
      </c>
      <c r="AV109" s="63">
        <f t="shared" si="71"/>
        <v>0</v>
      </c>
      <c r="AW109" s="63">
        <f t="shared" si="71"/>
        <v>0</v>
      </c>
      <c r="AX109" s="63">
        <f t="shared" si="71"/>
        <v>0</v>
      </c>
      <c r="AY109" s="63">
        <f t="shared" si="71"/>
        <v>0</v>
      </c>
      <c r="AZ109" s="63">
        <f t="shared" si="71"/>
        <v>0</v>
      </c>
      <c r="BA109" s="63">
        <f t="shared" si="71"/>
        <v>0</v>
      </c>
      <c r="BB109" s="63">
        <f t="shared" si="71"/>
        <v>0</v>
      </c>
      <c r="BC109" s="63">
        <f t="shared" si="71"/>
        <v>0</v>
      </c>
      <c r="BD109" s="63">
        <f t="shared" si="71"/>
        <v>0</v>
      </c>
      <c r="BE109" s="63">
        <f t="shared" si="71"/>
        <v>0</v>
      </c>
      <c r="BF109" s="63">
        <f t="shared" si="71"/>
        <v>0</v>
      </c>
      <c r="BG109" s="63">
        <f t="shared" si="71"/>
        <v>0</v>
      </c>
      <c r="BH109" s="63">
        <f t="shared" si="71"/>
        <v>0</v>
      </c>
      <c r="BI109" s="63">
        <f t="shared" si="71"/>
        <v>0</v>
      </c>
      <c r="BJ109" s="63">
        <f t="shared" si="71"/>
        <v>0</v>
      </c>
      <c r="BK109" s="63">
        <f t="shared" si="71"/>
        <v>0</v>
      </c>
      <c r="BL109" s="63">
        <f t="shared" si="71"/>
        <v>0</v>
      </c>
      <c r="BM109" s="63">
        <f t="shared" si="71"/>
        <v>0</v>
      </c>
      <c r="BN109" s="63">
        <f t="shared" si="71"/>
        <v>0</v>
      </c>
      <c r="BO109" s="63">
        <f t="shared" si="71"/>
        <v>0</v>
      </c>
      <c r="BP109" s="63">
        <f t="shared" si="71"/>
        <v>0</v>
      </c>
      <c r="BQ109" s="63">
        <f t="shared" si="71"/>
        <v>0</v>
      </c>
      <c r="BR109" s="63">
        <f t="shared" si="71"/>
        <v>0</v>
      </c>
      <c r="BS109" s="63">
        <f t="shared" si="71"/>
        <v>0</v>
      </c>
      <c r="BT109" s="63">
        <f t="shared" ref="BT109:BZ109" si="72">BS114</f>
        <v>0</v>
      </c>
      <c r="BU109" s="63">
        <f t="shared" si="72"/>
        <v>0</v>
      </c>
      <c r="BV109" s="63">
        <f t="shared" si="72"/>
        <v>0</v>
      </c>
      <c r="BW109" s="63">
        <f t="shared" si="72"/>
        <v>0</v>
      </c>
      <c r="BX109" s="63">
        <f t="shared" si="72"/>
        <v>0</v>
      </c>
      <c r="BY109" s="63">
        <f t="shared" si="72"/>
        <v>0</v>
      </c>
      <c r="BZ109" s="63">
        <f t="shared" si="72"/>
        <v>0</v>
      </c>
    </row>
    <row r="110" spans="1:78" x14ac:dyDescent="0.2">
      <c r="A110" s="155" t="s">
        <v>190</v>
      </c>
      <c r="B110" s="102" t="str">
        <f>IF(ROUND(SUM(F110:DY110),0)=ROUND(SUM(F112:DY112),0),"All Capital Returned","Capital Not Returned")</f>
        <v>All Capital Returned</v>
      </c>
      <c r="C110" s="50">
        <f>SUM(F110:BB110)</f>
        <v>3.4633250130866426E-3</v>
      </c>
      <c r="E110" s="93"/>
      <c r="F110" s="63">
        <f t="shared" ref="F110:AK110" si="73">F123-F111</f>
        <v>0</v>
      </c>
      <c r="G110" s="63">
        <f t="shared" si="73"/>
        <v>0</v>
      </c>
      <c r="H110" s="63">
        <f t="shared" si="73"/>
        <v>0</v>
      </c>
      <c r="I110" s="63">
        <f t="shared" si="73"/>
        <v>0</v>
      </c>
      <c r="J110" s="63">
        <f t="shared" si="73"/>
        <v>0</v>
      </c>
      <c r="K110" s="63">
        <f t="shared" si="73"/>
        <v>0</v>
      </c>
      <c r="L110" s="63">
        <f t="shared" si="73"/>
        <v>0</v>
      </c>
      <c r="M110" s="63">
        <f t="shared" si="73"/>
        <v>0</v>
      </c>
      <c r="N110" s="63">
        <f t="shared" si="73"/>
        <v>0</v>
      </c>
      <c r="O110" s="63">
        <f t="shared" si="73"/>
        <v>0</v>
      </c>
      <c r="P110" s="63">
        <f t="shared" si="73"/>
        <v>0</v>
      </c>
      <c r="Q110" s="63">
        <f t="shared" si="73"/>
        <v>3.4633250130866426E-3</v>
      </c>
      <c r="R110" s="63">
        <f t="shared" si="73"/>
        <v>0</v>
      </c>
      <c r="S110" s="63">
        <f t="shared" si="73"/>
        <v>0</v>
      </c>
      <c r="T110" s="63">
        <f t="shared" si="73"/>
        <v>0</v>
      </c>
      <c r="U110" s="63">
        <f t="shared" si="73"/>
        <v>0</v>
      </c>
      <c r="V110" s="63">
        <f t="shared" si="73"/>
        <v>0</v>
      </c>
      <c r="W110" s="63">
        <f t="shared" si="73"/>
        <v>0</v>
      </c>
      <c r="X110" s="63">
        <f t="shared" si="73"/>
        <v>0</v>
      </c>
      <c r="Y110" s="63">
        <f t="shared" si="73"/>
        <v>0</v>
      </c>
      <c r="Z110" s="63">
        <f t="shared" si="73"/>
        <v>0</v>
      </c>
      <c r="AA110" s="63">
        <f t="shared" si="73"/>
        <v>0</v>
      </c>
      <c r="AB110" s="63">
        <f t="shared" si="73"/>
        <v>0</v>
      </c>
      <c r="AC110" s="63">
        <f t="shared" si="73"/>
        <v>0</v>
      </c>
      <c r="AD110" s="63">
        <f t="shared" si="73"/>
        <v>0</v>
      </c>
      <c r="AE110" s="63">
        <f t="shared" si="73"/>
        <v>0</v>
      </c>
      <c r="AF110" s="63">
        <f t="shared" si="73"/>
        <v>0</v>
      </c>
      <c r="AG110" s="63">
        <f t="shared" si="73"/>
        <v>0</v>
      </c>
      <c r="AH110" s="63">
        <f t="shared" si="73"/>
        <v>0</v>
      </c>
      <c r="AI110" s="63">
        <f t="shared" si="73"/>
        <v>0</v>
      </c>
      <c r="AJ110" s="63">
        <f t="shared" si="73"/>
        <v>0</v>
      </c>
      <c r="AK110" s="63">
        <f t="shared" si="73"/>
        <v>0</v>
      </c>
      <c r="AL110" s="63">
        <f t="shared" ref="AL110:BQ110" si="74">AL123-AL111</f>
        <v>0</v>
      </c>
      <c r="AM110" s="63">
        <f t="shared" si="74"/>
        <v>0</v>
      </c>
      <c r="AN110" s="63">
        <f t="shared" si="74"/>
        <v>0</v>
      </c>
      <c r="AO110" s="63">
        <f t="shared" si="74"/>
        <v>0</v>
      </c>
      <c r="AP110" s="63">
        <f t="shared" si="74"/>
        <v>0</v>
      </c>
      <c r="AQ110" s="63">
        <f t="shared" si="74"/>
        <v>0</v>
      </c>
      <c r="AR110" s="63">
        <f t="shared" si="74"/>
        <v>0</v>
      </c>
      <c r="AS110" s="63">
        <f t="shared" si="74"/>
        <v>0</v>
      </c>
      <c r="AT110" s="63">
        <f t="shared" si="74"/>
        <v>0</v>
      </c>
      <c r="AU110" s="63">
        <f t="shared" si="74"/>
        <v>0</v>
      </c>
      <c r="AV110" s="63">
        <f t="shared" si="74"/>
        <v>0</v>
      </c>
      <c r="AW110" s="63">
        <f t="shared" si="74"/>
        <v>0</v>
      </c>
      <c r="AX110" s="63">
        <f t="shared" si="74"/>
        <v>0</v>
      </c>
      <c r="AY110" s="63">
        <f t="shared" si="74"/>
        <v>0</v>
      </c>
      <c r="AZ110" s="63">
        <f t="shared" si="74"/>
        <v>0</v>
      </c>
      <c r="BA110" s="63">
        <f t="shared" si="74"/>
        <v>0</v>
      </c>
      <c r="BB110" s="63">
        <f t="shared" si="74"/>
        <v>0</v>
      </c>
      <c r="BC110" s="63">
        <f t="shared" si="74"/>
        <v>0</v>
      </c>
      <c r="BD110" s="63">
        <f t="shared" si="74"/>
        <v>0</v>
      </c>
      <c r="BE110" s="63">
        <f t="shared" si="74"/>
        <v>0</v>
      </c>
      <c r="BF110" s="63">
        <f t="shared" si="74"/>
        <v>0</v>
      </c>
      <c r="BG110" s="63">
        <f t="shared" si="74"/>
        <v>0</v>
      </c>
      <c r="BH110" s="63">
        <f t="shared" si="74"/>
        <v>0</v>
      </c>
      <c r="BI110" s="63">
        <f t="shared" si="74"/>
        <v>0</v>
      </c>
      <c r="BJ110" s="63">
        <f t="shared" si="74"/>
        <v>0</v>
      </c>
      <c r="BK110" s="63">
        <f t="shared" si="74"/>
        <v>0</v>
      </c>
      <c r="BL110" s="63">
        <f t="shared" si="74"/>
        <v>0</v>
      </c>
      <c r="BM110" s="63">
        <f t="shared" si="74"/>
        <v>0</v>
      </c>
      <c r="BN110" s="63">
        <f t="shared" si="74"/>
        <v>0</v>
      </c>
      <c r="BO110" s="63">
        <f t="shared" si="74"/>
        <v>0</v>
      </c>
      <c r="BP110" s="63">
        <f t="shared" si="74"/>
        <v>0</v>
      </c>
      <c r="BQ110" s="63">
        <f t="shared" si="74"/>
        <v>0</v>
      </c>
      <c r="BR110" s="63">
        <f t="shared" ref="BR110:BZ110" si="75">BR123-BR111</f>
        <v>0</v>
      </c>
      <c r="BS110" s="63">
        <f t="shared" si="75"/>
        <v>0</v>
      </c>
      <c r="BT110" s="63">
        <f t="shared" si="75"/>
        <v>0</v>
      </c>
      <c r="BU110" s="63">
        <f t="shared" si="75"/>
        <v>0</v>
      </c>
      <c r="BV110" s="63">
        <f t="shared" si="75"/>
        <v>0</v>
      </c>
      <c r="BW110" s="63">
        <f t="shared" si="75"/>
        <v>0</v>
      </c>
      <c r="BX110" s="63">
        <f t="shared" si="75"/>
        <v>0</v>
      </c>
      <c r="BY110" s="63">
        <f t="shared" si="75"/>
        <v>0</v>
      </c>
      <c r="BZ110" s="63">
        <f t="shared" si="75"/>
        <v>0</v>
      </c>
    </row>
    <row r="111" spans="1:78" x14ac:dyDescent="0.2">
      <c r="A111" s="155" t="s">
        <v>191</v>
      </c>
      <c r="E111" s="93"/>
      <c r="F111" s="63">
        <v>0</v>
      </c>
      <c r="G111" s="63">
        <f>G109*((1+ScaleEconomics!$I$84)^((G$2-F$2)/365)-1)</f>
        <v>0</v>
      </c>
      <c r="H111" s="63">
        <f>H109*((1+ScaleEconomics!$I$84)^((H$2-G$2)/365)-1)</f>
        <v>0</v>
      </c>
      <c r="I111" s="63">
        <f>I109*((1+ScaleEconomics!$I$84)^((I$2-H$2)/365)-1)</f>
        <v>0</v>
      </c>
      <c r="J111" s="63">
        <f>J109*((1+ScaleEconomics!$I$84)^((J$2-I$2)/365)-1)</f>
        <v>0</v>
      </c>
      <c r="K111" s="63">
        <f>K109*((1+ScaleEconomics!$I$84)^((K$2-J$2)/365)-1)</f>
        <v>0</v>
      </c>
      <c r="L111" s="63">
        <f>L109*((1+ScaleEconomics!$I$84)^((L$2-K$2)/365)-1)</f>
        <v>0</v>
      </c>
      <c r="M111" s="63">
        <f>M109*((1+ScaleEconomics!$I$84)^((M$2-L$2)/365)-1)</f>
        <v>0</v>
      </c>
      <c r="N111" s="63">
        <f>N109*((1+ScaleEconomics!$I$84)^((N$2-M$2)/365)-1)</f>
        <v>0</v>
      </c>
      <c r="O111" s="63">
        <f>O109*((1+ScaleEconomics!$I$84)^((O$2-N$2)/365)-1)</f>
        <v>0</v>
      </c>
      <c r="P111" s="63">
        <f>P109*((1+ScaleEconomics!$I$84)^((P$2-O$2)/365)-1)</f>
        <v>0</v>
      </c>
      <c r="Q111" s="63">
        <f>Q109*((1+ScaleEconomics!$I$84)^((Q$2-P$2)/365)-1)</f>
        <v>0</v>
      </c>
      <c r="R111" s="63">
        <f>R109*((1+ScaleEconomics!$I$84)^((R$2-Q$2)/365)-1)</f>
        <v>0</v>
      </c>
      <c r="S111" s="63">
        <f>S109*((1+ScaleEconomics!$I$84)^((S$2-R$2)/365)-1)</f>
        <v>0</v>
      </c>
      <c r="T111" s="63">
        <f>T109*((1+ScaleEconomics!$I$84)^((T$2-S$2)/365)-1)</f>
        <v>0</v>
      </c>
      <c r="U111" s="63">
        <f>U109*((1+ScaleEconomics!$I$84)^((U$2-T$2)/365)-1)</f>
        <v>0</v>
      </c>
      <c r="V111" s="63">
        <f>V109*((1+ScaleEconomics!$I$84)^((V$2-U$2)/365)-1)</f>
        <v>0</v>
      </c>
      <c r="W111" s="63">
        <f>W109*((1+ScaleEconomics!$I$84)^((W$2-V$2)/365)-1)</f>
        <v>0</v>
      </c>
      <c r="X111" s="63">
        <f>X109*((1+ScaleEconomics!$I$84)^((X$2-W$2)/365)-1)</f>
        <v>0</v>
      </c>
      <c r="Y111" s="63">
        <f>Y109*((1+ScaleEconomics!$I$84)^((Y$2-X$2)/365)-1)</f>
        <v>0</v>
      </c>
      <c r="Z111" s="63">
        <f>Z109*((1+ScaleEconomics!$I$84)^((Z$2-Y$2)/365)-1)</f>
        <v>0</v>
      </c>
      <c r="AA111" s="63">
        <f>AA109*((1+ScaleEconomics!$I$84)^((AA$2-Z$2)/365)-1)</f>
        <v>0</v>
      </c>
      <c r="AB111" s="63">
        <f>AB109*((1+ScaleEconomics!$I$84)^((AB$2-AA$2)/365)-1)</f>
        <v>0</v>
      </c>
      <c r="AC111" s="63">
        <f>AC109*((1+ScaleEconomics!$I$84)^((AC$2-AB$2)/365)-1)</f>
        <v>0</v>
      </c>
      <c r="AD111" s="63">
        <f>AD109*((1+ScaleEconomics!$I$84)^((AD$2-AC$2)/365)-1)</f>
        <v>0</v>
      </c>
      <c r="AE111" s="63">
        <f>AE109*((1+ScaleEconomics!$I$84)^((AE$2-AD$2)/365)-1)</f>
        <v>0</v>
      </c>
      <c r="AF111" s="63">
        <f>AF109*((1+ScaleEconomics!$I$84)^((AF$2-AE$2)/365)-1)</f>
        <v>0</v>
      </c>
      <c r="AG111" s="63">
        <f>AG109*((1+ScaleEconomics!$I$84)^((AG$2-AF$2)/365)-1)</f>
        <v>0</v>
      </c>
      <c r="AH111" s="63">
        <f>AH109*((1+ScaleEconomics!$I$84)^((AH$2-AG$2)/365)-1)</f>
        <v>0</v>
      </c>
      <c r="AI111" s="63">
        <f>AI109*((1+ScaleEconomics!$I$84)^((AI$2-AH$2)/365)-1)</f>
        <v>0</v>
      </c>
      <c r="AJ111" s="63">
        <f>AJ109*((1+ScaleEconomics!$I$84)^((AJ$2-AI$2)/365)-1)</f>
        <v>0</v>
      </c>
      <c r="AK111" s="63">
        <f>AK109*((1+ScaleEconomics!$I$84)^((AK$2-AJ$2)/365)-1)</f>
        <v>0</v>
      </c>
      <c r="AL111" s="63">
        <f>AL109*((1+ScaleEconomics!$I$84)^((AL$2-AK$2)/365)-1)</f>
        <v>0</v>
      </c>
      <c r="AM111" s="63">
        <f>AM109*((1+ScaleEconomics!$I$84)^((AM$2-AL$2)/365)-1)</f>
        <v>0</v>
      </c>
      <c r="AN111" s="63">
        <f>AN109*((1+ScaleEconomics!$I$84)^((AN$2-AM$2)/365)-1)</f>
        <v>0</v>
      </c>
      <c r="AO111" s="63">
        <f>AO109*((1+ScaleEconomics!$I$84)^((AO$2-AN$2)/365)-1)</f>
        <v>0</v>
      </c>
      <c r="AP111" s="63">
        <f>AP109*((1+ScaleEconomics!$I$84)^((AP$2-AO$2)/365)-1)</f>
        <v>0</v>
      </c>
      <c r="AQ111" s="63">
        <f>AQ109*((1+ScaleEconomics!$I$84)^((AQ$2-AP$2)/365)-1)</f>
        <v>0</v>
      </c>
      <c r="AR111" s="63">
        <f>AR109*((1+ScaleEconomics!$I$84)^((AR$2-AQ$2)/365)-1)</f>
        <v>0</v>
      </c>
      <c r="AS111" s="63">
        <f>AS109*((1+ScaleEconomics!$I$84)^((AS$2-AR$2)/365)-1)</f>
        <v>0</v>
      </c>
      <c r="AT111" s="63">
        <f>AT109*((1+ScaleEconomics!$I$84)^((AT$2-AS$2)/365)-1)</f>
        <v>0</v>
      </c>
      <c r="AU111" s="63">
        <f>AU109*((1+ScaleEconomics!$I$84)^((AU$2-AT$2)/365)-1)</f>
        <v>0</v>
      </c>
      <c r="AV111" s="63">
        <f>AV109*((1+ScaleEconomics!$I$84)^((AV$2-AU$2)/365)-1)</f>
        <v>0</v>
      </c>
      <c r="AW111" s="63">
        <f>AW109*((1+ScaleEconomics!$I$84)^((AW$2-AV$2)/365)-1)</f>
        <v>0</v>
      </c>
      <c r="AX111" s="63">
        <f>AX109*((1+ScaleEconomics!$I$84)^((AX$2-AW$2)/365)-1)</f>
        <v>0</v>
      </c>
      <c r="AY111" s="63">
        <f>AY109*((1+ScaleEconomics!$I$84)^((AY$2-AX$2)/365)-1)</f>
        <v>0</v>
      </c>
      <c r="AZ111" s="63">
        <f>AZ109*((1+ScaleEconomics!$I$84)^((AZ$2-AY$2)/365)-1)</f>
        <v>0</v>
      </c>
      <c r="BA111" s="63">
        <f>BA109*((1+ScaleEconomics!$I$84)^((BA$2-AZ$2)/365)-1)</f>
        <v>0</v>
      </c>
      <c r="BB111" s="63">
        <f>BB109*((1+ScaleEconomics!$I$84)^((BB$2-BA$2)/365)-1)</f>
        <v>0</v>
      </c>
      <c r="BC111" s="63">
        <f>BC109*((1+ScaleEconomics!$I$84)^((BC$2-BB$2)/365)-1)</f>
        <v>0</v>
      </c>
      <c r="BD111" s="63">
        <f>BD109*((1+ScaleEconomics!$I$84)^((BD$2-BC$2)/365)-1)</f>
        <v>0</v>
      </c>
      <c r="BE111" s="63">
        <f>BE109*((1+ScaleEconomics!$I$84)^((BE$2-BD$2)/365)-1)</f>
        <v>0</v>
      </c>
      <c r="BF111" s="63">
        <f>BF109*((1+ScaleEconomics!$I$84)^((BF$2-BE$2)/365)-1)</f>
        <v>0</v>
      </c>
      <c r="BG111" s="63">
        <f>BG109*((1+ScaleEconomics!$I$84)^((BG$2-BF$2)/365)-1)</f>
        <v>0</v>
      </c>
      <c r="BH111" s="63">
        <f>BH109*((1+ScaleEconomics!$I$84)^((BH$2-BG$2)/365)-1)</f>
        <v>0</v>
      </c>
      <c r="BI111" s="63">
        <f>BI109*((1+ScaleEconomics!$I$84)^((BI$2-BH$2)/365)-1)</f>
        <v>0</v>
      </c>
      <c r="BJ111" s="63">
        <f>BJ109*((1+ScaleEconomics!$I$84)^((BJ$2-BI$2)/365)-1)</f>
        <v>0</v>
      </c>
      <c r="BK111" s="63">
        <f>BK109*((1+ScaleEconomics!$I$84)^((BK$2-BJ$2)/365)-1)</f>
        <v>0</v>
      </c>
      <c r="BL111" s="63">
        <f>BL109*((1+ScaleEconomics!$I$84)^((BL$2-BK$2)/365)-1)</f>
        <v>0</v>
      </c>
      <c r="BM111" s="63">
        <f>BM109*((1+ScaleEconomics!$I$84)^((BM$2-BL$2)/365)-1)</f>
        <v>0</v>
      </c>
      <c r="BN111" s="63">
        <f>BN109*((1+ScaleEconomics!$I$84)^((BN$2-BM$2)/365)-1)</f>
        <v>0</v>
      </c>
      <c r="BO111" s="63">
        <f>BO109*((1+ScaleEconomics!$I$84)^((BO$2-BN$2)/365)-1)</f>
        <v>0</v>
      </c>
      <c r="BP111" s="63">
        <f>BP109*((1+ScaleEconomics!$I$84)^((BP$2-BO$2)/365)-1)</f>
        <v>0</v>
      </c>
      <c r="BQ111" s="63">
        <f>BQ109*((1+ScaleEconomics!$I$84)^((BQ$2-BP$2)/365)-1)</f>
        <v>0</v>
      </c>
      <c r="BR111" s="63">
        <f>BR109*((1+ScaleEconomics!$I$84)^((BR$2-BQ$2)/365)-1)</f>
        <v>0</v>
      </c>
      <c r="BS111" s="63">
        <f>BS109*((1+ScaleEconomics!$I$84)^((BS$2-BR$2)/365)-1)</f>
        <v>0</v>
      </c>
      <c r="BT111" s="63">
        <f>BT109*((1+ScaleEconomics!$I$84)^((BT$2-BS$2)/365)-1)</f>
        <v>0</v>
      </c>
      <c r="BU111" s="63">
        <f>BU109*((1+ScaleEconomics!$I$84)^((BU$2-BT$2)/365)-1)</f>
        <v>0</v>
      </c>
      <c r="BV111" s="63">
        <f>BV109*((1+ScaleEconomics!$I$84)^((BV$2-BU$2)/365)-1)</f>
        <v>0</v>
      </c>
      <c r="BW111" s="63">
        <f>BW109*((1+ScaleEconomics!$I$84)^((BW$2-BV$2)/365)-1)</f>
        <v>0</v>
      </c>
      <c r="BX111" s="63">
        <f>BX109*((1+ScaleEconomics!$I$84)^((BX$2-BW$2)/365)-1)</f>
        <v>0</v>
      </c>
      <c r="BY111" s="63">
        <f>BY109*((1+ScaleEconomics!$I$84)^((BY$2-BX$2)/365)-1)</f>
        <v>0</v>
      </c>
      <c r="BZ111" s="63">
        <f>BZ109*((1+ScaleEconomics!$I$84)^((BZ$2-BY$2)/365)-1)</f>
        <v>0</v>
      </c>
    </row>
    <row r="112" spans="1:78" x14ac:dyDescent="0.2">
      <c r="A112" s="155" t="s">
        <v>192</v>
      </c>
      <c r="E112" s="93"/>
      <c r="F112" s="63">
        <f>-MIN(0,F$72*ScaleEconomics!$I$81)</f>
        <v>7.7249997815220794E-4</v>
      </c>
      <c r="G112" s="63">
        <f>-MIN(0,G$72*ScaleEconomics!$I$81)</f>
        <v>2.2499999363656542E-5</v>
      </c>
      <c r="H112" s="63">
        <f>-MIN(0,H$72*ScaleEconomics!$I$81)</f>
        <v>4.2122428808696318E-4</v>
      </c>
      <c r="I112" s="63">
        <f>-MIN(0,I$72*ScaleEconomics!$I$81)</f>
        <v>4.2122428808696318E-4</v>
      </c>
      <c r="J112" s="63">
        <f>-MIN(0,J$72*ScaleEconomics!$I$81)</f>
        <v>1.6364649958426065E-3</v>
      </c>
      <c r="K112" s="63">
        <f>-MIN(0,K$72*ScaleEconomics!$I$81)</f>
        <v>3.3941222000701621E-5</v>
      </c>
      <c r="L112" s="63">
        <f>-MIN(0,L$72*ScaleEconomics!$I$81)</f>
        <v>3.7827613005590118E-5</v>
      </c>
      <c r="M112" s="63">
        <f>-MIN(0,M$72*ScaleEconomics!$I$81)</f>
        <v>4.1733435965503012E-5</v>
      </c>
      <c r="N112" s="63">
        <f>-MIN(0,N$72*ScaleEconomics!$I$81)</f>
        <v>4.5658788040215543E-5</v>
      </c>
      <c r="O112" s="63">
        <f>-MIN(0,O$72*ScaleEconomics!$I$81)</f>
        <v>2.6573767526634305E-5</v>
      </c>
      <c r="P112" s="63">
        <f>-MIN(0,P$72*ScaleEconomics!$I$81)</f>
        <v>3.6766370156004551E-6</v>
      </c>
      <c r="Q112" s="63">
        <f>-MIN(0,Q$72*ScaleEconomics!$I$81)</f>
        <v>0</v>
      </c>
      <c r="R112" s="63">
        <f>-MIN(0,R$72*ScaleEconomics!$I$81)</f>
        <v>0</v>
      </c>
      <c r="S112" s="63">
        <f>-MIN(0,S$72*ScaleEconomics!$I$81)</f>
        <v>0</v>
      </c>
      <c r="T112" s="63">
        <f>-MIN(0,T$72*ScaleEconomics!$I$81)</f>
        <v>0</v>
      </c>
      <c r="U112" s="63">
        <f>-MIN(0,U$72*ScaleEconomics!$I$81)</f>
        <v>0</v>
      </c>
      <c r="V112" s="63">
        <f>-MIN(0,V$72*ScaleEconomics!$I$81)</f>
        <v>0</v>
      </c>
      <c r="W112" s="63">
        <f>-MIN(0,W$72*ScaleEconomics!$I$81)</f>
        <v>0</v>
      </c>
      <c r="X112" s="63">
        <f>-MIN(0,X$72*ScaleEconomics!$I$81)</f>
        <v>0</v>
      </c>
      <c r="Y112" s="63">
        <f>-MIN(0,Y$72*ScaleEconomics!$I$81)</f>
        <v>0</v>
      </c>
      <c r="Z112" s="63">
        <f>-MIN(0,Z$72*ScaleEconomics!$I$81)</f>
        <v>0</v>
      </c>
      <c r="AA112" s="63">
        <f>-MIN(0,AA$72*ScaleEconomics!$I$81)</f>
        <v>0</v>
      </c>
      <c r="AB112" s="63">
        <f>-MIN(0,AB$72*ScaleEconomics!$I$81)</f>
        <v>0</v>
      </c>
      <c r="AC112" s="63">
        <f>-MIN(0,AC$72*ScaleEconomics!$I$81)</f>
        <v>0</v>
      </c>
      <c r="AD112" s="63">
        <f>-MIN(0,AD$72*ScaleEconomics!$I$81)</f>
        <v>0</v>
      </c>
      <c r="AE112" s="63">
        <f>-MIN(0,AE$72*ScaleEconomics!$I$81)</f>
        <v>0</v>
      </c>
      <c r="AF112" s="63">
        <f>-MIN(0,AF$72*ScaleEconomics!$I$81)</f>
        <v>0</v>
      </c>
      <c r="AG112" s="63">
        <f>-MIN(0,AG$72*ScaleEconomics!$I$81)</f>
        <v>0</v>
      </c>
      <c r="AH112" s="63">
        <f>-MIN(0,AH$72*ScaleEconomics!$I$81)</f>
        <v>0</v>
      </c>
      <c r="AI112" s="63">
        <f>-MIN(0,AI$72*ScaleEconomics!$I$81)</f>
        <v>0</v>
      </c>
      <c r="AJ112" s="63">
        <f>-MIN(0,AJ$72*ScaleEconomics!$I$81)</f>
        <v>0</v>
      </c>
      <c r="AK112" s="63">
        <f>-MIN(0,AK$72*ScaleEconomics!$I$81)</f>
        <v>0</v>
      </c>
      <c r="AL112" s="63">
        <f>-MIN(0,AL$72*ScaleEconomics!$I$81)</f>
        <v>0</v>
      </c>
      <c r="AM112" s="63">
        <f>-MIN(0,AM$72*ScaleEconomics!$I$81)</f>
        <v>0</v>
      </c>
      <c r="AN112" s="63">
        <f>-MIN(0,AN$72*ScaleEconomics!$I$81)</f>
        <v>0</v>
      </c>
      <c r="AO112" s="63">
        <f>-MIN(0,AO$72*ScaleEconomics!$I$81)</f>
        <v>0</v>
      </c>
      <c r="AP112" s="63">
        <f>-MIN(0,AP$72*ScaleEconomics!$I$81)</f>
        <v>0</v>
      </c>
      <c r="AQ112" s="63">
        <f>-MIN(0,AQ$72*ScaleEconomics!$I$81)</f>
        <v>0</v>
      </c>
      <c r="AR112" s="63">
        <f>-MIN(0,AR$72*ScaleEconomics!$I$81)</f>
        <v>0</v>
      </c>
      <c r="AS112" s="63">
        <f>-MIN(0,AS$72*ScaleEconomics!$I$81)</f>
        <v>0</v>
      </c>
      <c r="AT112" s="63">
        <f>-MIN(0,AT$72*ScaleEconomics!$I$81)</f>
        <v>0</v>
      </c>
      <c r="AU112" s="63">
        <f>-MIN(0,AU$72*ScaleEconomics!$I$81)</f>
        <v>0</v>
      </c>
      <c r="AV112" s="63">
        <f>-MIN(0,AV$72*ScaleEconomics!$I$81)</f>
        <v>0</v>
      </c>
      <c r="AW112" s="63">
        <f>-MIN(0,AW$72*ScaleEconomics!$I$81)</f>
        <v>0</v>
      </c>
      <c r="AX112" s="63">
        <f>-MIN(0,AX$72*ScaleEconomics!$I$81)</f>
        <v>0</v>
      </c>
      <c r="AY112" s="63">
        <f>-MIN(0,AY$72*ScaleEconomics!$I$81)</f>
        <v>0</v>
      </c>
      <c r="AZ112" s="63">
        <f>-MIN(0,AZ$72*ScaleEconomics!$I$81)</f>
        <v>0</v>
      </c>
      <c r="BA112" s="63">
        <f>-MIN(0,BA$72*ScaleEconomics!$I$81)</f>
        <v>0</v>
      </c>
      <c r="BB112" s="63">
        <f>-MIN(0,BB$72*ScaleEconomics!$I$81)</f>
        <v>0</v>
      </c>
      <c r="BC112" s="63">
        <f>-MIN(0,BC$72*ScaleEconomics!$I$81)</f>
        <v>0</v>
      </c>
      <c r="BD112" s="63">
        <f>-MIN(0,BD$72*ScaleEconomics!$I$81)</f>
        <v>0</v>
      </c>
      <c r="BE112" s="63">
        <f>-MIN(0,BE$72*ScaleEconomics!$I$81)</f>
        <v>0</v>
      </c>
      <c r="BF112" s="63">
        <f>-MIN(0,BF$72*ScaleEconomics!$I$81)</f>
        <v>0</v>
      </c>
      <c r="BG112" s="63">
        <f>-MIN(0,BG$72*ScaleEconomics!$I$81)</f>
        <v>0</v>
      </c>
      <c r="BH112" s="63">
        <f>-MIN(0,BH$72*ScaleEconomics!$I$81)</f>
        <v>0</v>
      </c>
      <c r="BI112" s="63">
        <f>-MIN(0,BI$72*ScaleEconomics!$I$81)</f>
        <v>0</v>
      </c>
      <c r="BJ112" s="63">
        <f>-MIN(0,BJ$72*ScaleEconomics!$I$81)</f>
        <v>0</v>
      </c>
      <c r="BK112" s="63">
        <f>-MIN(0,BK$72*ScaleEconomics!$I$81)</f>
        <v>0</v>
      </c>
      <c r="BL112" s="63">
        <f>-MIN(0,BL$72*ScaleEconomics!$I$81)</f>
        <v>0</v>
      </c>
      <c r="BM112" s="63">
        <f>-MIN(0,BM$72*ScaleEconomics!$I$81)</f>
        <v>0</v>
      </c>
      <c r="BN112" s="63">
        <f>-MIN(0,BN$72*ScaleEconomics!$I$81)</f>
        <v>0</v>
      </c>
      <c r="BO112" s="63">
        <f>-MIN(0,BO$72*ScaleEconomics!$I$81)</f>
        <v>0</v>
      </c>
      <c r="BP112" s="63">
        <f>-MIN(0,BP$72*ScaleEconomics!$I$81)</f>
        <v>0</v>
      </c>
      <c r="BQ112" s="63">
        <f>-MIN(0,BQ$72*ScaleEconomics!$I$81)</f>
        <v>0</v>
      </c>
      <c r="BR112" s="63">
        <f>-MIN(0,BR$72*ScaleEconomics!$I$81)</f>
        <v>0</v>
      </c>
      <c r="BS112" s="63">
        <f>-MIN(0,BS$72*ScaleEconomics!$I$81)</f>
        <v>0</v>
      </c>
      <c r="BT112" s="63">
        <f>-MIN(0,BT$72*ScaleEconomics!$I$81)</f>
        <v>0</v>
      </c>
      <c r="BU112" s="63">
        <f>-MIN(0,BU$72*ScaleEconomics!$I$81)</f>
        <v>0</v>
      </c>
      <c r="BV112" s="63">
        <f>-MIN(0,BV$72*ScaleEconomics!$I$81)</f>
        <v>0</v>
      </c>
      <c r="BW112" s="63">
        <f>-MIN(0,BW$72*ScaleEconomics!$I$81)</f>
        <v>0</v>
      </c>
      <c r="BX112" s="63">
        <f>-MIN(0,BX$72*ScaleEconomics!$I$81)</f>
        <v>0</v>
      </c>
      <c r="BY112" s="63">
        <f>-MIN(0,BY$72*ScaleEconomics!$I$81)</f>
        <v>0</v>
      </c>
      <c r="BZ112" s="63">
        <f>-MIN(0,BZ$72*ScaleEconomics!$I$81)</f>
        <v>0</v>
      </c>
    </row>
    <row r="113" spans="1:78" x14ac:dyDescent="0.2">
      <c r="A113" s="155" t="s">
        <v>193</v>
      </c>
      <c r="E113" s="93"/>
      <c r="F113" s="63">
        <f>MAX(F$72,F111)</f>
        <v>0</v>
      </c>
      <c r="G113" s="63">
        <f>MIN(G109+G111,MAX(G$72,0)*ScaleEconomics!$I$97)</f>
        <v>0</v>
      </c>
      <c r="H113" s="63">
        <f>MIN(H109+H111,MAX(H$72,0)*ScaleEconomics!$I$97)</f>
        <v>0</v>
      </c>
      <c r="I113" s="63">
        <f>MIN(I109+I111,MAX(I$72,0)*ScaleEconomics!$I$97)</f>
        <v>0</v>
      </c>
      <c r="J113" s="63">
        <f>MIN(J109+J111,MAX(J$72,0)*ScaleEconomics!$I$97)</f>
        <v>0</v>
      </c>
      <c r="K113" s="63">
        <f>MIN(K109+K111,MAX(K$72,0)*ScaleEconomics!$I$97)</f>
        <v>0</v>
      </c>
      <c r="L113" s="63">
        <f>MIN(L109+L111,MAX(L$72,0)*ScaleEconomics!$I$97)</f>
        <v>0</v>
      </c>
      <c r="M113" s="63">
        <f>MIN(M109+M111,MAX(M$72,0)*ScaleEconomics!$I$97)</f>
        <v>0</v>
      </c>
      <c r="N113" s="63">
        <f>MIN(N109+N111,MAX(N$72,0)*ScaleEconomics!$I$97)</f>
        <v>0</v>
      </c>
      <c r="O113" s="63">
        <f>MIN(O109+O111,MAX(O$72,0)*ScaleEconomics!$I$97)</f>
        <v>0</v>
      </c>
      <c r="P113" s="63">
        <f>MIN(P109+P111,MAX(P$72,0)*ScaleEconomics!$I$97)</f>
        <v>0</v>
      </c>
      <c r="Q113" s="63">
        <f>MIN(Q109+Q111,MAX(Q$72,0)*ScaleEconomics!$I$97)</f>
        <v>3.4633250130866426E-3</v>
      </c>
      <c r="R113" s="63">
        <f>MIN(R109+R111,MAX(R$72,0)*ScaleEconomics!$I$97)</f>
        <v>0</v>
      </c>
      <c r="S113" s="63">
        <f>MIN(S109+S111,MAX(S$72,0)*ScaleEconomics!$I$97)</f>
        <v>0</v>
      </c>
      <c r="T113" s="63">
        <f>MIN(T109+T111,MAX(T$72,0)*ScaleEconomics!$I$97)</f>
        <v>0</v>
      </c>
      <c r="U113" s="63">
        <f>MIN(U109+U111,MAX(U$72,0)*ScaleEconomics!$I$97)</f>
        <v>0</v>
      </c>
      <c r="V113" s="63">
        <f>MIN(V109+V111,MAX(V$72,0)*ScaleEconomics!$I$97)</f>
        <v>0</v>
      </c>
      <c r="W113" s="63">
        <f>MIN(W109+W111,MAX(W$72,0)*ScaleEconomics!$I$97)</f>
        <v>0</v>
      </c>
      <c r="X113" s="63">
        <f>MIN(X109+X111,MAX(X$72,0)*ScaleEconomics!$I$97)</f>
        <v>0</v>
      </c>
      <c r="Y113" s="63">
        <f>MIN(Y109+Y111,MAX(Y$72,0)*ScaleEconomics!$I$97)</f>
        <v>0</v>
      </c>
      <c r="Z113" s="63">
        <f>MIN(Z109+Z111,MAX(Z$72,0)*ScaleEconomics!$I$97)</f>
        <v>0</v>
      </c>
      <c r="AA113" s="63">
        <f>MIN(AA109+AA111,MAX(AA$72,0)*ScaleEconomics!$I$97)</f>
        <v>0</v>
      </c>
      <c r="AB113" s="63">
        <f>MIN(AB109+AB111,MAX(AB$72,0)*ScaleEconomics!$I$97)</f>
        <v>0</v>
      </c>
      <c r="AC113" s="63">
        <f>MIN(AC109+AC111,MAX(AC$72,0)*ScaleEconomics!$I$97)</f>
        <v>0</v>
      </c>
      <c r="AD113" s="63">
        <f>MIN(AD109+AD111,MAX(AD$72,0)*ScaleEconomics!$I$97)</f>
        <v>0</v>
      </c>
      <c r="AE113" s="63">
        <f>MIN(AE109+AE111,MAX(AE$72,0)*ScaleEconomics!$I$97)</f>
        <v>0</v>
      </c>
      <c r="AF113" s="63">
        <f>MIN(AF109+AF111,MAX(AF$72,0)*ScaleEconomics!$I$97)</f>
        <v>0</v>
      </c>
      <c r="AG113" s="63">
        <f>MIN(AG109+AG111,MAX(AG$72,0)*ScaleEconomics!$I$97)</f>
        <v>0</v>
      </c>
      <c r="AH113" s="63">
        <f>MIN(AH109+AH111,MAX(AH$72,0)*ScaleEconomics!$I$97)</f>
        <v>0</v>
      </c>
      <c r="AI113" s="63">
        <f>MIN(AI109+AI111,MAX(AI$72,0)*ScaleEconomics!$I$97)</f>
        <v>0</v>
      </c>
      <c r="AJ113" s="63">
        <f>MIN(AJ109+AJ111,MAX(AJ$72,0)*ScaleEconomics!$I$97)</f>
        <v>0</v>
      </c>
      <c r="AK113" s="63">
        <f>MIN(AK109+AK111,MAX(AK$72,0)*ScaleEconomics!$I$97)</f>
        <v>0</v>
      </c>
      <c r="AL113" s="63">
        <f>MIN(AL109+AL111,MAX(AL$72,0)*ScaleEconomics!$I$97)</f>
        <v>0</v>
      </c>
      <c r="AM113" s="63">
        <f>MIN(AM109+AM111,MAX(AM$72,0)*ScaleEconomics!$I$97)</f>
        <v>0</v>
      </c>
      <c r="AN113" s="63">
        <f>MIN(AN109+AN111,MAX(AN$72,0)*ScaleEconomics!$I$97)</f>
        <v>0</v>
      </c>
      <c r="AO113" s="63">
        <f>MIN(AO109+AO111,MAX(AO$72,0)*ScaleEconomics!$I$97)</f>
        <v>0</v>
      </c>
      <c r="AP113" s="63">
        <f>MIN(AP109+AP111,MAX(AP$72,0)*ScaleEconomics!$I$97)</f>
        <v>0</v>
      </c>
      <c r="AQ113" s="63">
        <f>MIN(AQ109+AQ111,MAX(AQ$72,0)*ScaleEconomics!$I$97)</f>
        <v>0</v>
      </c>
      <c r="AR113" s="63">
        <f>MIN(AR109+AR111,MAX(AR$72,0)*ScaleEconomics!$I$97)</f>
        <v>0</v>
      </c>
      <c r="AS113" s="63">
        <f>MIN(AS109+AS111,MAX(AS$72,0)*ScaleEconomics!$I$97)</f>
        <v>0</v>
      </c>
      <c r="AT113" s="63">
        <f>MIN(AT109+AT111,MAX(AT$72,0)*ScaleEconomics!$I$97)</f>
        <v>0</v>
      </c>
      <c r="AU113" s="63">
        <f>MIN(AU109+AU111,MAX(AU$72,0)*ScaleEconomics!$I$97)</f>
        <v>0</v>
      </c>
      <c r="AV113" s="63">
        <f>MIN(AV109+AV111,MAX(AV$72,0)*ScaleEconomics!$I$97)</f>
        <v>0</v>
      </c>
      <c r="AW113" s="63">
        <f>MIN(AW109+AW111,MAX(AW$72,0)*ScaleEconomics!$I$97)</f>
        <v>0</v>
      </c>
      <c r="AX113" s="63">
        <f>MIN(AX109+AX111,MAX(AX$72,0)*ScaleEconomics!$I$97)</f>
        <v>0</v>
      </c>
      <c r="AY113" s="63">
        <f>MIN(AY109+AY111,MAX(AY$72,0)*ScaleEconomics!$I$97)</f>
        <v>0</v>
      </c>
      <c r="AZ113" s="63">
        <f>MIN(AZ109+AZ111,MAX(AZ$72,0)*ScaleEconomics!$I$97)</f>
        <v>0</v>
      </c>
      <c r="BA113" s="63">
        <f>MIN(BA109+BA111,MAX(BA$72,0)*ScaleEconomics!$I$97)</f>
        <v>0</v>
      </c>
      <c r="BB113" s="63">
        <f>MIN(BB109+BB111,MAX(BB$72,0)*ScaleEconomics!$I$97)</f>
        <v>0</v>
      </c>
      <c r="BC113" s="63">
        <f>MIN(BC109+BC111,MAX(BC$72,0)*ScaleEconomics!$I$97)</f>
        <v>0</v>
      </c>
      <c r="BD113" s="63">
        <f>MIN(BD109+BD111,MAX(BD$72,0)*ScaleEconomics!$I$97)</f>
        <v>0</v>
      </c>
      <c r="BE113" s="63">
        <f>MIN(BE109+BE111,MAX(BE$72,0)*ScaleEconomics!$I$97)</f>
        <v>0</v>
      </c>
      <c r="BF113" s="63">
        <f>MIN(BF109+BF111,MAX(BF$72,0)*ScaleEconomics!$I$97)</f>
        <v>0</v>
      </c>
      <c r="BG113" s="63">
        <f>MIN(BG109+BG111,MAX(BG$72,0)*ScaleEconomics!$I$97)</f>
        <v>0</v>
      </c>
      <c r="BH113" s="63">
        <f>MIN(BH109+BH111,MAX(BH$72,0)*ScaleEconomics!$I$97)</f>
        <v>0</v>
      </c>
      <c r="BI113" s="63">
        <f>MIN(BI109+BI111,MAX(BI$72,0)*ScaleEconomics!$I$97)</f>
        <v>0</v>
      </c>
      <c r="BJ113" s="63">
        <f>MIN(BJ109+BJ111,MAX(BJ$72,0)*ScaleEconomics!$I$97)</f>
        <v>0</v>
      </c>
      <c r="BK113" s="63">
        <f>MIN(BK109+BK111,MAX(BK$72,0)*ScaleEconomics!$I$97)</f>
        <v>0</v>
      </c>
      <c r="BL113" s="63">
        <f>MIN(BL109+BL111,MAX(BL$72,0)*ScaleEconomics!$I$97)</f>
        <v>0</v>
      </c>
      <c r="BM113" s="63">
        <f>MIN(BM109+BM111,MAX(BM$72,0)*ScaleEconomics!$I$97)</f>
        <v>0</v>
      </c>
      <c r="BN113" s="63">
        <f>MIN(BN109+BN111,MAX(BN$72,0)*ScaleEconomics!$I$97)</f>
        <v>0</v>
      </c>
      <c r="BO113" s="63">
        <f>MIN(BO109+BO111,MAX(BO$72,0)*ScaleEconomics!$I$97)</f>
        <v>0</v>
      </c>
      <c r="BP113" s="63">
        <f>MIN(BP109+BP111,MAX(BP$72,0)*ScaleEconomics!$I$97)</f>
        <v>0</v>
      </c>
      <c r="BQ113" s="63">
        <f>MIN(BQ109+BQ111,MAX(BQ$72,0)*ScaleEconomics!$I$97)</f>
        <v>0</v>
      </c>
      <c r="BR113" s="63">
        <f>MIN(BR109+BR111,MAX(BR$72,0)*ScaleEconomics!$I$97)</f>
        <v>0</v>
      </c>
      <c r="BS113" s="63">
        <f>MIN(BS109+BS111,MAX(BS$72,0)*ScaleEconomics!$I$97)</f>
        <v>0</v>
      </c>
      <c r="BT113" s="63">
        <f>MIN(BT109+BT111,MAX(BT$72,0)*ScaleEconomics!$I$97)</f>
        <v>0</v>
      </c>
      <c r="BU113" s="63">
        <f>MIN(BU109+BU111,MAX(BU$72,0)*ScaleEconomics!$I$97)</f>
        <v>0</v>
      </c>
      <c r="BV113" s="63">
        <f>MIN(BV109+BV111,MAX(BV$72,0)*ScaleEconomics!$I$97)</f>
        <v>0</v>
      </c>
      <c r="BW113" s="63">
        <f>MIN(BW109+BW111,MAX(BW$72,0)*ScaleEconomics!$I$97)</f>
        <v>0</v>
      </c>
      <c r="BX113" s="63">
        <f>MIN(BX109+BX111,MAX(BX$72,0)*ScaleEconomics!$I$97)</f>
        <v>0</v>
      </c>
      <c r="BY113" s="63">
        <f>MIN(BY109+BY111,MAX(BY$72,0)*ScaleEconomics!$I$97)</f>
        <v>0</v>
      </c>
      <c r="BZ113" s="63">
        <f>MIN(BZ109+BZ111,MAX(BZ$72,0)*ScaleEconomics!$I$97)</f>
        <v>0</v>
      </c>
    </row>
    <row r="114" spans="1:78" x14ac:dyDescent="0.2">
      <c r="A114" s="155" t="s">
        <v>194</v>
      </c>
      <c r="E114" s="93"/>
      <c r="F114" s="63">
        <f>F109+F112-F113</f>
        <v>7.7249997815220794E-4</v>
      </c>
      <c r="G114" s="63">
        <f>G109+G111+G112-G113</f>
        <v>7.9499997751586449E-4</v>
      </c>
      <c r="H114" s="63">
        <f t="shared" ref="H114:BS114" si="76">H109+H111+H112-H113</f>
        <v>1.2162242656028276E-3</v>
      </c>
      <c r="I114" s="63">
        <f t="shared" si="76"/>
        <v>1.6374485536897907E-3</v>
      </c>
      <c r="J114" s="63">
        <f t="shared" si="76"/>
        <v>3.2739135495323973E-3</v>
      </c>
      <c r="K114" s="63">
        <f t="shared" si="76"/>
        <v>3.307854771533099E-3</v>
      </c>
      <c r="L114" s="63">
        <f t="shared" si="76"/>
        <v>3.3456823845386891E-3</v>
      </c>
      <c r="M114" s="63">
        <f t="shared" si="76"/>
        <v>3.3874158205041919E-3</v>
      </c>
      <c r="N114" s="63">
        <f t="shared" si="76"/>
        <v>3.4330746085444075E-3</v>
      </c>
      <c r="O114" s="63">
        <f t="shared" si="76"/>
        <v>3.459648376071042E-3</v>
      </c>
      <c r="P114" s="63">
        <f t="shared" si="76"/>
        <v>3.4633250130866426E-3</v>
      </c>
      <c r="Q114" s="63">
        <f t="shared" si="76"/>
        <v>0</v>
      </c>
      <c r="R114" s="63">
        <f t="shared" si="76"/>
        <v>0</v>
      </c>
      <c r="S114" s="63">
        <f t="shared" si="76"/>
        <v>0</v>
      </c>
      <c r="T114" s="63">
        <f t="shared" si="76"/>
        <v>0</v>
      </c>
      <c r="U114" s="63">
        <f t="shared" si="76"/>
        <v>0</v>
      </c>
      <c r="V114" s="63">
        <f t="shared" si="76"/>
        <v>0</v>
      </c>
      <c r="W114" s="63">
        <f t="shared" si="76"/>
        <v>0</v>
      </c>
      <c r="X114" s="63">
        <f t="shared" si="76"/>
        <v>0</v>
      </c>
      <c r="Y114" s="63">
        <f t="shared" si="76"/>
        <v>0</v>
      </c>
      <c r="Z114" s="63">
        <f t="shared" si="76"/>
        <v>0</v>
      </c>
      <c r="AA114" s="63">
        <f t="shared" si="76"/>
        <v>0</v>
      </c>
      <c r="AB114" s="63">
        <f t="shared" si="76"/>
        <v>0</v>
      </c>
      <c r="AC114" s="63">
        <f t="shared" si="76"/>
        <v>0</v>
      </c>
      <c r="AD114" s="63">
        <f t="shared" si="76"/>
        <v>0</v>
      </c>
      <c r="AE114" s="63">
        <f t="shared" si="76"/>
        <v>0</v>
      </c>
      <c r="AF114" s="63">
        <f t="shared" si="76"/>
        <v>0</v>
      </c>
      <c r="AG114" s="63">
        <f t="shared" si="76"/>
        <v>0</v>
      </c>
      <c r="AH114" s="63">
        <f t="shared" si="76"/>
        <v>0</v>
      </c>
      <c r="AI114" s="63">
        <f t="shared" si="76"/>
        <v>0</v>
      </c>
      <c r="AJ114" s="63">
        <f t="shared" si="76"/>
        <v>0</v>
      </c>
      <c r="AK114" s="63">
        <f t="shared" si="76"/>
        <v>0</v>
      </c>
      <c r="AL114" s="63">
        <f t="shared" si="76"/>
        <v>0</v>
      </c>
      <c r="AM114" s="63">
        <f t="shared" si="76"/>
        <v>0</v>
      </c>
      <c r="AN114" s="63">
        <f t="shared" si="76"/>
        <v>0</v>
      </c>
      <c r="AO114" s="63">
        <f t="shared" si="76"/>
        <v>0</v>
      </c>
      <c r="AP114" s="63">
        <f t="shared" si="76"/>
        <v>0</v>
      </c>
      <c r="AQ114" s="63">
        <f t="shared" si="76"/>
        <v>0</v>
      </c>
      <c r="AR114" s="63">
        <f t="shared" si="76"/>
        <v>0</v>
      </c>
      <c r="AS114" s="63">
        <f t="shared" si="76"/>
        <v>0</v>
      </c>
      <c r="AT114" s="63">
        <f t="shared" si="76"/>
        <v>0</v>
      </c>
      <c r="AU114" s="63">
        <f t="shared" si="76"/>
        <v>0</v>
      </c>
      <c r="AV114" s="63">
        <f t="shared" si="76"/>
        <v>0</v>
      </c>
      <c r="AW114" s="63">
        <f t="shared" si="76"/>
        <v>0</v>
      </c>
      <c r="AX114" s="63">
        <f t="shared" si="76"/>
        <v>0</v>
      </c>
      <c r="AY114" s="63">
        <f t="shared" si="76"/>
        <v>0</v>
      </c>
      <c r="AZ114" s="63">
        <f t="shared" si="76"/>
        <v>0</v>
      </c>
      <c r="BA114" s="63">
        <f t="shared" si="76"/>
        <v>0</v>
      </c>
      <c r="BB114" s="63">
        <f t="shared" si="76"/>
        <v>0</v>
      </c>
      <c r="BC114" s="63">
        <f t="shared" si="76"/>
        <v>0</v>
      </c>
      <c r="BD114" s="63">
        <f t="shared" si="76"/>
        <v>0</v>
      </c>
      <c r="BE114" s="63">
        <f t="shared" si="76"/>
        <v>0</v>
      </c>
      <c r="BF114" s="63">
        <f t="shared" si="76"/>
        <v>0</v>
      </c>
      <c r="BG114" s="63">
        <f t="shared" si="76"/>
        <v>0</v>
      </c>
      <c r="BH114" s="63">
        <f t="shared" si="76"/>
        <v>0</v>
      </c>
      <c r="BI114" s="63">
        <f t="shared" si="76"/>
        <v>0</v>
      </c>
      <c r="BJ114" s="63">
        <f t="shared" si="76"/>
        <v>0</v>
      </c>
      <c r="BK114" s="63">
        <f t="shared" si="76"/>
        <v>0</v>
      </c>
      <c r="BL114" s="63">
        <f t="shared" si="76"/>
        <v>0</v>
      </c>
      <c r="BM114" s="63">
        <f t="shared" si="76"/>
        <v>0</v>
      </c>
      <c r="BN114" s="63">
        <f t="shared" si="76"/>
        <v>0</v>
      </c>
      <c r="BO114" s="63">
        <f t="shared" si="76"/>
        <v>0</v>
      </c>
      <c r="BP114" s="63">
        <f t="shared" si="76"/>
        <v>0</v>
      </c>
      <c r="BQ114" s="63">
        <f t="shared" si="76"/>
        <v>0</v>
      </c>
      <c r="BR114" s="63">
        <f t="shared" si="76"/>
        <v>0</v>
      </c>
      <c r="BS114" s="63">
        <f t="shared" si="76"/>
        <v>0</v>
      </c>
      <c r="BT114" s="63">
        <f t="shared" ref="BT114:BZ114" si="77">BT109+BT111+BT112-BT113</f>
        <v>0</v>
      </c>
      <c r="BU114" s="63">
        <f t="shared" si="77"/>
        <v>0</v>
      </c>
      <c r="BV114" s="63">
        <f t="shared" si="77"/>
        <v>0</v>
      </c>
      <c r="BW114" s="63">
        <f t="shared" si="77"/>
        <v>0</v>
      </c>
      <c r="BX114" s="63">
        <f t="shared" si="77"/>
        <v>0</v>
      </c>
      <c r="BY114" s="63">
        <f t="shared" si="77"/>
        <v>0</v>
      </c>
      <c r="BZ114" s="63">
        <f t="shared" si="77"/>
        <v>0</v>
      </c>
    </row>
    <row r="115" spans="1:78" x14ac:dyDescent="0.2">
      <c r="A115" s="155" t="s">
        <v>196</v>
      </c>
      <c r="B115" s="101">
        <f>XIRR(F115:BZ115, $F$2:$BZ$2)</f>
        <v>2.9802322387695314E-9</v>
      </c>
      <c r="E115" s="93"/>
      <c r="F115" s="63">
        <f>-F112+F113</f>
        <v>-7.7249997815220794E-4</v>
      </c>
      <c r="G115" s="63">
        <f>-G112+G113</f>
        <v>-2.2499999363656542E-5</v>
      </c>
      <c r="H115" s="63">
        <f t="shared" ref="H115:BS115" si="78">-H112+H113</f>
        <v>-4.2122428808696318E-4</v>
      </c>
      <c r="I115" s="63">
        <f t="shared" si="78"/>
        <v>-4.2122428808696318E-4</v>
      </c>
      <c r="J115" s="63">
        <f t="shared" si="78"/>
        <v>-1.6364649958426065E-3</v>
      </c>
      <c r="K115" s="63">
        <f t="shared" si="78"/>
        <v>-3.3941222000701621E-5</v>
      </c>
      <c r="L115" s="63">
        <f t="shared" si="78"/>
        <v>-3.7827613005590118E-5</v>
      </c>
      <c r="M115" s="63">
        <f t="shared" si="78"/>
        <v>-4.1733435965503012E-5</v>
      </c>
      <c r="N115" s="63">
        <f t="shared" si="78"/>
        <v>-4.5658788040215543E-5</v>
      </c>
      <c r="O115" s="63">
        <f t="shared" si="78"/>
        <v>-2.6573767526634305E-5</v>
      </c>
      <c r="P115" s="63">
        <f t="shared" si="78"/>
        <v>-3.6766370156004551E-6</v>
      </c>
      <c r="Q115" s="63">
        <f t="shared" si="78"/>
        <v>3.4633250130866426E-3</v>
      </c>
      <c r="R115" s="63">
        <f t="shared" si="78"/>
        <v>0</v>
      </c>
      <c r="S115" s="63">
        <f t="shared" si="78"/>
        <v>0</v>
      </c>
      <c r="T115" s="63">
        <f t="shared" si="78"/>
        <v>0</v>
      </c>
      <c r="U115" s="63">
        <f t="shared" si="78"/>
        <v>0</v>
      </c>
      <c r="V115" s="63">
        <f t="shared" si="78"/>
        <v>0</v>
      </c>
      <c r="W115" s="63">
        <f t="shared" si="78"/>
        <v>0</v>
      </c>
      <c r="X115" s="63">
        <f t="shared" si="78"/>
        <v>0</v>
      </c>
      <c r="Y115" s="63">
        <f t="shared" si="78"/>
        <v>0</v>
      </c>
      <c r="Z115" s="63">
        <f t="shared" si="78"/>
        <v>0</v>
      </c>
      <c r="AA115" s="63">
        <f t="shared" si="78"/>
        <v>0</v>
      </c>
      <c r="AB115" s="63">
        <f t="shared" si="78"/>
        <v>0</v>
      </c>
      <c r="AC115" s="63">
        <f t="shared" si="78"/>
        <v>0</v>
      </c>
      <c r="AD115" s="63">
        <f t="shared" si="78"/>
        <v>0</v>
      </c>
      <c r="AE115" s="63">
        <f t="shared" si="78"/>
        <v>0</v>
      </c>
      <c r="AF115" s="63">
        <f t="shared" si="78"/>
        <v>0</v>
      </c>
      <c r="AG115" s="63">
        <f t="shared" si="78"/>
        <v>0</v>
      </c>
      <c r="AH115" s="63">
        <f t="shared" si="78"/>
        <v>0</v>
      </c>
      <c r="AI115" s="63">
        <f t="shared" si="78"/>
        <v>0</v>
      </c>
      <c r="AJ115" s="63">
        <f t="shared" si="78"/>
        <v>0</v>
      </c>
      <c r="AK115" s="63">
        <f t="shared" si="78"/>
        <v>0</v>
      </c>
      <c r="AL115" s="63">
        <f t="shared" si="78"/>
        <v>0</v>
      </c>
      <c r="AM115" s="63">
        <f t="shared" si="78"/>
        <v>0</v>
      </c>
      <c r="AN115" s="63">
        <f t="shared" si="78"/>
        <v>0</v>
      </c>
      <c r="AO115" s="63">
        <f t="shared" si="78"/>
        <v>0</v>
      </c>
      <c r="AP115" s="63">
        <f t="shared" si="78"/>
        <v>0</v>
      </c>
      <c r="AQ115" s="63">
        <f t="shared" si="78"/>
        <v>0</v>
      </c>
      <c r="AR115" s="63">
        <f t="shared" si="78"/>
        <v>0</v>
      </c>
      <c r="AS115" s="63">
        <f t="shared" si="78"/>
        <v>0</v>
      </c>
      <c r="AT115" s="63">
        <f t="shared" si="78"/>
        <v>0</v>
      </c>
      <c r="AU115" s="63">
        <f t="shared" si="78"/>
        <v>0</v>
      </c>
      <c r="AV115" s="63">
        <f t="shared" si="78"/>
        <v>0</v>
      </c>
      <c r="AW115" s="63">
        <f t="shared" si="78"/>
        <v>0</v>
      </c>
      <c r="AX115" s="63">
        <f t="shared" si="78"/>
        <v>0</v>
      </c>
      <c r="AY115" s="63">
        <f t="shared" si="78"/>
        <v>0</v>
      </c>
      <c r="AZ115" s="63">
        <f t="shared" si="78"/>
        <v>0</v>
      </c>
      <c r="BA115" s="63">
        <f t="shared" si="78"/>
        <v>0</v>
      </c>
      <c r="BB115" s="63">
        <f t="shared" si="78"/>
        <v>0</v>
      </c>
      <c r="BC115" s="63">
        <f t="shared" si="78"/>
        <v>0</v>
      </c>
      <c r="BD115" s="63">
        <f t="shared" si="78"/>
        <v>0</v>
      </c>
      <c r="BE115" s="63">
        <f t="shared" si="78"/>
        <v>0</v>
      </c>
      <c r="BF115" s="63">
        <f t="shared" si="78"/>
        <v>0</v>
      </c>
      <c r="BG115" s="63">
        <f t="shared" si="78"/>
        <v>0</v>
      </c>
      <c r="BH115" s="63">
        <f t="shared" si="78"/>
        <v>0</v>
      </c>
      <c r="BI115" s="63">
        <f t="shared" si="78"/>
        <v>0</v>
      </c>
      <c r="BJ115" s="63">
        <f t="shared" si="78"/>
        <v>0</v>
      </c>
      <c r="BK115" s="63">
        <f t="shared" si="78"/>
        <v>0</v>
      </c>
      <c r="BL115" s="63">
        <f t="shared" si="78"/>
        <v>0</v>
      </c>
      <c r="BM115" s="63">
        <f t="shared" si="78"/>
        <v>0</v>
      </c>
      <c r="BN115" s="63">
        <f t="shared" si="78"/>
        <v>0</v>
      </c>
      <c r="BO115" s="63">
        <f t="shared" si="78"/>
        <v>0</v>
      </c>
      <c r="BP115" s="63">
        <f t="shared" si="78"/>
        <v>0</v>
      </c>
      <c r="BQ115" s="63">
        <f t="shared" si="78"/>
        <v>0</v>
      </c>
      <c r="BR115" s="63">
        <f t="shared" si="78"/>
        <v>0</v>
      </c>
      <c r="BS115" s="63">
        <f t="shared" si="78"/>
        <v>0</v>
      </c>
      <c r="BT115" s="63">
        <f t="shared" ref="BT115:BZ115" si="79">-BT112+BT113</f>
        <v>0</v>
      </c>
      <c r="BU115" s="63">
        <f t="shared" si="79"/>
        <v>0</v>
      </c>
      <c r="BV115" s="63">
        <f t="shared" si="79"/>
        <v>0</v>
      </c>
      <c r="BW115" s="63">
        <f t="shared" si="79"/>
        <v>0</v>
      </c>
      <c r="BX115" s="63">
        <f t="shared" si="79"/>
        <v>0</v>
      </c>
      <c r="BY115" s="63">
        <f t="shared" si="79"/>
        <v>0</v>
      </c>
      <c r="BZ115" s="63">
        <f t="shared" si="79"/>
        <v>0</v>
      </c>
    </row>
    <row r="116" spans="1:78" x14ac:dyDescent="0.2">
      <c r="E116" s="9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</row>
    <row r="117" spans="1:78" x14ac:dyDescent="0.2">
      <c r="A117" s="155" t="s">
        <v>197</v>
      </c>
      <c r="E117" s="93"/>
      <c r="F117" s="63">
        <f>E120</f>
        <v>0</v>
      </c>
      <c r="G117" s="63">
        <f>F120</f>
        <v>772499.99922750005</v>
      </c>
      <c r="H117" s="63">
        <f t="shared" ref="H117:BS117" si="80">G120</f>
        <v>794999.999205</v>
      </c>
      <c r="I117" s="63">
        <f t="shared" si="80"/>
        <v>1216224.2987837757</v>
      </c>
      <c r="J117" s="63">
        <f t="shared" si="80"/>
        <v>1637448.5983625513</v>
      </c>
      <c r="K117" s="63">
        <f t="shared" si="80"/>
        <v>3273913.6388510847</v>
      </c>
      <c r="L117" s="63">
        <f t="shared" si="80"/>
        <v>3307854.8617777685</v>
      </c>
      <c r="M117" s="63">
        <f t="shared" si="80"/>
        <v>3345682.4758153688</v>
      </c>
      <c r="N117" s="63">
        <f t="shared" si="80"/>
        <v>3387415.9129194408</v>
      </c>
      <c r="O117" s="63">
        <f t="shared" si="80"/>
        <v>3433074.7022053162</v>
      </c>
      <c r="P117" s="63">
        <f t="shared" si="80"/>
        <v>3459648.4704569341</v>
      </c>
      <c r="Q117" s="63">
        <f t="shared" si="80"/>
        <v>3463325.1075728401</v>
      </c>
      <c r="R117" s="63">
        <f t="shared" si="80"/>
        <v>0</v>
      </c>
      <c r="S117" s="63">
        <f t="shared" si="80"/>
        <v>0</v>
      </c>
      <c r="T117" s="63">
        <f t="shared" si="80"/>
        <v>0</v>
      </c>
      <c r="U117" s="63">
        <f t="shared" si="80"/>
        <v>0</v>
      </c>
      <c r="V117" s="63">
        <f t="shared" si="80"/>
        <v>0</v>
      </c>
      <c r="W117" s="63">
        <f t="shared" si="80"/>
        <v>0</v>
      </c>
      <c r="X117" s="63">
        <f t="shared" si="80"/>
        <v>0</v>
      </c>
      <c r="Y117" s="63">
        <f t="shared" si="80"/>
        <v>0</v>
      </c>
      <c r="Z117" s="63">
        <f t="shared" si="80"/>
        <v>0</v>
      </c>
      <c r="AA117" s="63">
        <f t="shared" si="80"/>
        <v>0</v>
      </c>
      <c r="AB117" s="63">
        <f t="shared" si="80"/>
        <v>0</v>
      </c>
      <c r="AC117" s="63">
        <f t="shared" si="80"/>
        <v>0</v>
      </c>
      <c r="AD117" s="63">
        <f t="shared" si="80"/>
        <v>0</v>
      </c>
      <c r="AE117" s="63">
        <f t="shared" si="80"/>
        <v>0</v>
      </c>
      <c r="AF117" s="63">
        <f t="shared" si="80"/>
        <v>0</v>
      </c>
      <c r="AG117" s="63">
        <f t="shared" si="80"/>
        <v>0</v>
      </c>
      <c r="AH117" s="63">
        <f t="shared" si="80"/>
        <v>0</v>
      </c>
      <c r="AI117" s="63">
        <f t="shared" si="80"/>
        <v>0</v>
      </c>
      <c r="AJ117" s="63">
        <f t="shared" si="80"/>
        <v>0</v>
      </c>
      <c r="AK117" s="63">
        <f t="shared" si="80"/>
        <v>0</v>
      </c>
      <c r="AL117" s="63">
        <f t="shared" si="80"/>
        <v>0</v>
      </c>
      <c r="AM117" s="63">
        <f t="shared" si="80"/>
        <v>0</v>
      </c>
      <c r="AN117" s="63">
        <f t="shared" si="80"/>
        <v>0</v>
      </c>
      <c r="AO117" s="63">
        <f t="shared" si="80"/>
        <v>0</v>
      </c>
      <c r="AP117" s="63">
        <f t="shared" si="80"/>
        <v>0</v>
      </c>
      <c r="AQ117" s="63">
        <f t="shared" si="80"/>
        <v>0</v>
      </c>
      <c r="AR117" s="63">
        <f t="shared" si="80"/>
        <v>0</v>
      </c>
      <c r="AS117" s="63">
        <f t="shared" si="80"/>
        <v>0</v>
      </c>
      <c r="AT117" s="63">
        <f t="shared" si="80"/>
        <v>0</v>
      </c>
      <c r="AU117" s="63">
        <f t="shared" si="80"/>
        <v>0</v>
      </c>
      <c r="AV117" s="63">
        <f t="shared" si="80"/>
        <v>0</v>
      </c>
      <c r="AW117" s="63">
        <f t="shared" si="80"/>
        <v>0</v>
      </c>
      <c r="AX117" s="63">
        <f t="shared" si="80"/>
        <v>0</v>
      </c>
      <c r="AY117" s="63">
        <f t="shared" si="80"/>
        <v>0</v>
      </c>
      <c r="AZ117" s="63">
        <f t="shared" si="80"/>
        <v>0</v>
      </c>
      <c r="BA117" s="63">
        <f t="shared" si="80"/>
        <v>0</v>
      </c>
      <c r="BB117" s="63">
        <f t="shared" si="80"/>
        <v>0</v>
      </c>
      <c r="BC117" s="63">
        <f t="shared" si="80"/>
        <v>0</v>
      </c>
      <c r="BD117" s="63">
        <f t="shared" si="80"/>
        <v>0</v>
      </c>
      <c r="BE117" s="63">
        <f t="shared" si="80"/>
        <v>0</v>
      </c>
      <c r="BF117" s="63">
        <f t="shared" si="80"/>
        <v>0</v>
      </c>
      <c r="BG117" s="63">
        <f t="shared" si="80"/>
        <v>0</v>
      </c>
      <c r="BH117" s="63">
        <f t="shared" si="80"/>
        <v>0</v>
      </c>
      <c r="BI117" s="63">
        <f t="shared" si="80"/>
        <v>0</v>
      </c>
      <c r="BJ117" s="63">
        <f t="shared" si="80"/>
        <v>0</v>
      </c>
      <c r="BK117" s="63">
        <f t="shared" si="80"/>
        <v>0</v>
      </c>
      <c r="BL117" s="63">
        <f t="shared" si="80"/>
        <v>0</v>
      </c>
      <c r="BM117" s="63">
        <f t="shared" si="80"/>
        <v>0</v>
      </c>
      <c r="BN117" s="63">
        <f t="shared" si="80"/>
        <v>0</v>
      </c>
      <c r="BO117" s="63">
        <f t="shared" si="80"/>
        <v>0</v>
      </c>
      <c r="BP117" s="63">
        <f t="shared" si="80"/>
        <v>0</v>
      </c>
      <c r="BQ117" s="63">
        <f t="shared" si="80"/>
        <v>0</v>
      </c>
      <c r="BR117" s="63">
        <f t="shared" si="80"/>
        <v>0</v>
      </c>
      <c r="BS117" s="63">
        <f t="shared" si="80"/>
        <v>0</v>
      </c>
      <c r="BT117" s="63">
        <f t="shared" ref="BT117:BZ117" si="81">BS120</f>
        <v>0</v>
      </c>
      <c r="BU117" s="63">
        <f t="shared" si="81"/>
        <v>0</v>
      </c>
      <c r="BV117" s="63">
        <f t="shared" si="81"/>
        <v>0</v>
      </c>
      <c r="BW117" s="63">
        <f t="shared" si="81"/>
        <v>0</v>
      </c>
      <c r="BX117" s="63">
        <f t="shared" si="81"/>
        <v>0</v>
      </c>
      <c r="BY117" s="63">
        <f t="shared" si="81"/>
        <v>0</v>
      </c>
      <c r="BZ117" s="63">
        <f t="shared" si="81"/>
        <v>0</v>
      </c>
    </row>
    <row r="118" spans="1:78" x14ac:dyDescent="0.2">
      <c r="A118" s="155" t="s">
        <v>198</v>
      </c>
      <c r="E118" s="93"/>
      <c r="F118" s="63">
        <f>F117*ScaleEconomics!$I$84</f>
        <v>0</v>
      </c>
      <c r="G118" s="63">
        <f>G117*((1+ScaleEconomics!$I$84)^((G$2-F$2)/365)-1)</f>
        <v>0</v>
      </c>
      <c r="H118" s="63">
        <f>H117*((1+ScaleEconomics!$I$84)^((H$2-G$2)/365)-1)</f>
        <v>0</v>
      </c>
      <c r="I118" s="63">
        <f>I117*((1+ScaleEconomics!$I$84)^((I$2-H$2)/365)-1)</f>
        <v>0</v>
      </c>
      <c r="J118" s="63">
        <f>J117*((1+ScaleEconomics!$I$84)^((J$2-I$2)/365)-1)</f>
        <v>0</v>
      </c>
      <c r="K118" s="63">
        <f>K117*((1+ScaleEconomics!$I$84)^((K$2-J$2)/365)-1)</f>
        <v>0</v>
      </c>
      <c r="L118" s="63">
        <f>L117*((1+ScaleEconomics!$I$84)^((L$2-K$2)/365)-1)</f>
        <v>0</v>
      </c>
      <c r="M118" s="63">
        <f>M117*((1+ScaleEconomics!$I$84)^((M$2-L$2)/365)-1)</f>
        <v>0</v>
      </c>
      <c r="N118" s="63">
        <f>N117*((1+ScaleEconomics!$I$84)^((N$2-M$2)/365)-1)</f>
        <v>0</v>
      </c>
      <c r="O118" s="63">
        <f>O117*((1+ScaleEconomics!$I$84)^((O$2-N$2)/365)-1)</f>
        <v>0</v>
      </c>
      <c r="P118" s="63">
        <f>P117*((1+ScaleEconomics!$I$84)^((P$2-O$2)/365)-1)</f>
        <v>0</v>
      </c>
      <c r="Q118" s="63">
        <f>Q117*((1+ScaleEconomics!$I$84)^((Q$2-P$2)/365)-1)</f>
        <v>0</v>
      </c>
      <c r="R118" s="63">
        <f>R117*((1+ScaleEconomics!$I$84)^((R$2-Q$2)/365)-1)</f>
        <v>0</v>
      </c>
      <c r="S118" s="63">
        <f>S117*((1+ScaleEconomics!$I$84)^((S$2-R$2)/365)-1)</f>
        <v>0</v>
      </c>
      <c r="T118" s="63">
        <f>T117*((1+ScaleEconomics!$I$84)^((T$2-S$2)/365)-1)</f>
        <v>0</v>
      </c>
      <c r="U118" s="63">
        <f>U117*((1+ScaleEconomics!$I$84)^((U$2-T$2)/365)-1)</f>
        <v>0</v>
      </c>
      <c r="V118" s="63">
        <f>V117*((1+ScaleEconomics!$I$84)^((V$2-U$2)/365)-1)</f>
        <v>0</v>
      </c>
      <c r="W118" s="63">
        <f>W117*((1+ScaleEconomics!$I$84)^((W$2-V$2)/365)-1)</f>
        <v>0</v>
      </c>
      <c r="X118" s="63">
        <f>X117*((1+ScaleEconomics!$I$84)^((X$2-W$2)/365)-1)</f>
        <v>0</v>
      </c>
      <c r="Y118" s="63">
        <f>Y117*((1+ScaleEconomics!$I$84)^((Y$2-X$2)/365)-1)</f>
        <v>0</v>
      </c>
      <c r="Z118" s="63">
        <f>Z117*((1+ScaleEconomics!$I$84)^((Z$2-Y$2)/365)-1)</f>
        <v>0</v>
      </c>
      <c r="AA118" s="63">
        <f>AA117*((1+ScaleEconomics!$I$84)^((AA$2-Z$2)/365)-1)</f>
        <v>0</v>
      </c>
      <c r="AB118" s="63">
        <f>AB117*((1+ScaleEconomics!$I$84)^((AB$2-AA$2)/365)-1)</f>
        <v>0</v>
      </c>
      <c r="AC118" s="63">
        <f>AC117*((1+ScaleEconomics!$I$84)^((AC$2-AB$2)/365)-1)</f>
        <v>0</v>
      </c>
      <c r="AD118" s="63">
        <f>AD117*((1+ScaleEconomics!$I$84)^((AD$2-AC$2)/365)-1)</f>
        <v>0</v>
      </c>
      <c r="AE118" s="63">
        <f>AE117*((1+ScaleEconomics!$I$84)^((AE$2-AD$2)/365)-1)</f>
        <v>0</v>
      </c>
      <c r="AF118" s="63">
        <f>AF117*((1+ScaleEconomics!$I$84)^((AF$2-AE$2)/365)-1)</f>
        <v>0</v>
      </c>
      <c r="AG118" s="63">
        <f>AG117*((1+ScaleEconomics!$I$84)^((AG$2-AF$2)/365)-1)</f>
        <v>0</v>
      </c>
      <c r="AH118" s="63">
        <f>AH117*((1+ScaleEconomics!$I$84)^((AH$2-AG$2)/365)-1)</f>
        <v>0</v>
      </c>
      <c r="AI118" s="63">
        <f>AI117*((1+ScaleEconomics!$I$84)^((AI$2-AH$2)/365)-1)</f>
        <v>0</v>
      </c>
      <c r="AJ118" s="63">
        <f>AJ117*((1+ScaleEconomics!$I$84)^((AJ$2-AI$2)/365)-1)</f>
        <v>0</v>
      </c>
      <c r="AK118" s="63">
        <f>AK117*((1+ScaleEconomics!$I$84)^((AK$2-AJ$2)/365)-1)</f>
        <v>0</v>
      </c>
      <c r="AL118" s="63">
        <f>AL117*((1+ScaleEconomics!$I$84)^((AL$2-AK$2)/365)-1)</f>
        <v>0</v>
      </c>
      <c r="AM118" s="63">
        <f>AM117*((1+ScaleEconomics!$I$84)^((AM$2-AL$2)/365)-1)</f>
        <v>0</v>
      </c>
      <c r="AN118" s="63">
        <f>AN117*((1+ScaleEconomics!$I$84)^((AN$2-AM$2)/365)-1)</f>
        <v>0</v>
      </c>
      <c r="AO118" s="63">
        <f>AO117*((1+ScaleEconomics!$I$84)^((AO$2-AN$2)/365)-1)</f>
        <v>0</v>
      </c>
      <c r="AP118" s="63">
        <f>AP117*((1+ScaleEconomics!$I$84)^((AP$2-AO$2)/365)-1)</f>
        <v>0</v>
      </c>
      <c r="AQ118" s="63">
        <f>AQ117*((1+ScaleEconomics!$I$84)^((AQ$2-AP$2)/365)-1)</f>
        <v>0</v>
      </c>
      <c r="AR118" s="63">
        <f>AR117*((1+ScaleEconomics!$I$84)^((AR$2-AQ$2)/365)-1)</f>
        <v>0</v>
      </c>
      <c r="AS118" s="63">
        <f>AS117*((1+ScaleEconomics!$I$84)^((AS$2-AR$2)/365)-1)</f>
        <v>0</v>
      </c>
      <c r="AT118" s="63">
        <f>AT117*((1+ScaleEconomics!$I$84)^((AT$2-AS$2)/365)-1)</f>
        <v>0</v>
      </c>
      <c r="AU118" s="63">
        <f>AU117*((1+ScaleEconomics!$I$84)^((AU$2-AT$2)/365)-1)</f>
        <v>0</v>
      </c>
      <c r="AV118" s="63">
        <f>AV117*((1+ScaleEconomics!$I$84)^((AV$2-AU$2)/365)-1)</f>
        <v>0</v>
      </c>
      <c r="AW118" s="63">
        <f>AW117*((1+ScaleEconomics!$I$84)^((AW$2-AV$2)/365)-1)</f>
        <v>0</v>
      </c>
      <c r="AX118" s="63">
        <f>AX117*((1+ScaleEconomics!$I$84)^((AX$2-AW$2)/365)-1)</f>
        <v>0</v>
      </c>
      <c r="AY118" s="63">
        <f>AY117*((1+ScaleEconomics!$I$84)^((AY$2-AX$2)/365)-1)</f>
        <v>0</v>
      </c>
      <c r="AZ118" s="63">
        <f>AZ117*((1+ScaleEconomics!$I$84)^((AZ$2-AY$2)/365)-1)</f>
        <v>0</v>
      </c>
      <c r="BA118" s="63">
        <f>BA117*((1+ScaleEconomics!$I$84)^((BA$2-AZ$2)/365)-1)</f>
        <v>0</v>
      </c>
      <c r="BB118" s="63">
        <f>BB117*((1+ScaleEconomics!$I$84)^((BB$2-BA$2)/365)-1)</f>
        <v>0</v>
      </c>
      <c r="BC118" s="63">
        <f>BC117*((1+ScaleEconomics!$I$84)^((BC$2-BB$2)/365)-1)</f>
        <v>0</v>
      </c>
      <c r="BD118" s="63">
        <f>BD117*((1+ScaleEconomics!$I$84)^((BD$2-BC$2)/365)-1)</f>
        <v>0</v>
      </c>
      <c r="BE118" s="63">
        <f>BE117*((1+ScaleEconomics!$I$84)^((BE$2-BD$2)/365)-1)</f>
        <v>0</v>
      </c>
      <c r="BF118" s="63">
        <f>BF117*((1+ScaleEconomics!$I$84)^((BF$2-BE$2)/365)-1)</f>
        <v>0</v>
      </c>
      <c r="BG118" s="63">
        <f>BG117*((1+ScaleEconomics!$I$84)^((BG$2-BF$2)/365)-1)</f>
        <v>0</v>
      </c>
      <c r="BH118" s="63">
        <f>BH117*((1+ScaleEconomics!$I$84)^((BH$2-BG$2)/365)-1)</f>
        <v>0</v>
      </c>
      <c r="BI118" s="63">
        <f>BI117*((1+ScaleEconomics!$I$84)^((BI$2-BH$2)/365)-1)</f>
        <v>0</v>
      </c>
      <c r="BJ118" s="63">
        <f>BJ117*((1+ScaleEconomics!$I$84)^((BJ$2-BI$2)/365)-1)</f>
        <v>0</v>
      </c>
      <c r="BK118" s="63">
        <f>BK117*((1+ScaleEconomics!$I$84)^((BK$2-BJ$2)/365)-1)</f>
        <v>0</v>
      </c>
      <c r="BL118" s="63">
        <f>BL117*((1+ScaleEconomics!$I$84)^((BL$2-BK$2)/365)-1)</f>
        <v>0</v>
      </c>
      <c r="BM118" s="63">
        <f>BM117*((1+ScaleEconomics!$I$84)^((BM$2-BL$2)/365)-1)</f>
        <v>0</v>
      </c>
      <c r="BN118" s="63">
        <f>BN117*((1+ScaleEconomics!$I$84)^((BN$2-BM$2)/365)-1)</f>
        <v>0</v>
      </c>
      <c r="BO118" s="63">
        <f>BO117*((1+ScaleEconomics!$I$84)^((BO$2-BN$2)/365)-1)</f>
        <v>0</v>
      </c>
      <c r="BP118" s="63">
        <f>BP117*((1+ScaleEconomics!$I$84)^((BP$2-BO$2)/365)-1)</f>
        <v>0</v>
      </c>
      <c r="BQ118" s="63">
        <f>BQ117*((1+ScaleEconomics!$I$84)^((BQ$2-BP$2)/365)-1)</f>
        <v>0</v>
      </c>
      <c r="BR118" s="63">
        <f>BR117*((1+ScaleEconomics!$I$84)^((BR$2-BQ$2)/365)-1)</f>
        <v>0</v>
      </c>
      <c r="BS118" s="63">
        <f>BS117*((1+ScaleEconomics!$I$84)^((BS$2-BR$2)/365)-1)</f>
        <v>0</v>
      </c>
      <c r="BT118" s="63">
        <f>BT117*((1+ScaleEconomics!$I$84)^((BT$2-BS$2)/365)-1)</f>
        <v>0</v>
      </c>
      <c r="BU118" s="63">
        <f>BU117*((1+ScaleEconomics!$I$84)^((BU$2-BT$2)/365)-1)</f>
        <v>0</v>
      </c>
      <c r="BV118" s="63">
        <f>BV117*((1+ScaleEconomics!$I$84)^((BV$2-BU$2)/365)-1)</f>
        <v>0</v>
      </c>
      <c r="BW118" s="63">
        <f>BW117*((1+ScaleEconomics!$I$84)^((BW$2-BV$2)/365)-1)</f>
        <v>0</v>
      </c>
      <c r="BX118" s="63">
        <f>BX117*((1+ScaleEconomics!$I$84)^((BX$2-BW$2)/365)-1)</f>
        <v>0</v>
      </c>
      <c r="BY118" s="63">
        <f>BY117*((1+ScaleEconomics!$I$84)^((BY$2-BX$2)/365)-1)</f>
        <v>0</v>
      </c>
      <c r="BZ118" s="63">
        <f>BZ117*((1+ScaleEconomics!$I$84)^((BZ$2-BY$2)/365)-1)</f>
        <v>0</v>
      </c>
    </row>
    <row r="119" spans="1:78" x14ac:dyDescent="0.2">
      <c r="A119" s="155" t="s">
        <v>199</v>
      </c>
      <c r="E119" s="93"/>
      <c r="F119" s="63">
        <f>-MIN(0,F$72*ScaleEconomics!$I$78)</f>
        <v>772499.99922750005</v>
      </c>
      <c r="G119" s="63">
        <f>-MIN(0,G$72*ScaleEconomics!$I$78)</f>
        <v>22499.9999775</v>
      </c>
      <c r="H119" s="63">
        <f>-MIN(0,H$72*ScaleEconomics!$I$78)</f>
        <v>421224.29957877571</v>
      </c>
      <c r="I119" s="63">
        <f>-MIN(0,I$72*ScaleEconomics!$I$78)</f>
        <v>421224.29957877571</v>
      </c>
      <c r="J119" s="63">
        <f>-MIN(0,J$72*ScaleEconomics!$I$78)</f>
        <v>1636465.0404885337</v>
      </c>
      <c r="K119" s="63">
        <f>-MIN(0,K$72*ScaleEconomics!$I$78)</f>
        <v>33941.222926683738</v>
      </c>
      <c r="L119" s="63">
        <f>-MIN(0,L$72*ScaleEconomics!$I$78)</f>
        <v>37827.614037600491</v>
      </c>
      <c r="M119" s="63">
        <f>-MIN(0,M$72*ScaleEconomics!$I$78)</f>
        <v>41733.437104071782</v>
      </c>
      <c r="N119" s="63">
        <f>-MIN(0,N$72*ScaleEconomics!$I$78)</f>
        <v>45658.789285875508</v>
      </c>
      <c r="O119" s="63">
        <f>-MIN(0,O$72*ScaleEconomics!$I$78)</f>
        <v>26573.768251618028</v>
      </c>
      <c r="P119" s="63">
        <f>-MIN(0,P$72*ScaleEconomics!$I$78)</f>
        <v>3676.6371159062173</v>
      </c>
      <c r="Q119" s="63">
        <f>-MIN(0,Q$72*ScaleEconomics!$I$78)</f>
        <v>0</v>
      </c>
      <c r="R119" s="63">
        <f>-MIN(0,R$72*ScaleEconomics!$I$78)</f>
        <v>0</v>
      </c>
      <c r="S119" s="63">
        <f>-MIN(0,S$72*ScaleEconomics!$I$78)</f>
        <v>0</v>
      </c>
      <c r="T119" s="63">
        <f>-MIN(0,T$72*ScaleEconomics!$I$78)</f>
        <v>0</v>
      </c>
      <c r="U119" s="63">
        <f>-MIN(0,U$72*ScaleEconomics!$I$78)</f>
        <v>0</v>
      </c>
      <c r="V119" s="63">
        <f>-MIN(0,V$72*ScaleEconomics!$I$78)</f>
        <v>0</v>
      </c>
      <c r="W119" s="63">
        <f>-MIN(0,W$72*ScaleEconomics!$I$78)</f>
        <v>0</v>
      </c>
      <c r="X119" s="63">
        <f>-MIN(0,X$72*ScaleEconomics!$I$78)</f>
        <v>0</v>
      </c>
      <c r="Y119" s="63">
        <f>-MIN(0,Y$72*ScaleEconomics!$I$78)</f>
        <v>0</v>
      </c>
      <c r="Z119" s="63">
        <f>-MIN(0,Z$72*ScaleEconomics!$I$78)</f>
        <v>0</v>
      </c>
      <c r="AA119" s="63">
        <f>-MIN(0,AA$72*ScaleEconomics!$I$78)</f>
        <v>0</v>
      </c>
      <c r="AB119" s="63">
        <f>-MIN(0,AB$72*ScaleEconomics!$I$78)</f>
        <v>0</v>
      </c>
      <c r="AC119" s="63">
        <f>-MIN(0,AC$72*ScaleEconomics!$I$78)</f>
        <v>0</v>
      </c>
      <c r="AD119" s="63">
        <f>-MIN(0,AD$72*ScaleEconomics!$I$78)</f>
        <v>0</v>
      </c>
      <c r="AE119" s="63">
        <f>-MIN(0,AE$72*ScaleEconomics!$I$78)</f>
        <v>0</v>
      </c>
      <c r="AF119" s="63">
        <f>-MIN(0,AF$72*ScaleEconomics!$I$78)</f>
        <v>0</v>
      </c>
      <c r="AG119" s="63">
        <f>-MIN(0,AG$72*ScaleEconomics!$I$78)</f>
        <v>0</v>
      </c>
      <c r="AH119" s="63">
        <f>-MIN(0,AH$72*ScaleEconomics!$I$78)</f>
        <v>0</v>
      </c>
      <c r="AI119" s="63">
        <f>-MIN(0,AI$72*ScaleEconomics!$I$78)</f>
        <v>0</v>
      </c>
      <c r="AJ119" s="63">
        <f>-MIN(0,AJ$72*ScaleEconomics!$I$78)</f>
        <v>0</v>
      </c>
      <c r="AK119" s="63">
        <f>-MIN(0,AK$72*ScaleEconomics!$I$78)</f>
        <v>0</v>
      </c>
      <c r="AL119" s="63">
        <f>-MIN(0,AL$72*ScaleEconomics!$I$78)</f>
        <v>0</v>
      </c>
      <c r="AM119" s="63">
        <f>-MIN(0,AM$72*ScaleEconomics!$I$78)</f>
        <v>0</v>
      </c>
      <c r="AN119" s="63">
        <f>-MIN(0,AN$72*ScaleEconomics!$I$78)</f>
        <v>0</v>
      </c>
      <c r="AO119" s="63">
        <f>-MIN(0,AO$72*ScaleEconomics!$I$78)</f>
        <v>0</v>
      </c>
      <c r="AP119" s="63">
        <f>-MIN(0,AP$72*ScaleEconomics!$I$78)</f>
        <v>0</v>
      </c>
      <c r="AQ119" s="63">
        <f>-MIN(0,AQ$72*ScaleEconomics!$I$78)</f>
        <v>0</v>
      </c>
      <c r="AR119" s="63">
        <f>-MIN(0,AR$72*ScaleEconomics!$I$78)</f>
        <v>0</v>
      </c>
      <c r="AS119" s="63">
        <f>-MIN(0,AS$72*ScaleEconomics!$I$78)</f>
        <v>0</v>
      </c>
      <c r="AT119" s="63">
        <f>-MIN(0,AT$72*ScaleEconomics!$I$78)</f>
        <v>0</v>
      </c>
      <c r="AU119" s="63">
        <f>-MIN(0,AU$72*ScaleEconomics!$I$78)</f>
        <v>0</v>
      </c>
      <c r="AV119" s="63">
        <f>-MIN(0,AV$72*ScaleEconomics!$I$78)</f>
        <v>0</v>
      </c>
      <c r="AW119" s="63">
        <f>-MIN(0,AW$72*ScaleEconomics!$I$78)</f>
        <v>0</v>
      </c>
      <c r="AX119" s="63">
        <f>-MIN(0,AX$72*ScaleEconomics!$I$78)</f>
        <v>0</v>
      </c>
      <c r="AY119" s="63">
        <f>-MIN(0,AY$72*ScaleEconomics!$I$78)</f>
        <v>0</v>
      </c>
      <c r="AZ119" s="63">
        <f>-MIN(0,AZ$72*ScaleEconomics!$I$78)</f>
        <v>0</v>
      </c>
      <c r="BA119" s="63">
        <f>-MIN(0,BA$72*ScaleEconomics!$I$78)</f>
        <v>0</v>
      </c>
      <c r="BB119" s="63">
        <f>-MIN(0,BB$72*ScaleEconomics!$I$78)</f>
        <v>0</v>
      </c>
      <c r="BC119" s="63">
        <f>-MIN(0,BC$72*ScaleEconomics!$I$78)</f>
        <v>0</v>
      </c>
      <c r="BD119" s="63">
        <f>-MIN(0,BD$72*ScaleEconomics!$I$78)</f>
        <v>0</v>
      </c>
      <c r="BE119" s="63">
        <f>-MIN(0,BE$72*ScaleEconomics!$I$78)</f>
        <v>0</v>
      </c>
      <c r="BF119" s="63">
        <f>-MIN(0,BF$72*ScaleEconomics!$I$78)</f>
        <v>0</v>
      </c>
      <c r="BG119" s="63">
        <f>-MIN(0,BG$72*ScaleEconomics!$I$78)</f>
        <v>0</v>
      </c>
      <c r="BH119" s="63">
        <f>-MIN(0,BH$72*ScaleEconomics!$I$78)</f>
        <v>0</v>
      </c>
      <c r="BI119" s="63">
        <f>-MIN(0,BI$72*ScaleEconomics!$I$78)</f>
        <v>0</v>
      </c>
      <c r="BJ119" s="63">
        <f>-MIN(0,BJ$72*ScaleEconomics!$I$78)</f>
        <v>0</v>
      </c>
      <c r="BK119" s="63">
        <f>-MIN(0,BK$72*ScaleEconomics!$I$78)</f>
        <v>0</v>
      </c>
      <c r="BL119" s="63">
        <f>-MIN(0,BL$72*ScaleEconomics!$I$78)</f>
        <v>0</v>
      </c>
      <c r="BM119" s="63">
        <f>-MIN(0,BM$72*ScaleEconomics!$I$78)</f>
        <v>0</v>
      </c>
      <c r="BN119" s="63">
        <f>-MIN(0,BN$72*ScaleEconomics!$I$78)</f>
        <v>0</v>
      </c>
      <c r="BO119" s="63">
        <f>-MIN(0,BO$72*ScaleEconomics!$I$78)</f>
        <v>0</v>
      </c>
      <c r="BP119" s="63">
        <f>-MIN(0,BP$72*ScaleEconomics!$I$78)</f>
        <v>0</v>
      </c>
      <c r="BQ119" s="63">
        <f>-MIN(0,BQ$72*ScaleEconomics!$I$78)</f>
        <v>0</v>
      </c>
      <c r="BR119" s="63">
        <f>-MIN(0,BR$72*ScaleEconomics!$I$78)</f>
        <v>0</v>
      </c>
      <c r="BS119" s="63">
        <f>-MIN(0,BS$72*ScaleEconomics!$I$78)</f>
        <v>0</v>
      </c>
      <c r="BT119" s="63">
        <f>-MIN(0,BT$72*ScaleEconomics!$I$78)</f>
        <v>0</v>
      </c>
      <c r="BU119" s="63">
        <f>-MIN(0,BU$72*ScaleEconomics!$I$78)</f>
        <v>0</v>
      </c>
      <c r="BV119" s="63">
        <f>-MIN(0,BV$72*ScaleEconomics!$I$78)</f>
        <v>0</v>
      </c>
      <c r="BW119" s="63">
        <f>-MIN(0,BW$72*ScaleEconomics!$I$78)</f>
        <v>0</v>
      </c>
      <c r="BX119" s="63">
        <f>-MIN(0,BX$72*ScaleEconomics!$I$78)</f>
        <v>0</v>
      </c>
      <c r="BY119" s="63">
        <f>-MIN(0,BY$72*ScaleEconomics!$I$78)</f>
        <v>0</v>
      </c>
      <c r="BZ119" s="63">
        <f>-MIN(0,BZ$72*ScaleEconomics!$I$78)</f>
        <v>0</v>
      </c>
    </row>
    <row r="120" spans="1:78" x14ac:dyDescent="0.2">
      <c r="A120" s="155" t="s">
        <v>201</v>
      </c>
      <c r="E120" s="93"/>
      <c r="F120" s="63">
        <f t="shared" ref="F120:AK120" si="82">F117+F118+F119-F124</f>
        <v>772499.99922750005</v>
      </c>
      <c r="G120" s="63">
        <f t="shared" si="82"/>
        <v>794999.999205</v>
      </c>
      <c r="H120" s="63">
        <f t="shared" si="82"/>
        <v>1216224.2987837757</v>
      </c>
      <c r="I120" s="63">
        <f t="shared" si="82"/>
        <v>1637448.5983625513</v>
      </c>
      <c r="J120" s="63">
        <f t="shared" si="82"/>
        <v>3273913.6388510847</v>
      </c>
      <c r="K120" s="63">
        <f t="shared" si="82"/>
        <v>3307854.8617777685</v>
      </c>
      <c r="L120" s="63">
        <f t="shared" si="82"/>
        <v>3345682.4758153688</v>
      </c>
      <c r="M120" s="63">
        <f t="shared" si="82"/>
        <v>3387415.9129194408</v>
      </c>
      <c r="N120" s="63">
        <f t="shared" si="82"/>
        <v>3433074.7022053162</v>
      </c>
      <c r="O120" s="63">
        <f t="shared" si="82"/>
        <v>3459648.4704569341</v>
      </c>
      <c r="P120" s="63">
        <f t="shared" si="82"/>
        <v>3463325.1075728401</v>
      </c>
      <c r="Q120" s="63">
        <f t="shared" si="82"/>
        <v>0</v>
      </c>
      <c r="R120" s="63">
        <f t="shared" si="82"/>
        <v>0</v>
      </c>
      <c r="S120" s="63">
        <f t="shared" si="82"/>
        <v>0</v>
      </c>
      <c r="T120" s="63">
        <f t="shared" si="82"/>
        <v>0</v>
      </c>
      <c r="U120" s="63">
        <f t="shared" si="82"/>
        <v>0</v>
      </c>
      <c r="V120" s="63">
        <f t="shared" si="82"/>
        <v>0</v>
      </c>
      <c r="W120" s="63">
        <f t="shared" si="82"/>
        <v>0</v>
      </c>
      <c r="X120" s="63">
        <f t="shared" si="82"/>
        <v>0</v>
      </c>
      <c r="Y120" s="63">
        <f t="shared" si="82"/>
        <v>0</v>
      </c>
      <c r="Z120" s="63">
        <f t="shared" si="82"/>
        <v>0</v>
      </c>
      <c r="AA120" s="63">
        <f t="shared" si="82"/>
        <v>0</v>
      </c>
      <c r="AB120" s="63">
        <f t="shared" si="82"/>
        <v>0</v>
      </c>
      <c r="AC120" s="63">
        <f t="shared" si="82"/>
        <v>0</v>
      </c>
      <c r="AD120" s="63">
        <f t="shared" si="82"/>
        <v>0</v>
      </c>
      <c r="AE120" s="63">
        <f t="shared" si="82"/>
        <v>0</v>
      </c>
      <c r="AF120" s="63">
        <f t="shared" si="82"/>
        <v>0</v>
      </c>
      <c r="AG120" s="63">
        <f t="shared" si="82"/>
        <v>0</v>
      </c>
      <c r="AH120" s="63">
        <f t="shared" si="82"/>
        <v>0</v>
      </c>
      <c r="AI120" s="63">
        <f t="shared" si="82"/>
        <v>0</v>
      </c>
      <c r="AJ120" s="63">
        <f t="shared" si="82"/>
        <v>0</v>
      </c>
      <c r="AK120" s="63">
        <f t="shared" si="82"/>
        <v>0</v>
      </c>
      <c r="AL120" s="63">
        <f t="shared" ref="AL120:BQ120" si="83">AL117+AL118+AL119-AL124</f>
        <v>0</v>
      </c>
      <c r="AM120" s="63">
        <f t="shared" si="83"/>
        <v>0</v>
      </c>
      <c r="AN120" s="63">
        <f t="shared" si="83"/>
        <v>0</v>
      </c>
      <c r="AO120" s="63">
        <f t="shared" si="83"/>
        <v>0</v>
      </c>
      <c r="AP120" s="63">
        <f t="shared" si="83"/>
        <v>0</v>
      </c>
      <c r="AQ120" s="63">
        <f t="shared" si="83"/>
        <v>0</v>
      </c>
      <c r="AR120" s="63">
        <f t="shared" si="83"/>
        <v>0</v>
      </c>
      <c r="AS120" s="63">
        <f t="shared" si="83"/>
        <v>0</v>
      </c>
      <c r="AT120" s="63">
        <f t="shared" si="83"/>
        <v>0</v>
      </c>
      <c r="AU120" s="63">
        <f t="shared" si="83"/>
        <v>0</v>
      </c>
      <c r="AV120" s="63">
        <f t="shared" si="83"/>
        <v>0</v>
      </c>
      <c r="AW120" s="63">
        <f t="shared" si="83"/>
        <v>0</v>
      </c>
      <c r="AX120" s="63">
        <f t="shared" si="83"/>
        <v>0</v>
      </c>
      <c r="AY120" s="63">
        <f t="shared" si="83"/>
        <v>0</v>
      </c>
      <c r="AZ120" s="63">
        <f t="shared" si="83"/>
        <v>0</v>
      </c>
      <c r="BA120" s="63">
        <f t="shared" si="83"/>
        <v>0</v>
      </c>
      <c r="BB120" s="63">
        <f t="shared" si="83"/>
        <v>0</v>
      </c>
      <c r="BC120" s="63">
        <f t="shared" si="83"/>
        <v>0</v>
      </c>
      <c r="BD120" s="63">
        <f t="shared" si="83"/>
        <v>0</v>
      </c>
      <c r="BE120" s="63">
        <f t="shared" si="83"/>
        <v>0</v>
      </c>
      <c r="BF120" s="63">
        <f t="shared" si="83"/>
        <v>0</v>
      </c>
      <c r="BG120" s="63">
        <f t="shared" si="83"/>
        <v>0</v>
      </c>
      <c r="BH120" s="63">
        <f t="shared" si="83"/>
        <v>0</v>
      </c>
      <c r="BI120" s="63">
        <f t="shared" si="83"/>
        <v>0</v>
      </c>
      <c r="BJ120" s="63">
        <f t="shared" si="83"/>
        <v>0</v>
      </c>
      <c r="BK120" s="63">
        <f t="shared" si="83"/>
        <v>0</v>
      </c>
      <c r="BL120" s="63">
        <f t="shared" si="83"/>
        <v>0</v>
      </c>
      <c r="BM120" s="63">
        <f t="shared" si="83"/>
        <v>0</v>
      </c>
      <c r="BN120" s="63">
        <f t="shared" si="83"/>
        <v>0</v>
      </c>
      <c r="BO120" s="63">
        <f t="shared" si="83"/>
        <v>0</v>
      </c>
      <c r="BP120" s="63">
        <f t="shared" si="83"/>
        <v>0</v>
      </c>
      <c r="BQ120" s="63">
        <f t="shared" si="83"/>
        <v>0</v>
      </c>
      <c r="BR120" s="63">
        <f t="shared" ref="BR120:BZ120" si="84">BR117+BR118+BR119-BR124</f>
        <v>0</v>
      </c>
      <c r="BS120" s="63">
        <f t="shared" si="84"/>
        <v>0</v>
      </c>
      <c r="BT120" s="63">
        <f t="shared" si="84"/>
        <v>0</v>
      </c>
      <c r="BU120" s="63">
        <f t="shared" si="84"/>
        <v>0</v>
      </c>
      <c r="BV120" s="63">
        <f t="shared" si="84"/>
        <v>0</v>
      </c>
      <c r="BW120" s="63">
        <f t="shared" si="84"/>
        <v>0</v>
      </c>
      <c r="BX120" s="63">
        <f t="shared" si="84"/>
        <v>0</v>
      </c>
      <c r="BY120" s="63">
        <f t="shared" si="84"/>
        <v>0</v>
      </c>
      <c r="BZ120" s="63">
        <f t="shared" si="84"/>
        <v>0</v>
      </c>
    </row>
    <row r="121" spans="1:78" x14ac:dyDescent="0.2">
      <c r="A121" s="155" t="s">
        <v>204</v>
      </c>
      <c r="B121" s="101">
        <f>XIRR(F121:BZ121, $F$2:$BZ$2)</f>
        <v>2.9802322387695314E-9</v>
      </c>
      <c r="E121" s="93"/>
      <c r="F121" s="63">
        <f t="shared" ref="F121:AK121" si="85">-F119+F124</f>
        <v>-772499.99922750005</v>
      </c>
      <c r="G121" s="63">
        <f t="shared" si="85"/>
        <v>-22499.9999775</v>
      </c>
      <c r="H121" s="63">
        <f t="shared" si="85"/>
        <v>-421224.29957877571</v>
      </c>
      <c r="I121" s="63">
        <f t="shared" si="85"/>
        <v>-421224.29957877571</v>
      </c>
      <c r="J121" s="63">
        <f t="shared" si="85"/>
        <v>-1636465.0404885337</v>
      </c>
      <c r="K121" s="63">
        <f t="shared" si="85"/>
        <v>-33941.222926683738</v>
      </c>
      <c r="L121" s="63">
        <f t="shared" si="85"/>
        <v>-37827.614037600491</v>
      </c>
      <c r="M121" s="63">
        <f t="shared" si="85"/>
        <v>-41733.437104071782</v>
      </c>
      <c r="N121" s="63">
        <f t="shared" si="85"/>
        <v>-45658.789285875508</v>
      </c>
      <c r="O121" s="63">
        <f t="shared" si="85"/>
        <v>-26573.768251618028</v>
      </c>
      <c r="P121" s="63">
        <f t="shared" si="85"/>
        <v>-3676.6371159062173</v>
      </c>
      <c r="Q121" s="63">
        <f t="shared" si="85"/>
        <v>3463325.107572841</v>
      </c>
      <c r="R121" s="63">
        <f t="shared" si="85"/>
        <v>0</v>
      </c>
      <c r="S121" s="63">
        <f t="shared" si="85"/>
        <v>0</v>
      </c>
      <c r="T121" s="63">
        <f t="shared" si="85"/>
        <v>0</v>
      </c>
      <c r="U121" s="63">
        <f t="shared" si="85"/>
        <v>0</v>
      </c>
      <c r="V121" s="63">
        <f t="shared" si="85"/>
        <v>0</v>
      </c>
      <c r="W121" s="63">
        <f t="shared" si="85"/>
        <v>0</v>
      </c>
      <c r="X121" s="63">
        <f t="shared" si="85"/>
        <v>0</v>
      </c>
      <c r="Y121" s="63">
        <f t="shared" si="85"/>
        <v>0</v>
      </c>
      <c r="Z121" s="63">
        <f t="shared" si="85"/>
        <v>0</v>
      </c>
      <c r="AA121" s="63">
        <f t="shared" si="85"/>
        <v>0</v>
      </c>
      <c r="AB121" s="63">
        <f t="shared" si="85"/>
        <v>0</v>
      </c>
      <c r="AC121" s="63">
        <f t="shared" si="85"/>
        <v>0</v>
      </c>
      <c r="AD121" s="63">
        <f t="shared" si="85"/>
        <v>0</v>
      </c>
      <c r="AE121" s="63">
        <f t="shared" si="85"/>
        <v>0</v>
      </c>
      <c r="AF121" s="63">
        <f t="shared" si="85"/>
        <v>0</v>
      </c>
      <c r="AG121" s="63">
        <f t="shared" si="85"/>
        <v>0</v>
      </c>
      <c r="AH121" s="63">
        <f t="shared" si="85"/>
        <v>0</v>
      </c>
      <c r="AI121" s="63">
        <f t="shared" si="85"/>
        <v>0</v>
      </c>
      <c r="AJ121" s="63">
        <f t="shared" si="85"/>
        <v>0</v>
      </c>
      <c r="AK121" s="63">
        <f t="shared" si="85"/>
        <v>0</v>
      </c>
      <c r="AL121" s="63">
        <f t="shared" ref="AL121:BQ121" si="86">-AL119+AL124</f>
        <v>0</v>
      </c>
      <c r="AM121" s="63">
        <f t="shared" si="86"/>
        <v>0</v>
      </c>
      <c r="AN121" s="63">
        <f t="shared" si="86"/>
        <v>0</v>
      </c>
      <c r="AO121" s="63">
        <f t="shared" si="86"/>
        <v>0</v>
      </c>
      <c r="AP121" s="63">
        <f t="shared" si="86"/>
        <v>0</v>
      </c>
      <c r="AQ121" s="63">
        <f t="shared" si="86"/>
        <v>0</v>
      </c>
      <c r="AR121" s="63">
        <f t="shared" si="86"/>
        <v>0</v>
      </c>
      <c r="AS121" s="63">
        <f t="shared" si="86"/>
        <v>0</v>
      </c>
      <c r="AT121" s="63">
        <f t="shared" si="86"/>
        <v>0</v>
      </c>
      <c r="AU121" s="63">
        <f t="shared" si="86"/>
        <v>0</v>
      </c>
      <c r="AV121" s="63">
        <f t="shared" si="86"/>
        <v>0</v>
      </c>
      <c r="AW121" s="63">
        <f t="shared" si="86"/>
        <v>0</v>
      </c>
      <c r="AX121" s="63">
        <f t="shared" si="86"/>
        <v>0</v>
      </c>
      <c r="AY121" s="63">
        <f t="shared" si="86"/>
        <v>0</v>
      </c>
      <c r="AZ121" s="63">
        <f t="shared" si="86"/>
        <v>0</v>
      </c>
      <c r="BA121" s="63">
        <f t="shared" si="86"/>
        <v>0</v>
      </c>
      <c r="BB121" s="63">
        <f t="shared" si="86"/>
        <v>0</v>
      </c>
      <c r="BC121" s="63">
        <f t="shared" si="86"/>
        <v>0</v>
      </c>
      <c r="BD121" s="63">
        <f t="shared" si="86"/>
        <v>0</v>
      </c>
      <c r="BE121" s="63">
        <f t="shared" si="86"/>
        <v>0</v>
      </c>
      <c r="BF121" s="63">
        <f t="shared" si="86"/>
        <v>0</v>
      </c>
      <c r="BG121" s="63">
        <f t="shared" si="86"/>
        <v>0</v>
      </c>
      <c r="BH121" s="63">
        <f t="shared" si="86"/>
        <v>0</v>
      </c>
      <c r="BI121" s="63">
        <f t="shared" si="86"/>
        <v>0</v>
      </c>
      <c r="BJ121" s="63">
        <f t="shared" si="86"/>
        <v>0</v>
      </c>
      <c r="BK121" s="63">
        <f t="shared" si="86"/>
        <v>0</v>
      </c>
      <c r="BL121" s="63">
        <f t="shared" si="86"/>
        <v>0</v>
      </c>
      <c r="BM121" s="63">
        <f t="shared" si="86"/>
        <v>0</v>
      </c>
      <c r="BN121" s="63">
        <f t="shared" si="86"/>
        <v>0</v>
      </c>
      <c r="BO121" s="63">
        <f t="shared" si="86"/>
        <v>0</v>
      </c>
      <c r="BP121" s="63">
        <f t="shared" si="86"/>
        <v>0</v>
      </c>
      <c r="BQ121" s="63">
        <f t="shared" si="86"/>
        <v>0</v>
      </c>
      <c r="BR121" s="63">
        <f t="shared" ref="BR121:BZ121" si="87">-BR119+BR124</f>
        <v>0</v>
      </c>
      <c r="BS121" s="63">
        <f t="shared" si="87"/>
        <v>0</v>
      </c>
      <c r="BT121" s="63">
        <f t="shared" si="87"/>
        <v>0</v>
      </c>
      <c r="BU121" s="63">
        <f t="shared" si="87"/>
        <v>0</v>
      </c>
      <c r="BV121" s="63">
        <f t="shared" si="87"/>
        <v>0</v>
      </c>
      <c r="BW121" s="63">
        <f t="shared" si="87"/>
        <v>0</v>
      </c>
      <c r="BX121" s="63">
        <f t="shared" si="87"/>
        <v>0</v>
      </c>
      <c r="BY121" s="63">
        <f t="shared" si="87"/>
        <v>0</v>
      </c>
      <c r="BZ121" s="63">
        <f t="shared" si="87"/>
        <v>0</v>
      </c>
    </row>
    <row r="122" spans="1:78" x14ac:dyDescent="0.2">
      <c r="E122" s="9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</row>
    <row r="123" spans="1:78" x14ac:dyDescent="0.2">
      <c r="A123" s="169" t="s">
        <v>195</v>
      </c>
      <c r="B123" s="104"/>
      <c r="C123" s="44">
        <f>SUM(F123:BB123)</f>
        <v>3.4633250130866426E-3</v>
      </c>
      <c r="E123" s="93"/>
      <c r="F123" s="122">
        <f>MAX(F$72,F111)</f>
        <v>0</v>
      </c>
      <c r="G123" s="122">
        <f>MIN(G109+G111,MAX(G$72,0)*ScaleEconomics!$I$97)</f>
        <v>0</v>
      </c>
      <c r="H123" s="122">
        <f>MIN(H109+H111,MAX(H$72,0)*ScaleEconomics!$I$97)</f>
        <v>0</v>
      </c>
      <c r="I123" s="122">
        <f>MIN(I109+I111,MAX(I$72,0)*ScaleEconomics!$I$97)</f>
        <v>0</v>
      </c>
      <c r="J123" s="122">
        <f>MIN(J109+J111,MAX(J$72,0)*ScaleEconomics!$I$97)</f>
        <v>0</v>
      </c>
      <c r="K123" s="122">
        <f>MIN(K109+K111,MAX(K$72,0)*ScaleEconomics!$I$97)</f>
        <v>0</v>
      </c>
      <c r="L123" s="122">
        <f>MIN(L109+L111,MAX(L$72,0)*ScaleEconomics!$I$97)</f>
        <v>0</v>
      </c>
      <c r="M123" s="122">
        <f>MIN(M109+M111,MAX(M$72,0)*ScaleEconomics!$I$97)</f>
        <v>0</v>
      </c>
      <c r="N123" s="122">
        <f>MIN(N109+N111,MAX(N$72,0)*ScaleEconomics!$I$97)</f>
        <v>0</v>
      </c>
      <c r="O123" s="122">
        <f>MIN(O109+O111,MAX(O$72,0)*ScaleEconomics!$I$97)</f>
        <v>0</v>
      </c>
      <c r="P123" s="122">
        <f>MIN(P109+P111,MAX(P$72,0)*ScaleEconomics!$I$97)</f>
        <v>0</v>
      </c>
      <c r="Q123" s="122">
        <f>MIN(Q109+Q111,MAX(Q$72,0)*ScaleEconomics!$I$97)</f>
        <v>3.4633250130866426E-3</v>
      </c>
      <c r="R123" s="122">
        <f>MIN(R109+R111,MAX(R$72,0)*ScaleEconomics!$I$97)</f>
        <v>0</v>
      </c>
      <c r="S123" s="122">
        <f>MIN(S109+S111,MAX(S$72,0)*ScaleEconomics!$I$97)</f>
        <v>0</v>
      </c>
      <c r="T123" s="122">
        <f>MIN(T109+T111,MAX(T$72,0)*ScaleEconomics!$I$97)</f>
        <v>0</v>
      </c>
      <c r="U123" s="122">
        <f>MIN(U109+U111,MAX(U$72,0)*ScaleEconomics!$I$97)</f>
        <v>0</v>
      </c>
      <c r="V123" s="122">
        <f>MIN(V109+V111,MAX(V$72,0)*ScaleEconomics!$I$97)</f>
        <v>0</v>
      </c>
      <c r="W123" s="122">
        <f>MIN(W109+W111,MAX(W$72,0)*ScaleEconomics!$I$97)</f>
        <v>0</v>
      </c>
      <c r="X123" s="122">
        <f>MIN(X109+X111,MAX(X$72,0)*ScaleEconomics!$I$97)</f>
        <v>0</v>
      </c>
      <c r="Y123" s="122">
        <f>MIN(Y109+Y111,MAX(Y$72,0)*ScaleEconomics!$I$97)</f>
        <v>0</v>
      </c>
      <c r="Z123" s="122">
        <f>MIN(Z109+Z111,MAX(Z$72,0)*ScaleEconomics!$I$97)</f>
        <v>0</v>
      </c>
      <c r="AA123" s="122">
        <f>MIN(AA109+AA111,MAX(AA$72,0)*ScaleEconomics!$I$97)</f>
        <v>0</v>
      </c>
      <c r="AB123" s="122">
        <f>MIN(AB109+AB111,MAX(AB$72,0)*ScaleEconomics!$I$97)</f>
        <v>0</v>
      </c>
      <c r="AC123" s="122">
        <f>MIN(AC109+AC111,MAX(AC$72,0)*ScaleEconomics!$I$97)</f>
        <v>0</v>
      </c>
      <c r="AD123" s="122">
        <f>MIN(AD109+AD111,MAX(AD$72,0)*ScaleEconomics!$I$97)</f>
        <v>0</v>
      </c>
      <c r="AE123" s="122">
        <f>MIN(AE109+AE111,MAX(AE$72,0)*ScaleEconomics!$I$97)</f>
        <v>0</v>
      </c>
      <c r="AF123" s="122">
        <f>MIN(AF109+AF111,MAX(AF$72,0)*ScaleEconomics!$I$97)</f>
        <v>0</v>
      </c>
      <c r="AG123" s="122">
        <f>MIN(AG109+AG111,MAX(AG$72,0)*ScaleEconomics!$I$97)</f>
        <v>0</v>
      </c>
      <c r="AH123" s="122">
        <f>MIN(AH109+AH111,MAX(AH$72,0)*ScaleEconomics!$I$97)</f>
        <v>0</v>
      </c>
      <c r="AI123" s="122">
        <f>MIN(AI109+AI111,MAX(AI$72,0)*ScaleEconomics!$I$97)</f>
        <v>0</v>
      </c>
      <c r="AJ123" s="122">
        <f>MIN(AJ109+AJ111,MAX(AJ$72,0)*ScaleEconomics!$I$97)</f>
        <v>0</v>
      </c>
      <c r="AK123" s="122">
        <f>MIN(AK109+AK111,MAX(AK$72,0)*ScaleEconomics!$I$97)</f>
        <v>0</v>
      </c>
      <c r="AL123" s="122">
        <f>MIN(AL109+AL111,MAX(AL$72,0)*ScaleEconomics!$I$97)</f>
        <v>0</v>
      </c>
      <c r="AM123" s="122">
        <f>MIN(AM109+AM111,MAX(AM$72,0)*ScaleEconomics!$I$97)</f>
        <v>0</v>
      </c>
      <c r="AN123" s="122">
        <f>MIN(AN109+AN111,MAX(AN$72,0)*ScaleEconomics!$I$97)</f>
        <v>0</v>
      </c>
      <c r="AO123" s="122">
        <f>MIN(AO109+AO111,MAX(AO$72,0)*ScaleEconomics!$I$97)</f>
        <v>0</v>
      </c>
      <c r="AP123" s="122">
        <f>MIN(AP109+AP111,MAX(AP$72,0)*ScaleEconomics!$I$97)</f>
        <v>0</v>
      </c>
      <c r="AQ123" s="122">
        <f>MIN(AQ109+AQ111,MAX(AQ$72,0)*ScaleEconomics!$I$97)</f>
        <v>0</v>
      </c>
      <c r="AR123" s="122">
        <f>MIN(AR109+AR111,MAX(AR$72,0)*ScaleEconomics!$I$97)</f>
        <v>0</v>
      </c>
      <c r="AS123" s="122">
        <f>MIN(AS109+AS111,MAX(AS$72,0)*ScaleEconomics!$I$97)</f>
        <v>0</v>
      </c>
      <c r="AT123" s="122">
        <f>MIN(AT109+AT111,MAX(AT$72,0)*ScaleEconomics!$I$97)</f>
        <v>0</v>
      </c>
      <c r="AU123" s="122">
        <f>MIN(AU109+AU111,MAX(AU$72,0)*ScaleEconomics!$I$97)</f>
        <v>0</v>
      </c>
      <c r="AV123" s="122">
        <f>MIN(AV109+AV111,MAX(AV$72,0)*ScaleEconomics!$I$97)</f>
        <v>0</v>
      </c>
      <c r="AW123" s="122">
        <f>MIN(AW109+AW111,MAX(AW$72,0)*ScaleEconomics!$I$97)</f>
        <v>0</v>
      </c>
      <c r="AX123" s="122">
        <f>MIN(AX109+AX111,MAX(AX$72,0)*ScaleEconomics!$I$97)</f>
        <v>0</v>
      </c>
      <c r="AY123" s="122">
        <f>MIN(AY109+AY111,MAX(AY$72,0)*ScaleEconomics!$I$97)</f>
        <v>0</v>
      </c>
      <c r="AZ123" s="122">
        <f>MIN(AZ109+AZ111,MAX(AZ$72,0)*ScaleEconomics!$I$97)</f>
        <v>0</v>
      </c>
      <c r="BA123" s="122">
        <f>MIN(BA109+BA111,MAX(BA$72,0)*ScaleEconomics!$I$97)</f>
        <v>0</v>
      </c>
      <c r="BB123" s="122">
        <f>MIN(BB109+BB111,MAX(BB$72,0)*ScaleEconomics!$I$97)</f>
        <v>0</v>
      </c>
      <c r="BC123" s="122">
        <f>MIN(BC109+BC111,MAX(BC$72,0)*ScaleEconomics!$I$97)</f>
        <v>0</v>
      </c>
      <c r="BD123" s="122">
        <f>MIN(BD109+BD111,MAX(BD$72,0)*ScaleEconomics!$I$97)</f>
        <v>0</v>
      </c>
      <c r="BE123" s="122">
        <f>MIN(BE109+BE111,MAX(BE$72,0)*ScaleEconomics!$I$97)</f>
        <v>0</v>
      </c>
      <c r="BF123" s="122">
        <f>MIN(BF109+BF111,MAX(BF$72,0)*ScaleEconomics!$I$97)</f>
        <v>0</v>
      </c>
      <c r="BG123" s="122">
        <f>MIN(BG109+BG111,MAX(BG$72,0)*ScaleEconomics!$I$97)</f>
        <v>0</v>
      </c>
      <c r="BH123" s="122">
        <f>MIN(BH109+BH111,MAX(BH$72,0)*ScaleEconomics!$I$97)</f>
        <v>0</v>
      </c>
      <c r="BI123" s="122">
        <f>MIN(BI109+BI111,MAX(BI$72,0)*ScaleEconomics!$I$97)</f>
        <v>0</v>
      </c>
      <c r="BJ123" s="122">
        <f>MIN(BJ109+BJ111,MAX(BJ$72,0)*ScaleEconomics!$I$97)</f>
        <v>0</v>
      </c>
      <c r="BK123" s="122">
        <f>MIN(BK109+BK111,MAX(BK$72,0)*ScaleEconomics!$I$97)</f>
        <v>0</v>
      </c>
      <c r="BL123" s="122">
        <f>MIN(BL109+BL111,MAX(BL$72,0)*ScaleEconomics!$I$97)</f>
        <v>0</v>
      </c>
      <c r="BM123" s="122">
        <f>MIN(BM109+BM111,MAX(BM$72,0)*ScaleEconomics!$I$97)</f>
        <v>0</v>
      </c>
      <c r="BN123" s="122">
        <f>MIN(BN109+BN111,MAX(BN$72,0)*ScaleEconomics!$I$97)</f>
        <v>0</v>
      </c>
      <c r="BO123" s="122">
        <f>MIN(BO109+BO111,MAX(BO$72,0)*ScaleEconomics!$I$97)</f>
        <v>0</v>
      </c>
      <c r="BP123" s="122">
        <f>MIN(BP109+BP111,MAX(BP$72,0)*ScaleEconomics!$I$97)</f>
        <v>0</v>
      </c>
      <c r="BQ123" s="122">
        <f>MIN(BQ109+BQ111,MAX(BQ$72,0)*ScaleEconomics!$I$97)</f>
        <v>0</v>
      </c>
      <c r="BR123" s="122">
        <f>MIN(BR109+BR111,MAX(BR$72,0)*ScaleEconomics!$I$97)</f>
        <v>0</v>
      </c>
      <c r="BS123" s="122">
        <f>MIN(BS109+BS111,MAX(BS$72,0)*ScaleEconomics!$I$97)</f>
        <v>0</v>
      </c>
      <c r="BT123" s="122">
        <f>MIN(BT109+BT111,MAX(BT$72,0)*ScaleEconomics!$I$97)</f>
        <v>0</v>
      </c>
      <c r="BU123" s="122">
        <f>MIN(BU109+BU111,MAX(BU$72,0)*ScaleEconomics!$I$97)</f>
        <v>0</v>
      </c>
      <c r="BV123" s="122">
        <f>MIN(BV109+BV111,MAX(BV$72,0)*ScaleEconomics!$I$97)</f>
        <v>0</v>
      </c>
      <c r="BW123" s="122">
        <f>MIN(BW109+BW111,MAX(BW$72,0)*ScaleEconomics!$I$97)</f>
        <v>0</v>
      </c>
      <c r="BX123" s="122">
        <f>MIN(BX109+BX111,MAX(BX$72,0)*ScaleEconomics!$I$97)</f>
        <v>0</v>
      </c>
      <c r="BY123" s="122">
        <f>MIN(BY109+BY111,MAX(BY$72,0)*ScaleEconomics!$I$97)</f>
        <v>0</v>
      </c>
      <c r="BZ123" s="122">
        <f>MIN(BZ109+BZ111,MAX(BZ$72,0)*ScaleEconomics!$I$97)</f>
        <v>0</v>
      </c>
    </row>
    <row r="124" spans="1:78" x14ac:dyDescent="0.2">
      <c r="A124" s="169" t="s">
        <v>200</v>
      </c>
      <c r="B124" s="104"/>
      <c r="C124" s="44">
        <f>SUM(F124:BB124)</f>
        <v>3463325.107572841</v>
      </c>
      <c r="E124" s="93"/>
      <c r="F124" s="122">
        <f xml:space="preserve"> F113 / ScaleEconomics!$I$97 * ScaleEconomics!$I$92</f>
        <v>0</v>
      </c>
      <c r="G124" s="122">
        <f xml:space="preserve"> G113 / ScaleEconomics!$I$97 * ScaleEconomics!$I$92</f>
        <v>0</v>
      </c>
      <c r="H124" s="122">
        <f xml:space="preserve"> H113 / ScaleEconomics!$I$97 * ScaleEconomics!$I$92</f>
        <v>0</v>
      </c>
      <c r="I124" s="122">
        <f xml:space="preserve"> I113 / ScaleEconomics!$I$97 * ScaleEconomics!$I$92</f>
        <v>0</v>
      </c>
      <c r="J124" s="122">
        <f xml:space="preserve"> J113 / ScaleEconomics!$I$97 * ScaleEconomics!$I$92</f>
        <v>0</v>
      </c>
      <c r="K124" s="122">
        <f xml:space="preserve"> K113 / ScaleEconomics!$I$97 * ScaleEconomics!$I$92</f>
        <v>0</v>
      </c>
      <c r="L124" s="122">
        <f xml:space="preserve"> L113 / ScaleEconomics!$I$97 * ScaleEconomics!$I$92</f>
        <v>0</v>
      </c>
      <c r="M124" s="122">
        <f xml:space="preserve"> M113 / ScaleEconomics!$I$97 * ScaleEconomics!$I$92</f>
        <v>0</v>
      </c>
      <c r="N124" s="122">
        <f xml:space="preserve"> N113 / ScaleEconomics!$I$97 * ScaleEconomics!$I$92</f>
        <v>0</v>
      </c>
      <c r="O124" s="122">
        <f xml:space="preserve"> O113 / ScaleEconomics!$I$97 * ScaleEconomics!$I$92</f>
        <v>0</v>
      </c>
      <c r="P124" s="122">
        <f xml:space="preserve"> P113 / ScaleEconomics!$I$97 * ScaleEconomics!$I$92</f>
        <v>0</v>
      </c>
      <c r="Q124" s="122">
        <f xml:space="preserve"> Q113 / ScaleEconomics!$I$97 * ScaleEconomics!$I$92</f>
        <v>3463325.107572841</v>
      </c>
      <c r="R124" s="122">
        <f xml:space="preserve"> R113 / ScaleEconomics!$I$97 * ScaleEconomics!$I$92</f>
        <v>0</v>
      </c>
      <c r="S124" s="122">
        <f xml:space="preserve"> S113 / ScaleEconomics!$I$97 * ScaleEconomics!$I$92</f>
        <v>0</v>
      </c>
      <c r="T124" s="122">
        <f xml:space="preserve"> T113 / ScaleEconomics!$I$97 * ScaleEconomics!$I$92</f>
        <v>0</v>
      </c>
      <c r="U124" s="122">
        <f xml:space="preserve"> U113 / ScaleEconomics!$I$97 * ScaleEconomics!$I$92</f>
        <v>0</v>
      </c>
      <c r="V124" s="122">
        <f xml:space="preserve"> V113 / ScaleEconomics!$I$97 * ScaleEconomics!$I$92</f>
        <v>0</v>
      </c>
      <c r="W124" s="122">
        <f xml:space="preserve"> W113 / ScaleEconomics!$I$97 * ScaleEconomics!$I$92</f>
        <v>0</v>
      </c>
      <c r="X124" s="122">
        <f xml:space="preserve"> X113 / ScaleEconomics!$I$97 * ScaleEconomics!$I$92</f>
        <v>0</v>
      </c>
      <c r="Y124" s="122">
        <f xml:space="preserve"> Y113 / ScaleEconomics!$I$97 * ScaleEconomics!$I$92</f>
        <v>0</v>
      </c>
      <c r="Z124" s="122">
        <f xml:space="preserve"> Z113 / ScaleEconomics!$I$97 * ScaleEconomics!$I$92</f>
        <v>0</v>
      </c>
      <c r="AA124" s="122">
        <f xml:space="preserve"> AA113 / ScaleEconomics!$I$97 * ScaleEconomics!$I$92</f>
        <v>0</v>
      </c>
      <c r="AB124" s="122">
        <f xml:space="preserve"> AB113 / ScaleEconomics!$I$97 * ScaleEconomics!$I$92</f>
        <v>0</v>
      </c>
      <c r="AC124" s="122">
        <f xml:space="preserve"> AC113 / ScaleEconomics!$I$97 * ScaleEconomics!$I$92</f>
        <v>0</v>
      </c>
      <c r="AD124" s="122">
        <f xml:space="preserve"> AD113 / ScaleEconomics!$I$97 * ScaleEconomics!$I$92</f>
        <v>0</v>
      </c>
      <c r="AE124" s="122">
        <f xml:space="preserve"> AE113 / ScaleEconomics!$I$97 * ScaleEconomics!$I$92</f>
        <v>0</v>
      </c>
      <c r="AF124" s="122">
        <f xml:space="preserve"> AF113 / ScaleEconomics!$I$97 * ScaleEconomics!$I$92</f>
        <v>0</v>
      </c>
      <c r="AG124" s="122">
        <f xml:space="preserve"> AG113 / ScaleEconomics!$I$97 * ScaleEconomics!$I$92</f>
        <v>0</v>
      </c>
      <c r="AH124" s="122">
        <f xml:space="preserve"> AH113 / ScaleEconomics!$I$97 * ScaleEconomics!$I$92</f>
        <v>0</v>
      </c>
      <c r="AI124" s="122">
        <f xml:space="preserve"> AI113 / ScaleEconomics!$I$97 * ScaleEconomics!$I$92</f>
        <v>0</v>
      </c>
      <c r="AJ124" s="122">
        <f xml:space="preserve"> AJ113 / ScaleEconomics!$I$97 * ScaleEconomics!$I$92</f>
        <v>0</v>
      </c>
      <c r="AK124" s="122">
        <f xml:space="preserve"> AK113 / ScaleEconomics!$I$97 * ScaleEconomics!$I$92</f>
        <v>0</v>
      </c>
      <c r="AL124" s="122">
        <f xml:space="preserve"> AL113 / ScaleEconomics!$I$97 * ScaleEconomics!$I$92</f>
        <v>0</v>
      </c>
      <c r="AM124" s="122">
        <f xml:space="preserve"> AM113 / ScaleEconomics!$I$97 * ScaleEconomics!$I$92</f>
        <v>0</v>
      </c>
      <c r="AN124" s="122">
        <f xml:space="preserve"> AN113 / ScaleEconomics!$I$97 * ScaleEconomics!$I$92</f>
        <v>0</v>
      </c>
      <c r="AO124" s="122">
        <f xml:space="preserve"> AO113 / ScaleEconomics!$I$97 * ScaleEconomics!$I$92</f>
        <v>0</v>
      </c>
      <c r="AP124" s="122">
        <f xml:space="preserve"> AP113 / ScaleEconomics!$I$97 * ScaleEconomics!$I$92</f>
        <v>0</v>
      </c>
      <c r="AQ124" s="122">
        <f xml:space="preserve"> AQ113 / ScaleEconomics!$I$97 * ScaleEconomics!$I$92</f>
        <v>0</v>
      </c>
      <c r="AR124" s="122">
        <f xml:space="preserve"> AR113 / ScaleEconomics!$I$97 * ScaleEconomics!$I$92</f>
        <v>0</v>
      </c>
      <c r="AS124" s="122">
        <f xml:space="preserve"> AS113 / ScaleEconomics!$I$97 * ScaleEconomics!$I$92</f>
        <v>0</v>
      </c>
      <c r="AT124" s="122">
        <f xml:space="preserve"> AT113 / ScaleEconomics!$I$97 * ScaleEconomics!$I$92</f>
        <v>0</v>
      </c>
      <c r="AU124" s="122">
        <f xml:space="preserve"> AU113 / ScaleEconomics!$I$97 * ScaleEconomics!$I$92</f>
        <v>0</v>
      </c>
      <c r="AV124" s="122">
        <f xml:space="preserve"> AV113 / ScaleEconomics!$I$97 * ScaleEconomics!$I$92</f>
        <v>0</v>
      </c>
      <c r="AW124" s="122">
        <f xml:space="preserve"> AW113 / ScaleEconomics!$I$97 * ScaleEconomics!$I$92</f>
        <v>0</v>
      </c>
      <c r="AX124" s="122">
        <f xml:space="preserve"> AX113 / ScaleEconomics!$I$97 * ScaleEconomics!$I$92</f>
        <v>0</v>
      </c>
      <c r="AY124" s="122">
        <f xml:space="preserve"> AY113 / ScaleEconomics!$I$97 * ScaleEconomics!$I$92</f>
        <v>0</v>
      </c>
      <c r="AZ124" s="122">
        <f xml:space="preserve"> AZ113 / ScaleEconomics!$I$97 * ScaleEconomics!$I$92</f>
        <v>0</v>
      </c>
      <c r="BA124" s="122">
        <f xml:space="preserve"> BA113 / ScaleEconomics!$I$97 * ScaleEconomics!$I$92</f>
        <v>0</v>
      </c>
      <c r="BB124" s="122">
        <f xml:space="preserve"> BB113 / ScaleEconomics!$I$97 * ScaleEconomics!$I$92</f>
        <v>0</v>
      </c>
      <c r="BC124" s="122">
        <f xml:space="preserve"> BC113 / ScaleEconomics!$I$97 * ScaleEconomics!$I$92</f>
        <v>0</v>
      </c>
      <c r="BD124" s="122">
        <f xml:space="preserve"> BD113 / ScaleEconomics!$I$97 * ScaleEconomics!$I$92</f>
        <v>0</v>
      </c>
      <c r="BE124" s="122">
        <f xml:space="preserve"> BE113 / ScaleEconomics!$I$97 * ScaleEconomics!$I$92</f>
        <v>0</v>
      </c>
      <c r="BF124" s="122">
        <f xml:space="preserve"> BF113 / ScaleEconomics!$I$97 * ScaleEconomics!$I$92</f>
        <v>0</v>
      </c>
      <c r="BG124" s="122">
        <f xml:space="preserve"> BG113 / ScaleEconomics!$I$97 * ScaleEconomics!$I$92</f>
        <v>0</v>
      </c>
      <c r="BH124" s="122">
        <f xml:space="preserve"> BH113 / ScaleEconomics!$I$97 * ScaleEconomics!$I$92</f>
        <v>0</v>
      </c>
      <c r="BI124" s="122">
        <f xml:space="preserve"> BI113 / ScaleEconomics!$I$97 * ScaleEconomics!$I$92</f>
        <v>0</v>
      </c>
      <c r="BJ124" s="122">
        <f xml:space="preserve"> BJ113 / ScaleEconomics!$I$97 * ScaleEconomics!$I$92</f>
        <v>0</v>
      </c>
      <c r="BK124" s="122">
        <f xml:space="preserve"> BK113 / ScaleEconomics!$I$97 * ScaleEconomics!$I$92</f>
        <v>0</v>
      </c>
      <c r="BL124" s="122">
        <f xml:space="preserve"> BL113 / ScaleEconomics!$I$97 * ScaleEconomics!$I$92</f>
        <v>0</v>
      </c>
      <c r="BM124" s="122">
        <f xml:space="preserve"> BM113 / ScaleEconomics!$I$97 * ScaleEconomics!$I$92</f>
        <v>0</v>
      </c>
      <c r="BN124" s="122">
        <f xml:space="preserve"> BN113 / ScaleEconomics!$I$97 * ScaleEconomics!$I$92</f>
        <v>0</v>
      </c>
      <c r="BO124" s="122">
        <f xml:space="preserve"> BO113 / ScaleEconomics!$I$97 * ScaleEconomics!$I$92</f>
        <v>0</v>
      </c>
      <c r="BP124" s="122">
        <f xml:space="preserve"> BP113 / ScaleEconomics!$I$97 * ScaleEconomics!$I$92</f>
        <v>0</v>
      </c>
      <c r="BQ124" s="122">
        <f xml:space="preserve"> BQ113 / ScaleEconomics!$I$97 * ScaleEconomics!$I$92</f>
        <v>0</v>
      </c>
      <c r="BR124" s="122">
        <f xml:space="preserve"> BR113 / ScaleEconomics!$I$97 * ScaleEconomics!$I$92</f>
        <v>0</v>
      </c>
      <c r="BS124" s="122">
        <f xml:space="preserve"> BS113 / ScaleEconomics!$I$97 * ScaleEconomics!$I$92</f>
        <v>0</v>
      </c>
      <c r="BT124" s="122">
        <f xml:space="preserve"> BT113 / ScaleEconomics!$I$97 * ScaleEconomics!$I$92</f>
        <v>0</v>
      </c>
      <c r="BU124" s="122">
        <f xml:space="preserve"> BU113 / ScaleEconomics!$I$97 * ScaleEconomics!$I$92</f>
        <v>0</v>
      </c>
      <c r="BV124" s="122">
        <f xml:space="preserve"> BV113 / ScaleEconomics!$I$97 * ScaleEconomics!$I$92</f>
        <v>0</v>
      </c>
      <c r="BW124" s="122">
        <f xml:space="preserve"> BW113 / ScaleEconomics!$I$97 * ScaleEconomics!$I$92</f>
        <v>0</v>
      </c>
      <c r="BX124" s="122">
        <f xml:space="preserve"> BX113 / ScaleEconomics!$I$97 * ScaleEconomics!$I$92</f>
        <v>0</v>
      </c>
      <c r="BY124" s="122">
        <f xml:space="preserve"> BY113 / ScaleEconomics!$I$97 * ScaleEconomics!$I$92</f>
        <v>0</v>
      </c>
      <c r="BZ124" s="122">
        <f xml:space="preserve"> BZ113 / ScaleEconomics!$I$97 * ScaleEconomics!$I$92</f>
        <v>0</v>
      </c>
    </row>
    <row r="125" spans="1:78" ht="15" thickBot="1" x14ac:dyDescent="0.25">
      <c r="A125" s="168" t="s">
        <v>203</v>
      </c>
      <c r="B125" s="105"/>
      <c r="C125" s="57">
        <f>SUM(F125:BB125)</f>
        <v>3463325.1110361661</v>
      </c>
      <c r="E125" s="93"/>
      <c r="F125" s="124">
        <f t="shared" ref="F125:AK125" si="88">F124+F123</f>
        <v>0</v>
      </c>
      <c r="G125" s="124">
        <f t="shared" si="88"/>
        <v>0</v>
      </c>
      <c r="H125" s="124">
        <f t="shared" si="88"/>
        <v>0</v>
      </c>
      <c r="I125" s="124">
        <f t="shared" si="88"/>
        <v>0</v>
      </c>
      <c r="J125" s="124">
        <f t="shared" si="88"/>
        <v>0</v>
      </c>
      <c r="K125" s="124">
        <f t="shared" si="88"/>
        <v>0</v>
      </c>
      <c r="L125" s="124">
        <f t="shared" si="88"/>
        <v>0</v>
      </c>
      <c r="M125" s="124">
        <f t="shared" si="88"/>
        <v>0</v>
      </c>
      <c r="N125" s="124">
        <f t="shared" si="88"/>
        <v>0</v>
      </c>
      <c r="O125" s="124">
        <f t="shared" si="88"/>
        <v>0</v>
      </c>
      <c r="P125" s="124">
        <f t="shared" si="88"/>
        <v>0</v>
      </c>
      <c r="Q125" s="124">
        <f t="shared" si="88"/>
        <v>3463325.1110361661</v>
      </c>
      <c r="R125" s="124">
        <f t="shared" si="88"/>
        <v>0</v>
      </c>
      <c r="S125" s="124">
        <f t="shared" si="88"/>
        <v>0</v>
      </c>
      <c r="T125" s="124">
        <f t="shared" si="88"/>
        <v>0</v>
      </c>
      <c r="U125" s="124">
        <f t="shared" si="88"/>
        <v>0</v>
      </c>
      <c r="V125" s="124">
        <f t="shared" si="88"/>
        <v>0</v>
      </c>
      <c r="W125" s="124">
        <f t="shared" si="88"/>
        <v>0</v>
      </c>
      <c r="X125" s="124">
        <f t="shared" si="88"/>
        <v>0</v>
      </c>
      <c r="Y125" s="124">
        <f t="shared" si="88"/>
        <v>0</v>
      </c>
      <c r="Z125" s="124">
        <f t="shared" si="88"/>
        <v>0</v>
      </c>
      <c r="AA125" s="124">
        <f t="shared" si="88"/>
        <v>0</v>
      </c>
      <c r="AB125" s="124">
        <f t="shared" si="88"/>
        <v>0</v>
      </c>
      <c r="AC125" s="124">
        <f t="shared" si="88"/>
        <v>0</v>
      </c>
      <c r="AD125" s="124">
        <f t="shared" si="88"/>
        <v>0</v>
      </c>
      <c r="AE125" s="124">
        <f t="shared" si="88"/>
        <v>0</v>
      </c>
      <c r="AF125" s="124">
        <f t="shared" si="88"/>
        <v>0</v>
      </c>
      <c r="AG125" s="124">
        <f t="shared" si="88"/>
        <v>0</v>
      </c>
      <c r="AH125" s="124">
        <f t="shared" si="88"/>
        <v>0</v>
      </c>
      <c r="AI125" s="124">
        <f t="shared" si="88"/>
        <v>0</v>
      </c>
      <c r="AJ125" s="124">
        <f t="shared" si="88"/>
        <v>0</v>
      </c>
      <c r="AK125" s="124">
        <f t="shared" si="88"/>
        <v>0</v>
      </c>
      <c r="AL125" s="124">
        <f t="shared" ref="AL125:BQ125" si="89">AL124+AL123</f>
        <v>0</v>
      </c>
      <c r="AM125" s="124">
        <f t="shared" si="89"/>
        <v>0</v>
      </c>
      <c r="AN125" s="124">
        <f t="shared" si="89"/>
        <v>0</v>
      </c>
      <c r="AO125" s="124">
        <f t="shared" si="89"/>
        <v>0</v>
      </c>
      <c r="AP125" s="124">
        <f t="shared" si="89"/>
        <v>0</v>
      </c>
      <c r="AQ125" s="124">
        <f t="shared" si="89"/>
        <v>0</v>
      </c>
      <c r="AR125" s="124">
        <f t="shared" si="89"/>
        <v>0</v>
      </c>
      <c r="AS125" s="124">
        <f t="shared" si="89"/>
        <v>0</v>
      </c>
      <c r="AT125" s="124">
        <f t="shared" si="89"/>
        <v>0</v>
      </c>
      <c r="AU125" s="124">
        <f t="shared" si="89"/>
        <v>0</v>
      </c>
      <c r="AV125" s="124">
        <f t="shared" si="89"/>
        <v>0</v>
      </c>
      <c r="AW125" s="124">
        <f t="shared" si="89"/>
        <v>0</v>
      </c>
      <c r="AX125" s="124">
        <f t="shared" si="89"/>
        <v>0</v>
      </c>
      <c r="AY125" s="124">
        <f t="shared" si="89"/>
        <v>0</v>
      </c>
      <c r="AZ125" s="124">
        <f t="shared" si="89"/>
        <v>0</v>
      </c>
      <c r="BA125" s="124">
        <f t="shared" si="89"/>
        <v>0</v>
      </c>
      <c r="BB125" s="124">
        <f t="shared" si="89"/>
        <v>0</v>
      </c>
      <c r="BC125" s="124">
        <f t="shared" si="89"/>
        <v>0</v>
      </c>
      <c r="BD125" s="124">
        <f t="shared" si="89"/>
        <v>0</v>
      </c>
      <c r="BE125" s="124">
        <f t="shared" si="89"/>
        <v>0</v>
      </c>
      <c r="BF125" s="124">
        <f t="shared" si="89"/>
        <v>0</v>
      </c>
      <c r="BG125" s="124">
        <f t="shared" si="89"/>
        <v>0</v>
      </c>
      <c r="BH125" s="124">
        <f t="shared" si="89"/>
        <v>0</v>
      </c>
      <c r="BI125" s="124">
        <f t="shared" si="89"/>
        <v>0</v>
      </c>
      <c r="BJ125" s="124">
        <f t="shared" si="89"/>
        <v>0</v>
      </c>
      <c r="BK125" s="124">
        <f t="shared" si="89"/>
        <v>0</v>
      </c>
      <c r="BL125" s="124">
        <f t="shared" si="89"/>
        <v>0</v>
      </c>
      <c r="BM125" s="124">
        <f t="shared" si="89"/>
        <v>0</v>
      </c>
      <c r="BN125" s="124">
        <f t="shared" si="89"/>
        <v>0</v>
      </c>
      <c r="BO125" s="124">
        <f t="shared" si="89"/>
        <v>0</v>
      </c>
      <c r="BP125" s="124">
        <f t="shared" si="89"/>
        <v>0</v>
      </c>
      <c r="BQ125" s="124">
        <f t="shared" si="89"/>
        <v>0</v>
      </c>
      <c r="BR125" s="124">
        <f t="shared" ref="BR125:BZ125" si="90">BR124+BR123</f>
        <v>0</v>
      </c>
      <c r="BS125" s="124">
        <f t="shared" si="90"/>
        <v>0</v>
      </c>
      <c r="BT125" s="124">
        <f t="shared" si="90"/>
        <v>0</v>
      </c>
      <c r="BU125" s="124">
        <f t="shared" si="90"/>
        <v>0</v>
      </c>
      <c r="BV125" s="124">
        <f t="shared" si="90"/>
        <v>0</v>
      </c>
      <c r="BW125" s="124">
        <f t="shared" si="90"/>
        <v>0</v>
      </c>
      <c r="BX125" s="124">
        <f t="shared" si="90"/>
        <v>0</v>
      </c>
      <c r="BY125" s="124">
        <f t="shared" si="90"/>
        <v>0</v>
      </c>
      <c r="BZ125" s="124">
        <f t="shared" si="90"/>
        <v>0</v>
      </c>
    </row>
    <row r="126" spans="1:78" ht="16" thickTop="1" thickBot="1" x14ac:dyDescent="0.25">
      <c r="A126" s="170" t="s">
        <v>202</v>
      </c>
      <c r="B126" s="108"/>
      <c r="C126" s="153"/>
      <c r="E126" s="93"/>
      <c r="F126" s="126">
        <f>MAX(F$72-F125,0)</f>
        <v>0</v>
      </c>
      <c r="G126" s="126">
        <f>MAX(G$72-G125,0)</f>
        <v>0</v>
      </c>
      <c r="H126" s="126">
        <f t="shared" ref="H126:BS126" si="91">MAX(H$72-H125,0)</f>
        <v>0</v>
      </c>
      <c r="I126" s="126">
        <f t="shared" si="91"/>
        <v>0</v>
      </c>
      <c r="J126" s="126">
        <f t="shared" si="91"/>
        <v>0</v>
      </c>
      <c r="K126" s="126">
        <f t="shared" si="91"/>
        <v>0</v>
      </c>
      <c r="L126" s="126">
        <f t="shared" si="91"/>
        <v>0</v>
      </c>
      <c r="M126" s="126">
        <f t="shared" si="91"/>
        <v>0</v>
      </c>
      <c r="N126" s="126">
        <f t="shared" si="91"/>
        <v>0</v>
      </c>
      <c r="O126" s="126">
        <f t="shared" si="91"/>
        <v>0</v>
      </c>
      <c r="P126" s="126">
        <f t="shared" si="91"/>
        <v>0</v>
      </c>
      <c r="Q126" s="126">
        <f t="shared" si="91"/>
        <v>623156.46396383317</v>
      </c>
      <c r="R126" s="126">
        <f t="shared" si="91"/>
        <v>0</v>
      </c>
      <c r="S126" s="126">
        <f t="shared" si="91"/>
        <v>0</v>
      </c>
      <c r="T126" s="126">
        <f t="shared" si="91"/>
        <v>0</v>
      </c>
      <c r="U126" s="126">
        <f t="shared" si="91"/>
        <v>0</v>
      </c>
      <c r="V126" s="126">
        <f t="shared" si="91"/>
        <v>0</v>
      </c>
      <c r="W126" s="126">
        <f t="shared" si="91"/>
        <v>0</v>
      </c>
      <c r="X126" s="126">
        <f t="shared" si="91"/>
        <v>0</v>
      </c>
      <c r="Y126" s="126">
        <f t="shared" si="91"/>
        <v>0</v>
      </c>
      <c r="Z126" s="126">
        <f t="shared" si="91"/>
        <v>0</v>
      </c>
      <c r="AA126" s="126">
        <f t="shared" si="91"/>
        <v>0</v>
      </c>
      <c r="AB126" s="126">
        <f t="shared" si="91"/>
        <v>0</v>
      </c>
      <c r="AC126" s="126">
        <f t="shared" si="91"/>
        <v>0</v>
      </c>
      <c r="AD126" s="126">
        <f t="shared" si="91"/>
        <v>0</v>
      </c>
      <c r="AE126" s="126">
        <f t="shared" si="91"/>
        <v>0</v>
      </c>
      <c r="AF126" s="126">
        <f t="shared" si="91"/>
        <v>0</v>
      </c>
      <c r="AG126" s="126">
        <f t="shared" si="91"/>
        <v>0</v>
      </c>
      <c r="AH126" s="126">
        <f t="shared" si="91"/>
        <v>0</v>
      </c>
      <c r="AI126" s="126">
        <f t="shared" si="91"/>
        <v>0</v>
      </c>
      <c r="AJ126" s="126">
        <f t="shared" si="91"/>
        <v>0</v>
      </c>
      <c r="AK126" s="126">
        <f t="shared" si="91"/>
        <v>0</v>
      </c>
      <c r="AL126" s="126">
        <f t="shared" si="91"/>
        <v>0</v>
      </c>
      <c r="AM126" s="126">
        <f t="shared" si="91"/>
        <v>0</v>
      </c>
      <c r="AN126" s="126">
        <f t="shared" si="91"/>
        <v>0</v>
      </c>
      <c r="AO126" s="126">
        <f t="shared" si="91"/>
        <v>0</v>
      </c>
      <c r="AP126" s="126">
        <f t="shared" si="91"/>
        <v>0</v>
      </c>
      <c r="AQ126" s="126">
        <f t="shared" si="91"/>
        <v>0</v>
      </c>
      <c r="AR126" s="126">
        <f t="shared" si="91"/>
        <v>0</v>
      </c>
      <c r="AS126" s="126">
        <f t="shared" si="91"/>
        <v>0</v>
      </c>
      <c r="AT126" s="126">
        <f t="shared" si="91"/>
        <v>0</v>
      </c>
      <c r="AU126" s="126">
        <f t="shared" si="91"/>
        <v>0</v>
      </c>
      <c r="AV126" s="126">
        <f t="shared" si="91"/>
        <v>0</v>
      </c>
      <c r="AW126" s="126">
        <f t="shared" si="91"/>
        <v>0</v>
      </c>
      <c r="AX126" s="126">
        <f t="shared" si="91"/>
        <v>0</v>
      </c>
      <c r="AY126" s="126">
        <f t="shared" si="91"/>
        <v>0</v>
      </c>
      <c r="AZ126" s="126">
        <f t="shared" si="91"/>
        <v>0</v>
      </c>
      <c r="BA126" s="126">
        <f t="shared" si="91"/>
        <v>0</v>
      </c>
      <c r="BB126" s="126">
        <f t="shared" si="91"/>
        <v>0</v>
      </c>
      <c r="BC126" s="126">
        <f t="shared" si="91"/>
        <v>0</v>
      </c>
      <c r="BD126" s="126">
        <f t="shared" si="91"/>
        <v>0</v>
      </c>
      <c r="BE126" s="126">
        <f t="shared" si="91"/>
        <v>0</v>
      </c>
      <c r="BF126" s="126">
        <f t="shared" si="91"/>
        <v>0</v>
      </c>
      <c r="BG126" s="126">
        <f t="shared" si="91"/>
        <v>0</v>
      </c>
      <c r="BH126" s="126">
        <f t="shared" si="91"/>
        <v>0</v>
      </c>
      <c r="BI126" s="126">
        <f t="shared" si="91"/>
        <v>0</v>
      </c>
      <c r="BJ126" s="126">
        <f t="shared" si="91"/>
        <v>0</v>
      </c>
      <c r="BK126" s="126">
        <f t="shared" si="91"/>
        <v>0</v>
      </c>
      <c r="BL126" s="126">
        <f t="shared" si="91"/>
        <v>0</v>
      </c>
      <c r="BM126" s="126">
        <f t="shared" si="91"/>
        <v>0</v>
      </c>
      <c r="BN126" s="126">
        <f t="shared" si="91"/>
        <v>0</v>
      </c>
      <c r="BO126" s="126">
        <f t="shared" si="91"/>
        <v>0</v>
      </c>
      <c r="BP126" s="126">
        <f t="shared" si="91"/>
        <v>0</v>
      </c>
      <c r="BQ126" s="126">
        <f t="shared" si="91"/>
        <v>0</v>
      </c>
      <c r="BR126" s="126">
        <f t="shared" si="91"/>
        <v>0</v>
      </c>
      <c r="BS126" s="126">
        <f t="shared" si="91"/>
        <v>0</v>
      </c>
      <c r="BT126" s="126">
        <f t="shared" ref="BT126:BZ126" si="92">MAX(BT$72-BT125,0)</f>
        <v>0</v>
      </c>
      <c r="BU126" s="126">
        <f t="shared" si="92"/>
        <v>0</v>
      </c>
      <c r="BV126" s="126">
        <f t="shared" si="92"/>
        <v>0</v>
      </c>
      <c r="BW126" s="126">
        <f t="shared" si="92"/>
        <v>0</v>
      </c>
      <c r="BX126" s="126">
        <f t="shared" si="92"/>
        <v>0</v>
      </c>
      <c r="BY126" s="126">
        <f t="shared" si="92"/>
        <v>0</v>
      </c>
      <c r="BZ126" s="126">
        <f t="shared" si="92"/>
        <v>0</v>
      </c>
    </row>
    <row r="127" spans="1:78" x14ac:dyDescent="0.2">
      <c r="E127" s="9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</row>
    <row r="128" spans="1:78" x14ac:dyDescent="0.2">
      <c r="E128" s="9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</row>
    <row r="129" spans="1:78" x14ac:dyDescent="0.2">
      <c r="A129" s="156" t="s">
        <v>205</v>
      </c>
      <c r="B129" s="31"/>
      <c r="E129" s="9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</row>
    <row r="130" spans="1:78" x14ac:dyDescent="0.2">
      <c r="A130" s="155" t="s">
        <v>189</v>
      </c>
      <c r="E130" s="93"/>
      <c r="F130" s="63">
        <f>E135</f>
        <v>0</v>
      </c>
      <c r="G130" s="63">
        <f>F135</f>
        <v>7.7249997815220794E-4</v>
      </c>
      <c r="H130" s="63">
        <f t="shared" ref="H130:BS130" si="93">G135</f>
        <v>2.0125213380529274E-3</v>
      </c>
      <c r="I130" s="63">
        <f t="shared" si="93"/>
        <v>5.7717738731669641E-3</v>
      </c>
      <c r="J130" s="63">
        <f t="shared" si="93"/>
        <v>1.5766235403411055E-2</v>
      </c>
      <c r="K130" s="63">
        <f t="shared" si="93"/>
        <v>3.9768499763229354E-2</v>
      </c>
      <c r="L130" s="63">
        <f t="shared" si="93"/>
        <v>0.10576366735412926</v>
      </c>
      <c r="M130" s="63">
        <f t="shared" si="93"/>
        <v>0.27249344035773654</v>
      </c>
      <c r="N130" s="63">
        <f t="shared" si="93"/>
        <v>0.72450096607877756</v>
      </c>
      <c r="O130" s="63">
        <f t="shared" si="93"/>
        <v>1.8664177276215261</v>
      </c>
      <c r="P130" s="63">
        <f t="shared" si="93"/>
        <v>4.9621407184915327</v>
      </c>
      <c r="Q130" s="63">
        <f t="shared" si="93"/>
        <v>13.192499805955174</v>
      </c>
      <c r="R130" s="63">
        <f t="shared" si="93"/>
        <v>33.980841501712746</v>
      </c>
      <c r="S130" s="63">
        <f t="shared" si="93"/>
        <v>90.342484305563573</v>
      </c>
      <c r="T130" s="63">
        <f t="shared" si="93"/>
        <v>232.72941960245444</v>
      </c>
      <c r="U130" s="63">
        <f t="shared" si="93"/>
        <v>618.74141453553796</v>
      </c>
      <c r="V130" s="63">
        <f t="shared" si="93"/>
        <v>1645.0044808060911</v>
      </c>
      <c r="W130" s="63">
        <f t="shared" si="93"/>
        <v>3978.5888292035565</v>
      </c>
      <c r="X130" s="63">
        <f t="shared" si="93"/>
        <v>10577.59557962966</v>
      </c>
      <c r="Y130" s="63">
        <f t="shared" si="93"/>
        <v>27248.726874838641</v>
      </c>
      <c r="Z130" s="63">
        <f t="shared" si="93"/>
        <v>72444.282461710653</v>
      </c>
      <c r="AA130" s="63">
        <f t="shared" si="93"/>
        <v>186622.22918073885</v>
      </c>
      <c r="AB130" s="63">
        <f t="shared" si="93"/>
        <v>496159.45532073989</v>
      </c>
      <c r="AC130" s="63">
        <f t="shared" si="93"/>
        <v>1319104.4077914204</v>
      </c>
      <c r="AD130" s="63">
        <f t="shared" si="93"/>
        <v>3398117.791204364</v>
      </c>
      <c r="AE130" s="63">
        <f t="shared" si="93"/>
        <v>9034337.8696158268</v>
      </c>
      <c r="AF130" s="63">
        <f t="shared" si="93"/>
        <v>23273172.362370867</v>
      </c>
      <c r="AG130" s="63">
        <f t="shared" si="93"/>
        <v>61874754.007554233</v>
      </c>
      <c r="AH130" s="63">
        <f t="shared" si="93"/>
        <v>164502076.63504523</v>
      </c>
      <c r="AI130" s="63">
        <f t="shared" si="93"/>
        <v>397862821.72329688</v>
      </c>
      <c r="AJ130" s="63">
        <f t="shared" si="93"/>
        <v>1057770029.7825907</v>
      </c>
      <c r="AK130" s="63">
        <f t="shared" si="93"/>
        <v>2724899663.7234726</v>
      </c>
      <c r="AL130" s="63">
        <f t="shared" si="93"/>
        <v>7244499966.0107088</v>
      </c>
      <c r="AM130" s="63">
        <f t="shared" si="93"/>
        <v>18662407674.080791</v>
      </c>
      <c r="AN130" s="63">
        <f t="shared" si="93"/>
        <v>49616436729.934799</v>
      </c>
      <c r="AO130" s="63">
        <f t="shared" si="93"/>
        <v>131911746692.50587</v>
      </c>
      <c r="AP130" s="63">
        <f t="shared" si="93"/>
        <v>339815143257.05005</v>
      </c>
      <c r="AQ130" s="63">
        <f t="shared" si="93"/>
        <v>903442730956.07458</v>
      </c>
      <c r="AR130" s="63">
        <f t="shared" si="93"/>
        <v>2327340276677.728</v>
      </c>
      <c r="AS130" s="63">
        <f t="shared" si="93"/>
        <v>6187536656761.8975</v>
      </c>
      <c r="AT130" s="63">
        <f t="shared" si="93"/>
        <v>16450370520560.406</v>
      </c>
      <c r="AU130" s="63">
        <f t="shared" si="93"/>
        <v>41061640826215.25</v>
      </c>
      <c r="AV130" s="63">
        <f t="shared" si="93"/>
        <v>109167709743623.12</v>
      </c>
      <c r="AW130" s="63">
        <f t="shared" si="93"/>
        <v>281224696478686.56</v>
      </c>
      <c r="AX130" s="63">
        <f t="shared" si="93"/>
        <v>747672412017284.75</v>
      </c>
      <c r="AY130" s="63">
        <f t="shared" si="93"/>
        <v>1926063555137746.5</v>
      </c>
      <c r="AZ130" s="63">
        <f t="shared" si="93"/>
        <v>5120690330543444</v>
      </c>
      <c r="BA130" s="63">
        <f t="shared" si="93"/>
        <v>1.3614020882839376E+16</v>
      </c>
      <c r="BB130" s="63">
        <f t="shared" si="93"/>
        <v>3.5070799777904528E+16</v>
      </c>
      <c r="BC130" s="63">
        <f t="shared" si="93"/>
        <v>9.3240280066613568E+16</v>
      </c>
      <c r="BD130" s="63">
        <f t="shared" si="93"/>
        <v>2.4019437178723827E+17</v>
      </c>
      <c r="BE130" s="63">
        <f t="shared" si="93"/>
        <v>6.385879602887273E+17</v>
      </c>
      <c r="BF130" s="63">
        <f t="shared" si="93"/>
        <v>1.6977691025455729E+18</v>
      </c>
      <c r="BG130" s="63">
        <f t="shared" si="93"/>
        <v>4.1062047336459464E+18</v>
      </c>
      <c r="BH130" s="63">
        <f t="shared" si="93"/>
        <v>1.0916879050394968E+19</v>
      </c>
      <c r="BI130" s="63">
        <f t="shared" si="93"/>
        <v>2.8122748060318196E+19</v>
      </c>
      <c r="BJ130" s="63">
        <f t="shared" si="93"/>
        <v>7.4767981397416444E+19</v>
      </c>
      <c r="BK130" s="63">
        <f t="shared" si="93"/>
        <v>1.9260826231669444E+20</v>
      </c>
      <c r="BL130" s="63">
        <f t="shared" si="93"/>
        <v>5.120741025377722E+20</v>
      </c>
      <c r="BM130" s="63">
        <f t="shared" si="93"/>
        <v>1.3614155661646129E+21</v>
      </c>
      <c r="BN130" s="63">
        <f t="shared" si="93"/>
        <v>3.5071146978822361E+21</v>
      </c>
      <c r="BO130" s="63">
        <f t="shared" si="93"/>
        <v>9.3241203145386314E+21</v>
      </c>
      <c r="BP130" s="63">
        <f t="shared" si="93"/>
        <v>2.401967497115192E+22</v>
      </c>
      <c r="BQ130" s="63">
        <f t="shared" si="93"/>
        <v>6.3859428230953481E+22</v>
      </c>
      <c r="BR130" s="63">
        <f t="shared" si="93"/>
        <v>1.6977859104596897E+23</v>
      </c>
      <c r="BS130" s="63">
        <f t="shared" si="93"/>
        <v>4.1062453850728139E+23</v>
      </c>
      <c r="BT130" s="63">
        <f t="shared" ref="BT130:BZ130" si="94">BS135</f>
        <v>1.0916987127497579E+24</v>
      </c>
      <c r="BU130" s="63">
        <f t="shared" si="94"/>
        <v>2.8123026475524023E+24</v>
      </c>
      <c r="BV130" s="63">
        <f t="shared" si="94"/>
        <v>7.4768721600432353E+24</v>
      </c>
      <c r="BW130" s="63">
        <f t="shared" si="94"/>
        <v>1.9261016913849156E+25</v>
      </c>
      <c r="BX130" s="63">
        <f t="shared" si="94"/>
        <v>5.1207917207138788E+25</v>
      </c>
      <c r="BY130" s="63">
        <f t="shared" si="94"/>
        <v>1.3614290441787194E+26</v>
      </c>
      <c r="BZ130" s="63">
        <f t="shared" si="94"/>
        <v>3.5071494183177491E+26</v>
      </c>
    </row>
    <row r="131" spans="1:78" x14ac:dyDescent="0.2">
      <c r="A131" s="155" t="s">
        <v>207</v>
      </c>
      <c r="E131" s="93"/>
      <c r="F131" s="63">
        <f>F130*ScaleEconomics!$I$85</f>
        <v>0</v>
      </c>
      <c r="G131" s="63">
        <f>G130*((1+ScaleEconomics!$I$85)^((G$2-F$2)/365)-1)</f>
        <v>1.2175213605370631E-3</v>
      </c>
      <c r="H131" s="63">
        <f>H130*((1+ScaleEconomics!$I$85)^((H$2-G$2)/365)-1)</f>
        <v>3.3380282470270731E-3</v>
      </c>
      <c r="I131" s="63">
        <f>I130*((1+ScaleEconomics!$I$85)^((I$2-H$2)/365)-1)</f>
        <v>9.5732372421571295E-3</v>
      </c>
      <c r="J131" s="63">
        <f>J130*((1+ScaleEconomics!$I$85)^((J$2-I$2)/365)-1)</f>
        <v>2.2365799363975692E-2</v>
      </c>
      <c r="K131" s="63">
        <f>K130*((1+ScaleEconomics!$I$85)^((K$2-J$2)/365)-1)</f>
        <v>6.5961226368899201E-2</v>
      </c>
      <c r="L131" s="63">
        <f>L130*((1+ScaleEconomics!$I$85)^((L$2-K$2)/365)-1)</f>
        <v>0.16669194539060167</v>
      </c>
      <c r="M131" s="63">
        <f>M130*((1+ScaleEconomics!$I$85)^((M$2-L$2)/365)-1)</f>
        <v>0.4519657922850755</v>
      </c>
      <c r="N131" s="63">
        <f>N130*((1+ScaleEconomics!$I$85)^((N$2-M$2)/365)-1)</f>
        <v>1.1418711027547084</v>
      </c>
      <c r="O131" s="63">
        <f>O130*((1+ScaleEconomics!$I$85)^((O$2-N$2)/365)-1)</f>
        <v>3.0956964171024799</v>
      </c>
      <c r="P131" s="63">
        <f>P130*((1+ScaleEconomics!$I$85)^((P$2-O$2)/365)-1)</f>
        <v>8.2303554108266255</v>
      </c>
      <c r="Q131" s="63">
        <f>Q130*((1+ScaleEconomics!$I$85)^((Q$2-P$2)/365)-1)</f>
        <v>20.792428177216998</v>
      </c>
      <c r="R131" s="63">
        <f>R130*((1+ScaleEconomics!$I$85)^((R$2-Q$2)/365)-1)</f>
        <v>56.361642803850827</v>
      </c>
      <c r="S131" s="63">
        <f>S130*((1+ScaleEconomics!$I$85)^((S$2-R$2)/365)-1)</f>
        <v>142.38693529689087</v>
      </c>
      <c r="T131" s="63">
        <f>T130*((1+ScaleEconomics!$I$85)^((T$2-S$2)/365)-1)</f>
        <v>386.01199493308354</v>
      </c>
      <c r="U131" s="63">
        <f>U130*((1+ScaleEconomics!$I$85)^((U$2-T$2)/365)-1)</f>
        <v>1026.2630662705531</v>
      </c>
      <c r="V131" s="63">
        <f>V130*((1+ScaleEconomics!$I$85)^((V$2-U$2)/365)-1)</f>
        <v>2333.5843483974654</v>
      </c>
      <c r="W131" s="63">
        <f>W130*((1+ScaleEconomics!$I$85)^((W$2-V$2)/365)-1)</f>
        <v>6599.0067504261042</v>
      </c>
      <c r="X131" s="63">
        <f>X130*((1+ScaleEconomics!$I$85)^((X$2-W$2)/365)-1)</f>
        <v>16671.131295208983</v>
      </c>
      <c r="Y131" s="63">
        <f>Y130*((1+ScaleEconomics!$I$85)^((Y$2-X$2)/365)-1)</f>
        <v>45195.555586872018</v>
      </c>
      <c r="Z131" s="63">
        <f>Z130*((1+ScaleEconomics!$I$85)^((Z$2-Y$2)/365)-1)</f>
        <v>114177.9467190282</v>
      </c>
      <c r="AA131" s="63">
        <f>AA130*((1+ScaleEconomics!$I$85)^((AA$2-Z$2)/365)-1)</f>
        <v>309537.22614000103</v>
      </c>
      <c r="AB131" s="63">
        <f>AB130*((1+ScaleEconomics!$I$85)^((AB$2-AA$2)/365)-1)</f>
        <v>822944.95247068058</v>
      </c>
      <c r="AC131" s="63">
        <f>AC130*((1+ScaleEconomics!$I$85)^((AC$2-AB$2)/365)-1)</f>
        <v>2079013.3834129437</v>
      </c>
      <c r="AD131" s="63">
        <f>AD130*((1+ScaleEconomics!$I$85)^((AD$2-AC$2)/365)-1)</f>
        <v>5636220.0784114627</v>
      </c>
      <c r="AE131" s="63">
        <f>AE130*((1+ScaleEconomics!$I$85)^((AE$2-AD$2)/365)-1)</f>
        <v>14238834.492755041</v>
      </c>
      <c r="AF131" s="63">
        <f>AF130*((1+ScaleEconomics!$I$85)^((AF$2-AE$2)/365)-1)</f>
        <v>38601581.64518337</v>
      </c>
      <c r="AG131" s="63">
        <f>AG130*((1+ScaleEconomics!$I$85)^((AG$2-AF$2)/365)-1)</f>
        <v>102627322.62749098</v>
      </c>
      <c r="AH131" s="63">
        <f>AH130*((1+ScaleEconomics!$I$85)^((AH$2-AG$2)/365)-1)</f>
        <v>233360745.08825165</v>
      </c>
      <c r="AI131" s="63">
        <f>AI130*((1+ScaleEconomics!$I$85)^((AI$2-AH$2)/365)-1)</f>
        <v>659907208.05929387</v>
      </c>
      <c r="AJ131" s="63">
        <f>AJ130*((1+ScaleEconomics!$I$85)^((AJ$2-AI$2)/365)-1)</f>
        <v>1667129633.9408817</v>
      </c>
      <c r="AK131" s="63">
        <f>AK130*((1+ScaleEconomics!$I$85)^((AK$2-AJ$2)/365)-1)</f>
        <v>4519600302.2872362</v>
      </c>
      <c r="AL131" s="63">
        <f>AL130*((1+ScaleEconomics!$I$85)^((AL$2-AK$2)/365)-1)</f>
        <v>11417907708.070082</v>
      </c>
      <c r="AM131" s="63">
        <f>AM130*((1+ScaleEconomics!$I$85)^((AM$2-AL$2)/365)-1)</f>
        <v>30954029055.854008</v>
      </c>
      <c r="AN131" s="63">
        <f>AN130*((1+ScaleEconomics!$I$85)^((AN$2-AM$2)/365)-1)</f>
        <v>82295309962.571075</v>
      </c>
      <c r="AO131" s="63">
        <f>AO130*((1+ScaleEconomics!$I$85)^((AO$2-AN$2)/365)-1)</f>
        <v>207903396564.54416</v>
      </c>
      <c r="AP131" s="63">
        <f>AP130*((1+ScaleEconomics!$I$85)^((AP$2-AO$2)/365)-1)</f>
        <v>563627587699.02454</v>
      </c>
      <c r="AQ131" s="63">
        <f>AQ130*((1+ScaleEconomics!$I$85)^((AQ$2-AP$2)/365)-1)</f>
        <v>1423897545721.6533</v>
      </c>
      <c r="AR131" s="63">
        <f>AR130*((1+ScaleEconomics!$I$85)^((AR$2-AQ$2)/365)-1)</f>
        <v>3860196380084.1694</v>
      </c>
      <c r="AS131" s="63">
        <f>AS130*((1+ScaleEconomics!$I$85)^((AS$2-AR$2)/365)-1)</f>
        <v>10262833863798.51</v>
      </c>
      <c r="AT131" s="63">
        <f>AT130*((1+ScaleEconomics!$I$85)^((AT$2-AS$2)/365)-1)</f>
        <v>24611270305654.84</v>
      </c>
      <c r="AU131" s="63">
        <f>AU130*((1+ScaleEconomics!$I$85)^((AU$2-AT$2)/365)-1)</f>
        <v>68106068917407.875</v>
      </c>
      <c r="AV131" s="63">
        <f>AV130*((1+ScaleEconomics!$I$85)^((AV$2-AU$2)/365)-1)</f>
        <v>172056986735063.44</v>
      </c>
      <c r="AW131" s="63">
        <f>AW130*((1+ScaleEconomics!$I$85)^((AW$2-AV$2)/365)-1)</f>
        <v>466447715538598.12</v>
      </c>
      <c r="AX131" s="63">
        <f>AX130*((1+ScaleEconomics!$I$85)^((AX$2-AW$2)/365)-1)</f>
        <v>1178391143120461.8</v>
      </c>
      <c r="AY131" s="63">
        <f>AY130*((1+ScaleEconomics!$I$85)^((AY$2-AX$2)/365)-1)</f>
        <v>3194626775405698</v>
      </c>
      <c r="AZ131" s="63">
        <f>AZ130*((1+ScaleEconomics!$I$85)^((AZ$2-AY$2)/365)-1)</f>
        <v>8493330552295931</v>
      </c>
      <c r="BA131" s="63">
        <f>BA130*((1+ScaleEconomics!$I$85)^((BA$2-AZ$2)/365)-1)</f>
        <v>2.1456778895065152E+16</v>
      </c>
      <c r="BB131" s="63">
        <f>BB130*((1+ScaleEconomics!$I$85)^((BB$2-BA$2)/365)-1)</f>
        <v>5.8169480288709048E+16</v>
      </c>
      <c r="BC131" s="63">
        <f>BC130*((1+ScaleEconomics!$I$85)^((BC$2-BB$2)/365)-1)</f>
        <v>1.469540917206247E+17</v>
      </c>
      <c r="BD131" s="63">
        <f>BD130*((1+ScaleEconomics!$I$85)^((BD$2-BC$2)/365)-1)</f>
        <v>3.9839358850148902E+17</v>
      </c>
      <c r="BE131" s="63">
        <f>BE130*((1+ScaleEconomics!$I$85)^((BE$2-BD$2)/365)-1)</f>
        <v>1.0591811422568454E+18</v>
      </c>
      <c r="BF131" s="63">
        <f>BF130*((1+ScaleEconomics!$I$85)^((BF$2-BE$2)/365)-1)</f>
        <v>2.4084356311003735E+18</v>
      </c>
      <c r="BG131" s="63">
        <f>BG130*((1+ScaleEconomics!$I$85)^((BG$2-BF$2)/365)-1)</f>
        <v>6.8106743167490212E+18</v>
      </c>
      <c r="BH131" s="63">
        <f>BH130*((1+ScaleEconomics!$I$85)^((BH$2-BG$2)/365)-1)</f>
        <v>1.7205869009923226E+19</v>
      </c>
      <c r="BI131" s="63">
        <f>BI130*((1+ScaleEconomics!$I$85)^((BI$2-BH$2)/365)-1)</f>
        <v>4.664523333709824E+19</v>
      </c>
      <c r="BJ131" s="63">
        <f>BJ130*((1+ScaleEconomics!$I$85)^((BJ$2-BI$2)/365)-1)</f>
        <v>1.1784028091927799E+20</v>
      </c>
      <c r="BK131" s="63">
        <f>BK130*((1+ScaleEconomics!$I$85)^((BK$2-BJ$2)/365)-1)</f>
        <v>3.1946584022107777E+20</v>
      </c>
      <c r="BL131" s="63">
        <f>BL130*((1+ScaleEconomics!$I$85)^((BL$2-BK$2)/365)-1)</f>
        <v>8.493414636268408E+20</v>
      </c>
      <c r="BM131" s="63">
        <f>BM130*((1+ScaleEconomics!$I$85)^((BM$2-BL$2)/365)-1)</f>
        <v>2.1456991317176232E+21</v>
      </c>
      <c r="BN131" s="63">
        <f>BN130*((1+ScaleEconomics!$I$85)^((BN$2-BM$2)/365)-1)</f>
        <v>5.8170056166563958E+21</v>
      </c>
      <c r="BO131" s="63">
        <f>BO130*((1+ScaleEconomics!$I$85)^((BO$2-BN$2)/365)-1)</f>
        <v>1.4695554656613289E+22</v>
      </c>
      <c r="BP131" s="63">
        <f>BP130*((1+ScaleEconomics!$I$85)^((BP$2-BO$2)/365)-1)</f>
        <v>3.9839753259801557E+22</v>
      </c>
      <c r="BQ131" s="63">
        <f>BQ130*((1+ScaleEconomics!$I$85)^((BQ$2-BP$2)/365)-1)</f>
        <v>1.0591916281501549E+23</v>
      </c>
      <c r="BR131" s="63">
        <f>BR130*((1+ScaleEconomics!$I$85)^((BR$2-BQ$2)/365)-1)</f>
        <v>2.4084594746131238E+23</v>
      </c>
      <c r="BS131" s="63">
        <f>BS130*((1+ScaleEconomics!$I$85)^((BS$2-BR$2)/365)-1)</f>
        <v>6.8107417424247652E+23</v>
      </c>
      <c r="BT131" s="63">
        <f>BT130*((1+ScaleEconomics!$I$85)^((BT$2-BS$2)/365)-1)</f>
        <v>1.7206039348026442E+24</v>
      </c>
      <c r="BU131" s="63">
        <f>BU130*((1+ScaleEconomics!$I$85)^((BU$2-BT$2)/365)-1)</f>
        <v>4.6645695124908329E+24</v>
      </c>
      <c r="BV131" s="63">
        <f>BV130*((1+ScaleEconomics!$I$85)^((BV$2-BU$2)/365)-1)</f>
        <v>1.178414475380592E+25</v>
      </c>
      <c r="BW131" s="63">
        <f>BW130*((1+ScaleEconomics!$I$85)^((BW$2-BV$2)/365)-1)</f>
        <v>3.194690029328963E+25</v>
      </c>
      <c r="BX131" s="63">
        <f>BX130*((1+ScaleEconomics!$I$85)^((BX$2-BW$2)/365)-1)</f>
        <v>8.4934987210733166E+25</v>
      </c>
      <c r="BY131" s="63">
        <f>BY130*((1+ScaleEconomics!$I$85)^((BY$2-BX$2)/365)-1)</f>
        <v>2.1457203741390297E+26</v>
      </c>
      <c r="BZ131" s="63">
        <f>BZ130*((1+ScaleEconomics!$I$85)^((BZ$2-BY$2)/365)-1)</f>
        <v>5.8170632050120076E+26</v>
      </c>
    </row>
    <row r="132" spans="1:78" x14ac:dyDescent="0.2">
      <c r="A132" s="155" t="s">
        <v>192</v>
      </c>
      <c r="E132" s="93"/>
      <c r="F132" s="63">
        <f>-MIN(0,F$72*ScaleEconomics!$I$81)</f>
        <v>7.7249997815220794E-4</v>
      </c>
      <c r="G132" s="63">
        <f>-MIN(0,G$72*ScaleEconomics!$I$81)</f>
        <v>2.2499999363656542E-5</v>
      </c>
      <c r="H132" s="63">
        <f>-MIN(0,H$72*ScaleEconomics!$I$81)</f>
        <v>4.2122428808696318E-4</v>
      </c>
      <c r="I132" s="63">
        <f>-MIN(0,I$72*ScaleEconomics!$I$81)</f>
        <v>4.2122428808696318E-4</v>
      </c>
      <c r="J132" s="63">
        <f>-MIN(0,J$72*ScaleEconomics!$I$81)</f>
        <v>1.6364649958426065E-3</v>
      </c>
      <c r="K132" s="63">
        <f>-MIN(0,K$72*ScaleEconomics!$I$81)</f>
        <v>3.3941222000701621E-5</v>
      </c>
      <c r="L132" s="63">
        <f>-MIN(0,L$72*ScaleEconomics!$I$81)</f>
        <v>3.7827613005590118E-5</v>
      </c>
      <c r="M132" s="63">
        <f>-MIN(0,M$72*ScaleEconomics!$I$81)</f>
        <v>4.1733435965503012E-5</v>
      </c>
      <c r="N132" s="63">
        <f>-MIN(0,N$72*ScaleEconomics!$I$81)</f>
        <v>4.5658788040215543E-5</v>
      </c>
      <c r="O132" s="63">
        <f>-MIN(0,O$72*ScaleEconomics!$I$81)</f>
        <v>2.6573767526634305E-5</v>
      </c>
      <c r="P132" s="63">
        <f>-MIN(0,P$72*ScaleEconomics!$I$81)</f>
        <v>3.6766370156004551E-6</v>
      </c>
      <c r="Q132" s="63">
        <f>-MIN(0,Q$72*ScaleEconomics!$I$81)</f>
        <v>0</v>
      </c>
      <c r="R132" s="63">
        <f>-MIN(0,R$72*ScaleEconomics!$I$81)</f>
        <v>0</v>
      </c>
      <c r="S132" s="63">
        <f>-MIN(0,S$72*ScaleEconomics!$I$81)</f>
        <v>0</v>
      </c>
      <c r="T132" s="63">
        <f>-MIN(0,T$72*ScaleEconomics!$I$81)</f>
        <v>0</v>
      </c>
      <c r="U132" s="63">
        <f>-MIN(0,U$72*ScaleEconomics!$I$81)</f>
        <v>0</v>
      </c>
      <c r="V132" s="63">
        <f>-MIN(0,V$72*ScaleEconomics!$I$81)</f>
        <v>0</v>
      </c>
      <c r="W132" s="63">
        <f>-MIN(0,W$72*ScaleEconomics!$I$81)</f>
        <v>0</v>
      </c>
      <c r="X132" s="63">
        <f>-MIN(0,X$72*ScaleEconomics!$I$81)</f>
        <v>0</v>
      </c>
      <c r="Y132" s="63">
        <f>-MIN(0,Y$72*ScaleEconomics!$I$81)</f>
        <v>0</v>
      </c>
      <c r="Z132" s="63">
        <f>-MIN(0,Z$72*ScaleEconomics!$I$81)</f>
        <v>0</v>
      </c>
      <c r="AA132" s="63">
        <f>-MIN(0,AA$72*ScaleEconomics!$I$81)</f>
        <v>0</v>
      </c>
      <c r="AB132" s="63">
        <f>-MIN(0,AB$72*ScaleEconomics!$I$81)</f>
        <v>0</v>
      </c>
      <c r="AC132" s="63">
        <f>-MIN(0,AC$72*ScaleEconomics!$I$81)</f>
        <v>0</v>
      </c>
      <c r="AD132" s="63">
        <f>-MIN(0,AD$72*ScaleEconomics!$I$81)</f>
        <v>0</v>
      </c>
      <c r="AE132" s="63">
        <f>-MIN(0,AE$72*ScaleEconomics!$I$81)</f>
        <v>0</v>
      </c>
      <c r="AF132" s="63">
        <f>-MIN(0,AF$72*ScaleEconomics!$I$81)</f>
        <v>0</v>
      </c>
      <c r="AG132" s="63">
        <f>-MIN(0,AG$72*ScaleEconomics!$I$81)</f>
        <v>0</v>
      </c>
      <c r="AH132" s="63">
        <f>-MIN(0,AH$72*ScaleEconomics!$I$81)</f>
        <v>0</v>
      </c>
      <c r="AI132" s="63">
        <f>-MIN(0,AI$72*ScaleEconomics!$I$81)</f>
        <v>0</v>
      </c>
      <c r="AJ132" s="63">
        <f>-MIN(0,AJ$72*ScaleEconomics!$I$81)</f>
        <v>0</v>
      </c>
      <c r="AK132" s="63">
        <f>-MIN(0,AK$72*ScaleEconomics!$I$81)</f>
        <v>0</v>
      </c>
      <c r="AL132" s="63">
        <f>-MIN(0,AL$72*ScaleEconomics!$I$81)</f>
        <v>0</v>
      </c>
      <c r="AM132" s="63">
        <f>-MIN(0,AM$72*ScaleEconomics!$I$81)</f>
        <v>0</v>
      </c>
      <c r="AN132" s="63">
        <f>-MIN(0,AN$72*ScaleEconomics!$I$81)</f>
        <v>0</v>
      </c>
      <c r="AO132" s="63">
        <f>-MIN(0,AO$72*ScaleEconomics!$I$81)</f>
        <v>0</v>
      </c>
      <c r="AP132" s="63">
        <f>-MIN(0,AP$72*ScaleEconomics!$I$81)</f>
        <v>0</v>
      </c>
      <c r="AQ132" s="63">
        <f>-MIN(0,AQ$72*ScaleEconomics!$I$81)</f>
        <v>0</v>
      </c>
      <c r="AR132" s="63">
        <f>-MIN(0,AR$72*ScaleEconomics!$I$81)</f>
        <v>0</v>
      </c>
      <c r="AS132" s="63">
        <f>-MIN(0,AS$72*ScaleEconomics!$I$81)</f>
        <v>0</v>
      </c>
      <c r="AT132" s="63">
        <f>-MIN(0,AT$72*ScaleEconomics!$I$81)</f>
        <v>0</v>
      </c>
      <c r="AU132" s="63">
        <f>-MIN(0,AU$72*ScaleEconomics!$I$81)</f>
        <v>0</v>
      </c>
      <c r="AV132" s="63">
        <f>-MIN(0,AV$72*ScaleEconomics!$I$81)</f>
        <v>0</v>
      </c>
      <c r="AW132" s="63">
        <f>-MIN(0,AW$72*ScaleEconomics!$I$81)</f>
        <v>0</v>
      </c>
      <c r="AX132" s="63">
        <f>-MIN(0,AX$72*ScaleEconomics!$I$81)</f>
        <v>0</v>
      </c>
      <c r="AY132" s="63">
        <f>-MIN(0,AY$72*ScaleEconomics!$I$81)</f>
        <v>0</v>
      </c>
      <c r="AZ132" s="63">
        <f>-MIN(0,AZ$72*ScaleEconomics!$I$81)</f>
        <v>0</v>
      </c>
      <c r="BA132" s="63">
        <f>-MIN(0,BA$72*ScaleEconomics!$I$81)</f>
        <v>0</v>
      </c>
      <c r="BB132" s="63">
        <f>-MIN(0,BB$72*ScaleEconomics!$I$81)</f>
        <v>0</v>
      </c>
      <c r="BC132" s="63">
        <f>-MIN(0,BC$72*ScaleEconomics!$I$81)</f>
        <v>0</v>
      </c>
      <c r="BD132" s="63">
        <f>-MIN(0,BD$72*ScaleEconomics!$I$81)</f>
        <v>0</v>
      </c>
      <c r="BE132" s="63">
        <f>-MIN(0,BE$72*ScaleEconomics!$I$81)</f>
        <v>0</v>
      </c>
      <c r="BF132" s="63">
        <f>-MIN(0,BF$72*ScaleEconomics!$I$81)</f>
        <v>0</v>
      </c>
      <c r="BG132" s="63">
        <f>-MIN(0,BG$72*ScaleEconomics!$I$81)</f>
        <v>0</v>
      </c>
      <c r="BH132" s="63">
        <f>-MIN(0,BH$72*ScaleEconomics!$I$81)</f>
        <v>0</v>
      </c>
      <c r="BI132" s="63">
        <f>-MIN(0,BI$72*ScaleEconomics!$I$81)</f>
        <v>0</v>
      </c>
      <c r="BJ132" s="63">
        <f>-MIN(0,BJ$72*ScaleEconomics!$I$81)</f>
        <v>0</v>
      </c>
      <c r="BK132" s="63">
        <f>-MIN(0,BK$72*ScaleEconomics!$I$81)</f>
        <v>0</v>
      </c>
      <c r="BL132" s="63">
        <f>-MIN(0,BL$72*ScaleEconomics!$I$81)</f>
        <v>0</v>
      </c>
      <c r="BM132" s="63">
        <f>-MIN(0,BM$72*ScaleEconomics!$I$81)</f>
        <v>0</v>
      </c>
      <c r="BN132" s="63">
        <f>-MIN(0,BN$72*ScaleEconomics!$I$81)</f>
        <v>0</v>
      </c>
      <c r="BO132" s="63">
        <f>-MIN(0,BO$72*ScaleEconomics!$I$81)</f>
        <v>0</v>
      </c>
      <c r="BP132" s="63">
        <f>-MIN(0,BP$72*ScaleEconomics!$I$81)</f>
        <v>0</v>
      </c>
      <c r="BQ132" s="63">
        <f>-MIN(0,BQ$72*ScaleEconomics!$I$81)</f>
        <v>0</v>
      </c>
      <c r="BR132" s="63">
        <f>-MIN(0,BR$72*ScaleEconomics!$I$81)</f>
        <v>0</v>
      </c>
      <c r="BS132" s="63">
        <f>-MIN(0,BS$72*ScaleEconomics!$I$81)</f>
        <v>0</v>
      </c>
      <c r="BT132" s="63">
        <f>-MIN(0,BT$72*ScaleEconomics!$I$81)</f>
        <v>0</v>
      </c>
      <c r="BU132" s="63">
        <f>-MIN(0,BU$72*ScaleEconomics!$I$81)</f>
        <v>0</v>
      </c>
      <c r="BV132" s="63">
        <f>-MIN(0,BV$72*ScaleEconomics!$I$81)</f>
        <v>0</v>
      </c>
      <c r="BW132" s="63">
        <f>-MIN(0,BW$72*ScaleEconomics!$I$81)</f>
        <v>0</v>
      </c>
      <c r="BX132" s="63">
        <f>-MIN(0,BX$72*ScaleEconomics!$I$81)</f>
        <v>0</v>
      </c>
      <c r="BY132" s="63">
        <f>-MIN(0,BY$72*ScaleEconomics!$I$81)</f>
        <v>0</v>
      </c>
      <c r="BZ132" s="63">
        <f>-MIN(0,BZ$72*ScaleEconomics!$I$81)</f>
        <v>0</v>
      </c>
    </row>
    <row r="133" spans="1:78" x14ac:dyDescent="0.2">
      <c r="A133" s="155" t="s">
        <v>209</v>
      </c>
      <c r="E133" s="93"/>
      <c r="F133" s="63">
        <f t="shared" ref="F133:AK133" si="95">F123</f>
        <v>0</v>
      </c>
      <c r="G133" s="63">
        <f t="shared" si="95"/>
        <v>0</v>
      </c>
      <c r="H133" s="63">
        <f t="shared" si="95"/>
        <v>0</v>
      </c>
      <c r="I133" s="63">
        <f t="shared" si="95"/>
        <v>0</v>
      </c>
      <c r="J133" s="63">
        <f t="shared" si="95"/>
        <v>0</v>
      </c>
      <c r="K133" s="63">
        <f t="shared" si="95"/>
        <v>0</v>
      </c>
      <c r="L133" s="63">
        <f t="shared" si="95"/>
        <v>0</v>
      </c>
      <c r="M133" s="63">
        <f t="shared" si="95"/>
        <v>0</v>
      </c>
      <c r="N133" s="63">
        <f t="shared" si="95"/>
        <v>0</v>
      </c>
      <c r="O133" s="63">
        <f t="shared" si="95"/>
        <v>0</v>
      </c>
      <c r="P133" s="63">
        <f t="shared" si="95"/>
        <v>0</v>
      </c>
      <c r="Q133" s="63">
        <f t="shared" si="95"/>
        <v>3.4633250130866426E-3</v>
      </c>
      <c r="R133" s="63">
        <f t="shared" si="95"/>
        <v>0</v>
      </c>
      <c r="S133" s="63">
        <f t="shared" si="95"/>
        <v>0</v>
      </c>
      <c r="T133" s="63">
        <f t="shared" si="95"/>
        <v>0</v>
      </c>
      <c r="U133" s="63">
        <f t="shared" si="95"/>
        <v>0</v>
      </c>
      <c r="V133" s="63">
        <f t="shared" si="95"/>
        <v>0</v>
      </c>
      <c r="W133" s="63">
        <f t="shared" si="95"/>
        <v>0</v>
      </c>
      <c r="X133" s="63">
        <f t="shared" si="95"/>
        <v>0</v>
      </c>
      <c r="Y133" s="63">
        <f t="shared" si="95"/>
        <v>0</v>
      </c>
      <c r="Z133" s="63">
        <f t="shared" si="95"/>
        <v>0</v>
      </c>
      <c r="AA133" s="63">
        <f t="shared" si="95"/>
        <v>0</v>
      </c>
      <c r="AB133" s="63">
        <f t="shared" si="95"/>
        <v>0</v>
      </c>
      <c r="AC133" s="63">
        <f t="shared" si="95"/>
        <v>0</v>
      </c>
      <c r="AD133" s="63">
        <f t="shared" si="95"/>
        <v>0</v>
      </c>
      <c r="AE133" s="63">
        <f t="shared" si="95"/>
        <v>0</v>
      </c>
      <c r="AF133" s="63">
        <f t="shared" si="95"/>
        <v>0</v>
      </c>
      <c r="AG133" s="63">
        <f t="shared" si="95"/>
        <v>0</v>
      </c>
      <c r="AH133" s="63">
        <f t="shared" si="95"/>
        <v>0</v>
      </c>
      <c r="AI133" s="63">
        <f t="shared" si="95"/>
        <v>0</v>
      </c>
      <c r="AJ133" s="63">
        <f t="shared" si="95"/>
        <v>0</v>
      </c>
      <c r="AK133" s="63">
        <f t="shared" si="95"/>
        <v>0</v>
      </c>
      <c r="AL133" s="63">
        <f t="shared" ref="AL133:BQ133" si="96">AL123</f>
        <v>0</v>
      </c>
      <c r="AM133" s="63">
        <f t="shared" si="96"/>
        <v>0</v>
      </c>
      <c r="AN133" s="63">
        <f t="shared" si="96"/>
        <v>0</v>
      </c>
      <c r="AO133" s="63">
        <f t="shared" si="96"/>
        <v>0</v>
      </c>
      <c r="AP133" s="63">
        <f t="shared" si="96"/>
        <v>0</v>
      </c>
      <c r="AQ133" s="63">
        <f t="shared" si="96"/>
        <v>0</v>
      </c>
      <c r="AR133" s="63">
        <f t="shared" si="96"/>
        <v>0</v>
      </c>
      <c r="AS133" s="63">
        <f t="shared" si="96"/>
        <v>0</v>
      </c>
      <c r="AT133" s="63">
        <f t="shared" si="96"/>
        <v>0</v>
      </c>
      <c r="AU133" s="63">
        <f t="shared" si="96"/>
        <v>0</v>
      </c>
      <c r="AV133" s="63">
        <f t="shared" si="96"/>
        <v>0</v>
      </c>
      <c r="AW133" s="63">
        <f t="shared" si="96"/>
        <v>0</v>
      </c>
      <c r="AX133" s="63">
        <f t="shared" si="96"/>
        <v>0</v>
      </c>
      <c r="AY133" s="63">
        <f t="shared" si="96"/>
        <v>0</v>
      </c>
      <c r="AZ133" s="63">
        <f t="shared" si="96"/>
        <v>0</v>
      </c>
      <c r="BA133" s="63">
        <f t="shared" si="96"/>
        <v>0</v>
      </c>
      <c r="BB133" s="63">
        <f t="shared" si="96"/>
        <v>0</v>
      </c>
      <c r="BC133" s="63">
        <f t="shared" si="96"/>
        <v>0</v>
      </c>
      <c r="BD133" s="63">
        <f t="shared" si="96"/>
        <v>0</v>
      </c>
      <c r="BE133" s="63">
        <f t="shared" si="96"/>
        <v>0</v>
      </c>
      <c r="BF133" s="63">
        <f t="shared" si="96"/>
        <v>0</v>
      </c>
      <c r="BG133" s="63">
        <f t="shared" si="96"/>
        <v>0</v>
      </c>
      <c r="BH133" s="63">
        <f t="shared" si="96"/>
        <v>0</v>
      </c>
      <c r="BI133" s="63">
        <f t="shared" si="96"/>
        <v>0</v>
      </c>
      <c r="BJ133" s="63">
        <f t="shared" si="96"/>
        <v>0</v>
      </c>
      <c r="BK133" s="63">
        <f t="shared" si="96"/>
        <v>0</v>
      </c>
      <c r="BL133" s="63">
        <f t="shared" si="96"/>
        <v>0</v>
      </c>
      <c r="BM133" s="63">
        <f t="shared" si="96"/>
        <v>0</v>
      </c>
      <c r="BN133" s="63">
        <f t="shared" si="96"/>
        <v>0</v>
      </c>
      <c r="BO133" s="63">
        <f t="shared" si="96"/>
        <v>0</v>
      </c>
      <c r="BP133" s="63">
        <f t="shared" si="96"/>
        <v>0</v>
      </c>
      <c r="BQ133" s="63">
        <f t="shared" si="96"/>
        <v>0</v>
      </c>
      <c r="BR133" s="63">
        <f t="shared" ref="BR133:BZ133" si="97">BR123</f>
        <v>0</v>
      </c>
      <c r="BS133" s="63">
        <f t="shared" si="97"/>
        <v>0</v>
      </c>
      <c r="BT133" s="63">
        <f t="shared" si="97"/>
        <v>0</v>
      </c>
      <c r="BU133" s="63">
        <f t="shared" si="97"/>
        <v>0</v>
      </c>
      <c r="BV133" s="63">
        <f t="shared" si="97"/>
        <v>0</v>
      </c>
      <c r="BW133" s="63">
        <f t="shared" si="97"/>
        <v>0</v>
      </c>
      <c r="BX133" s="63">
        <f t="shared" si="97"/>
        <v>0</v>
      </c>
      <c r="BY133" s="63">
        <f t="shared" si="97"/>
        <v>0</v>
      </c>
      <c r="BZ133" s="63">
        <f t="shared" si="97"/>
        <v>0</v>
      </c>
    </row>
    <row r="134" spans="1:78" x14ac:dyDescent="0.2">
      <c r="A134" s="157" t="s">
        <v>208</v>
      </c>
      <c r="B134" s="7"/>
      <c r="C134" s="63">
        <f>SUM(F134:BB134)</f>
        <v>6.2315644633976477E-4</v>
      </c>
      <c r="E134" s="93"/>
      <c r="F134" s="63">
        <f>MIN(F130+F131-F133,F126*ScaleEconomics!$I$98)</f>
        <v>0</v>
      </c>
      <c r="G134" s="63">
        <f>MIN(G130+G131-G133,G126*ScaleEconomics!$I$98)</f>
        <v>0</v>
      </c>
      <c r="H134" s="63">
        <f>MIN(H130+H131-H133,H126*ScaleEconomics!$I$98)</f>
        <v>0</v>
      </c>
      <c r="I134" s="63">
        <f>MIN(I130+I131-I133,I126*ScaleEconomics!$I$98)</f>
        <v>0</v>
      </c>
      <c r="J134" s="63">
        <f>MIN(J130+J131-J133,J126*ScaleEconomics!$I$98)</f>
        <v>0</v>
      </c>
      <c r="K134" s="63">
        <f>MIN(K130+K131-K133,K126*ScaleEconomics!$I$98)</f>
        <v>0</v>
      </c>
      <c r="L134" s="63">
        <f>MIN(L130+L131-L133,L126*ScaleEconomics!$I$98)</f>
        <v>0</v>
      </c>
      <c r="M134" s="63">
        <f>MIN(M130+M131-M133,M126*ScaleEconomics!$I$98)</f>
        <v>0</v>
      </c>
      <c r="N134" s="63">
        <f>MIN(N130+N131-N133,N126*ScaleEconomics!$I$98)</f>
        <v>0</v>
      </c>
      <c r="O134" s="63">
        <f>MIN(O130+O131-O133,O126*ScaleEconomics!$I$98)</f>
        <v>0</v>
      </c>
      <c r="P134" s="63">
        <f>MIN(P130+P131-P133,P126*ScaleEconomics!$I$98)</f>
        <v>0</v>
      </c>
      <c r="Q134" s="63">
        <f>MIN(Q130+Q131-Q133,Q126*ScaleEconomics!$I$98)</f>
        <v>6.2315644633976477E-4</v>
      </c>
      <c r="R134" s="63">
        <f>MIN(R130+R131-R133,R126*ScaleEconomics!$I$98)</f>
        <v>0</v>
      </c>
      <c r="S134" s="63">
        <f>MIN(S130+S131-S133,S126*ScaleEconomics!$I$98)</f>
        <v>0</v>
      </c>
      <c r="T134" s="63">
        <f>MIN(T130+T131-T133,T126*ScaleEconomics!$I$98)</f>
        <v>0</v>
      </c>
      <c r="U134" s="63">
        <f>MIN(U130+U131-U133,U126*ScaleEconomics!$I$98)</f>
        <v>0</v>
      </c>
      <c r="V134" s="63">
        <f>MIN(V130+V131-V133,V126*ScaleEconomics!$I$98)</f>
        <v>0</v>
      </c>
      <c r="W134" s="63">
        <f>MIN(W130+W131-W133,W126*ScaleEconomics!$I$98)</f>
        <v>0</v>
      </c>
      <c r="X134" s="63">
        <f>MIN(X130+X131-X133,X126*ScaleEconomics!$I$98)</f>
        <v>0</v>
      </c>
      <c r="Y134" s="63">
        <f>MIN(Y130+Y131-Y133,Y126*ScaleEconomics!$I$98)</f>
        <v>0</v>
      </c>
      <c r="Z134" s="63">
        <f>MIN(Z130+Z131-Z133,Z126*ScaleEconomics!$I$98)</f>
        <v>0</v>
      </c>
      <c r="AA134" s="63">
        <f>MIN(AA130+AA131-AA133,AA126*ScaleEconomics!$I$98)</f>
        <v>0</v>
      </c>
      <c r="AB134" s="63">
        <f>MIN(AB130+AB131-AB133,AB126*ScaleEconomics!$I$98)</f>
        <v>0</v>
      </c>
      <c r="AC134" s="63">
        <f>MIN(AC130+AC131-AC133,AC126*ScaleEconomics!$I$98)</f>
        <v>0</v>
      </c>
      <c r="AD134" s="63">
        <f>MIN(AD130+AD131-AD133,AD126*ScaleEconomics!$I$98)</f>
        <v>0</v>
      </c>
      <c r="AE134" s="63">
        <f>MIN(AE130+AE131-AE133,AE126*ScaleEconomics!$I$98)</f>
        <v>0</v>
      </c>
      <c r="AF134" s="63">
        <f>MIN(AF130+AF131-AF133,AF126*ScaleEconomics!$I$98)</f>
        <v>0</v>
      </c>
      <c r="AG134" s="63">
        <f>MIN(AG130+AG131-AG133,AG126*ScaleEconomics!$I$98)</f>
        <v>0</v>
      </c>
      <c r="AH134" s="63">
        <f>MIN(AH130+AH131-AH133,AH126*ScaleEconomics!$I$98)</f>
        <v>0</v>
      </c>
      <c r="AI134" s="63">
        <f>MIN(AI130+AI131-AI133,AI126*ScaleEconomics!$I$98)</f>
        <v>0</v>
      </c>
      <c r="AJ134" s="63">
        <f>MIN(AJ130+AJ131-AJ133,AJ126*ScaleEconomics!$I$98)</f>
        <v>0</v>
      </c>
      <c r="AK134" s="63">
        <f>MIN(AK130+AK131-AK133,AK126*ScaleEconomics!$I$98)</f>
        <v>0</v>
      </c>
      <c r="AL134" s="63">
        <f>MIN(AL130+AL131-AL133,AL126*ScaleEconomics!$I$98)</f>
        <v>0</v>
      </c>
      <c r="AM134" s="63">
        <f>MIN(AM130+AM131-AM133,AM126*ScaleEconomics!$I$98)</f>
        <v>0</v>
      </c>
      <c r="AN134" s="63">
        <f>MIN(AN130+AN131-AN133,AN126*ScaleEconomics!$I$98)</f>
        <v>0</v>
      </c>
      <c r="AO134" s="63">
        <f>MIN(AO130+AO131-AO133,AO126*ScaleEconomics!$I$98)</f>
        <v>0</v>
      </c>
      <c r="AP134" s="63">
        <f>MIN(AP130+AP131-AP133,AP126*ScaleEconomics!$I$98)</f>
        <v>0</v>
      </c>
      <c r="AQ134" s="63">
        <f>MIN(AQ130+AQ131-AQ133,AQ126*ScaleEconomics!$I$98)</f>
        <v>0</v>
      </c>
      <c r="AR134" s="63">
        <f>MIN(AR130+AR131-AR133,AR126*ScaleEconomics!$I$98)</f>
        <v>0</v>
      </c>
      <c r="AS134" s="63">
        <f>MIN(AS130+AS131-AS133,AS126*ScaleEconomics!$I$98)</f>
        <v>0</v>
      </c>
      <c r="AT134" s="63">
        <f>MIN(AT130+AT131-AT133,AT126*ScaleEconomics!$I$98)</f>
        <v>0</v>
      </c>
      <c r="AU134" s="63">
        <f>MIN(AU130+AU131-AU133,AU126*ScaleEconomics!$I$98)</f>
        <v>0</v>
      </c>
      <c r="AV134" s="63">
        <f>MIN(AV130+AV131-AV133,AV126*ScaleEconomics!$I$98)</f>
        <v>0</v>
      </c>
      <c r="AW134" s="63">
        <f>MIN(AW130+AW131-AW133,AW126*ScaleEconomics!$I$98)</f>
        <v>0</v>
      </c>
      <c r="AX134" s="63">
        <f>MIN(AX130+AX131-AX133,AX126*ScaleEconomics!$I$98)</f>
        <v>0</v>
      </c>
      <c r="AY134" s="63">
        <f>MIN(AY130+AY131-AY133,AY126*ScaleEconomics!$I$98)</f>
        <v>0</v>
      </c>
      <c r="AZ134" s="63">
        <f>MIN(AZ130+AZ131-AZ133,AZ126*ScaleEconomics!$I$98)</f>
        <v>0</v>
      </c>
      <c r="BA134" s="63">
        <f>MIN(BA130+BA131-BA133,BA126*ScaleEconomics!$I$98)</f>
        <v>0</v>
      </c>
      <c r="BB134" s="63">
        <f>MIN(BB130+BB131-BB133,BB126*ScaleEconomics!$I$98)</f>
        <v>0</v>
      </c>
      <c r="BC134" s="63">
        <f>MIN(BC130+BC131-BC133,BC126*ScaleEconomics!$I$98)</f>
        <v>0</v>
      </c>
      <c r="BD134" s="63">
        <f>MIN(BD130+BD131-BD133,BD126*ScaleEconomics!$I$98)</f>
        <v>0</v>
      </c>
      <c r="BE134" s="63">
        <f>MIN(BE130+BE131-BE133,BE126*ScaleEconomics!$I$98)</f>
        <v>0</v>
      </c>
      <c r="BF134" s="63">
        <f>MIN(BF130+BF131-BF133,BF126*ScaleEconomics!$I$98)</f>
        <v>0</v>
      </c>
      <c r="BG134" s="63">
        <f>MIN(BG130+BG131-BG133,BG126*ScaleEconomics!$I$98)</f>
        <v>0</v>
      </c>
      <c r="BH134" s="63">
        <f>MIN(BH130+BH131-BH133,BH126*ScaleEconomics!$I$98)</f>
        <v>0</v>
      </c>
      <c r="BI134" s="63">
        <f>MIN(BI130+BI131-BI133,BI126*ScaleEconomics!$I$98)</f>
        <v>0</v>
      </c>
      <c r="BJ134" s="63">
        <f>MIN(BJ130+BJ131-BJ133,BJ126*ScaleEconomics!$I$98)</f>
        <v>0</v>
      </c>
      <c r="BK134" s="63">
        <f>MIN(BK130+BK131-BK133,BK126*ScaleEconomics!$I$98)</f>
        <v>0</v>
      </c>
      <c r="BL134" s="63">
        <f>MIN(BL130+BL131-BL133,BL126*ScaleEconomics!$I$98)</f>
        <v>0</v>
      </c>
      <c r="BM134" s="63">
        <f>MIN(BM130+BM131-BM133,BM126*ScaleEconomics!$I$98)</f>
        <v>0</v>
      </c>
      <c r="BN134" s="63">
        <f>MIN(BN130+BN131-BN133,BN126*ScaleEconomics!$I$98)</f>
        <v>0</v>
      </c>
      <c r="BO134" s="63">
        <f>MIN(BO130+BO131-BO133,BO126*ScaleEconomics!$I$98)</f>
        <v>0</v>
      </c>
      <c r="BP134" s="63">
        <f>MIN(BP130+BP131-BP133,BP126*ScaleEconomics!$I$98)</f>
        <v>0</v>
      </c>
      <c r="BQ134" s="63">
        <f>MIN(BQ130+BQ131-BQ133,BQ126*ScaleEconomics!$I$98)</f>
        <v>0</v>
      </c>
      <c r="BR134" s="63">
        <f>MIN(BR130+BR131-BR133,BR126*ScaleEconomics!$I$98)</f>
        <v>0</v>
      </c>
      <c r="BS134" s="63">
        <f>MIN(BS130+BS131-BS133,BS126*ScaleEconomics!$I$98)</f>
        <v>0</v>
      </c>
      <c r="BT134" s="63">
        <f>MIN(BT130+BT131-BT133,BT126*ScaleEconomics!$I$98)</f>
        <v>0</v>
      </c>
      <c r="BU134" s="63">
        <f>MIN(BU130+BU131-BU133,BU126*ScaleEconomics!$I$98)</f>
        <v>0</v>
      </c>
      <c r="BV134" s="63">
        <f>MIN(BV130+BV131-BV133,BV126*ScaleEconomics!$I$98)</f>
        <v>0</v>
      </c>
      <c r="BW134" s="63">
        <f>MIN(BW130+BW131-BW133,BW126*ScaleEconomics!$I$98)</f>
        <v>0</v>
      </c>
      <c r="BX134" s="63">
        <f>MIN(BX130+BX131-BX133,BX126*ScaleEconomics!$I$98)</f>
        <v>0</v>
      </c>
      <c r="BY134" s="63">
        <f>MIN(BY130+BY131-BY133,BY126*ScaleEconomics!$I$98)</f>
        <v>0</v>
      </c>
      <c r="BZ134" s="63">
        <f>MIN(BZ130+BZ131-BZ133,BZ126*ScaleEconomics!$I$98)</f>
        <v>0</v>
      </c>
    </row>
    <row r="135" spans="1:78" x14ac:dyDescent="0.2">
      <c r="A135" s="155" t="s">
        <v>194</v>
      </c>
      <c r="B135" s="101"/>
      <c r="E135" s="93"/>
      <c r="F135" s="63">
        <f>F130+F132-F134</f>
        <v>7.7249997815220794E-4</v>
      </c>
      <c r="G135" s="63">
        <f>G130+G131+G132-G133-G134</f>
        <v>2.0125213380529274E-3</v>
      </c>
      <c r="H135" s="63">
        <f t="shared" ref="H135:BS135" si="98">H130+H131+H132-H133-H134</f>
        <v>5.7717738731669641E-3</v>
      </c>
      <c r="I135" s="63">
        <f t="shared" si="98"/>
        <v>1.5766235403411055E-2</v>
      </c>
      <c r="J135" s="63">
        <f t="shared" si="98"/>
        <v>3.9768499763229354E-2</v>
      </c>
      <c r="K135" s="63">
        <f t="shared" si="98"/>
        <v>0.10576366735412926</v>
      </c>
      <c r="L135" s="63">
        <f t="shared" si="98"/>
        <v>0.27249344035773654</v>
      </c>
      <c r="M135" s="63">
        <f t="shared" si="98"/>
        <v>0.72450096607877756</v>
      </c>
      <c r="N135" s="63">
        <f t="shared" si="98"/>
        <v>1.8664177276215261</v>
      </c>
      <c r="O135" s="63">
        <f t="shared" si="98"/>
        <v>4.9621407184915327</v>
      </c>
      <c r="P135" s="63">
        <f t="shared" si="98"/>
        <v>13.192499805955174</v>
      </c>
      <c r="Q135" s="63">
        <f t="shared" si="98"/>
        <v>33.980841501712746</v>
      </c>
      <c r="R135" s="63">
        <f t="shared" si="98"/>
        <v>90.342484305563573</v>
      </c>
      <c r="S135" s="63">
        <f t="shared" si="98"/>
        <v>232.72941960245444</v>
      </c>
      <c r="T135" s="63">
        <f t="shared" si="98"/>
        <v>618.74141453553796</v>
      </c>
      <c r="U135" s="63">
        <f t="shared" si="98"/>
        <v>1645.0044808060911</v>
      </c>
      <c r="V135" s="63">
        <f t="shared" si="98"/>
        <v>3978.5888292035565</v>
      </c>
      <c r="W135" s="63">
        <f t="shared" si="98"/>
        <v>10577.59557962966</v>
      </c>
      <c r="X135" s="63">
        <f t="shared" si="98"/>
        <v>27248.726874838641</v>
      </c>
      <c r="Y135" s="63">
        <f t="shared" si="98"/>
        <v>72444.282461710653</v>
      </c>
      <c r="Z135" s="63">
        <f t="shared" si="98"/>
        <v>186622.22918073885</v>
      </c>
      <c r="AA135" s="63">
        <f t="shared" si="98"/>
        <v>496159.45532073989</v>
      </c>
      <c r="AB135" s="63">
        <f t="shared" si="98"/>
        <v>1319104.4077914204</v>
      </c>
      <c r="AC135" s="63">
        <f t="shared" si="98"/>
        <v>3398117.791204364</v>
      </c>
      <c r="AD135" s="63">
        <f t="shared" si="98"/>
        <v>9034337.8696158268</v>
      </c>
      <c r="AE135" s="63">
        <f t="shared" si="98"/>
        <v>23273172.362370867</v>
      </c>
      <c r="AF135" s="63">
        <f t="shared" si="98"/>
        <v>61874754.007554233</v>
      </c>
      <c r="AG135" s="63">
        <f t="shared" si="98"/>
        <v>164502076.63504523</v>
      </c>
      <c r="AH135" s="63">
        <f t="shared" si="98"/>
        <v>397862821.72329688</v>
      </c>
      <c r="AI135" s="63">
        <f t="shared" si="98"/>
        <v>1057770029.7825907</v>
      </c>
      <c r="AJ135" s="63">
        <f t="shared" si="98"/>
        <v>2724899663.7234726</v>
      </c>
      <c r="AK135" s="63">
        <f t="shared" si="98"/>
        <v>7244499966.0107088</v>
      </c>
      <c r="AL135" s="63">
        <f t="shared" si="98"/>
        <v>18662407674.080791</v>
      </c>
      <c r="AM135" s="63">
        <f t="shared" si="98"/>
        <v>49616436729.934799</v>
      </c>
      <c r="AN135" s="63">
        <f t="shared" si="98"/>
        <v>131911746692.50587</v>
      </c>
      <c r="AO135" s="63">
        <f t="shared" si="98"/>
        <v>339815143257.05005</v>
      </c>
      <c r="AP135" s="63">
        <f t="shared" si="98"/>
        <v>903442730956.07458</v>
      </c>
      <c r="AQ135" s="63">
        <f t="shared" si="98"/>
        <v>2327340276677.728</v>
      </c>
      <c r="AR135" s="63">
        <f t="shared" si="98"/>
        <v>6187536656761.8975</v>
      </c>
      <c r="AS135" s="63">
        <f t="shared" si="98"/>
        <v>16450370520560.406</v>
      </c>
      <c r="AT135" s="63">
        <f t="shared" si="98"/>
        <v>41061640826215.25</v>
      </c>
      <c r="AU135" s="63">
        <f t="shared" si="98"/>
        <v>109167709743623.12</v>
      </c>
      <c r="AV135" s="63">
        <f t="shared" si="98"/>
        <v>281224696478686.56</v>
      </c>
      <c r="AW135" s="63">
        <f t="shared" si="98"/>
        <v>747672412017284.75</v>
      </c>
      <c r="AX135" s="63">
        <f t="shared" si="98"/>
        <v>1926063555137746.5</v>
      </c>
      <c r="AY135" s="63">
        <f t="shared" si="98"/>
        <v>5120690330543444</v>
      </c>
      <c r="AZ135" s="63">
        <f t="shared" si="98"/>
        <v>1.3614020882839376E+16</v>
      </c>
      <c r="BA135" s="63">
        <f t="shared" si="98"/>
        <v>3.5070799777904528E+16</v>
      </c>
      <c r="BB135" s="63">
        <f t="shared" si="98"/>
        <v>9.3240280066613568E+16</v>
      </c>
      <c r="BC135" s="63">
        <f t="shared" si="98"/>
        <v>2.4019437178723827E+17</v>
      </c>
      <c r="BD135" s="63">
        <f t="shared" si="98"/>
        <v>6.385879602887273E+17</v>
      </c>
      <c r="BE135" s="63">
        <f t="shared" si="98"/>
        <v>1.6977691025455729E+18</v>
      </c>
      <c r="BF135" s="63">
        <f t="shared" si="98"/>
        <v>4.1062047336459464E+18</v>
      </c>
      <c r="BG135" s="63">
        <f t="shared" si="98"/>
        <v>1.0916879050394968E+19</v>
      </c>
      <c r="BH135" s="63">
        <f t="shared" si="98"/>
        <v>2.8122748060318196E+19</v>
      </c>
      <c r="BI135" s="63">
        <f t="shared" si="98"/>
        <v>7.4767981397416444E+19</v>
      </c>
      <c r="BJ135" s="63">
        <f t="shared" si="98"/>
        <v>1.9260826231669444E+20</v>
      </c>
      <c r="BK135" s="63">
        <f t="shared" si="98"/>
        <v>5.120741025377722E+20</v>
      </c>
      <c r="BL135" s="63">
        <f t="shared" si="98"/>
        <v>1.3614155661646129E+21</v>
      </c>
      <c r="BM135" s="63">
        <f t="shared" si="98"/>
        <v>3.5071146978822361E+21</v>
      </c>
      <c r="BN135" s="63">
        <f t="shared" si="98"/>
        <v>9.3241203145386314E+21</v>
      </c>
      <c r="BO135" s="63">
        <f t="shared" si="98"/>
        <v>2.401967497115192E+22</v>
      </c>
      <c r="BP135" s="63">
        <f t="shared" si="98"/>
        <v>6.3859428230953481E+22</v>
      </c>
      <c r="BQ135" s="63">
        <f t="shared" si="98"/>
        <v>1.6977859104596897E+23</v>
      </c>
      <c r="BR135" s="63">
        <f t="shared" si="98"/>
        <v>4.1062453850728139E+23</v>
      </c>
      <c r="BS135" s="63">
        <f t="shared" si="98"/>
        <v>1.0916987127497579E+24</v>
      </c>
      <c r="BT135" s="63">
        <f t="shared" ref="BT135:BZ135" si="99">BT130+BT131+BT132-BT133-BT134</f>
        <v>2.8123026475524023E+24</v>
      </c>
      <c r="BU135" s="63">
        <f t="shared" si="99"/>
        <v>7.4768721600432353E+24</v>
      </c>
      <c r="BV135" s="63">
        <f t="shared" si="99"/>
        <v>1.9261016913849156E+25</v>
      </c>
      <c r="BW135" s="63">
        <f t="shared" si="99"/>
        <v>5.1207917207138788E+25</v>
      </c>
      <c r="BX135" s="63">
        <f t="shared" si="99"/>
        <v>1.3614290441787194E+26</v>
      </c>
      <c r="BY135" s="63">
        <f t="shared" si="99"/>
        <v>3.5071494183177491E+26</v>
      </c>
      <c r="BZ135" s="63">
        <f t="shared" si="99"/>
        <v>9.3242126233297568E+26</v>
      </c>
    </row>
    <row r="136" spans="1:78" x14ac:dyDescent="0.2">
      <c r="A136" s="155" t="s">
        <v>211</v>
      </c>
      <c r="B136" s="101">
        <f>XIRR(F136:BZ136, $F$2:$BZ$2)</f>
        <v>0.27576653361320502</v>
      </c>
      <c r="E136" s="93"/>
      <c r="F136" s="63">
        <f>-F132+F134</f>
        <v>-7.7249997815220794E-4</v>
      </c>
      <c r="G136" s="63">
        <f>-G132+G133+G134</f>
        <v>-2.2499999363656542E-5</v>
      </c>
      <c r="H136" s="63">
        <f t="shared" ref="H136:BS136" si="100">-H132+H133+H134</f>
        <v>-4.2122428808696318E-4</v>
      </c>
      <c r="I136" s="63">
        <f t="shared" si="100"/>
        <v>-4.2122428808696318E-4</v>
      </c>
      <c r="J136" s="63">
        <f t="shared" si="100"/>
        <v>-1.6364649958426065E-3</v>
      </c>
      <c r="K136" s="63">
        <f t="shared" si="100"/>
        <v>-3.3941222000701621E-5</v>
      </c>
      <c r="L136" s="63">
        <f t="shared" si="100"/>
        <v>-3.7827613005590118E-5</v>
      </c>
      <c r="M136" s="63">
        <f t="shared" si="100"/>
        <v>-4.1733435965503012E-5</v>
      </c>
      <c r="N136" s="63">
        <f t="shared" si="100"/>
        <v>-4.5658788040215543E-5</v>
      </c>
      <c r="O136" s="63">
        <f t="shared" si="100"/>
        <v>-2.6573767526634305E-5</v>
      </c>
      <c r="P136" s="63">
        <f t="shared" si="100"/>
        <v>-3.6766370156004551E-6</v>
      </c>
      <c r="Q136" s="63">
        <f t="shared" si="100"/>
        <v>4.0864814594264078E-3</v>
      </c>
      <c r="R136" s="63">
        <f t="shared" si="100"/>
        <v>0</v>
      </c>
      <c r="S136" s="63">
        <f t="shared" si="100"/>
        <v>0</v>
      </c>
      <c r="T136" s="63">
        <f t="shared" si="100"/>
        <v>0</v>
      </c>
      <c r="U136" s="63">
        <f t="shared" si="100"/>
        <v>0</v>
      </c>
      <c r="V136" s="63">
        <f t="shared" si="100"/>
        <v>0</v>
      </c>
      <c r="W136" s="63">
        <f t="shared" si="100"/>
        <v>0</v>
      </c>
      <c r="X136" s="63">
        <f t="shared" si="100"/>
        <v>0</v>
      </c>
      <c r="Y136" s="63">
        <f t="shared" si="100"/>
        <v>0</v>
      </c>
      <c r="Z136" s="63">
        <f t="shared" si="100"/>
        <v>0</v>
      </c>
      <c r="AA136" s="63">
        <f t="shared" si="100"/>
        <v>0</v>
      </c>
      <c r="AB136" s="63">
        <f t="shared" si="100"/>
        <v>0</v>
      </c>
      <c r="AC136" s="63">
        <f t="shared" si="100"/>
        <v>0</v>
      </c>
      <c r="AD136" s="63">
        <f t="shared" si="100"/>
        <v>0</v>
      </c>
      <c r="AE136" s="63">
        <f t="shared" si="100"/>
        <v>0</v>
      </c>
      <c r="AF136" s="63">
        <f t="shared" si="100"/>
        <v>0</v>
      </c>
      <c r="AG136" s="63">
        <f t="shared" si="100"/>
        <v>0</v>
      </c>
      <c r="AH136" s="63">
        <f t="shared" si="100"/>
        <v>0</v>
      </c>
      <c r="AI136" s="63">
        <f t="shared" si="100"/>
        <v>0</v>
      </c>
      <c r="AJ136" s="63">
        <f t="shared" si="100"/>
        <v>0</v>
      </c>
      <c r="AK136" s="63">
        <f t="shared" si="100"/>
        <v>0</v>
      </c>
      <c r="AL136" s="63">
        <f t="shared" si="100"/>
        <v>0</v>
      </c>
      <c r="AM136" s="63">
        <f t="shared" si="100"/>
        <v>0</v>
      </c>
      <c r="AN136" s="63">
        <f t="shared" si="100"/>
        <v>0</v>
      </c>
      <c r="AO136" s="63">
        <f t="shared" si="100"/>
        <v>0</v>
      </c>
      <c r="AP136" s="63">
        <f t="shared" si="100"/>
        <v>0</v>
      </c>
      <c r="AQ136" s="63">
        <f t="shared" si="100"/>
        <v>0</v>
      </c>
      <c r="AR136" s="63">
        <f t="shared" si="100"/>
        <v>0</v>
      </c>
      <c r="AS136" s="63">
        <f t="shared" si="100"/>
        <v>0</v>
      </c>
      <c r="AT136" s="63">
        <f t="shared" si="100"/>
        <v>0</v>
      </c>
      <c r="AU136" s="63">
        <f t="shared" si="100"/>
        <v>0</v>
      </c>
      <c r="AV136" s="63">
        <f t="shared" si="100"/>
        <v>0</v>
      </c>
      <c r="AW136" s="63">
        <f t="shared" si="100"/>
        <v>0</v>
      </c>
      <c r="AX136" s="63">
        <f t="shared" si="100"/>
        <v>0</v>
      </c>
      <c r="AY136" s="63">
        <f t="shared" si="100"/>
        <v>0</v>
      </c>
      <c r="AZ136" s="63">
        <f t="shared" si="100"/>
        <v>0</v>
      </c>
      <c r="BA136" s="63">
        <f t="shared" si="100"/>
        <v>0</v>
      </c>
      <c r="BB136" s="63">
        <f t="shared" si="100"/>
        <v>0</v>
      </c>
      <c r="BC136" s="63">
        <f t="shared" si="100"/>
        <v>0</v>
      </c>
      <c r="BD136" s="63">
        <f t="shared" si="100"/>
        <v>0</v>
      </c>
      <c r="BE136" s="63">
        <f t="shared" si="100"/>
        <v>0</v>
      </c>
      <c r="BF136" s="63">
        <f t="shared" si="100"/>
        <v>0</v>
      </c>
      <c r="BG136" s="63">
        <f t="shared" si="100"/>
        <v>0</v>
      </c>
      <c r="BH136" s="63">
        <f t="shared" si="100"/>
        <v>0</v>
      </c>
      <c r="BI136" s="63">
        <f t="shared" si="100"/>
        <v>0</v>
      </c>
      <c r="BJ136" s="63">
        <f t="shared" si="100"/>
        <v>0</v>
      </c>
      <c r="BK136" s="63">
        <f t="shared" si="100"/>
        <v>0</v>
      </c>
      <c r="BL136" s="63">
        <f t="shared" si="100"/>
        <v>0</v>
      </c>
      <c r="BM136" s="63">
        <f t="shared" si="100"/>
        <v>0</v>
      </c>
      <c r="BN136" s="63">
        <f t="shared" si="100"/>
        <v>0</v>
      </c>
      <c r="BO136" s="63">
        <f t="shared" si="100"/>
        <v>0</v>
      </c>
      <c r="BP136" s="63">
        <f t="shared" si="100"/>
        <v>0</v>
      </c>
      <c r="BQ136" s="63">
        <f t="shared" si="100"/>
        <v>0</v>
      </c>
      <c r="BR136" s="63">
        <f t="shared" si="100"/>
        <v>0</v>
      </c>
      <c r="BS136" s="63">
        <f t="shared" si="100"/>
        <v>0</v>
      </c>
      <c r="BT136" s="63">
        <f t="shared" ref="BT136:BZ136" si="101">-BT132+BT133+BT134</f>
        <v>0</v>
      </c>
      <c r="BU136" s="63">
        <f t="shared" si="101"/>
        <v>0</v>
      </c>
      <c r="BV136" s="63">
        <f t="shared" si="101"/>
        <v>0</v>
      </c>
      <c r="BW136" s="63">
        <f t="shared" si="101"/>
        <v>0</v>
      </c>
      <c r="BX136" s="63">
        <f t="shared" si="101"/>
        <v>0</v>
      </c>
      <c r="BY136" s="63">
        <f t="shared" si="101"/>
        <v>0</v>
      </c>
      <c r="BZ136" s="63">
        <f t="shared" si="101"/>
        <v>0</v>
      </c>
    </row>
    <row r="137" spans="1:78" x14ac:dyDescent="0.2">
      <c r="B137" s="101"/>
      <c r="E137" s="9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</row>
    <row r="138" spans="1:78" x14ac:dyDescent="0.2">
      <c r="A138" s="169" t="s">
        <v>195</v>
      </c>
      <c r="B138" s="104"/>
      <c r="C138" s="44">
        <f>SUM(F138:BB138)</f>
        <v>6.2315644633976477E-4</v>
      </c>
      <c r="E138" s="93"/>
      <c r="F138" s="122">
        <f>F134</f>
        <v>0</v>
      </c>
      <c r="G138" s="122">
        <f>G134</f>
        <v>0</v>
      </c>
      <c r="H138" s="122">
        <f t="shared" ref="H138:BS138" si="102">H134</f>
        <v>0</v>
      </c>
      <c r="I138" s="122">
        <f t="shared" si="102"/>
        <v>0</v>
      </c>
      <c r="J138" s="122">
        <f t="shared" si="102"/>
        <v>0</v>
      </c>
      <c r="K138" s="122">
        <f t="shared" si="102"/>
        <v>0</v>
      </c>
      <c r="L138" s="122">
        <f t="shared" si="102"/>
        <v>0</v>
      </c>
      <c r="M138" s="122">
        <f t="shared" si="102"/>
        <v>0</v>
      </c>
      <c r="N138" s="122">
        <f t="shared" si="102"/>
        <v>0</v>
      </c>
      <c r="O138" s="122">
        <f t="shared" si="102"/>
        <v>0</v>
      </c>
      <c r="P138" s="122">
        <f t="shared" si="102"/>
        <v>0</v>
      </c>
      <c r="Q138" s="122">
        <f t="shared" si="102"/>
        <v>6.2315644633976477E-4</v>
      </c>
      <c r="R138" s="122">
        <f t="shared" si="102"/>
        <v>0</v>
      </c>
      <c r="S138" s="122">
        <f t="shared" si="102"/>
        <v>0</v>
      </c>
      <c r="T138" s="122">
        <f t="shared" si="102"/>
        <v>0</v>
      </c>
      <c r="U138" s="122">
        <f t="shared" si="102"/>
        <v>0</v>
      </c>
      <c r="V138" s="122">
        <f t="shared" si="102"/>
        <v>0</v>
      </c>
      <c r="W138" s="122">
        <f t="shared" si="102"/>
        <v>0</v>
      </c>
      <c r="X138" s="122">
        <f t="shared" si="102"/>
        <v>0</v>
      </c>
      <c r="Y138" s="122">
        <f t="shared" si="102"/>
        <v>0</v>
      </c>
      <c r="Z138" s="122">
        <f t="shared" si="102"/>
        <v>0</v>
      </c>
      <c r="AA138" s="122">
        <f t="shared" si="102"/>
        <v>0</v>
      </c>
      <c r="AB138" s="122">
        <f t="shared" si="102"/>
        <v>0</v>
      </c>
      <c r="AC138" s="122">
        <f t="shared" si="102"/>
        <v>0</v>
      </c>
      <c r="AD138" s="122">
        <f t="shared" si="102"/>
        <v>0</v>
      </c>
      <c r="AE138" s="122">
        <f t="shared" si="102"/>
        <v>0</v>
      </c>
      <c r="AF138" s="122">
        <f t="shared" si="102"/>
        <v>0</v>
      </c>
      <c r="AG138" s="122">
        <f t="shared" si="102"/>
        <v>0</v>
      </c>
      <c r="AH138" s="122">
        <f t="shared" si="102"/>
        <v>0</v>
      </c>
      <c r="AI138" s="122">
        <f t="shared" si="102"/>
        <v>0</v>
      </c>
      <c r="AJ138" s="122">
        <f t="shared" si="102"/>
        <v>0</v>
      </c>
      <c r="AK138" s="122">
        <f t="shared" si="102"/>
        <v>0</v>
      </c>
      <c r="AL138" s="122">
        <f t="shared" si="102"/>
        <v>0</v>
      </c>
      <c r="AM138" s="122">
        <f t="shared" si="102"/>
        <v>0</v>
      </c>
      <c r="AN138" s="122">
        <f t="shared" si="102"/>
        <v>0</v>
      </c>
      <c r="AO138" s="122">
        <f t="shared" si="102"/>
        <v>0</v>
      </c>
      <c r="AP138" s="122">
        <f t="shared" si="102"/>
        <v>0</v>
      </c>
      <c r="AQ138" s="122">
        <f t="shared" si="102"/>
        <v>0</v>
      </c>
      <c r="AR138" s="122">
        <f t="shared" si="102"/>
        <v>0</v>
      </c>
      <c r="AS138" s="122">
        <f t="shared" si="102"/>
        <v>0</v>
      </c>
      <c r="AT138" s="122">
        <f t="shared" si="102"/>
        <v>0</v>
      </c>
      <c r="AU138" s="122">
        <f t="shared" si="102"/>
        <v>0</v>
      </c>
      <c r="AV138" s="122">
        <f t="shared" si="102"/>
        <v>0</v>
      </c>
      <c r="AW138" s="122">
        <f t="shared" si="102"/>
        <v>0</v>
      </c>
      <c r="AX138" s="122">
        <f t="shared" si="102"/>
        <v>0</v>
      </c>
      <c r="AY138" s="122">
        <f t="shared" si="102"/>
        <v>0</v>
      </c>
      <c r="AZ138" s="122">
        <f t="shared" si="102"/>
        <v>0</v>
      </c>
      <c r="BA138" s="122">
        <f t="shared" si="102"/>
        <v>0</v>
      </c>
      <c r="BB138" s="122">
        <f t="shared" si="102"/>
        <v>0</v>
      </c>
      <c r="BC138" s="122">
        <f t="shared" si="102"/>
        <v>0</v>
      </c>
      <c r="BD138" s="122">
        <f t="shared" si="102"/>
        <v>0</v>
      </c>
      <c r="BE138" s="122">
        <f t="shared" si="102"/>
        <v>0</v>
      </c>
      <c r="BF138" s="122">
        <f t="shared" si="102"/>
        <v>0</v>
      </c>
      <c r="BG138" s="122">
        <f t="shared" si="102"/>
        <v>0</v>
      </c>
      <c r="BH138" s="122">
        <f t="shared" si="102"/>
        <v>0</v>
      </c>
      <c r="BI138" s="122">
        <f t="shared" si="102"/>
        <v>0</v>
      </c>
      <c r="BJ138" s="122">
        <f t="shared" si="102"/>
        <v>0</v>
      </c>
      <c r="BK138" s="122">
        <f t="shared" si="102"/>
        <v>0</v>
      </c>
      <c r="BL138" s="122">
        <f t="shared" si="102"/>
        <v>0</v>
      </c>
      <c r="BM138" s="122">
        <f t="shared" si="102"/>
        <v>0</v>
      </c>
      <c r="BN138" s="122">
        <f t="shared" si="102"/>
        <v>0</v>
      </c>
      <c r="BO138" s="122">
        <f t="shared" si="102"/>
        <v>0</v>
      </c>
      <c r="BP138" s="122">
        <f t="shared" si="102"/>
        <v>0</v>
      </c>
      <c r="BQ138" s="122">
        <f t="shared" si="102"/>
        <v>0</v>
      </c>
      <c r="BR138" s="122">
        <f t="shared" si="102"/>
        <v>0</v>
      </c>
      <c r="BS138" s="122">
        <f t="shared" si="102"/>
        <v>0</v>
      </c>
      <c r="BT138" s="122">
        <f t="shared" ref="BT138:BZ138" si="103">BT134</f>
        <v>0</v>
      </c>
      <c r="BU138" s="122">
        <f t="shared" si="103"/>
        <v>0</v>
      </c>
      <c r="BV138" s="122">
        <f t="shared" si="103"/>
        <v>0</v>
      </c>
      <c r="BW138" s="122">
        <f t="shared" si="103"/>
        <v>0</v>
      </c>
      <c r="BX138" s="122">
        <f t="shared" si="103"/>
        <v>0</v>
      </c>
      <c r="BY138" s="122">
        <f t="shared" si="103"/>
        <v>0</v>
      </c>
      <c r="BZ138" s="122">
        <f t="shared" si="103"/>
        <v>0</v>
      </c>
    </row>
    <row r="139" spans="1:78" x14ac:dyDescent="0.2">
      <c r="A139" s="169" t="s">
        <v>200</v>
      </c>
      <c r="B139" s="104"/>
      <c r="C139" s="44">
        <f>SUM(F139:BB139)</f>
        <v>623156.46334067674</v>
      </c>
      <c r="E139" s="93"/>
      <c r="F139" s="122">
        <f>F138/ScaleEconomics!$I$98*ScaleEconomics!$I$93</f>
        <v>0</v>
      </c>
      <c r="G139" s="122">
        <f>G138/ScaleEconomics!$I$98*ScaleEconomics!$I$93</f>
        <v>0</v>
      </c>
      <c r="H139" s="122">
        <f>H138/ScaleEconomics!$I$98*ScaleEconomics!$I$93</f>
        <v>0</v>
      </c>
      <c r="I139" s="122">
        <f>I138/ScaleEconomics!$I$98*ScaleEconomics!$I$93</f>
        <v>0</v>
      </c>
      <c r="J139" s="122">
        <f>J138/ScaleEconomics!$I$98*ScaleEconomics!$I$93</f>
        <v>0</v>
      </c>
      <c r="K139" s="122">
        <f>K138/ScaleEconomics!$I$98*ScaleEconomics!$I$93</f>
        <v>0</v>
      </c>
      <c r="L139" s="122">
        <f>L138/ScaleEconomics!$I$98*ScaleEconomics!$I$93</f>
        <v>0</v>
      </c>
      <c r="M139" s="122">
        <f>M138/ScaleEconomics!$I$98*ScaleEconomics!$I$93</f>
        <v>0</v>
      </c>
      <c r="N139" s="122">
        <f>N138/ScaleEconomics!$I$98*ScaleEconomics!$I$93</f>
        <v>0</v>
      </c>
      <c r="O139" s="122">
        <f>O138/ScaleEconomics!$I$98*ScaleEconomics!$I$93</f>
        <v>0</v>
      </c>
      <c r="P139" s="122">
        <f>P138/ScaleEconomics!$I$98*ScaleEconomics!$I$93</f>
        <v>0</v>
      </c>
      <c r="Q139" s="122">
        <f>Q138/ScaleEconomics!$I$98*ScaleEconomics!$I$93</f>
        <v>623156.46334067674</v>
      </c>
      <c r="R139" s="122">
        <f>R138/ScaleEconomics!$I$98*ScaleEconomics!$I$93</f>
        <v>0</v>
      </c>
      <c r="S139" s="122">
        <f>S138/ScaleEconomics!$I$98*ScaleEconomics!$I$93</f>
        <v>0</v>
      </c>
      <c r="T139" s="122">
        <f>T138/ScaleEconomics!$I$98*ScaleEconomics!$I$93</f>
        <v>0</v>
      </c>
      <c r="U139" s="122">
        <f>U138/ScaleEconomics!$I$98*ScaleEconomics!$I$93</f>
        <v>0</v>
      </c>
      <c r="V139" s="122">
        <f>V138/ScaleEconomics!$I$98*ScaleEconomics!$I$93</f>
        <v>0</v>
      </c>
      <c r="W139" s="122">
        <f>W138/ScaleEconomics!$I$98*ScaleEconomics!$I$93</f>
        <v>0</v>
      </c>
      <c r="X139" s="122">
        <f>X138/ScaleEconomics!$I$98*ScaleEconomics!$I$93</f>
        <v>0</v>
      </c>
      <c r="Y139" s="122">
        <f>Y138/ScaleEconomics!$I$98*ScaleEconomics!$I$93</f>
        <v>0</v>
      </c>
      <c r="Z139" s="122">
        <f>Z138/ScaleEconomics!$I$98*ScaleEconomics!$I$93</f>
        <v>0</v>
      </c>
      <c r="AA139" s="122">
        <f>AA138/ScaleEconomics!$I$98*ScaleEconomics!$I$93</f>
        <v>0</v>
      </c>
      <c r="AB139" s="122">
        <f>AB138/ScaleEconomics!$I$98*ScaleEconomics!$I$93</f>
        <v>0</v>
      </c>
      <c r="AC139" s="122">
        <f>AC138/ScaleEconomics!$I$98*ScaleEconomics!$I$93</f>
        <v>0</v>
      </c>
      <c r="AD139" s="122">
        <f>AD138/ScaleEconomics!$I$98*ScaleEconomics!$I$93</f>
        <v>0</v>
      </c>
      <c r="AE139" s="122">
        <f>AE138/ScaleEconomics!$I$98*ScaleEconomics!$I$93</f>
        <v>0</v>
      </c>
      <c r="AF139" s="122">
        <f>AF138/ScaleEconomics!$I$98*ScaleEconomics!$I$93</f>
        <v>0</v>
      </c>
      <c r="AG139" s="122">
        <f>AG138/ScaleEconomics!$I$98*ScaleEconomics!$I$93</f>
        <v>0</v>
      </c>
      <c r="AH139" s="122">
        <f>AH138/ScaleEconomics!$I$98*ScaleEconomics!$I$93</f>
        <v>0</v>
      </c>
      <c r="AI139" s="122">
        <f>AI138/ScaleEconomics!$I$98*ScaleEconomics!$I$93</f>
        <v>0</v>
      </c>
      <c r="AJ139" s="122">
        <f>AJ138/ScaleEconomics!$I$98*ScaleEconomics!$I$93</f>
        <v>0</v>
      </c>
      <c r="AK139" s="122">
        <f>AK138/ScaleEconomics!$I$98*ScaleEconomics!$I$93</f>
        <v>0</v>
      </c>
      <c r="AL139" s="122">
        <f>AL138/ScaleEconomics!$I$98*ScaleEconomics!$I$93</f>
        <v>0</v>
      </c>
      <c r="AM139" s="122">
        <f>AM138/ScaleEconomics!$I$98*ScaleEconomics!$I$93</f>
        <v>0</v>
      </c>
      <c r="AN139" s="122">
        <f>AN138/ScaleEconomics!$I$98*ScaleEconomics!$I$93</f>
        <v>0</v>
      </c>
      <c r="AO139" s="122">
        <f>AO138/ScaleEconomics!$I$98*ScaleEconomics!$I$93</f>
        <v>0</v>
      </c>
      <c r="AP139" s="122">
        <f>AP138/ScaleEconomics!$I$98*ScaleEconomics!$I$93</f>
        <v>0</v>
      </c>
      <c r="AQ139" s="122">
        <f>AQ138/ScaleEconomics!$I$98*ScaleEconomics!$I$93</f>
        <v>0</v>
      </c>
      <c r="AR139" s="122">
        <f>AR138/ScaleEconomics!$I$98*ScaleEconomics!$I$93</f>
        <v>0</v>
      </c>
      <c r="AS139" s="122">
        <f>AS138/ScaleEconomics!$I$98*ScaleEconomics!$I$93</f>
        <v>0</v>
      </c>
      <c r="AT139" s="122">
        <f>AT138/ScaleEconomics!$I$98*ScaleEconomics!$I$93</f>
        <v>0</v>
      </c>
      <c r="AU139" s="122">
        <f>AU138/ScaleEconomics!$I$98*ScaleEconomics!$I$93</f>
        <v>0</v>
      </c>
      <c r="AV139" s="122">
        <f>AV138/ScaleEconomics!$I$98*ScaleEconomics!$I$93</f>
        <v>0</v>
      </c>
      <c r="AW139" s="122">
        <f>AW138/ScaleEconomics!$I$98*ScaleEconomics!$I$93</f>
        <v>0</v>
      </c>
      <c r="AX139" s="122">
        <f>AX138/ScaleEconomics!$I$98*ScaleEconomics!$I$93</f>
        <v>0</v>
      </c>
      <c r="AY139" s="122">
        <f>AY138/ScaleEconomics!$I$98*ScaleEconomics!$I$93</f>
        <v>0</v>
      </c>
      <c r="AZ139" s="122">
        <f>AZ138/ScaleEconomics!$I$98*ScaleEconomics!$I$93</f>
        <v>0</v>
      </c>
      <c r="BA139" s="122">
        <f>BA138/ScaleEconomics!$I$98*ScaleEconomics!$I$93</f>
        <v>0</v>
      </c>
      <c r="BB139" s="122">
        <f>BB138/ScaleEconomics!$I$98*ScaleEconomics!$I$93</f>
        <v>0</v>
      </c>
      <c r="BC139" s="122">
        <f>BC138/ScaleEconomics!$I$98*ScaleEconomics!$I$93</f>
        <v>0</v>
      </c>
      <c r="BD139" s="122">
        <f>BD138/ScaleEconomics!$I$98*ScaleEconomics!$I$93</f>
        <v>0</v>
      </c>
      <c r="BE139" s="122">
        <f>BE138/ScaleEconomics!$I$98*ScaleEconomics!$I$93</f>
        <v>0</v>
      </c>
      <c r="BF139" s="122">
        <f>BF138/ScaleEconomics!$I$98*ScaleEconomics!$I$93</f>
        <v>0</v>
      </c>
      <c r="BG139" s="122">
        <f>BG138/ScaleEconomics!$I$98*ScaleEconomics!$I$93</f>
        <v>0</v>
      </c>
      <c r="BH139" s="122">
        <f>BH138/ScaleEconomics!$I$98*ScaleEconomics!$I$93</f>
        <v>0</v>
      </c>
      <c r="BI139" s="122">
        <f>BI138/ScaleEconomics!$I$98*ScaleEconomics!$I$93</f>
        <v>0</v>
      </c>
      <c r="BJ139" s="122">
        <f>BJ138/ScaleEconomics!$I$98*ScaleEconomics!$I$93</f>
        <v>0</v>
      </c>
      <c r="BK139" s="122">
        <f>BK138/ScaleEconomics!$I$98*ScaleEconomics!$I$93</f>
        <v>0</v>
      </c>
      <c r="BL139" s="122">
        <f>BL138/ScaleEconomics!$I$98*ScaleEconomics!$I$93</f>
        <v>0</v>
      </c>
      <c r="BM139" s="122">
        <f>BM138/ScaleEconomics!$I$98*ScaleEconomics!$I$93</f>
        <v>0</v>
      </c>
      <c r="BN139" s="122">
        <f>BN138/ScaleEconomics!$I$98*ScaleEconomics!$I$93</f>
        <v>0</v>
      </c>
      <c r="BO139" s="122">
        <f>BO138/ScaleEconomics!$I$98*ScaleEconomics!$I$93</f>
        <v>0</v>
      </c>
      <c r="BP139" s="122">
        <f>BP138/ScaleEconomics!$I$98*ScaleEconomics!$I$93</f>
        <v>0</v>
      </c>
      <c r="BQ139" s="122">
        <f>BQ138/ScaleEconomics!$I$98*ScaleEconomics!$I$93</f>
        <v>0</v>
      </c>
      <c r="BR139" s="122">
        <f>BR138/ScaleEconomics!$I$98*ScaleEconomics!$I$93</f>
        <v>0</v>
      </c>
      <c r="BS139" s="122">
        <f>BS138/ScaleEconomics!$I$98*ScaleEconomics!$I$93</f>
        <v>0</v>
      </c>
      <c r="BT139" s="122">
        <f>BT138/ScaleEconomics!$I$98*ScaleEconomics!$I$93</f>
        <v>0</v>
      </c>
      <c r="BU139" s="122">
        <f>BU138/ScaleEconomics!$I$98*ScaleEconomics!$I$93</f>
        <v>0</v>
      </c>
      <c r="BV139" s="122">
        <f>BV138/ScaleEconomics!$I$98*ScaleEconomics!$I$93</f>
        <v>0</v>
      </c>
      <c r="BW139" s="122">
        <f>BW138/ScaleEconomics!$I$98*ScaleEconomics!$I$93</f>
        <v>0</v>
      </c>
      <c r="BX139" s="122">
        <f>BX138/ScaleEconomics!$I$98*ScaleEconomics!$I$93</f>
        <v>0</v>
      </c>
      <c r="BY139" s="122">
        <f>BY138/ScaleEconomics!$I$98*ScaleEconomics!$I$93</f>
        <v>0</v>
      </c>
      <c r="BZ139" s="122">
        <f>BZ138/ScaleEconomics!$I$98*ScaleEconomics!$I$93</f>
        <v>0</v>
      </c>
    </row>
    <row r="140" spans="1:78" ht="15" thickBot="1" x14ac:dyDescent="0.25">
      <c r="A140" s="168" t="s">
        <v>210</v>
      </c>
      <c r="B140" s="105"/>
      <c r="C140" s="57">
        <f>SUM(F140:BB140)</f>
        <v>623156.46396383317</v>
      </c>
      <c r="E140" s="93"/>
      <c r="F140" s="124">
        <f>F138+F139</f>
        <v>0</v>
      </c>
      <c r="G140" s="124">
        <f>G138+G139</f>
        <v>0</v>
      </c>
      <c r="H140" s="124">
        <f t="shared" ref="H140:BS140" si="104">H138+H139</f>
        <v>0</v>
      </c>
      <c r="I140" s="124">
        <f t="shared" si="104"/>
        <v>0</v>
      </c>
      <c r="J140" s="124">
        <f t="shared" si="104"/>
        <v>0</v>
      </c>
      <c r="K140" s="124">
        <f t="shared" si="104"/>
        <v>0</v>
      </c>
      <c r="L140" s="124">
        <f t="shared" si="104"/>
        <v>0</v>
      </c>
      <c r="M140" s="124">
        <f t="shared" si="104"/>
        <v>0</v>
      </c>
      <c r="N140" s="124">
        <f t="shared" si="104"/>
        <v>0</v>
      </c>
      <c r="O140" s="124">
        <f t="shared" si="104"/>
        <v>0</v>
      </c>
      <c r="P140" s="124">
        <f t="shared" si="104"/>
        <v>0</v>
      </c>
      <c r="Q140" s="124">
        <f t="shared" si="104"/>
        <v>623156.46396383317</v>
      </c>
      <c r="R140" s="124">
        <f t="shared" si="104"/>
        <v>0</v>
      </c>
      <c r="S140" s="124">
        <f t="shared" si="104"/>
        <v>0</v>
      </c>
      <c r="T140" s="124">
        <f t="shared" si="104"/>
        <v>0</v>
      </c>
      <c r="U140" s="124">
        <f t="shared" si="104"/>
        <v>0</v>
      </c>
      <c r="V140" s="124">
        <f t="shared" si="104"/>
        <v>0</v>
      </c>
      <c r="W140" s="124">
        <f t="shared" si="104"/>
        <v>0</v>
      </c>
      <c r="X140" s="124">
        <f t="shared" si="104"/>
        <v>0</v>
      </c>
      <c r="Y140" s="124">
        <f t="shared" si="104"/>
        <v>0</v>
      </c>
      <c r="Z140" s="124">
        <f t="shared" si="104"/>
        <v>0</v>
      </c>
      <c r="AA140" s="124">
        <f t="shared" si="104"/>
        <v>0</v>
      </c>
      <c r="AB140" s="124">
        <f t="shared" si="104"/>
        <v>0</v>
      </c>
      <c r="AC140" s="124">
        <f t="shared" si="104"/>
        <v>0</v>
      </c>
      <c r="AD140" s="124">
        <f t="shared" si="104"/>
        <v>0</v>
      </c>
      <c r="AE140" s="124">
        <f t="shared" si="104"/>
        <v>0</v>
      </c>
      <c r="AF140" s="124">
        <f t="shared" si="104"/>
        <v>0</v>
      </c>
      <c r="AG140" s="124">
        <f t="shared" si="104"/>
        <v>0</v>
      </c>
      <c r="AH140" s="124">
        <f t="shared" si="104"/>
        <v>0</v>
      </c>
      <c r="AI140" s="124">
        <f t="shared" si="104"/>
        <v>0</v>
      </c>
      <c r="AJ140" s="124">
        <f t="shared" si="104"/>
        <v>0</v>
      </c>
      <c r="AK140" s="124">
        <f t="shared" si="104"/>
        <v>0</v>
      </c>
      <c r="AL140" s="124">
        <f t="shared" si="104"/>
        <v>0</v>
      </c>
      <c r="AM140" s="124">
        <f t="shared" si="104"/>
        <v>0</v>
      </c>
      <c r="AN140" s="124">
        <f t="shared" si="104"/>
        <v>0</v>
      </c>
      <c r="AO140" s="124">
        <f t="shared" si="104"/>
        <v>0</v>
      </c>
      <c r="AP140" s="124">
        <f t="shared" si="104"/>
        <v>0</v>
      </c>
      <c r="AQ140" s="124">
        <f t="shared" si="104"/>
        <v>0</v>
      </c>
      <c r="AR140" s="124">
        <f t="shared" si="104"/>
        <v>0</v>
      </c>
      <c r="AS140" s="124">
        <f t="shared" si="104"/>
        <v>0</v>
      </c>
      <c r="AT140" s="124">
        <f t="shared" si="104"/>
        <v>0</v>
      </c>
      <c r="AU140" s="124">
        <f t="shared" si="104"/>
        <v>0</v>
      </c>
      <c r="AV140" s="124">
        <f t="shared" si="104"/>
        <v>0</v>
      </c>
      <c r="AW140" s="124">
        <f t="shared" si="104"/>
        <v>0</v>
      </c>
      <c r="AX140" s="124">
        <f t="shared" si="104"/>
        <v>0</v>
      </c>
      <c r="AY140" s="124">
        <f t="shared" si="104"/>
        <v>0</v>
      </c>
      <c r="AZ140" s="124">
        <f t="shared" si="104"/>
        <v>0</v>
      </c>
      <c r="BA140" s="124">
        <f t="shared" si="104"/>
        <v>0</v>
      </c>
      <c r="BB140" s="124">
        <f t="shared" si="104"/>
        <v>0</v>
      </c>
      <c r="BC140" s="124">
        <f t="shared" si="104"/>
        <v>0</v>
      </c>
      <c r="BD140" s="124">
        <f t="shared" si="104"/>
        <v>0</v>
      </c>
      <c r="BE140" s="124">
        <f t="shared" si="104"/>
        <v>0</v>
      </c>
      <c r="BF140" s="124">
        <f t="shared" si="104"/>
        <v>0</v>
      </c>
      <c r="BG140" s="124">
        <f t="shared" si="104"/>
        <v>0</v>
      </c>
      <c r="BH140" s="124">
        <f t="shared" si="104"/>
        <v>0</v>
      </c>
      <c r="BI140" s="124">
        <f t="shared" si="104"/>
        <v>0</v>
      </c>
      <c r="BJ140" s="124">
        <f t="shared" si="104"/>
        <v>0</v>
      </c>
      <c r="BK140" s="124">
        <f t="shared" si="104"/>
        <v>0</v>
      </c>
      <c r="BL140" s="124">
        <f t="shared" si="104"/>
        <v>0</v>
      </c>
      <c r="BM140" s="124">
        <f t="shared" si="104"/>
        <v>0</v>
      </c>
      <c r="BN140" s="124">
        <f t="shared" si="104"/>
        <v>0</v>
      </c>
      <c r="BO140" s="124">
        <f t="shared" si="104"/>
        <v>0</v>
      </c>
      <c r="BP140" s="124">
        <f t="shared" si="104"/>
        <v>0</v>
      </c>
      <c r="BQ140" s="124">
        <f t="shared" si="104"/>
        <v>0</v>
      </c>
      <c r="BR140" s="124">
        <f t="shared" si="104"/>
        <v>0</v>
      </c>
      <c r="BS140" s="124">
        <f t="shared" si="104"/>
        <v>0</v>
      </c>
      <c r="BT140" s="124">
        <f t="shared" ref="BT140:BZ140" si="105">BT138+BT139</f>
        <v>0</v>
      </c>
      <c r="BU140" s="124">
        <f t="shared" si="105"/>
        <v>0</v>
      </c>
      <c r="BV140" s="124">
        <f t="shared" si="105"/>
        <v>0</v>
      </c>
      <c r="BW140" s="124">
        <f t="shared" si="105"/>
        <v>0</v>
      </c>
      <c r="BX140" s="124">
        <f t="shared" si="105"/>
        <v>0</v>
      </c>
      <c r="BY140" s="124">
        <f t="shared" si="105"/>
        <v>0</v>
      </c>
      <c r="BZ140" s="124">
        <f t="shared" si="105"/>
        <v>0</v>
      </c>
    </row>
    <row r="141" spans="1:78" ht="16" thickTop="1" thickBot="1" x14ac:dyDescent="0.25">
      <c r="A141" s="170" t="s">
        <v>202</v>
      </c>
      <c r="B141" s="108"/>
      <c r="C141" s="153"/>
      <c r="E141" s="93"/>
      <c r="F141" s="126">
        <f>MAX(F$72-F125-F140,0)</f>
        <v>0</v>
      </c>
      <c r="G141" s="126">
        <f>MAX(G$72-G125-G140,0)</f>
        <v>0</v>
      </c>
      <c r="H141" s="126">
        <f t="shared" ref="H141:BS141" si="106">MAX(H$72-H125-H140,0)</f>
        <v>0</v>
      </c>
      <c r="I141" s="126">
        <f t="shared" si="106"/>
        <v>0</v>
      </c>
      <c r="J141" s="126">
        <f t="shared" si="106"/>
        <v>0</v>
      </c>
      <c r="K141" s="126">
        <f t="shared" si="106"/>
        <v>0</v>
      </c>
      <c r="L141" s="126">
        <f t="shared" si="106"/>
        <v>0</v>
      </c>
      <c r="M141" s="126">
        <f t="shared" si="106"/>
        <v>0</v>
      </c>
      <c r="N141" s="126">
        <f t="shared" si="106"/>
        <v>0</v>
      </c>
      <c r="O141" s="126">
        <f t="shared" si="106"/>
        <v>0</v>
      </c>
      <c r="P141" s="126">
        <f t="shared" si="106"/>
        <v>0</v>
      </c>
      <c r="Q141" s="126">
        <f t="shared" si="106"/>
        <v>0</v>
      </c>
      <c r="R141" s="126">
        <f t="shared" si="106"/>
        <v>0</v>
      </c>
      <c r="S141" s="126">
        <f t="shared" si="106"/>
        <v>0</v>
      </c>
      <c r="T141" s="126">
        <f t="shared" si="106"/>
        <v>0</v>
      </c>
      <c r="U141" s="126">
        <f t="shared" si="106"/>
        <v>0</v>
      </c>
      <c r="V141" s="126">
        <f t="shared" si="106"/>
        <v>0</v>
      </c>
      <c r="W141" s="126">
        <f t="shared" si="106"/>
        <v>0</v>
      </c>
      <c r="X141" s="126">
        <f t="shared" si="106"/>
        <v>0</v>
      </c>
      <c r="Y141" s="126">
        <f t="shared" si="106"/>
        <v>0</v>
      </c>
      <c r="Z141" s="126">
        <f t="shared" si="106"/>
        <v>0</v>
      </c>
      <c r="AA141" s="126">
        <f t="shared" si="106"/>
        <v>0</v>
      </c>
      <c r="AB141" s="126">
        <f t="shared" si="106"/>
        <v>0</v>
      </c>
      <c r="AC141" s="126">
        <f t="shared" si="106"/>
        <v>0</v>
      </c>
      <c r="AD141" s="126">
        <f t="shared" si="106"/>
        <v>0</v>
      </c>
      <c r="AE141" s="126">
        <f t="shared" si="106"/>
        <v>0</v>
      </c>
      <c r="AF141" s="126">
        <f t="shared" si="106"/>
        <v>0</v>
      </c>
      <c r="AG141" s="126">
        <f t="shared" si="106"/>
        <v>0</v>
      </c>
      <c r="AH141" s="126">
        <f t="shared" si="106"/>
        <v>0</v>
      </c>
      <c r="AI141" s="126">
        <f t="shared" si="106"/>
        <v>0</v>
      </c>
      <c r="AJ141" s="126">
        <f t="shared" si="106"/>
        <v>0</v>
      </c>
      <c r="AK141" s="126">
        <f t="shared" si="106"/>
        <v>0</v>
      </c>
      <c r="AL141" s="126">
        <f t="shared" si="106"/>
        <v>0</v>
      </c>
      <c r="AM141" s="126">
        <f t="shared" si="106"/>
        <v>0</v>
      </c>
      <c r="AN141" s="126">
        <f t="shared" si="106"/>
        <v>0</v>
      </c>
      <c r="AO141" s="126">
        <f t="shared" si="106"/>
        <v>0</v>
      </c>
      <c r="AP141" s="126">
        <f t="shared" si="106"/>
        <v>0</v>
      </c>
      <c r="AQ141" s="126">
        <f t="shared" si="106"/>
        <v>0</v>
      </c>
      <c r="AR141" s="126">
        <f t="shared" si="106"/>
        <v>0</v>
      </c>
      <c r="AS141" s="126">
        <f t="shared" si="106"/>
        <v>0</v>
      </c>
      <c r="AT141" s="126">
        <f t="shared" si="106"/>
        <v>0</v>
      </c>
      <c r="AU141" s="126">
        <f t="shared" si="106"/>
        <v>0</v>
      </c>
      <c r="AV141" s="126">
        <f t="shared" si="106"/>
        <v>0</v>
      </c>
      <c r="AW141" s="126">
        <f t="shared" si="106"/>
        <v>0</v>
      </c>
      <c r="AX141" s="126">
        <f t="shared" si="106"/>
        <v>0</v>
      </c>
      <c r="AY141" s="126">
        <f t="shared" si="106"/>
        <v>0</v>
      </c>
      <c r="AZ141" s="126">
        <f t="shared" si="106"/>
        <v>0</v>
      </c>
      <c r="BA141" s="126">
        <f t="shared" si="106"/>
        <v>0</v>
      </c>
      <c r="BB141" s="126">
        <f t="shared" si="106"/>
        <v>0</v>
      </c>
      <c r="BC141" s="126">
        <f t="shared" si="106"/>
        <v>0</v>
      </c>
      <c r="BD141" s="126">
        <f t="shared" si="106"/>
        <v>0</v>
      </c>
      <c r="BE141" s="126">
        <f t="shared" si="106"/>
        <v>0</v>
      </c>
      <c r="BF141" s="126">
        <f t="shared" si="106"/>
        <v>0</v>
      </c>
      <c r="BG141" s="126">
        <f t="shared" si="106"/>
        <v>0</v>
      </c>
      <c r="BH141" s="126">
        <f t="shared" si="106"/>
        <v>0</v>
      </c>
      <c r="BI141" s="126">
        <f t="shared" si="106"/>
        <v>0</v>
      </c>
      <c r="BJ141" s="126">
        <f t="shared" si="106"/>
        <v>0</v>
      </c>
      <c r="BK141" s="126">
        <f t="shared" si="106"/>
        <v>0</v>
      </c>
      <c r="BL141" s="126">
        <f t="shared" si="106"/>
        <v>0</v>
      </c>
      <c r="BM141" s="126">
        <f t="shared" si="106"/>
        <v>0</v>
      </c>
      <c r="BN141" s="126">
        <f t="shared" si="106"/>
        <v>0</v>
      </c>
      <c r="BO141" s="126">
        <f t="shared" si="106"/>
        <v>0</v>
      </c>
      <c r="BP141" s="126">
        <f t="shared" si="106"/>
        <v>0</v>
      </c>
      <c r="BQ141" s="126">
        <f t="shared" si="106"/>
        <v>0</v>
      </c>
      <c r="BR141" s="126">
        <f t="shared" si="106"/>
        <v>0</v>
      </c>
      <c r="BS141" s="126">
        <f t="shared" si="106"/>
        <v>0</v>
      </c>
      <c r="BT141" s="126">
        <f t="shared" ref="BT141:BZ141" si="107">MAX(BT$72-BT125-BT140,0)</f>
        <v>0</v>
      </c>
      <c r="BU141" s="126">
        <f t="shared" si="107"/>
        <v>0</v>
      </c>
      <c r="BV141" s="126">
        <f t="shared" si="107"/>
        <v>0</v>
      </c>
      <c r="BW141" s="126">
        <f t="shared" si="107"/>
        <v>0</v>
      </c>
      <c r="BX141" s="126">
        <f t="shared" si="107"/>
        <v>0</v>
      </c>
      <c r="BY141" s="126">
        <f t="shared" si="107"/>
        <v>0</v>
      </c>
      <c r="BZ141" s="126">
        <f t="shared" si="107"/>
        <v>0</v>
      </c>
    </row>
    <row r="142" spans="1:78" x14ac:dyDescent="0.2">
      <c r="E142" s="9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</row>
    <row r="143" spans="1:78" x14ac:dyDescent="0.2">
      <c r="E143" s="9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</row>
    <row r="144" spans="1:78" x14ac:dyDescent="0.2">
      <c r="A144" s="156" t="s">
        <v>216</v>
      </c>
      <c r="B144" s="31"/>
      <c r="E144" s="9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</row>
    <row r="145" spans="1:78" x14ac:dyDescent="0.2">
      <c r="A145" s="155" t="s">
        <v>189</v>
      </c>
      <c r="E145" s="93"/>
      <c r="F145" s="63">
        <f>E150</f>
        <v>0</v>
      </c>
      <c r="G145" s="63">
        <f>F150</f>
        <v>7.7249997815220794E-4</v>
      </c>
      <c r="H145" s="63">
        <f t="shared" ref="H145:BS145" si="108">G150</f>
        <v>2.0125213380529274E-3</v>
      </c>
      <c r="I145" s="63">
        <f t="shared" si="108"/>
        <v>5.7717738731669641E-3</v>
      </c>
      <c r="J145" s="63">
        <f t="shared" si="108"/>
        <v>1.5766235403411055E-2</v>
      </c>
      <c r="K145" s="63">
        <f t="shared" si="108"/>
        <v>3.9768499763229354E-2</v>
      </c>
      <c r="L145" s="63">
        <f t="shared" si="108"/>
        <v>0.10576366735412926</v>
      </c>
      <c r="M145" s="63">
        <f t="shared" si="108"/>
        <v>0.27249344035773654</v>
      </c>
      <c r="N145" s="63">
        <f t="shared" si="108"/>
        <v>0.72450096607877756</v>
      </c>
      <c r="O145" s="63">
        <f t="shared" si="108"/>
        <v>1.8664177276215261</v>
      </c>
      <c r="P145" s="63">
        <f t="shared" si="108"/>
        <v>4.9621407184915327</v>
      </c>
      <c r="Q145" s="63">
        <f t="shared" si="108"/>
        <v>13.192499805955174</v>
      </c>
      <c r="R145" s="63">
        <f t="shared" si="108"/>
        <v>33.980841501712746</v>
      </c>
      <c r="S145" s="63">
        <f t="shared" si="108"/>
        <v>90.342484305563573</v>
      </c>
      <c r="T145" s="63">
        <f t="shared" si="108"/>
        <v>232.72941960245444</v>
      </c>
      <c r="U145" s="63">
        <f t="shared" si="108"/>
        <v>618.74141453553796</v>
      </c>
      <c r="V145" s="63">
        <f t="shared" si="108"/>
        <v>1645.0044808060911</v>
      </c>
      <c r="W145" s="63">
        <f t="shared" si="108"/>
        <v>3978.5888292035565</v>
      </c>
      <c r="X145" s="63">
        <f t="shared" si="108"/>
        <v>10577.59557962966</v>
      </c>
      <c r="Y145" s="63">
        <f t="shared" si="108"/>
        <v>27248.726874838641</v>
      </c>
      <c r="Z145" s="63">
        <f t="shared" si="108"/>
        <v>72444.282461710653</v>
      </c>
      <c r="AA145" s="63">
        <f t="shared" si="108"/>
        <v>186622.22918073885</v>
      </c>
      <c r="AB145" s="63">
        <f t="shared" si="108"/>
        <v>496159.45532073989</v>
      </c>
      <c r="AC145" s="63">
        <f t="shared" si="108"/>
        <v>1319104.4077914204</v>
      </c>
      <c r="AD145" s="63">
        <f t="shared" si="108"/>
        <v>3398117.791204364</v>
      </c>
      <c r="AE145" s="63">
        <f t="shared" si="108"/>
        <v>9034337.8696158268</v>
      </c>
      <c r="AF145" s="63">
        <f t="shared" si="108"/>
        <v>23273172.362370867</v>
      </c>
      <c r="AG145" s="63">
        <f t="shared" si="108"/>
        <v>61874754.007554233</v>
      </c>
      <c r="AH145" s="63">
        <f t="shared" si="108"/>
        <v>164502076.63504523</v>
      </c>
      <c r="AI145" s="63">
        <f t="shared" si="108"/>
        <v>397862821.72329688</v>
      </c>
      <c r="AJ145" s="63">
        <f t="shared" si="108"/>
        <v>1057770029.7825907</v>
      </c>
      <c r="AK145" s="63">
        <f t="shared" si="108"/>
        <v>2724899663.7234726</v>
      </c>
      <c r="AL145" s="63">
        <f t="shared" si="108"/>
        <v>7244499966.0107088</v>
      </c>
      <c r="AM145" s="63">
        <f t="shared" si="108"/>
        <v>18662407674.080791</v>
      </c>
      <c r="AN145" s="63">
        <f t="shared" si="108"/>
        <v>49616436729.934799</v>
      </c>
      <c r="AO145" s="63">
        <f t="shared" si="108"/>
        <v>131911746692.50587</v>
      </c>
      <c r="AP145" s="63">
        <f t="shared" si="108"/>
        <v>339815143257.05005</v>
      </c>
      <c r="AQ145" s="63">
        <f t="shared" si="108"/>
        <v>903442730956.07458</v>
      </c>
      <c r="AR145" s="63">
        <f t="shared" si="108"/>
        <v>2327340276677.728</v>
      </c>
      <c r="AS145" s="63">
        <f t="shared" si="108"/>
        <v>6187536656761.8975</v>
      </c>
      <c r="AT145" s="63">
        <f t="shared" si="108"/>
        <v>16450370520560.406</v>
      </c>
      <c r="AU145" s="63">
        <f t="shared" si="108"/>
        <v>41061640826215.25</v>
      </c>
      <c r="AV145" s="63">
        <f t="shared" si="108"/>
        <v>109167709743623.12</v>
      </c>
      <c r="AW145" s="63">
        <f t="shared" si="108"/>
        <v>281224696478686.56</v>
      </c>
      <c r="AX145" s="63">
        <f t="shared" si="108"/>
        <v>747672412017284.75</v>
      </c>
      <c r="AY145" s="63">
        <f t="shared" si="108"/>
        <v>1926063555137746.5</v>
      </c>
      <c r="AZ145" s="63">
        <f t="shared" si="108"/>
        <v>5120690330543444</v>
      </c>
      <c r="BA145" s="63">
        <f t="shared" si="108"/>
        <v>1.3614020882839376E+16</v>
      </c>
      <c r="BB145" s="63">
        <f t="shared" si="108"/>
        <v>3.5070799777904528E+16</v>
      </c>
      <c r="BC145" s="63">
        <f t="shared" si="108"/>
        <v>9.3240280066613568E+16</v>
      </c>
      <c r="BD145" s="63">
        <f t="shared" si="108"/>
        <v>2.4019437178723827E+17</v>
      </c>
      <c r="BE145" s="63">
        <f t="shared" si="108"/>
        <v>6.385879602887273E+17</v>
      </c>
      <c r="BF145" s="63">
        <f t="shared" si="108"/>
        <v>1.6977691025455729E+18</v>
      </c>
      <c r="BG145" s="63">
        <f t="shared" si="108"/>
        <v>4.1062047336459464E+18</v>
      </c>
      <c r="BH145" s="63">
        <f t="shared" si="108"/>
        <v>1.0916879050394968E+19</v>
      </c>
      <c r="BI145" s="63">
        <f t="shared" si="108"/>
        <v>2.8122748060318196E+19</v>
      </c>
      <c r="BJ145" s="63">
        <f t="shared" si="108"/>
        <v>7.4767981397416444E+19</v>
      </c>
      <c r="BK145" s="63">
        <f t="shared" si="108"/>
        <v>1.9260826231669444E+20</v>
      </c>
      <c r="BL145" s="63">
        <f t="shared" si="108"/>
        <v>5.120741025377722E+20</v>
      </c>
      <c r="BM145" s="63">
        <f t="shared" si="108"/>
        <v>1.3614155661646129E+21</v>
      </c>
      <c r="BN145" s="63">
        <f t="shared" si="108"/>
        <v>3.5071146978822361E+21</v>
      </c>
      <c r="BO145" s="63">
        <f t="shared" si="108"/>
        <v>9.3241203145386314E+21</v>
      </c>
      <c r="BP145" s="63">
        <f t="shared" si="108"/>
        <v>2.401967497115192E+22</v>
      </c>
      <c r="BQ145" s="63">
        <f t="shared" si="108"/>
        <v>6.3859428230953481E+22</v>
      </c>
      <c r="BR145" s="63">
        <f t="shared" si="108"/>
        <v>1.6977859104596897E+23</v>
      </c>
      <c r="BS145" s="63">
        <f t="shared" si="108"/>
        <v>4.1062453850728139E+23</v>
      </c>
      <c r="BT145" s="63">
        <f t="shared" ref="BT145:BZ145" si="109">BS150</f>
        <v>1.0916987127497579E+24</v>
      </c>
      <c r="BU145" s="63">
        <f t="shared" si="109"/>
        <v>2.8123026475524023E+24</v>
      </c>
      <c r="BV145" s="63">
        <f t="shared" si="109"/>
        <v>7.4768721600432353E+24</v>
      </c>
      <c r="BW145" s="63">
        <f t="shared" si="109"/>
        <v>1.9261016913849156E+25</v>
      </c>
      <c r="BX145" s="63">
        <f t="shared" si="109"/>
        <v>5.1207917207138788E+25</v>
      </c>
      <c r="BY145" s="63">
        <f t="shared" si="109"/>
        <v>1.3614290441787194E+26</v>
      </c>
      <c r="BZ145" s="63">
        <f t="shared" si="109"/>
        <v>3.5071494183177491E+26</v>
      </c>
    </row>
    <row r="146" spans="1:78" x14ac:dyDescent="0.2">
      <c r="A146" s="155" t="s">
        <v>217</v>
      </c>
      <c r="E146" s="93"/>
      <c r="F146" s="63">
        <f>F145*ScaleEconomics!$I$86</f>
        <v>0</v>
      </c>
      <c r="G146" s="63">
        <f>G145*((1+ScaleEconomics!$I$86)^((G$2-F$2)/365)-1)</f>
        <v>1.2175213605370631E-3</v>
      </c>
      <c r="H146" s="63">
        <f>H145*((1+ScaleEconomics!$I$86)^((H$2-G$2)/365)-1)</f>
        <v>3.3380282470270731E-3</v>
      </c>
      <c r="I146" s="63">
        <f>I145*((1+ScaleEconomics!$I$86)^((I$2-H$2)/365)-1)</f>
        <v>9.5732372421571295E-3</v>
      </c>
      <c r="J146" s="63">
        <f>J145*((1+ScaleEconomics!$I$86)^((J$2-I$2)/365)-1)</f>
        <v>2.2365799363975692E-2</v>
      </c>
      <c r="K146" s="63">
        <f>K145*((1+ScaleEconomics!$I$86)^((K$2-J$2)/365)-1)</f>
        <v>6.5961226368899201E-2</v>
      </c>
      <c r="L146" s="63">
        <f>L145*((1+ScaleEconomics!$I$86)^((L$2-K$2)/365)-1)</f>
        <v>0.16669194539060167</v>
      </c>
      <c r="M146" s="63">
        <f>M145*((1+ScaleEconomics!$I$86)^((M$2-L$2)/365)-1)</f>
        <v>0.4519657922850755</v>
      </c>
      <c r="N146" s="63">
        <f>N145*((1+ScaleEconomics!$I$86)^((N$2-M$2)/365)-1)</f>
        <v>1.1418711027547084</v>
      </c>
      <c r="O146" s="63">
        <f>O145*((1+ScaleEconomics!$I$86)^((O$2-N$2)/365)-1)</f>
        <v>3.0956964171024799</v>
      </c>
      <c r="P146" s="63">
        <f>P145*((1+ScaleEconomics!$I$86)^((P$2-O$2)/365)-1)</f>
        <v>8.2303554108266255</v>
      </c>
      <c r="Q146" s="63">
        <f>Q145*((1+ScaleEconomics!$I$86)^((Q$2-P$2)/365)-1)</f>
        <v>20.792428177216998</v>
      </c>
      <c r="R146" s="63">
        <f>R145*((1+ScaleEconomics!$I$86)^((R$2-Q$2)/365)-1)</f>
        <v>56.361642803850827</v>
      </c>
      <c r="S146" s="63">
        <f>S145*((1+ScaleEconomics!$I$86)^((S$2-R$2)/365)-1)</f>
        <v>142.38693529689087</v>
      </c>
      <c r="T146" s="63">
        <f>T145*((1+ScaleEconomics!$I$86)^((T$2-S$2)/365)-1)</f>
        <v>386.01199493308354</v>
      </c>
      <c r="U146" s="63">
        <f>U145*((1+ScaleEconomics!$I$86)^((U$2-T$2)/365)-1)</f>
        <v>1026.2630662705531</v>
      </c>
      <c r="V146" s="63">
        <f>V145*((1+ScaleEconomics!$I$86)^((V$2-U$2)/365)-1)</f>
        <v>2333.5843483974654</v>
      </c>
      <c r="W146" s="63">
        <f>W145*((1+ScaleEconomics!$I$86)^((W$2-V$2)/365)-1)</f>
        <v>6599.0067504261042</v>
      </c>
      <c r="X146" s="63">
        <f>X145*((1+ScaleEconomics!$I$86)^((X$2-W$2)/365)-1)</f>
        <v>16671.131295208983</v>
      </c>
      <c r="Y146" s="63">
        <f>Y145*((1+ScaleEconomics!$I$86)^((Y$2-X$2)/365)-1)</f>
        <v>45195.555586872018</v>
      </c>
      <c r="Z146" s="63">
        <f>Z145*((1+ScaleEconomics!$I$86)^((Z$2-Y$2)/365)-1)</f>
        <v>114177.9467190282</v>
      </c>
      <c r="AA146" s="63">
        <f>AA145*((1+ScaleEconomics!$I$86)^((AA$2-Z$2)/365)-1)</f>
        <v>309537.22614000103</v>
      </c>
      <c r="AB146" s="63">
        <f>AB145*((1+ScaleEconomics!$I$86)^((AB$2-AA$2)/365)-1)</f>
        <v>822944.95247068058</v>
      </c>
      <c r="AC146" s="63">
        <f>AC145*((1+ScaleEconomics!$I$86)^((AC$2-AB$2)/365)-1)</f>
        <v>2079013.3834129437</v>
      </c>
      <c r="AD146" s="63">
        <f>AD145*((1+ScaleEconomics!$I$86)^((AD$2-AC$2)/365)-1)</f>
        <v>5636220.0784114627</v>
      </c>
      <c r="AE146" s="63">
        <f>AE145*((1+ScaleEconomics!$I$86)^((AE$2-AD$2)/365)-1)</f>
        <v>14238834.492755041</v>
      </c>
      <c r="AF146" s="63">
        <f>AF145*((1+ScaleEconomics!$I$86)^((AF$2-AE$2)/365)-1)</f>
        <v>38601581.64518337</v>
      </c>
      <c r="AG146" s="63">
        <f>AG145*((1+ScaleEconomics!$I$86)^((AG$2-AF$2)/365)-1)</f>
        <v>102627322.62749098</v>
      </c>
      <c r="AH146" s="63">
        <f>AH145*((1+ScaleEconomics!$I$86)^((AH$2-AG$2)/365)-1)</f>
        <v>233360745.08825165</v>
      </c>
      <c r="AI146" s="63">
        <f>AI145*((1+ScaleEconomics!$I$86)^((AI$2-AH$2)/365)-1)</f>
        <v>659907208.05929387</v>
      </c>
      <c r="AJ146" s="63">
        <f>AJ145*((1+ScaleEconomics!$I$86)^((AJ$2-AI$2)/365)-1)</f>
        <v>1667129633.9408817</v>
      </c>
      <c r="AK146" s="63">
        <f>AK145*((1+ScaleEconomics!$I$86)^((AK$2-AJ$2)/365)-1)</f>
        <v>4519600302.2872362</v>
      </c>
      <c r="AL146" s="63">
        <f>AL145*((1+ScaleEconomics!$I$86)^((AL$2-AK$2)/365)-1)</f>
        <v>11417907708.070082</v>
      </c>
      <c r="AM146" s="63">
        <f>AM145*((1+ScaleEconomics!$I$86)^((AM$2-AL$2)/365)-1)</f>
        <v>30954029055.854008</v>
      </c>
      <c r="AN146" s="63">
        <f>AN145*((1+ScaleEconomics!$I$86)^((AN$2-AM$2)/365)-1)</f>
        <v>82295309962.571075</v>
      </c>
      <c r="AO146" s="63">
        <f>AO145*((1+ScaleEconomics!$I$86)^((AO$2-AN$2)/365)-1)</f>
        <v>207903396564.54416</v>
      </c>
      <c r="AP146" s="63">
        <f>AP145*((1+ScaleEconomics!$I$86)^((AP$2-AO$2)/365)-1)</f>
        <v>563627587699.02454</v>
      </c>
      <c r="AQ146" s="63">
        <f>AQ145*((1+ScaleEconomics!$I$86)^((AQ$2-AP$2)/365)-1)</f>
        <v>1423897545721.6533</v>
      </c>
      <c r="AR146" s="63">
        <f>AR145*((1+ScaleEconomics!$I$86)^((AR$2-AQ$2)/365)-1)</f>
        <v>3860196380084.1694</v>
      </c>
      <c r="AS146" s="63">
        <f>AS145*((1+ScaleEconomics!$I$86)^((AS$2-AR$2)/365)-1)</f>
        <v>10262833863798.51</v>
      </c>
      <c r="AT146" s="63">
        <f>AT145*((1+ScaleEconomics!$I$86)^((AT$2-AS$2)/365)-1)</f>
        <v>24611270305654.84</v>
      </c>
      <c r="AU146" s="63">
        <f>AU145*((1+ScaleEconomics!$I$86)^((AU$2-AT$2)/365)-1)</f>
        <v>68106068917407.875</v>
      </c>
      <c r="AV146" s="63">
        <f>AV145*((1+ScaleEconomics!$I$86)^((AV$2-AU$2)/365)-1)</f>
        <v>172056986735063.44</v>
      </c>
      <c r="AW146" s="63">
        <f>AW145*((1+ScaleEconomics!$I$86)^((AW$2-AV$2)/365)-1)</f>
        <v>466447715538598.12</v>
      </c>
      <c r="AX146" s="63">
        <f>AX145*((1+ScaleEconomics!$I$86)^((AX$2-AW$2)/365)-1)</f>
        <v>1178391143120461.8</v>
      </c>
      <c r="AY146" s="63">
        <f>AY145*((1+ScaleEconomics!$I$86)^((AY$2-AX$2)/365)-1)</f>
        <v>3194626775405698</v>
      </c>
      <c r="AZ146" s="63">
        <f>AZ145*((1+ScaleEconomics!$I$86)^((AZ$2-AY$2)/365)-1)</f>
        <v>8493330552295931</v>
      </c>
      <c r="BA146" s="63">
        <f>BA145*((1+ScaleEconomics!$I$86)^((BA$2-AZ$2)/365)-1)</f>
        <v>2.1456778895065152E+16</v>
      </c>
      <c r="BB146" s="63">
        <f>BB145*((1+ScaleEconomics!$I$86)^((BB$2-BA$2)/365)-1)</f>
        <v>5.8169480288709048E+16</v>
      </c>
      <c r="BC146" s="63">
        <f>BC145*((1+ScaleEconomics!$I$86)^((BC$2-BB$2)/365)-1)</f>
        <v>1.469540917206247E+17</v>
      </c>
      <c r="BD146" s="63">
        <f>BD145*((1+ScaleEconomics!$I$86)^((BD$2-BC$2)/365)-1)</f>
        <v>3.9839358850148902E+17</v>
      </c>
      <c r="BE146" s="63">
        <f>BE145*((1+ScaleEconomics!$I$86)^((BE$2-BD$2)/365)-1)</f>
        <v>1.0591811422568454E+18</v>
      </c>
      <c r="BF146" s="63">
        <f>BF145*((1+ScaleEconomics!$I$86)^((BF$2-BE$2)/365)-1)</f>
        <v>2.4084356311003735E+18</v>
      </c>
      <c r="BG146" s="63">
        <f>BG145*((1+ScaleEconomics!$I$86)^((BG$2-BF$2)/365)-1)</f>
        <v>6.8106743167490212E+18</v>
      </c>
      <c r="BH146" s="63">
        <f>BH145*((1+ScaleEconomics!$I$86)^((BH$2-BG$2)/365)-1)</f>
        <v>1.7205869009923226E+19</v>
      </c>
      <c r="BI146" s="63">
        <f>BI145*((1+ScaleEconomics!$I$86)^((BI$2-BH$2)/365)-1)</f>
        <v>4.664523333709824E+19</v>
      </c>
      <c r="BJ146" s="63">
        <f>BJ145*((1+ScaleEconomics!$I$86)^((BJ$2-BI$2)/365)-1)</f>
        <v>1.1784028091927799E+20</v>
      </c>
      <c r="BK146" s="63">
        <f>BK145*((1+ScaleEconomics!$I$86)^((BK$2-BJ$2)/365)-1)</f>
        <v>3.1946584022107777E+20</v>
      </c>
      <c r="BL146" s="63">
        <f>BL145*((1+ScaleEconomics!$I$86)^((BL$2-BK$2)/365)-1)</f>
        <v>8.493414636268408E+20</v>
      </c>
      <c r="BM146" s="63">
        <f>BM145*((1+ScaleEconomics!$I$86)^((BM$2-BL$2)/365)-1)</f>
        <v>2.1456991317176232E+21</v>
      </c>
      <c r="BN146" s="63">
        <f>BN145*((1+ScaleEconomics!$I$86)^((BN$2-BM$2)/365)-1)</f>
        <v>5.8170056166563958E+21</v>
      </c>
      <c r="BO146" s="63">
        <f>BO145*((1+ScaleEconomics!$I$86)^((BO$2-BN$2)/365)-1)</f>
        <v>1.4695554656613289E+22</v>
      </c>
      <c r="BP146" s="63">
        <f>BP145*((1+ScaleEconomics!$I$86)^((BP$2-BO$2)/365)-1)</f>
        <v>3.9839753259801557E+22</v>
      </c>
      <c r="BQ146" s="63">
        <f>BQ145*((1+ScaleEconomics!$I$86)^((BQ$2-BP$2)/365)-1)</f>
        <v>1.0591916281501549E+23</v>
      </c>
      <c r="BR146" s="63">
        <f>BR145*((1+ScaleEconomics!$I$86)^((BR$2-BQ$2)/365)-1)</f>
        <v>2.4084594746131238E+23</v>
      </c>
      <c r="BS146" s="63">
        <f>BS145*((1+ScaleEconomics!$I$86)^((BS$2-BR$2)/365)-1)</f>
        <v>6.8107417424247652E+23</v>
      </c>
      <c r="BT146" s="63">
        <f>BT145*((1+ScaleEconomics!$I$86)^((BT$2-BS$2)/365)-1)</f>
        <v>1.7206039348026442E+24</v>
      </c>
      <c r="BU146" s="63">
        <f>BU145*((1+ScaleEconomics!$I$86)^((BU$2-BT$2)/365)-1)</f>
        <v>4.6645695124908329E+24</v>
      </c>
      <c r="BV146" s="63">
        <f>BV145*((1+ScaleEconomics!$I$86)^((BV$2-BU$2)/365)-1)</f>
        <v>1.178414475380592E+25</v>
      </c>
      <c r="BW146" s="63">
        <f>BW145*((1+ScaleEconomics!$I$86)^((BW$2-BV$2)/365)-1)</f>
        <v>3.194690029328963E+25</v>
      </c>
      <c r="BX146" s="63">
        <f>BX145*((1+ScaleEconomics!$I$86)^((BX$2-BW$2)/365)-1)</f>
        <v>8.4934987210733166E+25</v>
      </c>
      <c r="BY146" s="63">
        <f>BY145*((1+ScaleEconomics!$I$86)^((BY$2-BX$2)/365)-1)</f>
        <v>2.1457203741390297E+26</v>
      </c>
      <c r="BZ146" s="63">
        <f>BZ145*((1+ScaleEconomics!$I$86)^((BZ$2-BY$2)/365)-1)</f>
        <v>5.8170632050120076E+26</v>
      </c>
    </row>
    <row r="147" spans="1:78" x14ac:dyDescent="0.2">
      <c r="A147" s="155" t="s">
        <v>192</v>
      </c>
      <c r="E147" s="93"/>
      <c r="F147" s="63">
        <f>-MIN(0,F$72*ScaleEconomics!$I$81)</f>
        <v>7.7249997815220794E-4</v>
      </c>
      <c r="G147" s="63">
        <f>-MIN(0,G$72*ScaleEconomics!$I$81)</f>
        <v>2.2499999363656542E-5</v>
      </c>
      <c r="H147" s="63">
        <f>-MIN(0,H$72*ScaleEconomics!$I$81)</f>
        <v>4.2122428808696318E-4</v>
      </c>
      <c r="I147" s="63">
        <f>-MIN(0,I$72*ScaleEconomics!$I$81)</f>
        <v>4.2122428808696318E-4</v>
      </c>
      <c r="J147" s="63">
        <f>-MIN(0,J$72*ScaleEconomics!$I$81)</f>
        <v>1.6364649958426065E-3</v>
      </c>
      <c r="K147" s="63">
        <f>-MIN(0,K$72*ScaleEconomics!$I$81)</f>
        <v>3.3941222000701621E-5</v>
      </c>
      <c r="L147" s="63">
        <f>-MIN(0,L$72*ScaleEconomics!$I$81)</f>
        <v>3.7827613005590118E-5</v>
      </c>
      <c r="M147" s="63">
        <f>-MIN(0,M$72*ScaleEconomics!$I$81)</f>
        <v>4.1733435965503012E-5</v>
      </c>
      <c r="N147" s="63">
        <f>-MIN(0,N$72*ScaleEconomics!$I$81)</f>
        <v>4.5658788040215543E-5</v>
      </c>
      <c r="O147" s="63">
        <f>-MIN(0,O$72*ScaleEconomics!$I$81)</f>
        <v>2.6573767526634305E-5</v>
      </c>
      <c r="P147" s="63">
        <f>-MIN(0,P$72*ScaleEconomics!$I$81)</f>
        <v>3.6766370156004551E-6</v>
      </c>
      <c r="Q147" s="63">
        <f>-MIN(0,Q$72*ScaleEconomics!$I$81)</f>
        <v>0</v>
      </c>
      <c r="R147" s="63">
        <f>-MIN(0,R$72*ScaleEconomics!$I$81)</f>
        <v>0</v>
      </c>
      <c r="S147" s="63">
        <f>-MIN(0,S$72*ScaleEconomics!$I$81)</f>
        <v>0</v>
      </c>
      <c r="T147" s="63">
        <f>-MIN(0,T$72*ScaleEconomics!$I$81)</f>
        <v>0</v>
      </c>
      <c r="U147" s="63">
        <f>-MIN(0,U$72*ScaleEconomics!$I$81)</f>
        <v>0</v>
      </c>
      <c r="V147" s="63">
        <f>-MIN(0,V$72*ScaleEconomics!$I$81)</f>
        <v>0</v>
      </c>
      <c r="W147" s="63">
        <f>-MIN(0,W$72*ScaleEconomics!$I$81)</f>
        <v>0</v>
      </c>
      <c r="X147" s="63">
        <f>-MIN(0,X$72*ScaleEconomics!$I$81)</f>
        <v>0</v>
      </c>
      <c r="Y147" s="63">
        <f>-MIN(0,Y$72*ScaleEconomics!$I$81)</f>
        <v>0</v>
      </c>
      <c r="Z147" s="63">
        <f>-MIN(0,Z$72*ScaleEconomics!$I$81)</f>
        <v>0</v>
      </c>
      <c r="AA147" s="63">
        <f>-MIN(0,AA$72*ScaleEconomics!$I$81)</f>
        <v>0</v>
      </c>
      <c r="AB147" s="63">
        <f>-MIN(0,AB$72*ScaleEconomics!$I$81)</f>
        <v>0</v>
      </c>
      <c r="AC147" s="63">
        <f>-MIN(0,AC$72*ScaleEconomics!$I$81)</f>
        <v>0</v>
      </c>
      <c r="AD147" s="63">
        <f>-MIN(0,AD$72*ScaleEconomics!$I$81)</f>
        <v>0</v>
      </c>
      <c r="AE147" s="63">
        <f>-MIN(0,AE$72*ScaleEconomics!$I$81)</f>
        <v>0</v>
      </c>
      <c r="AF147" s="63">
        <f>-MIN(0,AF$72*ScaleEconomics!$I$81)</f>
        <v>0</v>
      </c>
      <c r="AG147" s="63">
        <f>-MIN(0,AG$72*ScaleEconomics!$I$81)</f>
        <v>0</v>
      </c>
      <c r="AH147" s="63">
        <f>-MIN(0,AH$72*ScaleEconomics!$I$81)</f>
        <v>0</v>
      </c>
      <c r="AI147" s="63">
        <f>-MIN(0,AI$72*ScaleEconomics!$I$81)</f>
        <v>0</v>
      </c>
      <c r="AJ147" s="63">
        <f>-MIN(0,AJ$72*ScaleEconomics!$I$81)</f>
        <v>0</v>
      </c>
      <c r="AK147" s="63">
        <f>-MIN(0,AK$72*ScaleEconomics!$I$81)</f>
        <v>0</v>
      </c>
      <c r="AL147" s="63">
        <f>-MIN(0,AL$72*ScaleEconomics!$I$81)</f>
        <v>0</v>
      </c>
      <c r="AM147" s="63">
        <f>-MIN(0,AM$72*ScaleEconomics!$I$81)</f>
        <v>0</v>
      </c>
      <c r="AN147" s="63">
        <f>-MIN(0,AN$72*ScaleEconomics!$I$81)</f>
        <v>0</v>
      </c>
      <c r="AO147" s="63">
        <f>-MIN(0,AO$72*ScaleEconomics!$I$81)</f>
        <v>0</v>
      </c>
      <c r="AP147" s="63">
        <f>-MIN(0,AP$72*ScaleEconomics!$I$81)</f>
        <v>0</v>
      </c>
      <c r="AQ147" s="63">
        <f>-MIN(0,AQ$72*ScaleEconomics!$I$81)</f>
        <v>0</v>
      </c>
      <c r="AR147" s="63">
        <f>-MIN(0,AR$72*ScaleEconomics!$I$81)</f>
        <v>0</v>
      </c>
      <c r="AS147" s="63">
        <f>-MIN(0,AS$72*ScaleEconomics!$I$81)</f>
        <v>0</v>
      </c>
      <c r="AT147" s="63">
        <f>-MIN(0,AT$72*ScaleEconomics!$I$81)</f>
        <v>0</v>
      </c>
      <c r="AU147" s="63">
        <f>-MIN(0,AU$72*ScaleEconomics!$I$81)</f>
        <v>0</v>
      </c>
      <c r="AV147" s="63">
        <f>-MIN(0,AV$72*ScaleEconomics!$I$81)</f>
        <v>0</v>
      </c>
      <c r="AW147" s="63">
        <f>-MIN(0,AW$72*ScaleEconomics!$I$81)</f>
        <v>0</v>
      </c>
      <c r="AX147" s="63">
        <f>-MIN(0,AX$72*ScaleEconomics!$I$81)</f>
        <v>0</v>
      </c>
      <c r="AY147" s="63">
        <f>-MIN(0,AY$72*ScaleEconomics!$I$81)</f>
        <v>0</v>
      </c>
      <c r="AZ147" s="63">
        <f>-MIN(0,AZ$72*ScaleEconomics!$I$81)</f>
        <v>0</v>
      </c>
      <c r="BA147" s="63">
        <f>-MIN(0,BA$72*ScaleEconomics!$I$81)</f>
        <v>0</v>
      </c>
      <c r="BB147" s="63">
        <f>-MIN(0,BB$72*ScaleEconomics!$I$81)</f>
        <v>0</v>
      </c>
      <c r="BC147" s="63">
        <f>-MIN(0,BC$72*ScaleEconomics!$I$81)</f>
        <v>0</v>
      </c>
      <c r="BD147" s="63">
        <f>-MIN(0,BD$72*ScaleEconomics!$I$81)</f>
        <v>0</v>
      </c>
      <c r="BE147" s="63">
        <f>-MIN(0,BE$72*ScaleEconomics!$I$81)</f>
        <v>0</v>
      </c>
      <c r="BF147" s="63">
        <f>-MIN(0,BF$72*ScaleEconomics!$I$81)</f>
        <v>0</v>
      </c>
      <c r="BG147" s="63">
        <f>-MIN(0,BG$72*ScaleEconomics!$I$81)</f>
        <v>0</v>
      </c>
      <c r="BH147" s="63">
        <f>-MIN(0,BH$72*ScaleEconomics!$I$81)</f>
        <v>0</v>
      </c>
      <c r="BI147" s="63">
        <f>-MIN(0,BI$72*ScaleEconomics!$I$81)</f>
        <v>0</v>
      </c>
      <c r="BJ147" s="63">
        <f>-MIN(0,BJ$72*ScaleEconomics!$I$81)</f>
        <v>0</v>
      </c>
      <c r="BK147" s="63">
        <f>-MIN(0,BK$72*ScaleEconomics!$I$81)</f>
        <v>0</v>
      </c>
      <c r="BL147" s="63">
        <f>-MIN(0,BL$72*ScaleEconomics!$I$81)</f>
        <v>0</v>
      </c>
      <c r="BM147" s="63">
        <f>-MIN(0,BM$72*ScaleEconomics!$I$81)</f>
        <v>0</v>
      </c>
      <c r="BN147" s="63">
        <f>-MIN(0,BN$72*ScaleEconomics!$I$81)</f>
        <v>0</v>
      </c>
      <c r="BO147" s="63">
        <f>-MIN(0,BO$72*ScaleEconomics!$I$81)</f>
        <v>0</v>
      </c>
      <c r="BP147" s="63">
        <f>-MIN(0,BP$72*ScaleEconomics!$I$81)</f>
        <v>0</v>
      </c>
      <c r="BQ147" s="63">
        <f>-MIN(0,BQ$72*ScaleEconomics!$I$81)</f>
        <v>0</v>
      </c>
      <c r="BR147" s="63">
        <f>-MIN(0,BR$72*ScaleEconomics!$I$81)</f>
        <v>0</v>
      </c>
      <c r="BS147" s="63">
        <f>-MIN(0,BS$72*ScaleEconomics!$I$81)</f>
        <v>0</v>
      </c>
      <c r="BT147" s="63">
        <f>-MIN(0,BT$72*ScaleEconomics!$I$81)</f>
        <v>0</v>
      </c>
      <c r="BU147" s="63">
        <f>-MIN(0,BU$72*ScaleEconomics!$I$81)</f>
        <v>0</v>
      </c>
      <c r="BV147" s="63">
        <f>-MIN(0,BV$72*ScaleEconomics!$I$81)</f>
        <v>0</v>
      </c>
      <c r="BW147" s="63">
        <f>-MIN(0,BW$72*ScaleEconomics!$I$81)</f>
        <v>0</v>
      </c>
      <c r="BX147" s="63">
        <f>-MIN(0,BX$72*ScaleEconomics!$I$81)</f>
        <v>0</v>
      </c>
      <c r="BY147" s="63">
        <f>-MIN(0,BY$72*ScaleEconomics!$I$81)</f>
        <v>0</v>
      </c>
      <c r="BZ147" s="63">
        <f>-MIN(0,BZ$72*ScaleEconomics!$I$81)</f>
        <v>0</v>
      </c>
    </row>
    <row r="148" spans="1:78" x14ac:dyDescent="0.2">
      <c r="A148" s="155" t="s">
        <v>209</v>
      </c>
      <c r="E148" s="93"/>
      <c r="F148" s="63">
        <f t="shared" ref="F148:AK148" si="110">F138+F123</f>
        <v>0</v>
      </c>
      <c r="G148" s="63">
        <f t="shared" si="110"/>
        <v>0</v>
      </c>
      <c r="H148" s="63">
        <f t="shared" si="110"/>
        <v>0</v>
      </c>
      <c r="I148" s="63">
        <f t="shared" si="110"/>
        <v>0</v>
      </c>
      <c r="J148" s="63">
        <f t="shared" si="110"/>
        <v>0</v>
      </c>
      <c r="K148" s="63">
        <f t="shared" si="110"/>
        <v>0</v>
      </c>
      <c r="L148" s="63">
        <f t="shared" si="110"/>
        <v>0</v>
      </c>
      <c r="M148" s="63">
        <f t="shared" si="110"/>
        <v>0</v>
      </c>
      <c r="N148" s="63">
        <f t="shared" si="110"/>
        <v>0</v>
      </c>
      <c r="O148" s="63">
        <f t="shared" si="110"/>
        <v>0</v>
      </c>
      <c r="P148" s="63">
        <f t="shared" si="110"/>
        <v>0</v>
      </c>
      <c r="Q148" s="63">
        <f t="shared" si="110"/>
        <v>4.0864814594264078E-3</v>
      </c>
      <c r="R148" s="63">
        <f t="shared" si="110"/>
        <v>0</v>
      </c>
      <c r="S148" s="63">
        <f t="shared" si="110"/>
        <v>0</v>
      </c>
      <c r="T148" s="63">
        <f t="shared" si="110"/>
        <v>0</v>
      </c>
      <c r="U148" s="63">
        <f t="shared" si="110"/>
        <v>0</v>
      </c>
      <c r="V148" s="63">
        <f t="shared" si="110"/>
        <v>0</v>
      </c>
      <c r="W148" s="63">
        <f t="shared" si="110"/>
        <v>0</v>
      </c>
      <c r="X148" s="63">
        <f t="shared" si="110"/>
        <v>0</v>
      </c>
      <c r="Y148" s="63">
        <f t="shared" si="110"/>
        <v>0</v>
      </c>
      <c r="Z148" s="63">
        <f t="shared" si="110"/>
        <v>0</v>
      </c>
      <c r="AA148" s="63">
        <f t="shared" si="110"/>
        <v>0</v>
      </c>
      <c r="AB148" s="63">
        <f t="shared" si="110"/>
        <v>0</v>
      </c>
      <c r="AC148" s="63">
        <f t="shared" si="110"/>
        <v>0</v>
      </c>
      <c r="AD148" s="63">
        <f t="shared" si="110"/>
        <v>0</v>
      </c>
      <c r="AE148" s="63">
        <f t="shared" si="110"/>
        <v>0</v>
      </c>
      <c r="AF148" s="63">
        <f t="shared" si="110"/>
        <v>0</v>
      </c>
      <c r="AG148" s="63">
        <f t="shared" si="110"/>
        <v>0</v>
      </c>
      <c r="AH148" s="63">
        <f t="shared" si="110"/>
        <v>0</v>
      </c>
      <c r="AI148" s="63">
        <f t="shared" si="110"/>
        <v>0</v>
      </c>
      <c r="AJ148" s="63">
        <f t="shared" si="110"/>
        <v>0</v>
      </c>
      <c r="AK148" s="63">
        <f t="shared" si="110"/>
        <v>0</v>
      </c>
      <c r="AL148" s="63">
        <f t="shared" ref="AL148:BQ148" si="111">AL138+AL123</f>
        <v>0</v>
      </c>
      <c r="AM148" s="63">
        <f t="shared" si="111"/>
        <v>0</v>
      </c>
      <c r="AN148" s="63">
        <f t="shared" si="111"/>
        <v>0</v>
      </c>
      <c r="AO148" s="63">
        <f t="shared" si="111"/>
        <v>0</v>
      </c>
      <c r="AP148" s="63">
        <f t="shared" si="111"/>
        <v>0</v>
      </c>
      <c r="AQ148" s="63">
        <f t="shared" si="111"/>
        <v>0</v>
      </c>
      <c r="AR148" s="63">
        <f t="shared" si="111"/>
        <v>0</v>
      </c>
      <c r="AS148" s="63">
        <f t="shared" si="111"/>
        <v>0</v>
      </c>
      <c r="AT148" s="63">
        <f t="shared" si="111"/>
        <v>0</v>
      </c>
      <c r="AU148" s="63">
        <f t="shared" si="111"/>
        <v>0</v>
      </c>
      <c r="AV148" s="63">
        <f t="shared" si="111"/>
        <v>0</v>
      </c>
      <c r="AW148" s="63">
        <f t="shared" si="111"/>
        <v>0</v>
      </c>
      <c r="AX148" s="63">
        <f t="shared" si="111"/>
        <v>0</v>
      </c>
      <c r="AY148" s="63">
        <f t="shared" si="111"/>
        <v>0</v>
      </c>
      <c r="AZ148" s="63">
        <f t="shared" si="111"/>
        <v>0</v>
      </c>
      <c r="BA148" s="63">
        <f t="shared" si="111"/>
        <v>0</v>
      </c>
      <c r="BB148" s="63">
        <f t="shared" si="111"/>
        <v>0</v>
      </c>
      <c r="BC148" s="63">
        <f t="shared" si="111"/>
        <v>0</v>
      </c>
      <c r="BD148" s="63">
        <f t="shared" si="111"/>
        <v>0</v>
      </c>
      <c r="BE148" s="63">
        <f t="shared" si="111"/>
        <v>0</v>
      </c>
      <c r="BF148" s="63">
        <f t="shared" si="111"/>
        <v>0</v>
      </c>
      <c r="BG148" s="63">
        <f t="shared" si="111"/>
        <v>0</v>
      </c>
      <c r="BH148" s="63">
        <f t="shared" si="111"/>
        <v>0</v>
      </c>
      <c r="BI148" s="63">
        <f t="shared" si="111"/>
        <v>0</v>
      </c>
      <c r="BJ148" s="63">
        <f t="shared" si="111"/>
        <v>0</v>
      </c>
      <c r="BK148" s="63">
        <f t="shared" si="111"/>
        <v>0</v>
      </c>
      <c r="BL148" s="63">
        <f t="shared" si="111"/>
        <v>0</v>
      </c>
      <c r="BM148" s="63">
        <f t="shared" si="111"/>
        <v>0</v>
      </c>
      <c r="BN148" s="63">
        <f t="shared" si="111"/>
        <v>0</v>
      </c>
      <c r="BO148" s="63">
        <f t="shared" si="111"/>
        <v>0</v>
      </c>
      <c r="BP148" s="63">
        <f t="shared" si="111"/>
        <v>0</v>
      </c>
      <c r="BQ148" s="63">
        <f t="shared" si="111"/>
        <v>0</v>
      </c>
      <c r="BR148" s="63">
        <f t="shared" ref="BR148:BZ148" si="112">BR138+BR123</f>
        <v>0</v>
      </c>
      <c r="BS148" s="63">
        <f t="shared" si="112"/>
        <v>0</v>
      </c>
      <c r="BT148" s="63">
        <f t="shared" si="112"/>
        <v>0</v>
      </c>
      <c r="BU148" s="63">
        <f t="shared" si="112"/>
        <v>0</v>
      </c>
      <c r="BV148" s="63">
        <f t="shared" si="112"/>
        <v>0</v>
      </c>
      <c r="BW148" s="63">
        <f t="shared" si="112"/>
        <v>0</v>
      </c>
      <c r="BX148" s="63">
        <f t="shared" si="112"/>
        <v>0</v>
      </c>
      <c r="BY148" s="63">
        <f t="shared" si="112"/>
        <v>0</v>
      </c>
      <c r="BZ148" s="63">
        <f t="shared" si="112"/>
        <v>0</v>
      </c>
    </row>
    <row r="149" spans="1:78" x14ac:dyDescent="0.2">
      <c r="A149" s="155" t="s">
        <v>218</v>
      </c>
      <c r="E149" s="93"/>
      <c r="F149" s="63">
        <f>MIN(F145+F146-F148,F141*ScaleEconomics!$I$99)</f>
        <v>0</v>
      </c>
      <c r="G149" s="63">
        <f>MIN(G145+G146-G148,G141*ScaleEconomics!$I$99)</f>
        <v>0</v>
      </c>
      <c r="H149" s="63">
        <f>MIN(H145+H146-H148,H141*ScaleEconomics!$I$99)</f>
        <v>0</v>
      </c>
      <c r="I149" s="63">
        <f>MIN(I145+I146-I148,I141*ScaleEconomics!$I$99)</f>
        <v>0</v>
      </c>
      <c r="J149" s="63">
        <f>MIN(J145+J146-J148,J141*ScaleEconomics!$I$99)</f>
        <v>0</v>
      </c>
      <c r="K149" s="63">
        <f>MIN(K145+K146-K148,K141*ScaleEconomics!$I$99)</f>
        <v>0</v>
      </c>
      <c r="L149" s="63">
        <f>MIN(L145+L146-L148,L141*ScaleEconomics!$I$99)</f>
        <v>0</v>
      </c>
      <c r="M149" s="63">
        <f>MIN(M145+M146-M148,M141*ScaleEconomics!$I$99)</f>
        <v>0</v>
      </c>
      <c r="N149" s="63">
        <f>MIN(N145+N146-N148,N141*ScaleEconomics!$I$99)</f>
        <v>0</v>
      </c>
      <c r="O149" s="63">
        <f>MIN(O145+O146-O148,O141*ScaleEconomics!$I$99)</f>
        <v>0</v>
      </c>
      <c r="P149" s="63">
        <f>MIN(P145+P146-P148,P141*ScaleEconomics!$I$99)</f>
        <v>0</v>
      </c>
      <c r="Q149" s="63">
        <f>MIN(Q145+Q146-Q148,Q141*ScaleEconomics!$I$99)</f>
        <v>0</v>
      </c>
      <c r="R149" s="63">
        <f>MIN(R145+R146-R148,R141*ScaleEconomics!$I$99)</f>
        <v>0</v>
      </c>
      <c r="S149" s="63">
        <f>MIN(S145+S146-S148,S141*ScaleEconomics!$I$99)</f>
        <v>0</v>
      </c>
      <c r="T149" s="63">
        <f>MIN(T145+T146-T148,T141*ScaleEconomics!$I$99)</f>
        <v>0</v>
      </c>
      <c r="U149" s="63">
        <f>MIN(U145+U146-U148,U141*ScaleEconomics!$I$99)</f>
        <v>0</v>
      </c>
      <c r="V149" s="63">
        <f>MIN(V145+V146-V148,V141*ScaleEconomics!$I$99)</f>
        <v>0</v>
      </c>
      <c r="W149" s="63">
        <f>MIN(W145+W146-W148,W141*ScaleEconomics!$I$99)</f>
        <v>0</v>
      </c>
      <c r="X149" s="63">
        <f>MIN(X145+X146-X148,X141*ScaleEconomics!$I$99)</f>
        <v>0</v>
      </c>
      <c r="Y149" s="63">
        <f>MIN(Y145+Y146-Y148,Y141*ScaleEconomics!$I$99)</f>
        <v>0</v>
      </c>
      <c r="Z149" s="63">
        <f>MIN(Z145+Z146-Z148,Z141*ScaleEconomics!$I$99)</f>
        <v>0</v>
      </c>
      <c r="AA149" s="63">
        <f>MIN(AA145+AA146-AA148,AA141*ScaleEconomics!$I$99)</f>
        <v>0</v>
      </c>
      <c r="AB149" s="63">
        <f>MIN(AB145+AB146-AB148,AB141*ScaleEconomics!$I$99)</f>
        <v>0</v>
      </c>
      <c r="AC149" s="63">
        <f>MIN(AC145+AC146-AC148,AC141*ScaleEconomics!$I$99)</f>
        <v>0</v>
      </c>
      <c r="AD149" s="63">
        <f>MIN(AD145+AD146-AD148,AD141*ScaleEconomics!$I$99)</f>
        <v>0</v>
      </c>
      <c r="AE149" s="63">
        <f>MIN(AE145+AE146-AE148,AE141*ScaleEconomics!$I$99)</f>
        <v>0</v>
      </c>
      <c r="AF149" s="63">
        <f>MIN(AF145+AF146-AF148,AF141*ScaleEconomics!$I$99)</f>
        <v>0</v>
      </c>
      <c r="AG149" s="63">
        <f>MIN(AG145+AG146-AG148,AG141*ScaleEconomics!$I$99)</f>
        <v>0</v>
      </c>
      <c r="AH149" s="63">
        <f>MIN(AH145+AH146-AH148,AH141*ScaleEconomics!$I$99)</f>
        <v>0</v>
      </c>
      <c r="AI149" s="63">
        <f>MIN(AI145+AI146-AI148,AI141*ScaleEconomics!$I$99)</f>
        <v>0</v>
      </c>
      <c r="AJ149" s="63">
        <f>MIN(AJ145+AJ146-AJ148,AJ141*ScaleEconomics!$I$99)</f>
        <v>0</v>
      </c>
      <c r="AK149" s="63">
        <f>MIN(AK145+AK146-AK148,AK141*ScaleEconomics!$I$99)</f>
        <v>0</v>
      </c>
      <c r="AL149" s="63">
        <f>MIN(AL145+AL146-AL148,AL141*ScaleEconomics!$I$99)</f>
        <v>0</v>
      </c>
      <c r="AM149" s="63">
        <f>MIN(AM145+AM146-AM148,AM141*ScaleEconomics!$I$99)</f>
        <v>0</v>
      </c>
      <c r="AN149" s="63">
        <f>MIN(AN145+AN146-AN148,AN141*ScaleEconomics!$I$99)</f>
        <v>0</v>
      </c>
      <c r="AO149" s="63">
        <f>MIN(AO145+AO146-AO148,AO141*ScaleEconomics!$I$99)</f>
        <v>0</v>
      </c>
      <c r="AP149" s="63">
        <f>MIN(AP145+AP146-AP148,AP141*ScaleEconomics!$I$99)</f>
        <v>0</v>
      </c>
      <c r="AQ149" s="63">
        <f>MIN(AQ145+AQ146-AQ148,AQ141*ScaleEconomics!$I$99)</f>
        <v>0</v>
      </c>
      <c r="AR149" s="63">
        <f>MIN(AR145+AR146-AR148,AR141*ScaleEconomics!$I$99)</f>
        <v>0</v>
      </c>
      <c r="AS149" s="63">
        <f>MIN(AS145+AS146-AS148,AS141*ScaleEconomics!$I$99)</f>
        <v>0</v>
      </c>
      <c r="AT149" s="63">
        <f>MIN(AT145+AT146-AT148,AT141*ScaleEconomics!$I$99)</f>
        <v>0</v>
      </c>
      <c r="AU149" s="63">
        <f>MIN(AU145+AU146-AU148,AU141*ScaleEconomics!$I$99)</f>
        <v>0</v>
      </c>
      <c r="AV149" s="63">
        <f>MIN(AV145+AV146-AV148,AV141*ScaleEconomics!$I$99)</f>
        <v>0</v>
      </c>
      <c r="AW149" s="63">
        <f>MIN(AW145+AW146-AW148,AW141*ScaleEconomics!$I$99)</f>
        <v>0</v>
      </c>
      <c r="AX149" s="63">
        <f>MIN(AX145+AX146-AX148,AX141*ScaleEconomics!$I$99)</f>
        <v>0</v>
      </c>
      <c r="AY149" s="63">
        <f>MIN(AY145+AY146-AY148,AY141*ScaleEconomics!$I$99)</f>
        <v>0</v>
      </c>
      <c r="AZ149" s="63">
        <f>MIN(AZ145+AZ146-AZ148,AZ141*ScaleEconomics!$I$99)</f>
        <v>0</v>
      </c>
      <c r="BA149" s="63">
        <f>MIN(BA145+BA146-BA148,BA141*ScaleEconomics!$I$99)</f>
        <v>0</v>
      </c>
      <c r="BB149" s="63">
        <f>MIN(BB145+BB146-BB148,BB141*ScaleEconomics!$I$99)</f>
        <v>0</v>
      </c>
      <c r="BC149" s="63">
        <f>MIN(BC145+BC146-BC148,BC141*ScaleEconomics!$I$99)</f>
        <v>0</v>
      </c>
      <c r="BD149" s="63">
        <f>MIN(BD145+BD146-BD148,BD141*ScaleEconomics!$I$99)</f>
        <v>0</v>
      </c>
      <c r="BE149" s="63">
        <f>MIN(BE145+BE146-BE148,BE141*ScaleEconomics!$I$99)</f>
        <v>0</v>
      </c>
      <c r="BF149" s="63">
        <f>MIN(BF145+BF146-BF148,BF141*ScaleEconomics!$I$99)</f>
        <v>0</v>
      </c>
      <c r="BG149" s="63">
        <f>MIN(BG145+BG146-BG148,BG141*ScaleEconomics!$I$99)</f>
        <v>0</v>
      </c>
      <c r="BH149" s="63">
        <f>MIN(BH145+BH146-BH148,BH141*ScaleEconomics!$I$99)</f>
        <v>0</v>
      </c>
      <c r="BI149" s="63">
        <f>MIN(BI145+BI146-BI148,BI141*ScaleEconomics!$I$99)</f>
        <v>0</v>
      </c>
      <c r="BJ149" s="63">
        <f>MIN(BJ145+BJ146-BJ148,BJ141*ScaleEconomics!$I$99)</f>
        <v>0</v>
      </c>
      <c r="BK149" s="63">
        <f>MIN(BK145+BK146-BK148,BK141*ScaleEconomics!$I$99)</f>
        <v>0</v>
      </c>
      <c r="BL149" s="63">
        <f>MIN(BL145+BL146-BL148,BL141*ScaleEconomics!$I$99)</f>
        <v>0</v>
      </c>
      <c r="BM149" s="63">
        <f>MIN(BM145+BM146-BM148,BM141*ScaleEconomics!$I$99)</f>
        <v>0</v>
      </c>
      <c r="BN149" s="63">
        <f>MIN(BN145+BN146-BN148,BN141*ScaleEconomics!$I$99)</f>
        <v>0</v>
      </c>
      <c r="BO149" s="63">
        <f>MIN(BO145+BO146-BO148,BO141*ScaleEconomics!$I$99)</f>
        <v>0</v>
      </c>
      <c r="BP149" s="63">
        <f>MIN(BP145+BP146-BP148,BP141*ScaleEconomics!$I$99)</f>
        <v>0</v>
      </c>
      <c r="BQ149" s="63">
        <f>MIN(BQ145+BQ146-BQ148,BQ141*ScaleEconomics!$I$99)</f>
        <v>0</v>
      </c>
      <c r="BR149" s="63">
        <f>MIN(BR145+BR146-BR148,BR141*ScaleEconomics!$I$99)</f>
        <v>0</v>
      </c>
      <c r="BS149" s="63">
        <f>MIN(BS145+BS146-BS148,BS141*ScaleEconomics!$I$99)</f>
        <v>0</v>
      </c>
      <c r="BT149" s="63">
        <f>MIN(BT145+BT146-BT148,BT141*ScaleEconomics!$I$99)</f>
        <v>0</v>
      </c>
      <c r="BU149" s="63">
        <f>MIN(BU145+BU146-BU148,BU141*ScaleEconomics!$I$99)</f>
        <v>0</v>
      </c>
      <c r="BV149" s="63">
        <f>MIN(BV145+BV146-BV148,BV141*ScaleEconomics!$I$99)</f>
        <v>0</v>
      </c>
      <c r="BW149" s="63">
        <f>MIN(BW145+BW146-BW148,BW141*ScaleEconomics!$I$99)</f>
        <v>0</v>
      </c>
      <c r="BX149" s="63">
        <f>MIN(BX145+BX146-BX148,BX141*ScaleEconomics!$I$99)</f>
        <v>0</v>
      </c>
      <c r="BY149" s="63">
        <f>MIN(BY145+BY146-BY148,BY141*ScaleEconomics!$I$99)</f>
        <v>0</v>
      </c>
      <c r="BZ149" s="63">
        <f>MIN(BZ145+BZ146-BZ148,BZ141*ScaleEconomics!$I$99)</f>
        <v>0</v>
      </c>
    </row>
    <row r="150" spans="1:78" x14ac:dyDescent="0.2">
      <c r="A150" s="155" t="s">
        <v>194</v>
      </c>
      <c r="E150" s="93"/>
      <c r="F150" s="63">
        <f>F145+F147-F149</f>
        <v>7.7249997815220794E-4</v>
      </c>
      <c r="G150" s="63">
        <f>G145+G146+G147-G148-G149</f>
        <v>2.0125213380529274E-3</v>
      </c>
      <c r="H150" s="63">
        <f t="shared" ref="H150:BS150" si="113">H145+H146+H147-H148-H149</f>
        <v>5.7717738731669641E-3</v>
      </c>
      <c r="I150" s="63">
        <f t="shared" si="113"/>
        <v>1.5766235403411055E-2</v>
      </c>
      <c r="J150" s="63">
        <f t="shared" si="113"/>
        <v>3.9768499763229354E-2</v>
      </c>
      <c r="K150" s="63">
        <f t="shared" si="113"/>
        <v>0.10576366735412926</v>
      </c>
      <c r="L150" s="63">
        <f t="shared" si="113"/>
        <v>0.27249344035773654</v>
      </c>
      <c r="M150" s="63">
        <f t="shared" si="113"/>
        <v>0.72450096607877756</v>
      </c>
      <c r="N150" s="63">
        <f t="shared" si="113"/>
        <v>1.8664177276215261</v>
      </c>
      <c r="O150" s="63">
        <f t="shared" si="113"/>
        <v>4.9621407184915327</v>
      </c>
      <c r="P150" s="63">
        <f t="shared" si="113"/>
        <v>13.192499805955174</v>
      </c>
      <c r="Q150" s="63">
        <f t="shared" si="113"/>
        <v>33.980841501712746</v>
      </c>
      <c r="R150" s="63">
        <f t="shared" si="113"/>
        <v>90.342484305563573</v>
      </c>
      <c r="S150" s="63">
        <f t="shared" si="113"/>
        <v>232.72941960245444</v>
      </c>
      <c r="T150" s="63">
        <f t="shared" si="113"/>
        <v>618.74141453553796</v>
      </c>
      <c r="U150" s="63">
        <f t="shared" si="113"/>
        <v>1645.0044808060911</v>
      </c>
      <c r="V150" s="63">
        <f t="shared" si="113"/>
        <v>3978.5888292035565</v>
      </c>
      <c r="W150" s="63">
        <f t="shared" si="113"/>
        <v>10577.59557962966</v>
      </c>
      <c r="X150" s="63">
        <f t="shared" si="113"/>
        <v>27248.726874838641</v>
      </c>
      <c r="Y150" s="63">
        <f t="shared" si="113"/>
        <v>72444.282461710653</v>
      </c>
      <c r="Z150" s="63">
        <f t="shared" si="113"/>
        <v>186622.22918073885</v>
      </c>
      <c r="AA150" s="63">
        <f t="shared" si="113"/>
        <v>496159.45532073989</v>
      </c>
      <c r="AB150" s="63">
        <f t="shared" si="113"/>
        <v>1319104.4077914204</v>
      </c>
      <c r="AC150" s="63">
        <f t="shared" si="113"/>
        <v>3398117.791204364</v>
      </c>
      <c r="AD150" s="63">
        <f t="shared" si="113"/>
        <v>9034337.8696158268</v>
      </c>
      <c r="AE150" s="63">
        <f t="shared" si="113"/>
        <v>23273172.362370867</v>
      </c>
      <c r="AF150" s="63">
        <f t="shared" si="113"/>
        <v>61874754.007554233</v>
      </c>
      <c r="AG150" s="63">
        <f t="shared" si="113"/>
        <v>164502076.63504523</v>
      </c>
      <c r="AH150" s="63">
        <f t="shared" si="113"/>
        <v>397862821.72329688</v>
      </c>
      <c r="AI150" s="63">
        <f t="shared" si="113"/>
        <v>1057770029.7825907</v>
      </c>
      <c r="AJ150" s="63">
        <f t="shared" si="113"/>
        <v>2724899663.7234726</v>
      </c>
      <c r="AK150" s="63">
        <f t="shared" si="113"/>
        <v>7244499966.0107088</v>
      </c>
      <c r="AL150" s="63">
        <f t="shared" si="113"/>
        <v>18662407674.080791</v>
      </c>
      <c r="AM150" s="63">
        <f t="shared" si="113"/>
        <v>49616436729.934799</v>
      </c>
      <c r="AN150" s="63">
        <f t="shared" si="113"/>
        <v>131911746692.50587</v>
      </c>
      <c r="AO150" s="63">
        <f t="shared" si="113"/>
        <v>339815143257.05005</v>
      </c>
      <c r="AP150" s="63">
        <f t="shared" si="113"/>
        <v>903442730956.07458</v>
      </c>
      <c r="AQ150" s="63">
        <f t="shared" si="113"/>
        <v>2327340276677.728</v>
      </c>
      <c r="AR150" s="63">
        <f t="shared" si="113"/>
        <v>6187536656761.8975</v>
      </c>
      <c r="AS150" s="63">
        <f t="shared" si="113"/>
        <v>16450370520560.406</v>
      </c>
      <c r="AT150" s="63">
        <f t="shared" si="113"/>
        <v>41061640826215.25</v>
      </c>
      <c r="AU150" s="63">
        <f t="shared" si="113"/>
        <v>109167709743623.12</v>
      </c>
      <c r="AV150" s="63">
        <f t="shared" si="113"/>
        <v>281224696478686.56</v>
      </c>
      <c r="AW150" s="63">
        <f t="shared" si="113"/>
        <v>747672412017284.75</v>
      </c>
      <c r="AX150" s="63">
        <f t="shared" si="113"/>
        <v>1926063555137746.5</v>
      </c>
      <c r="AY150" s="63">
        <f t="shared" si="113"/>
        <v>5120690330543444</v>
      </c>
      <c r="AZ150" s="63">
        <f t="shared" si="113"/>
        <v>1.3614020882839376E+16</v>
      </c>
      <c r="BA150" s="63">
        <f t="shared" si="113"/>
        <v>3.5070799777904528E+16</v>
      </c>
      <c r="BB150" s="63">
        <f t="shared" si="113"/>
        <v>9.3240280066613568E+16</v>
      </c>
      <c r="BC150" s="63">
        <f t="shared" si="113"/>
        <v>2.4019437178723827E+17</v>
      </c>
      <c r="BD150" s="63">
        <f t="shared" si="113"/>
        <v>6.385879602887273E+17</v>
      </c>
      <c r="BE150" s="63">
        <f t="shared" si="113"/>
        <v>1.6977691025455729E+18</v>
      </c>
      <c r="BF150" s="63">
        <f t="shared" si="113"/>
        <v>4.1062047336459464E+18</v>
      </c>
      <c r="BG150" s="63">
        <f t="shared" si="113"/>
        <v>1.0916879050394968E+19</v>
      </c>
      <c r="BH150" s="63">
        <f t="shared" si="113"/>
        <v>2.8122748060318196E+19</v>
      </c>
      <c r="BI150" s="63">
        <f t="shared" si="113"/>
        <v>7.4767981397416444E+19</v>
      </c>
      <c r="BJ150" s="63">
        <f t="shared" si="113"/>
        <v>1.9260826231669444E+20</v>
      </c>
      <c r="BK150" s="63">
        <f t="shared" si="113"/>
        <v>5.120741025377722E+20</v>
      </c>
      <c r="BL150" s="63">
        <f t="shared" si="113"/>
        <v>1.3614155661646129E+21</v>
      </c>
      <c r="BM150" s="63">
        <f t="shared" si="113"/>
        <v>3.5071146978822361E+21</v>
      </c>
      <c r="BN150" s="63">
        <f t="shared" si="113"/>
        <v>9.3241203145386314E+21</v>
      </c>
      <c r="BO150" s="63">
        <f t="shared" si="113"/>
        <v>2.401967497115192E+22</v>
      </c>
      <c r="BP150" s="63">
        <f t="shared" si="113"/>
        <v>6.3859428230953481E+22</v>
      </c>
      <c r="BQ150" s="63">
        <f t="shared" si="113"/>
        <v>1.6977859104596897E+23</v>
      </c>
      <c r="BR150" s="63">
        <f t="shared" si="113"/>
        <v>4.1062453850728139E+23</v>
      </c>
      <c r="BS150" s="63">
        <f t="shared" si="113"/>
        <v>1.0916987127497579E+24</v>
      </c>
      <c r="BT150" s="63">
        <f t="shared" ref="BT150:BZ150" si="114">BT145+BT146+BT147-BT148-BT149</f>
        <v>2.8123026475524023E+24</v>
      </c>
      <c r="BU150" s="63">
        <f t="shared" si="114"/>
        <v>7.4768721600432353E+24</v>
      </c>
      <c r="BV150" s="63">
        <f t="shared" si="114"/>
        <v>1.9261016913849156E+25</v>
      </c>
      <c r="BW150" s="63">
        <f t="shared" si="114"/>
        <v>5.1207917207138788E+25</v>
      </c>
      <c r="BX150" s="63">
        <f t="shared" si="114"/>
        <v>1.3614290441787194E+26</v>
      </c>
      <c r="BY150" s="63">
        <f t="shared" si="114"/>
        <v>3.5071494183177491E+26</v>
      </c>
      <c r="BZ150" s="63">
        <f t="shared" si="114"/>
        <v>9.3242126233297568E+26</v>
      </c>
    </row>
    <row r="151" spans="1:78" x14ac:dyDescent="0.2">
      <c r="A151" s="155" t="s">
        <v>211</v>
      </c>
      <c r="B151" s="101">
        <f>XIRR(F151:BZ151, $F$2:$BZ$2)</f>
        <v>0.27576653361320502</v>
      </c>
      <c r="E151" s="93"/>
      <c r="F151" s="63">
        <f>-F147+F149</f>
        <v>-7.7249997815220794E-4</v>
      </c>
      <c r="G151" s="63">
        <f t="shared" ref="G151:W151" si="115">IF(G145="","",-G147+G148+G149)</f>
        <v>-2.2499999363656542E-5</v>
      </c>
      <c r="H151" s="63">
        <f t="shared" si="115"/>
        <v>-4.2122428808696318E-4</v>
      </c>
      <c r="I151" s="63">
        <f t="shared" si="115"/>
        <v>-4.2122428808696318E-4</v>
      </c>
      <c r="J151" s="63">
        <f t="shared" si="115"/>
        <v>-1.6364649958426065E-3</v>
      </c>
      <c r="K151" s="63">
        <f t="shared" si="115"/>
        <v>-3.3941222000701621E-5</v>
      </c>
      <c r="L151" s="63">
        <f t="shared" si="115"/>
        <v>-3.7827613005590118E-5</v>
      </c>
      <c r="M151" s="63">
        <f t="shared" si="115"/>
        <v>-4.1733435965503012E-5</v>
      </c>
      <c r="N151" s="63">
        <f t="shared" si="115"/>
        <v>-4.5658788040215543E-5</v>
      </c>
      <c r="O151" s="63">
        <f t="shared" si="115"/>
        <v>-2.6573767526634305E-5</v>
      </c>
      <c r="P151" s="63">
        <f t="shared" si="115"/>
        <v>-3.6766370156004551E-6</v>
      </c>
      <c r="Q151" s="63">
        <f t="shared" si="115"/>
        <v>4.0864814594264078E-3</v>
      </c>
      <c r="R151" s="63">
        <f t="shared" si="115"/>
        <v>0</v>
      </c>
      <c r="S151" s="63">
        <f t="shared" si="115"/>
        <v>0</v>
      </c>
      <c r="T151" s="63">
        <f t="shared" si="115"/>
        <v>0</v>
      </c>
      <c r="U151" s="63">
        <f t="shared" si="115"/>
        <v>0</v>
      </c>
      <c r="V151" s="63">
        <f t="shared" si="115"/>
        <v>0</v>
      </c>
      <c r="W151" s="63">
        <f t="shared" si="115"/>
        <v>0</v>
      </c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</row>
    <row r="152" spans="1:78" x14ac:dyDescent="0.2">
      <c r="E152" s="9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</row>
    <row r="153" spans="1:78" x14ac:dyDescent="0.2">
      <c r="A153" s="169" t="s">
        <v>195</v>
      </c>
      <c r="B153" s="104"/>
      <c r="C153" s="44">
        <f>SUM(F153:BB153)</f>
        <v>0</v>
      </c>
      <c r="E153" s="93"/>
      <c r="F153" s="122">
        <f>F149</f>
        <v>0</v>
      </c>
      <c r="G153" s="122">
        <f t="shared" ref="G153:BR153" si="116">G149</f>
        <v>0</v>
      </c>
      <c r="H153" s="122">
        <f t="shared" si="116"/>
        <v>0</v>
      </c>
      <c r="I153" s="122">
        <f t="shared" si="116"/>
        <v>0</v>
      </c>
      <c r="J153" s="122">
        <f t="shared" si="116"/>
        <v>0</v>
      </c>
      <c r="K153" s="122">
        <f t="shared" si="116"/>
        <v>0</v>
      </c>
      <c r="L153" s="122">
        <f t="shared" si="116"/>
        <v>0</v>
      </c>
      <c r="M153" s="122">
        <f t="shared" si="116"/>
        <v>0</v>
      </c>
      <c r="N153" s="122">
        <f t="shared" si="116"/>
        <v>0</v>
      </c>
      <c r="O153" s="122">
        <f t="shared" si="116"/>
        <v>0</v>
      </c>
      <c r="P153" s="122">
        <f t="shared" si="116"/>
        <v>0</v>
      </c>
      <c r="Q153" s="122">
        <f t="shared" si="116"/>
        <v>0</v>
      </c>
      <c r="R153" s="122">
        <f t="shared" si="116"/>
        <v>0</v>
      </c>
      <c r="S153" s="122">
        <f t="shared" si="116"/>
        <v>0</v>
      </c>
      <c r="T153" s="122">
        <f t="shared" si="116"/>
        <v>0</v>
      </c>
      <c r="U153" s="122">
        <f t="shared" si="116"/>
        <v>0</v>
      </c>
      <c r="V153" s="122">
        <f t="shared" si="116"/>
        <v>0</v>
      </c>
      <c r="W153" s="122">
        <f t="shared" si="116"/>
        <v>0</v>
      </c>
      <c r="X153" s="122">
        <f t="shared" si="116"/>
        <v>0</v>
      </c>
      <c r="Y153" s="122">
        <f t="shared" si="116"/>
        <v>0</v>
      </c>
      <c r="Z153" s="122">
        <f t="shared" si="116"/>
        <v>0</v>
      </c>
      <c r="AA153" s="122">
        <f t="shared" si="116"/>
        <v>0</v>
      </c>
      <c r="AB153" s="122">
        <f t="shared" si="116"/>
        <v>0</v>
      </c>
      <c r="AC153" s="122">
        <f t="shared" si="116"/>
        <v>0</v>
      </c>
      <c r="AD153" s="122">
        <f t="shared" si="116"/>
        <v>0</v>
      </c>
      <c r="AE153" s="122">
        <f t="shared" si="116"/>
        <v>0</v>
      </c>
      <c r="AF153" s="122">
        <f t="shared" si="116"/>
        <v>0</v>
      </c>
      <c r="AG153" s="122">
        <f t="shared" si="116"/>
        <v>0</v>
      </c>
      <c r="AH153" s="122">
        <f t="shared" si="116"/>
        <v>0</v>
      </c>
      <c r="AI153" s="122">
        <f t="shared" si="116"/>
        <v>0</v>
      </c>
      <c r="AJ153" s="122">
        <f t="shared" si="116"/>
        <v>0</v>
      </c>
      <c r="AK153" s="122">
        <f t="shared" si="116"/>
        <v>0</v>
      </c>
      <c r="AL153" s="122">
        <f t="shared" si="116"/>
        <v>0</v>
      </c>
      <c r="AM153" s="122">
        <f t="shared" si="116"/>
        <v>0</v>
      </c>
      <c r="AN153" s="122">
        <f t="shared" si="116"/>
        <v>0</v>
      </c>
      <c r="AO153" s="122">
        <f t="shared" si="116"/>
        <v>0</v>
      </c>
      <c r="AP153" s="122">
        <f t="shared" si="116"/>
        <v>0</v>
      </c>
      <c r="AQ153" s="122">
        <f t="shared" si="116"/>
        <v>0</v>
      </c>
      <c r="AR153" s="122">
        <f t="shared" si="116"/>
        <v>0</v>
      </c>
      <c r="AS153" s="122">
        <f t="shared" si="116"/>
        <v>0</v>
      </c>
      <c r="AT153" s="122">
        <f t="shared" si="116"/>
        <v>0</v>
      </c>
      <c r="AU153" s="122">
        <f t="shared" si="116"/>
        <v>0</v>
      </c>
      <c r="AV153" s="122">
        <f t="shared" si="116"/>
        <v>0</v>
      </c>
      <c r="AW153" s="122">
        <f t="shared" si="116"/>
        <v>0</v>
      </c>
      <c r="AX153" s="122">
        <f t="shared" si="116"/>
        <v>0</v>
      </c>
      <c r="AY153" s="122">
        <f t="shared" si="116"/>
        <v>0</v>
      </c>
      <c r="AZ153" s="122">
        <f t="shared" si="116"/>
        <v>0</v>
      </c>
      <c r="BA153" s="122">
        <f t="shared" si="116"/>
        <v>0</v>
      </c>
      <c r="BB153" s="122">
        <f t="shared" si="116"/>
        <v>0</v>
      </c>
      <c r="BC153" s="122">
        <f t="shared" si="116"/>
        <v>0</v>
      </c>
      <c r="BD153" s="122">
        <f t="shared" si="116"/>
        <v>0</v>
      </c>
      <c r="BE153" s="122">
        <f t="shared" si="116"/>
        <v>0</v>
      </c>
      <c r="BF153" s="122">
        <f t="shared" si="116"/>
        <v>0</v>
      </c>
      <c r="BG153" s="122">
        <f t="shared" si="116"/>
        <v>0</v>
      </c>
      <c r="BH153" s="122">
        <f t="shared" si="116"/>
        <v>0</v>
      </c>
      <c r="BI153" s="122">
        <f t="shared" si="116"/>
        <v>0</v>
      </c>
      <c r="BJ153" s="122">
        <f t="shared" si="116"/>
        <v>0</v>
      </c>
      <c r="BK153" s="122">
        <f t="shared" si="116"/>
        <v>0</v>
      </c>
      <c r="BL153" s="122">
        <f t="shared" si="116"/>
        <v>0</v>
      </c>
      <c r="BM153" s="122">
        <f t="shared" si="116"/>
        <v>0</v>
      </c>
      <c r="BN153" s="122">
        <f t="shared" si="116"/>
        <v>0</v>
      </c>
      <c r="BO153" s="122">
        <f t="shared" si="116"/>
        <v>0</v>
      </c>
      <c r="BP153" s="122">
        <f t="shared" si="116"/>
        <v>0</v>
      </c>
      <c r="BQ153" s="122">
        <f t="shared" si="116"/>
        <v>0</v>
      </c>
      <c r="BR153" s="122">
        <f t="shared" si="116"/>
        <v>0</v>
      </c>
      <c r="BS153" s="122">
        <f t="shared" ref="BS153:BZ153" si="117">BS149</f>
        <v>0</v>
      </c>
      <c r="BT153" s="122">
        <f t="shared" si="117"/>
        <v>0</v>
      </c>
      <c r="BU153" s="122">
        <f t="shared" si="117"/>
        <v>0</v>
      </c>
      <c r="BV153" s="122">
        <f t="shared" si="117"/>
        <v>0</v>
      </c>
      <c r="BW153" s="122">
        <f t="shared" si="117"/>
        <v>0</v>
      </c>
      <c r="BX153" s="122">
        <f t="shared" si="117"/>
        <v>0</v>
      </c>
      <c r="BY153" s="122">
        <f t="shared" si="117"/>
        <v>0</v>
      </c>
      <c r="BZ153" s="122">
        <f t="shared" si="117"/>
        <v>0</v>
      </c>
    </row>
    <row r="154" spans="1:78" x14ac:dyDescent="0.2">
      <c r="A154" s="169" t="s">
        <v>200</v>
      </c>
      <c r="B154" s="104"/>
      <c r="C154" s="44">
        <f>SUM(F154:BB154)</f>
        <v>0</v>
      </c>
      <c r="E154" s="93"/>
      <c r="F154" s="122">
        <f>F153/ScaleEconomics!$I$99*ScaleEconomics!$I$94</f>
        <v>0</v>
      </c>
      <c r="G154" s="122">
        <f>G153/ScaleEconomics!$I$99*ScaleEconomics!$I$94</f>
        <v>0</v>
      </c>
      <c r="H154" s="122">
        <f>H153/ScaleEconomics!$I$99*ScaleEconomics!$I$94</f>
        <v>0</v>
      </c>
      <c r="I154" s="122">
        <f>I153/ScaleEconomics!$I$99*ScaleEconomics!$I$94</f>
        <v>0</v>
      </c>
      <c r="J154" s="122">
        <f>J153/ScaleEconomics!$I$99*ScaleEconomics!$I$94</f>
        <v>0</v>
      </c>
      <c r="K154" s="122">
        <f>K153/ScaleEconomics!$I$99*ScaleEconomics!$I$94</f>
        <v>0</v>
      </c>
      <c r="L154" s="122">
        <f>L153/ScaleEconomics!$I$99*ScaleEconomics!$I$94</f>
        <v>0</v>
      </c>
      <c r="M154" s="122">
        <f>M153/ScaleEconomics!$I$99*ScaleEconomics!$I$94</f>
        <v>0</v>
      </c>
      <c r="N154" s="122">
        <f>N153/ScaleEconomics!$I$99*ScaleEconomics!$I$94</f>
        <v>0</v>
      </c>
      <c r="O154" s="122">
        <f>O153/ScaleEconomics!$I$99*ScaleEconomics!$I$94</f>
        <v>0</v>
      </c>
      <c r="P154" s="122">
        <f>P153/ScaleEconomics!$I$99*ScaleEconomics!$I$94</f>
        <v>0</v>
      </c>
      <c r="Q154" s="122">
        <f>Q153/ScaleEconomics!$I$99*ScaleEconomics!$I$94</f>
        <v>0</v>
      </c>
      <c r="R154" s="122">
        <f>R153/ScaleEconomics!$I$99*ScaleEconomics!$I$94</f>
        <v>0</v>
      </c>
      <c r="S154" s="122">
        <f>S153/ScaleEconomics!$I$99*ScaleEconomics!$I$94</f>
        <v>0</v>
      </c>
      <c r="T154" s="122">
        <f>T153/ScaleEconomics!$I$99*ScaleEconomics!$I$94</f>
        <v>0</v>
      </c>
      <c r="U154" s="122">
        <f>U153/ScaleEconomics!$I$99*ScaleEconomics!$I$94</f>
        <v>0</v>
      </c>
      <c r="V154" s="122">
        <f>V153/ScaleEconomics!$I$99*ScaleEconomics!$I$94</f>
        <v>0</v>
      </c>
      <c r="W154" s="122">
        <f>W153/ScaleEconomics!$I$99*ScaleEconomics!$I$94</f>
        <v>0</v>
      </c>
      <c r="X154" s="122">
        <f>X153/ScaleEconomics!$I$99*ScaleEconomics!$I$94</f>
        <v>0</v>
      </c>
      <c r="Y154" s="122">
        <f>Y153/ScaleEconomics!$I$99*ScaleEconomics!$I$94</f>
        <v>0</v>
      </c>
      <c r="Z154" s="122">
        <f>Z153/ScaleEconomics!$I$99*ScaleEconomics!$I$94</f>
        <v>0</v>
      </c>
      <c r="AA154" s="122">
        <f>AA153/ScaleEconomics!$I$99*ScaleEconomics!$I$94</f>
        <v>0</v>
      </c>
      <c r="AB154" s="122">
        <f>AB153/ScaleEconomics!$I$99*ScaleEconomics!$I$94</f>
        <v>0</v>
      </c>
      <c r="AC154" s="122">
        <f>AC153/ScaleEconomics!$I$99*ScaleEconomics!$I$94</f>
        <v>0</v>
      </c>
      <c r="AD154" s="122">
        <f>AD153/ScaleEconomics!$I$99*ScaleEconomics!$I$94</f>
        <v>0</v>
      </c>
      <c r="AE154" s="122">
        <f>AE153/ScaleEconomics!$I$99*ScaleEconomics!$I$94</f>
        <v>0</v>
      </c>
      <c r="AF154" s="122">
        <f>AF153/ScaleEconomics!$I$99*ScaleEconomics!$I$94</f>
        <v>0</v>
      </c>
      <c r="AG154" s="122">
        <f>AG153/ScaleEconomics!$I$99*ScaleEconomics!$I$94</f>
        <v>0</v>
      </c>
      <c r="AH154" s="122">
        <f>AH153/ScaleEconomics!$I$99*ScaleEconomics!$I$94</f>
        <v>0</v>
      </c>
      <c r="AI154" s="122">
        <f>AI153/ScaleEconomics!$I$99*ScaleEconomics!$I$94</f>
        <v>0</v>
      </c>
      <c r="AJ154" s="122">
        <f>AJ153/ScaleEconomics!$I$99*ScaleEconomics!$I$94</f>
        <v>0</v>
      </c>
      <c r="AK154" s="122">
        <f>AK153/ScaleEconomics!$I$99*ScaleEconomics!$I$94</f>
        <v>0</v>
      </c>
      <c r="AL154" s="122">
        <f>AL153/ScaleEconomics!$I$99*ScaleEconomics!$I$94</f>
        <v>0</v>
      </c>
      <c r="AM154" s="122">
        <f>AM153/ScaleEconomics!$I$99*ScaleEconomics!$I$94</f>
        <v>0</v>
      </c>
      <c r="AN154" s="122">
        <f>AN153/ScaleEconomics!$I$99*ScaleEconomics!$I$94</f>
        <v>0</v>
      </c>
      <c r="AO154" s="122">
        <f>AO153/ScaleEconomics!$I$99*ScaleEconomics!$I$94</f>
        <v>0</v>
      </c>
      <c r="AP154" s="122">
        <f>AP153/ScaleEconomics!$I$99*ScaleEconomics!$I$94</f>
        <v>0</v>
      </c>
      <c r="AQ154" s="122">
        <f>AQ153/ScaleEconomics!$I$99*ScaleEconomics!$I$94</f>
        <v>0</v>
      </c>
      <c r="AR154" s="122">
        <f>AR153/ScaleEconomics!$I$99*ScaleEconomics!$I$94</f>
        <v>0</v>
      </c>
      <c r="AS154" s="122">
        <f>AS153/ScaleEconomics!$I$99*ScaleEconomics!$I$94</f>
        <v>0</v>
      </c>
      <c r="AT154" s="122">
        <f>AT153/ScaleEconomics!$I$99*ScaleEconomics!$I$94</f>
        <v>0</v>
      </c>
      <c r="AU154" s="122">
        <f>AU153/ScaleEconomics!$I$99*ScaleEconomics!$I$94</f>
        <v>0</v>
      </c>
      <c r="AV154" s="122">
        <f>AV153/ScaleEconomics!$I$99*ScaleEconomics!$I$94</f>
        <v>0</v>
      </c>
      <c r="AW154" s="122">
        <f>AW153/ScaleEconomics!$I$99*ScaleEconomics!$I$94</f>
        <v>0</v>
      </c>
      <c r="AX154" s="122">
        <f>AX153/ScaleEconomics!$I$99*ScaleEconomics!$I$94</f>
        <v>0</v>
      </c>
      <c r="AY154" s="122">
        <f>AY153/ScaleEconomics!$I$99*ScaleEconomics!$I$94</f>
        <v>0</v>
      </c>
      <c r="AZ154" s="122">
        <f>AZ153/ScaleEconomics!$I$99*ScaleEconomics!$I$94</f>
        <v>0</v>
      </c>
      <c r="BA154" s="122">
        <f>BA153/ScaleEconomics!$I$99*ScaleEconomics!$I$94</f>
        <v>0</v>
      </c>
      <c r="BB154" s="122">
        <f>BB153/ScaleEconomics!$I$99*ScaleEconomics!$I$94</f>
        <v>0</v>
      </c>
      <c r="BC154" s="122">
        <f>BC153/ScaleEconomics!$I$99*ScaleEconomics!$I$94</f>
        <v>0</v>
      </c>
      <c r="BD154" s="122">
        <f>BD153/ScaleEconomics!$I$99*ScaleEconomics!$I$94</f>
        <v>0</v>
      </c>
      <c r="BE154" s="122">
        <f>BE153/ScaleEconomics!$I$99*ScaleEconomics!$I$94</f>
        <v>0</v>
      </c>
      <c r="BF154" s="122">
        <f>BF153/ScaleEconomics!$I$99*ScaleEconomics!$I$94</f>
        <v>0</v>
      </c>
      <c r="BG154" s="122">
        <f>BG153/ScaleEconomics!$I$99*ScaleEconomics!$I$94</f>
        <v>0</v>
      </c>
      <c r="BH154" s="122">
        <f>BH153/ScaleEconomics!$I$99*ScaleEconomics!$I$94</f>
        <v>0</v>
      </c>
      <c r="BI154" s="122">
        <f>BI153/ScaleEconomics!$I$99*ScaleEconomics!$I$94</f>
        <v>0</v>
      </c>
      <c r="BJ154" s="122">
        <f>BJ153/ScaleEconomics!$I$99*ScaleEconomics!$I$94</f>
        <v>0</v>
      </c>
      <c r="BK154" s="122">
        <f>BK153/ScaleEconomics!$I$99*ScaleEconomics!$I$94</f>
        <v>0</v>
      </c>
      <c r="BL154" s="122">
        <f>BL153/ScaleEconomics!$I$99*ScaleEconomics!$I$94</f>
        <v>0</v>
      </c>
      <c r="BM154" s="122">
        <f>BM153/ScaleEconomics!$I$99*ScaleEconomics!$I$94</f>
        <v>0</v>
      </c>
      <c r="BN154" s="122">
        <f>BN153/ScaleEconomics!$I$99*ScaleEconomics!$I$94</f>
        <v>0</v>
      </c>
      <c r="BO154" s="122">
        <f>BO153/ScaleEconomics!$I$99*ScaleEconomics!$I$94</f>
        <v>0</v>
      </c>
      <c r="BP154" s="122">
        <f>BP153/ScaleEconomics!$I$99*ScaleEconomics!$I$94</f>
        <v>0</v>
      </c>
      <c r="BQ154" s="122">
        <f>BQ153/ScaleEconomics!$I$99*ScaleEconomics!$I$94</f>
        <v>0</v>
      </c>
      <c r="BR154" s="122">
        <f>BR153/ScaleEconomics!$I$99*ScaleEconomics!$I$94</f>
        <v>0</v>
      </c>
      <c r="BS154" s="122">
        <f>BS153/ScaleEconomics!$I$99*ScaleEconomics!$I$94</f>
        <v>0</v>
      </c>
      <c r="BT154" s="122">
        <f>BT153/ScaleEconomics!$I$99*ScaleEconomics!$I$94</f>
        <v>0</v>
      </c>
      <c r="BU154" s="122">
        <f>BU153/ScaleEconomics!$I$99*ScaleEconomics!$I$94</f>
        <v>0</v>
      </c>
      <c r="BV154" s="122">
        <f>BV153/ScaleEconomics!$I$99*ScaleEconomics!$I$94</f>
        <v>0</v>
      </c>
      <c r="BW154" s="122">
        <f>BW153/ScaleEconomics!$I$99*ScaleEconomics!$I$94</f>
        <v>0</v>
      </c>
      <c r="BX154" s="122">
        <f>BX153/ScaleEconomics!$I$99*ScaleEconomics!$I$94</f>
        <v>0</v>
      </c>
      <c r="BY154" s="122">
        <f>BY153/ScaleEconomics!$I$99*ScaleEconomics!$I$94</f>
        <v>0</v>
      </c>
      <c r="BZ154" s="122">
        <f>BZ153/ScaleEconomics!$I$99*ScaleEconomics!$I$94</f>
        <v>0</v>
      </c>
    </row>
    <row r="155" spans="1:78" ht="15" thickBot="1" x14ac:dyDescent="0.25">
      <c r="A155" s="168" t="s">
        <v>219</v>
      </c>
      <c r="B155" s="105"/>
      <c r="C155" s="57">
        <f>SUM(F155:BB155)</f>
        <v>0</v>
      </c>
      <c r="E155" s="93"/>
      <c r="F155" s="124">
        <f>F153+F154</f>
        <v>0</v>
      </c>
      <c r="G155" s="124">
        <f t="shared" ref="G155:BR155" si="118">G153+G154</f>
        <v>0</v>
      </c>
      <c r="H155" s="124">
        <f t="shared" si="118"/>
        <v>0</v>
      </c>
      <c r="I155" s="124">
        <f t="shared" si="118"/>
        <v>0</v>
      </c>
      <c r="J155" s="124">
        <f t="shared" si="118"/>
        <v>0</v>
      </c>
      <c r="K155" s="124">
        <f t="shared" si="118"/>
        <v>0</v>
      </c>
      <c r="L155" s="124">
        <f t="shared" si="118"/>
        <v>0</v>
      </c>
      <c r="M155" s="124">
        <f t="shared" si="118"/>
        <v>0</v>
      </c>
      <c r="N155" s="124">
        <f t="shared" si="118"/>
        <v>0</v>
      </c>
      <c r="O155" s="124">
        <f t="shared" si="118"/>
        <v>0</v>
      </c>
      <c r="P155" s="124">
        <f t="shared" si="118"/>
        <v>0</v>
      </c>
      <c r="Q155" s="124">
        <f t="shared" si="118"/>
        <v>0</v>
      </c>
      <c r="R155" s="124">
        <f t="shared" si="118"/>
        <v>0</v>
      </c>
      <c r="S155" s="124">
        <f t="shared" si="118"/>
        <v>0</v>
      </c>
      <c r="T155" s="124">
        <f t="shared" si="118"/>
        <v>0</v>
      </c>
      <c r="U155" s="124">
        <f t="shared" si="118"/>
        <v>0</v>
      </c>
      <c r="V155" s="124">
        <f t="shared" si="118"/>
        <v>0</v>
      </c>
      <c r="W155" s="124">
        <f t="shared" si="118"/>
        <v>0</v>
      </c>
      <c r="X155" s="124">
        <f t="shared" si="118"/>
        <v>0</v>
      </c>
      <c r="Y155" s="124">
        <f t="shared" si="118"/>
        <v>0</v>
      </c>
      <c r="Z155" s="124">
        <f t="shared" si="118"/>
        <v>0</v>
      </c>
      <c r="AA155" s="124">
        <f t="shared" si="118"/>
        <v>0</v>
      </c>
      <c r="AB155" s="124">
        <f t="shared" si="118"/>
        <v>0</v>
      </c>
      <c r="AC155" s="124">
        <f t="shared" si="118"/>
        <v>0</v>
      </c>
      <c r="AD155" s="124">
        <f t="shared" si="118"/>
        <v>0</v>
      </c>
      <c r="AE155" s="124">
        <f t="shared" si="118"/>
        <v>0</v>
      </c>
      <c r="AF155" s="124">
        <f t="shared" si="118"/>
        <v>0</v>
      </c>
      <c r="AG155" s="124">
        <f t="shared" si="118"/>
        <v>0</v>
      </c>
      <c r="AH155" s="124">
        <f t="shared" si="118"/>
        <v>0</v>
      </c>
      <c r="AI155" s="124">
        <f t="shared" si="118"/>
        <v>0</v>
      </c>
      <c r="AJ155" s="124">
        <f t="shared" si="118"/>
        <v>0</v>
      </c>
      <c r="AK155" s="124">
        <f t="shared" si="118"/>
        <v>0</v>
      </c>
      <c r="AL155" s="124">
        <f t="shared" si="118"/>
        <v>0</v>
      </c>
      <c r="AM155" s="124">
        <f t="shared" si="118"/>
        <v>0</v>
      </c>
      <c r="AN155" s="124">
        <f t="shared" si="118"/>
        <v>0</v>
      </c>
      <c r="AO155" s="124">
        <f t="shared" si="118"/>
        <v>0</v>
      </c>
      <c r="AP155" s="124">
        <f t="shared" si="118"/>
        <v>0</v>
      </c>
      <c r="AQ155" s="124">
        <f t="shared" si="118"/>
        <v>0</v>
      </c>
      <c r="AR155" s="124">
        <f t="shared" si="118"/>
        <v>0</v>
      </c>
      <c r="AS155" s="124">
        <f t="shared" si="118"/>
        <v>0</v>
      </c>
      <c r="AT155" s="124">
        <f t="shared" si="118"/>
        <v>0</v>
      </c>
      <c r="AU155" s="124">
        <f t="shared" si="118"/>
        <v>0</v>
      </c>
      <c r="AV155" s="124">
        <f t="shared" si="118"/>
        <v>0</v>
      </c>
      <c r="AW155" s="124">
        <f t="shared" si="118"/>
        <v>0</v>
      </c>
      <c r="AX155" s="124">
        <f t="shared" si="118"/>
        <v>0</v>
      </c>
      <c r="AY155" s="124">
        <f t="shared" si="118"/>
        <v>0</v>
      </c>
      <c r="AZ155" s="124">
        <f t="shared" si="118"/>
        <v>0</v>
      </c>
      <c r="BA155" s="124">
        <f t="shared" si="118"/>
        <v>0</v>
      </c>
      <c r="BB155" s="124">
        <f t="shared" si="118"/>
        <v>0</v>
      </c>
      <c r="BC155" s="124">
        <f t="shared" si="118"/>
        <v>0</v>
      </c>
      <c r="BD155" s="124">
        <f t="shared" si="118"/>
        <v>0</v>
      </c>
      <c r="BE155" s="124">
        <f t="shared" si="118"/>
        <v>0</v>
      </c>
      <c r="BF155" s="124">
        <f t="shared" si="118"/>
        <v>0</v>
      </c>
      <c r="BG155" s="124">
        <f t="shared" si="118"/>
        <v>0</v>
      </c>
      <c r="BH155" s="124">
        <f t="shared" si="118"/>
        <v>0</v>
      </c>
      <c r="BI155" s="124">
        <f t="shared" si="118"/>
        <v>0</v>
      </c>
      <c r="BJ155" s="124">
        <f t="shared" si="118"/>
        <v>0</v>
      </c>
      <c r="BK155" s="124">
        <f t="shared" si="118"/>
        <v>0</v>
      </c>
      <c r="BL155" s="124">
        <f t="shared" si="118"/>
        <v>0</v>
      </c>
      <c r="BM155" s="124">
        <f t="shared" si="118"/>
        <v>0</v>
      </c>
      <c r="BN155" s="124">
        <f t="shared" si="118"/>
        <v>0</v>
      </c>
      <c r="BO155" s="124">
        <f t="shared" si="118"/>
        <v>0</v>
      </c>
      <c r="BP155" s="124">
        <f t="shared" si="118"/>
        <v>0</v>
      </c>
      <c r="BQ155" s="124">
        <f t="shared" si="118"/>
        <v>0</v>
      </c>
      <c r="BR155" s="124">
        <f t="shared" si="118"/>
        <v>0</v>
      </c>
      <c r="BS155" s="124">
        <f t="shared" ref="BS155:BZ155" si="119">BS153+BS154</f>
        <v>0</v>
      </c>
      <c r="BT155" s="124">
        <f t="shared" si="119"/>
        <v>0</v>
      </c>
      <c r="BU155" s="124">
        <f t="shared" si="119"/>
        <v>0</v>
      </c>
      <c r="BV155" s="124">
        <f t="shared" si="119"/>
        <v>0</v>
      </c>
      <c r="BW155" s="124">
        <f t="shared" si="119"/>
        <v>0</v>
      </c>
      <c r="BX155" s="124">
        <f t="shared" si="119"/>
        <v>0</v>
      </c>
      <c r="BY155" s="124">
        <f t="shared" si="119"/>
        <v>0</v>
      </c>
      <c r="BZ155" s="124">
        <f t="shared" si="119"/>
        <v>0</v>
      </c>
    </row>
    <row r="156" spans="1:78" ht="16" thickTop="1" thickBot="1" x14ac:dyDescent="0.25">
      <c r="A156" s="170" t="s">
        <v>202</v>
      </c>
      <c r="B156" s="108"/>
      <c r="C156" s="153"/>
      <c r="E156" s="93"/>
      <c r="F156" s="126">
        <f>MAX(F$72-F125-F140-F155,0)</f>
        <v>0</v>
      </c>
      <c r="G156" s="126">
        <f t="shared" ref="G156:BR156" si="120">MAX(G$72-G125-G140-G155,0)</f>
        <v>0</v>
      </c>
      <c r="H156" s="126">
        <f t="shared" si="120"/>
        <v>0</v>
      </c>
      <c r="I156" s="126">
        <f t="shared" si="120"/>
        <v>0</v>
      </c>
      <c r="J156" s="126">
        <f t="shared" si="120"/>
        <v>0</v>
      </c>
      <c r="K156" s="126">
        <f t="shared" si="120"/>
        <v>0</v>
      </c>
      <c r="L156" s="126">
        <f t="shared" si="120"/>
        <v>0</v>
      </c>
      <c r="M156" s="126">
        <f t="shared" si="120"/>
        <v>0</v>
      </c>
      <c r="N156" s="126">
        <f t="shared" si="120"/>
        <v>0</v>
      </c>
      <c r="O156" s="126">
        <f t="shared" si="120"/>
        <v>0</v>
      </c>
      <c r="P156" s="126">
        <f t="shared" si="120"/>
        <v>0</v>
      </c>
      <c r="Q156" s="126">
        <f t="shared" si="120"/>
        <v>0</v>
      </c>
      <c r="R156" s="126">
        <f t="shared" si="120"/>
        <v>0</v>
      </c>
      <c r="S156" s="126">
        <f t="shared" si="120"/>
        <v>0</v>
      </c>
      <c r="T156" s="126">
        <f t="shared" si="120"/>
        <v>0</v>
      </c>
      <c r="U156" s="126">
        <f t="shared" si="120"/>
        <v>0</v>
      </c>
      <c r="V156" s="126">
        <f t="shared" si="120"/>
        <v>0</v>
      </c>
      <c r="W156" s="126">
        <f t="shared" si="120"/>
        <v>0</v>
      </c>
      <c r="X156" s="126">
        <f t="shared" si="120"/>
        <v>0</v>
      </c>
      <c r="Y156" s="126">
        <f t="shared" si="120"/>
        <v>0</v>
      </c>
      <c r="Z156" s="126">
        <f t="shared" si="120"/>
        <v>0</v>
      </c>
      <c r="AA156" s="126">
        <f t="shared" si="120"/>
        <v>0</v>
      </c>
      <c r="AB156" s="126">
        <f t="shared" si="120"/>
        <v>0</v>
      </c>
      <c r="AC156" s="126">
        <f t="shared" si="120"/>
        <v>0</v>
      </c>
      <c r="AD156" s="126">
        <f t="shared" si="120"/>
        <v>0</v>
      </c>
      <c r="AE156" s="126">
        <f t="shared" si="120"/>
        <v>0</v>
      </c>
      <c r="AF156" s="126">
        <f t="shared" si="120"/>
        <v>0</v>
      </c>
      <c r="AG156" s="126">
        <f t="shared" si="120"/>
        <v>0</v>
      </c>
      <c r="AH156" s="126">
        <f t="shared" si="120"/>
        <v>0</v>
      </c>
      <c r="AI156" s="126">
        <f t="shared" si="120"/>
        <v>0</v>
      </c>
      <c r="AJ156" s="126">
        <f t="shared" si="120"/>
        <v>0</v>
      </c>
      <c r="AK156" s="126">
        <f t="shared" si="120"/>
        <v>0</v>
      </c>
      <c r="AL156" s="126">
        <f t="shared" si="120"/>
        <v>0</v>
      </c>
      <c r="AM156" s="126">
        <f t="shared" si="120"/>
        <v>0</v>
      </c>
      <c r="AN156" s="126">
        <f t="shared" si="120"/>
        <v>0</v>
      </c>
      <c r="AO156" s="126">
        <f t="shared" si="120"/>
        <v>0</v>
      </c>
      <c r="AP156" s="126">
        <f t="shared" si="120"/>
        <v>0</v>
      </c>
      <c r="AQ156" s="126">
        <f t="shared" si="120"/>
        <v>0</v>
      </c>
      <c r="AR156" s="126">
        <f t="shared" si="120"/>
        <v>0</v>
      </c>
      <c r="AS156" s="126">
        <f t="shared" si="120"/>
        <v>0</v>
      </c>
      <c r="AT156" s="126">
        <f t="shared" si="120"/>
        <v>0</v>
      </c>
      <c r="AU156" s="126">
        <f t="shared" si="120"/>
        <v>0</v>
      </c>
      <c r="AV156" s="126">
        <f t="shared" si="120"/>
        <v>0</v>
      </c>
      <c r="AW156" s="126">
        <f t="shared" si="120"/>
        <v>0</v>
      </c>
      <c r="AX156" s="126">
        <f t="shared" si="120"/>
        <v>0</v>
      </c>
      <c r="AY156" s="126">
        <f t="shared" si="120"/>
        <v>0</v>
      </c>
      <c r="AZ156" s="126">
        <f t="shared" si="120"/>
        <v>0</v>
      </c>
      <c r="BA156" s="126">
        <f t="shared" si="120"/>
        <v>0</v>
      </c>
      <c r="BB156" s="126">
        <f t="shared" si="120"/>
        <v>0</v>
      </c>
      <c r="BC156" s="126">
        <f t="shared" si="120"/>
        <v>0</v>
      </c>
      <c r="BD156" s="126">
        <f t="shared" si="120"/>
        <v>0</v>
      </c>
      <c r="BE156" s="126">
        <f t="shared" si="120"/>
        <v>0</v>
      </c>
      <c r="BF156" s="126">
        <f t="shared" si="120"/>
        <v>0</v>
      </c>
      <c r="BG156" s="126">
        <f t="shared" si="120"/>
        <v>0</v>
      </c>
      <c r="BH156" s="126">
        <f t="shared" si="120"/>
        <v>0</v>
      </c>
      <c r="BI156" s="126">
        <f t="shared" si="120"/>
        <v>0</v>
      </c>
      <c r="BJ156" s="126">
        <f t="shared" si="120"/>
        <v>0</v>
      </c>
      <c r="BK156" s="126">
        <f t="shared" si="120"/>
        <v>0</v>
      </c>
      <c r="BL156" s="126">
        <f t="shared" si="120"/>
        <v>0</v>
      </c>
      <c r="BM156" s="126">
        <f t="shared" si="120"/>
        <v>0</v>
      </c>
      <c r="BN156" s="126">
        <f t="shared" si="120"/>
        <v>0</v>
      </c>
      <c r="BO156" s="126">
        <f t="shared" si="120"/>
        <v>0</v>
      </c>
      <c r="BP156" s="126">
        <f t="shared" si="120"/>
        <v>0</v>
      </c>
      <c r="BQ156" s="126">
        <f t="shared" si="120"/>
        <v>0</v>
      </c>
      <c r="BR156" s="126">
        <f t="shared" si="120"/>
        <v>0</v>
      </c>
      <c r="BS156" s="126">
        <f t="shared" ref="BS156:BZ156" si="121">MAX(BS$72-BS125-BS140-BS155,0)</f>
        <v>0</v>
      </c>
      <c r="BT156" s="126">
        <f t="shared" si="121"/>
        <v>0</v>
      </c>
      <c r="BU156" s="126">
        <f t="shared" si="121"/>
        <v>0</v>
      </c>
      <c r="BV156" s="126">
        <f t="shared" si="121"/>
        <v>0</v>
      </c>
      <c r="BW156" s="126">
        <f t="shared" si="121"/>
        <v>0</v>
      </c>
      <c r="BX156" s="126">
        <f t="shared" si="121"/>
        <v>0</v>
      </c>
      <c r="BY156" s="126">
        <f t="shared" si="121"/>
        <v>0</v>
      </c>
      <c r="BZ156" s="126">
        <f t="shared" si="121"/>
        <v>0</v>
      </c>
    </row>
    <row r="157" spans="1:78" x14ac:dyDescent="0.2">
      <c r="E157" s="9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</row>
    <row r="158" spans="1:78" x14ac:dyDescent="0.2">
      <c r="E158" s="9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</row>
    <row r="159" spans="1:78" x14ac:dyDescent="0.2">
      <c r="A159" s="156" t="s">
        <v>220</v>
      </c>
      <c r="B159" s="31"/>
      <c r="E159" s="9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</row>
    <row r="160" spans="1:78" x14ac:dyDescent="0.2">
      <c r="A160" s="169" t="s">
        <v>195</v>
      </c>
      <c r="B160" s="104"/>
      <c r="C160" s="44">
        <f>SUM(F160:BB160)</f>
        <v>0</v>
      </c>
      <c r="E160" s="93"/>
      <c r="F160" s="122">
        <f>F156*ScaleEconomics!$I$100</f>
        <v>0</v>
      </c>
      <c r="G160" s="122">
        <f>G156*ScaleEconomics!$I$100</f>
        <v>0</v>
      </c>
      <c r="H160" s="122">
        <f>H156*ScaleEconomics!$I$100</f>
        <v>0</v>
      </c>
      <c r="I160" s="122">
        <f>I156*ScaleEconomics!$I$100</f>
        <v>0</v>
      </c>
      <c r="J160" s="122">
        <f>J156*ScaleEconomics!$I$100</f>
        <v>0</v>
      </c>
      <c r="K160" s="122">
        <f>K156*ScaleEconomics!$I$100</f>
        <v>0</v>
      </c>
      <c r="L160" s="122">
        <f>L156*ScaleEconomics!$I$100</f>
        <v>0</v>
      </c>
      <c r="M160" s="122">
        <f>M156*ScaleEconomics!$I$100</f>
        <v>0</v>
      </c>
      <c r="N160" s="122">
        <f>N156*ScaleEconomics!$I$100</f>
        <v>0</v>
      </c>
      <c r="O160" s="122">
        <f>O156*ScaleEconomics!$I$100</f>
        <v>0</v>
      </c>
      <c r="P160" s="122">
        <f>P156*ScaleEconomics!$I$100</f>
        <v>0</v>
      </c>
      <c r="Q160" s="122">
        <f>Q156*ScaleEconomics!$I$100</f>
        <v>0</v>
      </c>
      <c r="R160" s="122">
        <f>R156*ScaleEconomics!$I$100</f>
        <v>0</v>
      </c>
      <c r="S160" s="122">
        <f>S156*ScaleEconomics!$I$100</f>
        <v>0</v>
      </c>
      <c r="T160" s="122">
        <f>T156*ScaleEconomics!$I$100</f>
        <v>0</v>
      </c>
      <c r="U160" s="122">
        <f>U156*ScaleEconomics!$I$100</f>
        <v>0</v>
      </c>
      <c r="V160" s="122">
        <f>V156*ScaleEconomics!$I$100</f>
        <v>0</v>
      </c>
      <c r="W160" s="122">
        <f>W156*ScaleEconomics!$I$100</f>
        <v>0</v>
      </c>
      <c r="X160" s="122">
        <f>X156*ScaleEconomics!$I$100</f>
        <v>0</v>
      </c>
      <c r="Y160" s="122">
        <f>Y156*ScaleEconomics!$I$100</f>
        <v>0</v>
      </c>
      <c r="Z160" s="122">
        <f>Z156*ScaleEconomics!$I$100</f>
        <v>0</v>
      </c>
      <c r="AA160" s="122">
        <f>AA156*ScaleEconomics!$I$100</f>
        <v>0</v>
      </c>
      <c r="AB160" s="122">
        <f>AB156*ScaleEconomics!$I$100</f>
        <v>0</v>
      </c>
      <c r="AC160" s="122">
        <f>AC156*ScaleEconomics!$I$100</f>
        <v>0</v>
      </c>
      <c r="AD160" s="122">
        <f>AD156*ScaleEconomics!$I$100</f>
        <v>0</v>
      </c>
      <c r="AE160" s="122">
        <f>AE156*ScaleEconomics!$I$100</f>
        <v>0</v>
      </c>
      <c r="AF160" s="122">
        <f>AF156*ScaleEconomics!$I$100</f>
        <v>0</v>
      </c>
      <c r="AG160" s="122">
        <f>AG156*ScaleEconomics!$I$100</f>
        <v>0</v>
      </c>
      <c r="AH160" s="122">
        <f>AH156*ScaleEconomics!$I$100</f>
        <v>0</v>
      </c>
      <c r="AI160" s="122">
        <f>AI156*ScaleEconomics!$I$100</f>
        <v>0</v>
      </c>
      <c r="AJ160" s="122">
        <f>AJ156*ScaleEconomics!$I$100</f>
        <v>0</v>
      </c>
      <c r="AK160" s="122">
        <f>AK156*ScaleEconomics!$I$100</f>
        <v>0</v>
      </c>
      <c r="AL160" s="122">
        <f>AL156*ScaleEconomics!$I$100</f>
        <v>0</v>
      </c>
      <c r="AM160" s="122">
        <f>AM156*ScaleEconomics!$I$100</f>
        <v>0</v>
      </c>
      <c r="AN160" s="122">
        <f>AN156*ScaleEconomics!$I$100</f>
        <v>0</v>
      </c>
      <c r="AO160" s="122">
        <f>AO156*ScaleEconomics!$I$100</f>
        <v>0</v>
      </c>
      <c r="AP160" s="122">
        <f>AP156*ScaleEconomics!$I$100</f>
        <v>0</v>
      </c>
      <c r="AQ160" s="122">
        <f>AQ156*ScaleEconomics!$I$100</f>
        <v>0</v>
      </c>
      <c r="AR160" s="122">
        <f>AR156*ScaleEconomics!$I$100</f>
        <v>0</v>
      </c>
      <c r="AS160" s="122">
        <f>AS156*ScaleEconomics!$I$100</f>
        <v>0</v>
      </c>
      <c r="AT160" s="122">
        <f>AT156*ScaleEconomics!$I$100</f>
        <v>0</v>
      </c>
      <c r="AU160" s="122">
        <f>AU156*ScaleEconomics!$I$100</f>
        <v>0</v>
      </c>
      <c r="AV160" s="122">
        <f>AV156*ScaleEconomics!$I$100</f>
        <v>0</v>
      </c>
      <c r="AW160" s="122">
        <f>AW156*ScaleEconomics!$I$100</f>
        <v>0</v>
      </c>
      <c r="AX160" s="122">
        <f>AX156*ScaleEconomics!$I$100</f>
        <v>0</v>
      </c>
      <c r="AY160" s="122">
        <f>AY156*ScaleEconomics!$I$100</f>
        <v>0</v>
      </c>
      <c r="AZ160" s="122">
        <f>AZ156*ScaleEconomics!$I$100</f>
        <v>0</v>
      </c>
      <c r="BA160" s="122">
        <f>BA156*ScaleEconomics!$I$100</f>
        <v>0</v>
      </c>
      <c r="BB160" s="122">
        <f>BB156*ScaleEconomics!$I$100</f>
        <v>0</v>
      </c>
      <c r="BC160" s="122">
        <f>BC156*ScaleEconomics!$I$100</f>
        <v>0</v>
      </c>
      <c r="BD160" s="122">
        <f>BD156*ScaleEconomics!$I$100</f>
        <v>0</v>
      </c>
      <c r="BE160" s="122">
        <f>BE156*ScaleEconomics!$I$100</f>
        <v>0</v>
      </c>
      <c r="BF160" s="122">
        <f>BF156*ScaleEconomics!$I$100</f>
        <v>0</v>
      </c>
      <c r="BG160" s="122">
        <f>BG156*ScaleEconomics!$I$100</f>
        <v>0</v>
      </c>
      <c r="BH160" s="122">
        <f>BH156*ScaleEconomics!$I$100</f>
        <v>0</v>
      </c>
      <c r="BI160" s="122">
        <f>BI156*ScaleEconomics!$I$100</f>
        <v>0</v>
      </c>
      <c r="BJ160" s="122">
        <f>BJ156*ScaleEconomics!$I$100</f>
        <v>0</v>
      </c>
      <c r="BK160" s="122">
        <f>BK156*ScaleEconomics!$I$100</f>
        <v>0</v>
      </c>
      <c r="BL160" s="122">
        <f>BL156*ScaleEconomics!$I$100</f>
        <v>0</v>
      </c>
      <c r="BM160" s="122">
        <f>BM156*ScaleEconomics!$I$100</f>
        <v>0</v>
      </c>
      <c r="BN160" s="122">
        <f>BN156*ScaleEconomics!$I$100</f>
        <v>0</v>
      </c>
      <c r="BO160" s="122">
        <f>BO156*ScaleEconomics!$I$100</f>
        <v>0</v>
      </c>
      <c r="BP160" s="122">
        <f>BP156*ScaleEconomics!$I$100</f>
        <v>0</v>
      </c>
      <c r="BQ160" s="122">
        <f>BQ156*ScaleEconomics!$I$100</f>
        <v>0</v>
      </c>
      <c r="BR160" s="122">
        <f>BR156*ScaleEconomics!$I$100</f>
        <v>0</v>
      </c>
      <c r="BS160" s="122">
        <f>BS156*ScaleEconomics!$I$100</f>
        <v>0</v>
      </c>
      <c r="BT160" s="122">
        <f>BT156*ScaleEconomics!$I$100</f>
        <v>0</v>
      </c>
      <c r="BU160" s="122">
        <f>BU156*ScaleEconomics!$I$100</f>
        <v>0</v>
      </c>
      <c r="BV160" s="122">
        <f>BV156*ScaleEconomics!$I$100</f>
        <v>0</v>
      </c>
      <c r="BW160" s="122">
        <f>BW156*ScaleEconomics!$I$100</f>
        <v>0</v>
      </c>
      <c r="BX160" s="122">
        <f>BX156*ScaleEconomics!$I$100</f>
        <v>0</v>
      </c>
      <c r="BY160" s="122">
        <f>BY156*ScaleEconomics!$I$100</f>
        <v>0</v>
      </c>
      <c r="BZ160" s="122">
        <f>BZ156*ScaleEconomics!$I$100</f>
        <v>0</v>
      </c>
    </row>
    <row r="161" spans="1:78" x14ac:dyDescent="0.2">
      <c r="A161" s="169" t="s">
        <v>200</v>
      </c>
      <c r="B161" s="104"/>
      <c r="C161" s="44">
        <f>SUM(F161:BB161)</f>
        <v>0</v>
      </c>
      <c r="E161" s="93"/>
      <c r="F161" s="122">
        <f>F156-F160</f>
        <v>0</v>
      </c>
      <c r="G161" s="122">
        <f>G156-G160</f>
        <v>0</v>
      </c>
      <c r="H161" s="122">
        <f t="shared" ref="H161:BS161" si="122">H156-H160</f>
        <v>0</v>
      </c>
      <c r="I161" s="122">
        <f t="shared" si="122"/>
        <v>0</v>
      </c>
      <c r="J161" s="122">
        <f t="shared" si="122"/>
        <v>0</v>
      </c>
      <c r="K161" s="122">
        <f t="shared" si="122"/>
        <v>0</v>
      </c>
      <c r="L161" s="122">
        <f t="shared" si="122"/>
        <v>0</v>
      </c>
      <c r="M161" s="122">
        <f t="shared" si="122"/>
        <v>0</v>
      </c>
      <c r="N161" s="122">
        <f t="shared" si="122"/>
        <v>0</v>
      </c>
      <c r="O161" s="122">
        <f t="shared" si="122"/>
        <v>0</v>
      </c>
      <c r="P161" s="122">
        <f t="shared" si="122"/>
        <v>0</v>
      </c>
      <c r="Q161" s="122">
        <f t="shared" si="122"/>
        <v>0</v>
      </c>
      <c r="R161" s="122">
        <f t="shared" si="122"/>
        <v>0</v>
      </c>
      <c r="S161" s="122">
        <f t="shared" si="122"/>
        <v>0</v>
      </c>
      <c r="T161" s="122">
        <f t="shared" si="122"/>
        <v>0</v>
      </c>
      <c r="U161" s="122">
        <f t="shared" si="122"/>
        <v>0</v>
      </c>
      <c r="V161" s="122">
        <f t="shared" si="122"/>
        <v>0</v>
      </c>
      <c r="W161" s="122">
        <f t="shared" si="122"/>
        <v>0</v>
      </c>
      <c r="X161" s="122">
        <f t="shared" si="122"/>
        <v>0</v>
      </c>
      <c r="Y161" s="122">
        <f t="shared" si="122"/>
        <v>0</v>
      </c>
      <c r="Z161" s="122">
        <f t="shared" si="122"/>
        <v>0</v>
      </c>
      <c r="AA161" s="122">
        <f t="shared" si="122"/>
        <v>0</v>
      </c>
      <c r="AB161" s="122">
        <f t="shared" si="122"/>
        <v>0</v>
      </c>
      <c r="AC161" s="122">
        <f t="shared" si="122"/>
        <v>0</v>
      </c>
      <c r="AD161" s="122">
        <f t="shared" si="122"/>
        <v>0</v>
      </c>
      <c r="AE161" s="122">
        <f t="shared" si="122"/>
        <v>0</v>
      </c>
      <c r="AF161" s="122">
        <f t="shared" si="122"/>
        <v>0</v>
      </c>
      <c r="AG161" s="122">
        <f t="shared" si="122"/>
        <v>0</v>
      </c>
      <c r="AH161" s="122">
        <f t="shared" si="122"/>
        <v>0</v>
      </c>
      <c r="AI161" s="122">
        <f t="shared" si="122"/>
        <v>0</v>
      </c>
      <c r="AJ161" s="122">
        <f t="shared" si="122"/>
        <v>0</v>
      </c>
      <c r="AK161" s="122">
        <f t="shared" si="122"/>
        <v>0</v>
      </c>
      <c r="AL161" s="122">
        <f t="shared" si="122"/>
        <v>0</v>
      </c>
      <c r="AM161" s="122">
        <f t="shared" si="122"/>
        <v>0</v>
      </c>
      <c r="AN161" s="122">
        <f t="shared" si="122"/>
        <v>0</v>
      </c>
      <c r="AO161" s="122">
        <f t="shared" si="122"/>
        <v>0</v>
      </c>
      <c r="AP161" s="122">
        <f t="shared" si="122"/>
        <v>0</v>
      </c>
      <c r="AQ161" s="122">
        <f t="shared" si="122"/>
        <v>0</v>
      </c>
      <c r="AR161" s="122">
        <f t="shared" si="122"/>
        <v>0</v>
      </c>
      <c r="AS161" s="122">
        <f t="shared" si="122"/>
        <v>0</v>
      </c>
      <c r="AT161" s="122">
        <f t="shared" si="122"/>
        <v>0</v>
      </c>
      <c r="AU161" s="122">
        <f t="shared" si="122"/>
        <v>0</v>
      </c>
      <c r="AV161" s="122">
        <f t="shared" si="122"/>
        <v>0</v>
      </c>
      <c r="AW161" s="122">
        <f t="shared" si="122"/>
        <v>0</v>
      </c>
      <c r="AX161" s="122">
        <f t="shared" si="122"/>
        <v>0</v>
      </c>
      <c r="AY161" s="122">
        <f t="shared" si="122"/>
        <v>0</v>
      </c>
      <c r="AZ161" s="122">
        <f t="shared" si="122"/>
        <v>0</v>
      </c>
      <c r="BA161" s="122">
        <f t="shared" si="122"/>
        <v>0</v>
      </c>
      <c r="BB161" s="122">
        <f t="shared" si="122"/>
        <v>0</v>
      </c>
      <c r="BC161" s="122">
        <f t="shared" si="122"/>
        <v>0</v>
      </c>
      <c r="BD161" s="122">
        <f t="shared" si="122"/>
        <v>0</v>
      </c>
      <c r="BE161" s="122">
        <f t="shared" si="122"/>
        <v>0</v>
      </c>
      <c r="BF161" s="122">
        <f t="shared" si="122"/>
        <v>0</v>
      </c>
      <c r="BG161" s="122">
        <f t="shared" si="122"/>
        <v>0</v>
      </c>
      <c r="BH161" s="122">
        <f t="shared" si="122"/>
        <v>0</v>
      </c>
      <c r="BI161" s="122">
        <f t="shared" si="122"/>
        <v>0</v>
      </c>
      <c r="BJ161" s="122">
        <f t="shared" si="122"/>
        <v>0</v>
      </c>
      <c r="BK161" s="122">
        <f t="shared" si="122"/>
        <v>0</v>
      </c>
      <c r="BL161" s="122">
        <f t="shared" si="122"/>
        <v>0</v>
      </c>
      <c r="BM161" s="122">
        <f t="shared" si="122"/>
        <v>0</v>
      </c>
      <c r="BN161" s="122">
        <f t="shared" si="122"/>
        <v>0</v>
      </c>
      <c r="BO161" s="122">
        <f t="shared" si="122"/>
        <v>0</v>
      </c>
      <c r="BP161" s="122">
        <f t="shared" si="122"/>
        <v>0</v>
      </c>
      <c r="BQ161" s="122">
        <f t="shared" si="122"/>
        <v>0</v>
      </c>
      <c r="BR161" s="122">
        <f t="shared" si="122"/>
        <v>0</v>
      </c>
      <c r="BS161" s="122">
        <f t="shared" si="122"/>
        <v>0</v>
      </c>
      <c r="BT161" s="122">
        <f t="shared" ref="BT161:BZ161" si="123">BT156-BT160</f>
        <v>0</v>
      </c>
      <c r="BU161" s="122">
        <f t="shared" si="123"/>
        <v>0</v>
      </c>
      <c r="BV161" s="122">
        <f t="shared" si="123"/>
        <v>0</v>
      </c>
      <c r="BW161" s="122">
        <f t="shared" si="123"/>
        <v>0</v>
      </c>
      <c r="BX161" s="122">
        <f t="shared" si="123"/>
        <v>0</v>
      </c>
      <c r="BY161" s="122">
        <f t="shared" si="123"/>
        <v>0</v>
      </c>
      <c r="BZ161" s="122">
        <f t="shared" si="123"/>
        <v>0</v>
      </c>
    </row>
    <row r="162" spans="1:78" ht="15" thickBot="1" x14ac:dyDescent="0.25">
      <c r="A162" s="168" t="s">
        <v>221</v>
      </c>
      <c r="B162" s="105"/>
      <c r="C162" s="57">
        <f>SUM(F162:BB162)</f>
        <v>0</v>
      </c>
      <c r="E162" s="93"/>
      <c r="F162" s="124">
        <f>F160+F161</f>
        <v>0</v>
      </c>
      <c r="G162" s="124">
        <f>G160+G161</f>
        <v>0</v>
      </c>
      <c r="H162" s="124">
        <f t="shared" ref="H162:BS162" si="124">H160+H161</f>
        <v>0</v>
      </c>
      <c r="I162" s="124">
        <f t="shared" si="124"/>
        <v>0</v>
      </c>
      <c r="J162" s="124">
        <f t="shared" si="124"/>
        <v>0</v>
      </c>
      <c r="K162" s="124">
        <f t="shared" si="124"/>
        <v>0</v>
      </c>
      <c r="L162" s="124">
        <f t="shared" si="124"/>
        <v>0</v>
      </c>
      <c r="M162" s="124">
        <f t="shared" si="124"/>
        <v>0</v>
      </c>
      <c r="N162" s="124">
        <f t="shared" si="124"/>
        <v>0</v>
      </c>
      <c r="O162" s="124">
        <f t="shared" si="124"/>
        <v>0</v>
      </c>
      <c r="P162" s="124">
        <f t="shared" si="124"/>
        <v>0</v>
      </c>
      <c r="Q162" s="124">
        <f t="shared" si="124"/>
        <v>0</v>
      </c>
      <c r="R162" s="124">
        <f t="shared" si="124"/>
        <v>0</v>
      </c>
      <c r="S162" s="124">
        <f t="shared" si="124"/>
        <v>0</v>
      </c>
      <c r="T162" s="124">
        <f t="shared" si="124"/>
        <v>0</v>
      </c>
      <c r="U162" s="124">
        <f t="shared" si="124"/>
        <v>0</v>
      </c>
      <c r="V162" s="124">
        <f t="shared" si="124"/>
        <v>0</v>
      </c>
      <c r="W162" s="124">
        <f t="shared" si="124"/>
        <v>0</v>
      </c>
      <c r="X162" s="124">
        <f t="shared" si="124"/>
        <v>0</v>
      </c>
      <c r="Y162" s="124">
        <f t="shared" si="124"/>
        <v>0</v>
      </c>
      <c r="Z162" s="124">
        <f t="shared" si="124"/>
        <v>0</v>
      </c>
      <c r="AA162" s="124">
        <f t="shared" si="124"/>
        <v>0</v>
      </c>
      <c r="AB162" s="124">
        <f t="shared" si="124"/>
        <v>0</v>
      </c>
      <c r="AC162" s="124">
        <f t="shared" si="124"/>
        <v>0</v>
      </c>
      <c r="AD162" s="124">
        <f t="shared" si="124"/>
        <v>0</v>
      </c>
      <c r="AE162" s="124">
        <f t="shared" si="124"/>
        <v>0</v>
      </c>
      <c r="AF162" s="124">
        <f t="shared" si="124"/>
        <v>0</v>
      </c>
      <c r="AG162" s="124">
        <f t="shared" si="124"/>
        <v>0</v>
      </c>
      <c r="AH162" s="124">
        <f t="shared" si="124"/>
        <v>0</v>
      </c>
      <c r="AI162" s="124">
        <f t="shared" si="124"/>
        <v>0</v>
      </c>
      <c r="AJ162" s="124">
        <f t="shared" si="124"/>
        <v>0</v>
      </c>
      <c r="AK162" s="124">
        <f t="shared" si="124"/>
        <v>0</v>
      </c>
      <c r="AL162" s="124">
        <f t="shared" si="124"/>
        <v>0</v>
      </c>
      <c r="AM162" s="124">
        <f t="shared" si="124"/>
        <v>0</v>
      </c>
      <c r="AN162" s="124">
        <f t="shared" si="124"/>
        <v>0</v>
      </c>
      <c r="AO162" s="124">
        <f t="shared" si="124"/>
        <v>0</v>
      </c>
      <c r="AP162" s="124">
        <f t="shared" si="124"/>
        <v>0</v>
      </c>
      <c r="AQ162" s="124">
        <f t="shared" si="124"/>
        <v>0</v>
      </c>
      <c r="AR162" s="124">
        <f t="shared" si="124"/>
        <v>0</v>
      </c>
      <c r="AS162" s="124">
        <f t="shared" si="124"/>
        <v>0</v>
      </c>
      <c r="AT162" s="124">
        <f t="shared" si="124"/>
        <v>0</v>
      </c>
      <c r="AU162" s="124">
        <f t="shared" si="124"/>
        <v>0</v>
      </c>
      <c r="AV162" s="124">
        <f t="shared" si="124"/>
        <v>0</v>
      </c>
      <c r="AW162" s="124">
        <f t="shared" si="124"/>
        <v>0</v>
      </c>
      <c r="AX162" s="124">
        <f t="shared" si="124"/>
        <v>0</v>
      </c>
      <c r="AY162" s="124">
        <f t="shared" si="124"/>
        <v>0</v>
      </c>
      <c r="AZ162" s="124">
        <f t="shared" si="124"/>
        <v>0</v>
      </c>
      <c r="BA162" s="124">
        <f t="shared" si="124"/>
        <v>0</v>
      </c>
      <c r="BB162" s="124">
        <f t="shared" si="124"/>
        <v>0</v>
      </c>
      <c r="BC162" s="124">
        <f t="shared" si="124"/>
        <v>0</v>
      </c>
      <c r="BD162" s="124">
        <f t="shared" si="124"/>
        <v>0</v>
      </c>
      <c r="BE162" s="124">
        <f t="shared" si="124"/>
        <v>0</v>
      </c>
      <c r="BF162" s="124">
        <f t="shared" si="124"/>
        <v>0</v>
      </c>
      <c r="BG162" s="124">
        <f t="shared" si="124"/>
        <v>0</v>
      </c>
      <c r="BH162" s="124">
        <f t="shared" si="124"/>
        <v>0</v>
      </c>
      <c r="BI162" s="124">
        <f t="shared" si="124"/>
        <v>0</v>
      </c>
      <c r="BJ162" s="124">
        <f t="shared" si="124"/>
        <v>0</v>
      </c>
      <c r="BK162" s="124">
        <f t="shared" si="124"/>
        <v>0</v>
      </c>
      <c r="BL162" s="124">
        <f t="shared" si="124"/>
        <v>0</v>
      </c>
      <c r="BM162" s="124">
        <f t="shared" si="124"/>
        <v>0</v>
      </c>
      <c r="BN162" s="124">
        <f t="shared" si="124"/>
        <v>0</v>
      </c>
      <c r="BO162" s="124">
        <f t="shared" si="124"/>
        <v>0</v>
      </c>
      <c r="BP162" s="124">
        <f t="shared" si="124"/>
        <v>0</v>
      </c>
      <c r="BQ162" s="124">
        <f t="shared" si="124"/>
        <v>0</v>
      </c>
      <c r="BR162" s="124">
        <f t="shared" si="124"/>
        <v>0</v>
      </c>
      <c r="BS162" s="124">
        <f t="shared" si="124"/>
        <v>0</v>
      </c>
      <c r="BT162" s="124">
        <f t="shared" ref="BT162:BZ162" si="125">BT160+BT161</f>
        <v>0</v>
      </c>
      <c r="BU162" s="124">
        <f t="shared" si="125"/>
        <v>0</v>
      </c>
      <c r="BV162" s="124">
        <f t="shared" si="125"/>
        <v>0</v>
      </c>
      <c r="BW162" s="124">
        <f t="shared" si="125"/>
        <v>0</v>
      </c>
      <c r="BX162" s="124">
        <f t="shared" si="125"/>
        <v>0</v>
      </c>
      <c r="BY162" s="124">
        <f t="shared" si="125"/>
        <v>0</v>
      </c>
      <c r="BZ162" s="124">
        <f t="shared" si="125"/>
        <v>0</v>
      </c>
    </row>
    <row r="163" spans="1:78" ht="16" thickTop="1" thickBot="1" x14ac:dyDescent="0.25">
      <c r="A163" s="170" t="s">
        <v>202</v>
      </c>
      <c r="B163" s="108"/>
      <c r="C163" s="153"/>
      <c r="E163" s="93"/>
      <c r="F163" s="126">
        <f>F156-F162</f>
        <v>0</v>
      </c>
      <c r="G163" s="126">
        <f>G156-G162</f>
        <v>0</v>
      </c>
      <c r="H163" s="126">
        <f t="shared" ref="H163:BS163" si="126">H156-H162</f>
        <v>0</v>
      </c>
      <c r="I163" s="126">
        <f t="shared" si="126"/>
        <v>0</v>
      </c>
      <c r="J163" s="126">
        <f t="shared" si="126"/>
        <v>0</v>
      </c>
      <c r="K163" s="126">
        <f t="shared" si="126"/>
        <v>0</v>
      </c>
      <c r="L163" s="126">
        <f t="shared" si="126"/>
        <v>0</v>
      </c>
      <c r="M163" s="126">
        <f t="shared" si="126"/>
        <v>0</v>
      </c>
      <c r="N163" s="126">
        <f t="shared" si="126"/>
        <v>0</v>
      </c>
      <c r="O163" s="126">
        <f t="shared" si="126"/>
        <v>0</v>
      </c>
      <c r="P163" s="126">
        <f t="shared" si="126"/>
        <v>0</v>
      </c>
      <c r="Q163" s="126">
        <f t="shared" si="126"/>
        <v>0</v>
      </c>
      <c r="R163" s="126">
        <f t="shared" si="126"/>
        <v>0</v>
      </c>
      <c r="S163" s="126">
        <f t="shared" si="126"/>
        <v>0</v>
      </c>
      <c r="T163" s="126">
        <f t="shared" si="126"/>
        <v>0</v>
      </c>
      <c r="U163" s="126">
        <f t="shared" si="126"/>
        <v>0</v>
      </c>
      <c r="V163" s="126">
        <f t="shared" si="126"/>
        <v>0</v>
      </c>
      <c r="W163" s="126">
        <f t="shared" si="126"/>
        <v>0</v>
      </c>
      <c r="X163" s="126">
        <f t="shared" si="126"/>
        <v>0</v>
      </c>
      <c r="Y163" s="126">
        <f t="shared" si="126"/>
        <v>0</v>
      </c>
      <c r="Z163" s="126">
        <f t="shared" si="126"/>
        <v>0</v>
      </c>
      <c r="AA163" s="126">
        <f t="shared" si="126"/>
        <v>0</v>
      </c>
      <c r="AB163" s="126">
        <f t="shared" si="126"/>
        <v>0</v>
      </c>
      <c r="AC163" s="126">
        <f t="shared" si="126"/>
        <v>0</v>
      </c>
      <c r="AD163" s="126">
        <f t="shared" si="126"/>
        <v>0</v>
      </c>
      <c r="AE163" s="126">
        <f t="shared" si="126"/>
        <v>0</v>
      </c>
      <c r="AF163" s="126">
        <f t="shared" si="126"/>
        <v>0</v>
      </c>
      <c r="AG163" s="126">
        <f t="shared" si="126"/>
        <v>0</v>
      </c>
      <c r="AH163" s="126">
        <f t="shared" si="126"/>
        <v>0</v>
      </c>
      <c r="AI163" s="126">
        <f t="shared" si="126"/>
        <v>0</v>
      </c>
      <c r="AJ163" s="126">
        <f t="shared" si="126"/>
        <v>0</v>
      </c>
      <c r="AK163" s="126">
        <f t="shared" si="126"/>
        <v>0</v>
      </c>
      <c r="AL163" s="126">
        <f t="shared" si="126"/>
        <v>0</v>
      </c>
      <c r="AM163" s="126">
        <f t="shared" si="126"/>
        <v>0</v>
      </c>
      <c r="AN163" s="126">
        <f t="shared" si="126"/>
        <v>0</v>
      </c>
      <c r="AO163" s="126">
        <f t="shared" si="126"/>
        <v>0</v>
      </c>
      <c r="AP163" s="126">
        <f t="shared" si="126"/>
        <v>0</v>
      </c>
      <c r="AQ163" s="126">
        <f t="shared" si="126"/>
        <v>0</v>
      </c>
      <c r="AR163" s="126">
        <f t="shared" si="126"/>
        <v>0</v>
      </c>
      <c r="AS163" s="126">
        <f t="shared" si="126"/>
        <v>0</v>
      </c>
      <c r="AT163" s="126">
        <f t="shared" si="126"/>
        <v>0</v>
      </c>
      <c r="AU163" s="126">
        <f t="shared" si="126"/>
        <v>0</v>
      </c>
      <c r="AV163" s="126">
        <f t="shared" si="126"/>
        <v>0</v>
      </c>
      <c r="AW163" s="126">
        <f t="shared" si="126"/>
        <v>0</v>
      </c>
      <c r="AX163" s="126">
        <f t="shared" si="126"/>
        <v>0</v>
      </c>
      <c r="AY163" s="126">
        <f t="shared" si="126"/>
        <v>0</v>
      </c>
      <c r="AZ163" s="126">
        <f t="shared" si="126"/>
        <v>0</v>
      </c>
      <c r="BA163" s="126">
        <f t="shared" si="126"/>
        <v>0</v>
      </c>
      <c r="BB163" s="126">
        <f t="shared" si="126"/>
        <v>0</v>
      </c>
      <c r="BC163" s="126">
        <f t="shared" si="126"/>
        <v>0</v>
      </c>
      <c r="BD163" s="126">
        <f t="shared" si="126"/>
        <v>0</v>
      </c>
      <c r="BE163" s="126">
        <f t="shared" si="126"/>
        <v>0</v>
      </c>
      <c r="BF163" s="126">
        <f t="shared" si="126"/>
        <v>0</v>
      </c>
      <c r="BG163" s="126">
        <f t="shared" si="126"/>
        <v>0</v>
      </c>
      <c r="BH163" s="126">
        <f t="shared" si="126"/>
        <v>0</v>
      </c>
      <c r="BI163" s="126">
        <f t="shared" si="126"/>
        <v>0</v>
      </c>
      <c r="BJ163" s="126">
        <f t="shared" si="126"/>
        <v>0</v>
      </c>
      <c r="BK163" s="126">
        <f t="shared" si="126"/>
        <v>0</v>
      </c>
      <c r="BL163" s="126">
        <f t="shared" si="126"/>
        <v>0</v>
      </c>
      <c r="BM163" s="126">
        <f t="shared" si="126"/>
        <v>0</v>
      </c>
      <c r="BN163" s="126">
        <f t="shared" si="126"/>
        <v>0</v>
      </c>
      <c r="BO163" s="126">
        <f t="shared" si="126"/>
        <v>0</v>
      </c>
      <c r="BP163" s="126">
        <f t="shared" si="126"/>
        <v>0</v>
      </c>
      <c r="BQ163" s="126">
        <f t="shared" si="126"/>
        <v>0</v>
      </c>
      <c r="BR163" s="126">
        <f t="shared" si="126"/>
        <v>0</v>
      </c>
      <c r="BS163" s="126">
        <f t="shared" si="126"/>
        <v>0</v>
      </c>
      <c r="BT163" s="126">
        <f t="shared" ref="BT163:BZ163" si="127">BT156-BT162</f>
        <v>0</v>
      </c>
      <c r="BU163" s="126">
        <f t="shared" si="127"/>
        <v>0</v>
      </c>
      <c r="BV163" s="126">
        <f t="shared" si="127"/>
        <v>0</v>
      </c>
      <c r="BW163" s="126">
        <f t="shared" si="127"/>
        <v>0</v>
      </c>
      <c r="BX163" s="126">
        <f t="shared" si="127"/>
        <v>0</v>
      </c>
      <c r="BY163" s="126">
        <f t="shared" si="127"/>
        <v>0</v>
      </c>
      <c r="BZ163" s="126">
        <f t="shared" si="127"/>
        <v>0</v>
      </c>
    </row>
    <row r="164" spans="1:78" x14ac:dyDescent="0.2">
      <c r="E164" s="93"/>
    </row>
    <row r="165" spans="1:78" x14ac:dyDescent="0.2">
      <c r="E165" s="93"/>
    </row>
    <row r="166" spans="1:78" x14ac:dyDescent="0.2">
      <c r="E166" s="93"/>
    </row>
    <row r="167" spans="1:78" x14ac:dyDescent="0.2">
      <c r="E167" s="93"/>
    </row>
    <row r="168" spans="1:78" x14ac:dyDescent="0.2">
      <c r="E168" s="93"/>
    </row>
    <row r="169" spans="1:78" x14ac:dyDescent="0.2">
      <c r="E169" s="93"/>
    </row>
    <row r="170" spans="1:78" x14ac:dyDescent="0.2">
      <c r="E170" s="93"/>
    </row>
    <row r="171" spans="1:78" x14ac:dyDescent="0.2">
      <c r="E171" s="93"/>
    </row>
    <row r="172" spans="1:78" x14ac:dyDescent="0.2">
      <c r="E172" s="93"/>
    </row>
    <row r="173" spans="1:78" x14ac:dyDescent="0.2">
      <c r="E173" s="93"/>
    </row>
    <row r="174" spans="1:78" x14ac:dyDescent="0.2">
      <c r="E174" s="93"/>
    </row>
    <row r="175" spans="1:78" x14ac:dyDescent="0.2">
      <c r="E175" s="93"/>
    </row>
    <row r="176" spans="1:78" x14ac:dyDescent="0.2">
      <c r="E176" s="93"/>
    </row>
    <row r="177" spans="5:5" x14ac:dyDescent="0.2">
      <c r="E177" s="93"/>
    </row>
    <row r="178" spans="5:5" x14ac:dyDescent="0.2">
      <c r="E178" s="93"/>
    </row>
    <row r="179" spans="5:5" x14ac:dyDescent="0.2">
      <c r="E179" s="93"/>
    </row>
    <row r="180" spans="5:5" x14ac:dyDescent="0.2">
      <c r="E180" s="93"/>
    </row>
    <row r="181" spans="5:5" x14ac:dyDescent="0.2">
      <c r="E181" s="93"/>
    </row>
    <row r="182" spans="5:5" x14ac:dyDescent="0.2">
      <c r="E182" s="93"/>
    </row>
    <row r="183" spans="5:5" x14ac:dyDescent="0.2">
      <c r="E183" s="93"/>
    </row>
    <row r="184" spans="5:5" x14ac:dyDescent="0.2">
      <c r="E184" s="93"/>
    </row>
    <row r="185" spans="5:5" x14ac:dyDescent="0.2">
      <c r="E185" s="93"/>
    </row>
    <row r="186" spans="5:5" x14ac:dyDescent="0.2">
      <c r="E186" s="93"/>
    </row>
    <row r="187" spans="5:5" x14ac:dyDescent="0.2">
      <c r="E187" s="93"/>
    </row>
    <row r="188" spans="5:5" x14ac:dyDescent="0.2">
      <c r="E188" s="93"/>
    </row>
    <row r="189" spans="5:5" x14ac:dyDescent="0.2">
      <c r="E189" s="93"/>
    </row>
    <row r="190" spans="5:5" x14ac:dyDescent="0.2">
      <c r="E190" s="93"/>
    </row>
    <row r="191" spans="5:5" x14ac:dyDescent="0.2">
      <c r="E191" s="93"/>
    </row>
    <row r="192" spans="5:5" x14ac:dyDescent="0.2">
      <c r="E192" s="93"/>
    </row>
    <row r="193" spans="5:5" x14ac:dyDescent="0.2">
      <c r="E193" s="93"/>
    </row>
    <row r="194" spans="5:5" x14ac:dyDescent="0.2">
      <c r="E194" s="93"/>
    </row>
    <row r="195" spans="5:5" x14ac:dyDescent="0.2">
      <c r="E195" s="93"/>
    </row>
    <row r="196" spans="5:5" x14ac:dyDescent="0.2">
      <c r="E196" s="93"/>
    </row>
    <row r="197" spans="5:5" x14ac:dyDescent="0.2">
      <c r="E197" s="93"/>
    </row>
    <row r="198" spans="5:5" x14ac:dyDescent="0.2">
      <c r="E198" s="93"/>
    </row>
    <row r="199" spans="5:5" x14ac:dyDescent="0.2">
      <c r="E199" s="93"/>
    </row>
    <row r="200" spans="5:5" x14ac:dyDescent="0.2">
      <c r="E200" s="93"/>
    </row>
    <row r="201" spans="5:5" x14ac:dyDescent="0.2">
      <c r="E201" s="93"/>
    </row>
    <row r="202" spans="5:5" x14ac:dyDescent="0.2">
      <c r="E202" s="93"/>
    </row>
    <row r="203" spans="5:5" x14ac:dyDescent="0.2">
      <c r="E203" s="93"/>
    </row>
    <row r="204" spans="5:5" x14ac:dyDescent="0.2">
      <c r="E204" s="93"/>
    </row>
    <row r="205" spans="5:5" x14ac:dyDescent="0.2">
      <c r="E205" s="93"/>
    </row>
    <row r="206" spans="5:5" x14ac:dyDescent="0.2">
      <c r="E206" s="93"/>
    </row>
    <row r="207" spans="5:5" x14ac:dyDescent="0.2">
      <c r="E207" s="93"/>
    </row>
    <row r="208" spans="5:5" x14ac:dyDescent="0.2">
      <c r="E208" s="93"/>
    </row>
    <row r="209" spans="5:5" x14ac:dyDescent="0.2">
      <c r="E209" s="93"/>
    </row>
    <row r="210" spans="5:5" x14ac:dyDescent="0.2">
      <c r="E210" s="93"/>
    </row>
    <row r="211" spans="5:5" x14ac:dyDescent="0.2">
      <c r="E211" s="93"/>
    </row>
    <row r="212" spans="5:5" x14ac:dyDescent="0.2">
      <c r="E212" s="93"/>
    </row>
    <row r="213" spans="5:5" x14ac:dyDescent="0.2">
      <c r="E213" s="93"/>
    </row>
    <row r="214" spans="5:5" x14ac:dyDescent="0.2">
      <c r="E214" s="93"/>
    </row>
    <row r="215" spans="5:5" x14ac:dyDescent="0.2">
      <c r="E215" s="93"/>
    </row>
    <row r="216" spans="5:5" x14ac:dyDescent="0.2">
      <c r="E216" s="93"/>
    </row>
    <row r="217" spans="5:5" x14ac:dyDescent="0.2">
      <c r="E217" s="93"/>
    </row>
    <row r="218" spans="5:5" x14ac:dyDescent="0.2">
      <c r="E218" s="93"/>
    </row>
    <row r="219" spans="5:5" x14ac:dyDescent="0.2">
      <c r="E219" s="93"/>
    </row>
    <row r="220" spans="5:5" x14ac:dyDescent="0.2">
      <c r="E220" s="93"/>
    </row>
    <row r="221" spans="5:5" x14ac:dyDescent="0.2">
      <c r="E221" s="93"/>
    </row>
    <row r="222" spans="5:5" x14ac:dyDescent="0.2">
      <c r="E222" s="93"/>
    </row>
    <row r="223" spans="5:5" x14ac:dyDescent="0.2">
      <c r="E223" s="93"/>
    </row>
    <row r="224" spans="5:5" x14ac:dyDescent="0.2">
      <c r="E224" s="93"/>
    </row>
    <row r="225" spans="5:5" x14ac:dyDescent="0.2">
      <c r="E225" s="93"/>
    </row>
    <row r="226" spans="5:5" x14ac:dyDescent="0.2">
      <c r="E226" s="93"/>
    </row>
    <row r="227" spans="5:5" x14ac:dyDescent="0.2">
      <c r="E227" s="93"/>
    </row>
    <row r="228" spans="5:5" x14ac:dyDescent="0.2">
      <c r="E228" s="93"/>
    </row>
    <row r="229" spans="5:5" x14ac:dyDescent="0.2">
      <c r="E229" s="93"/>
    </row>
    <row r="230" spans="5:5" x14ac:dyDescent="0.2">
      <c r="E230" s="93"/>
    </row>
    <row r="231" spans="5:5" x14ac:dyDescent="0.2">
      <c r="E231" s="93"/>
    </row>
    <row r="232" spans="5:5" x14ac:dyDescent="0.2">
      <c r="E232" s="93"/>
    </row>
    <row r="233" spans="5:5" x14ac:dyDescent="0.2">
      <c r="E233" s="93"/>
    </row>
    <row r="234" spans="5:5" x14ac:dyDescent="0.2">
      <c r="E234" s="93"/>
    </row>
    <row r="235" spans="5:5" x14ac:dyDescent="0.2">
      <c r="E235" s="93"/>
    </row>
    <row r="236" spans="5:5" x14ac:dyDescent="0.2">
      <c r="E236" s="93"/>
    </row>
    <row r="237" spans="5:5" x14ac:dyDescent="0.2">
      <c r="E237" s="93"/>
    </row>
    <row r="238" spans="5:5" x14ac:dyDescent="0.2">
      <c r="E238" s="93"/>
    </row>
    <row r="239" spans="5:5" x14ac:dyDescent="0.2">
      <c r="E239" s="93"/>
    </row>
    <row r="240" spans="5:5" x14ac:dyDescent="0.2">
      <c r="E240" s="93"/>
    </row>
    <row r="241" spans="5:5" x14ac:dyDescent="0.2">
      <c r="E241" s="93"/>
    </row>
    <row r="242" spans="5:5" x14ac:dyDescent="0.2">
      <c r="E242" s="93"/>
    </row>
    <row r="243" spans="5:5" x14ac:dyDescent="0.2">
      <c r="E243" s="93"/>
    </row>
    <row r="244" spans="5:5" x14ac:dyDescent="0.2">
      <c r="E244" s="93"/>
    </row>
    <row r="245" spans="5:5" x14ac:dyDescent="0.2">
      <c r="E245" s="93"/>
    </row>
    <row r="246" spans="5:5" x14ac:dyDescent="0.2">
      <c r="E246" s="93"/>
    </row>
    <row r="247" spans="5:5" x14ac:dyDescent="0.2">
      <c r="E247" s="93"/>
    </row>
    <row r="248" spans="5:5" x14ac:dyDescent="0.2">
      <c r="E248" s="93"/>
    </row>
    <row r="249" spans="5:5" x14ac:dyDescent="0.2">
      <c r="E249" s="93"/>
    </row>
    <row r="250" spans="5:5" x14ac:dyDescent="0.2">
      <c r="E250" s="93"/>
    </row>
    <row r="251" spans="5:5" x14ac:dyDescent="0.2">
      <c r="E251" s="93"/>
    </row>
    <row r="252" spans="5:5" x14ac:dyDescent="0.2">
      <c r="E252" s="93"/>
    </row>
    <row r="253" spans="5:5" x14ac:dyDescent="0.2">
      <c r="E253" s="93"/>
    </row>
    <row r="254" spans="5:5" x14ac:dyDescent="0.2">
      <c r="E254" s="93"/>
    </row>
    <row r="255" spans="5:5" x14ac:dyDescent="0.2">
      <c r="E255" s="93"/>
    </row>
    <row r="256" spans="5:5" x14ac:dyDescent="0.2">
      <c r="E256" s="93"/>
    </row>
    <row r="257" spans="5:5" x14ac:dyDescent="0.2">
      <c r="E257" s="93"/>
    </row>
    <row r="258" spans="5:5" x14ac:dyDescent="0.2">
      <c r="E258" s="93"/>
    </row>
    <row r="259" spans="5:5" x14ac:dyDescent="0.2">
      <c r="E259" s="93"/>
    </row>
    <row r="260" spans="5:5" x14ac:dyDescent="0.2">
      <c r="E260" s="93"/>
    </row>
    <row r="261" spans="5:5" x14ac:dyDescent="0.2">
      <c r="E261" s="93"/>
    </row>
    <row r="262" spans="5:5" x14ac:dyDescent="0.2">
      <c r="E262" s="93"/>
    </row>
    <row r="263" spans="5:5" x14ac:dyDescent="0.2">
      <c r="E263" s="93"/>
    </row>
    <row r="264" spans="5:5" x14ac:dyDescent="0.2">
      <c r="E264" s="93"/>
    </row>
    <row r="265" spans="5:5" x14ac:dyDescent="0.2">
      <c r="E265" s="93"/>
    </row>
    <row r="266" spans="5:5" x14ac:dyDescent="0.2">
      <c r="E266" s="93"/>
    </row>
    <row r="267" spans="5:5" x14ac:dyDescent="0.2">
      <c r="E267" s="93"/>
    </row>
    <row r="268" spans="5:5" x14ac:dyDescent="0.2">
      <c r="E268" s="93"/>
    </row>
    <row r="269" spans="5:5" x14ac:dyDescent="0.2">
      <c r="E269" s="93"/>
    </row>
    <row r="270" spans="5:5" x14ac:dyDescent="0.2">
      <c r="E270" s="93"/>
    </row>
    <row r="271" spans="5:5" x14ac:dyDescent="0.2">
      <c r="E271" s="93"/>
    </row>
    <row r="272" spans="5:5" x14ac:dyDescent="0.2">
      <c r="E272" s="93"/>
    </row>
    <row r="273" spans="5:5" x14ac:dyDescent="0.2">
      <c r="E273" s="93"/>
    </row>
    <row r="274" spans="5:5" x14ac:dyDescent="0.2">
      <c r="E274" s="93"/>
    </row>
    <row r="275" spans="5:5" x14ac:dyDescent="0.2">
      <c r="E275" s="93"/>
    </row>
    <row r="276" spans="5:5" x14ac:dyDescent="0.2">
      <c r="E276" s="93"/>
    </row>
    <row r="277" spans="5:5" x14ac:dyDescent="0.2">
      <c r="E277" s="93"/>
    </row>
    <row r="278" spans="5:5" x14ac:dyDescent="0.2">
      <c r="E278" s="93"/>
    </row>
    <row r="279" spans="5:5" x14ac:dyDescent="0.2">
      <c r="E279" s="93"/>
    </row>
    <row r="280" spans="5:5" x14ac:dyDescent="0.2">
      <c r="E280" s="93"/>
    </row>
    <row r="281" spans="5:5" x14ac:dyDescent="0.2">
      <c r="E281" s="93"/>
    </row>
    <row r="282" spans="5:5" x14ac:dyDescent="0.2">
      <c r="E282" s="93"/>
    </row>
    <row r="283" spans="5:5" x14ac:dyDescent="0.2">
      <c r="E283" s="93"/>
    </row>
    <row r="284" spans="5:5" x14ac:dyDescent="0.2">
      <c r="E284" s="93"/>
    </row>
    <row r="285" spans="5:5" x14ac:dyDescent="0.2">
      <c r="E285" s="93"/>
    </row>
    <row r="286" spans="5:5" x14ac:dyDescent="0.2">
      <c r="E286" s="93"/>
    </row>
    <row r="287" spans="5:5" x14ac:dyDescent="0.2">
      <c r="E287" s="93"/>
    </row>
    <row r="288" spans="5:5" x14ac:dyDescent="0.2">
      <c r="E288" s="93"/>
    </row>
    <row r="289" spans="5:5" x14ac:dyDescent="0.2">
      <c r="E289" s="93"/>
    </row>
    <row r="290" spans="5:5" x14ac:dyDescent="0.2">
      <c r="E290" s="93"/>
    </row>
    <row r="291" spans="5:5" x14ac:dyDescent="0.2">
      <c r="E291" s="93"/>
    </row>
    <row r="292" spans="5:5" x14ac:dyDescent="0.2">
      <c r="E292" s="93"/>
    </row>
    <row r="293" spans="5:5" x14ac:dyDescent="0.2">
      <c r="E293" s="93"/>
    </row>
    <row r="294" spans="5:5" x14ac:dyDescent="0.2">
      <c r="E294" s="93"/>
    </row>
    <row r="295" spans="5:5" x14ac:dyDescent="0.2">
      <c r="E295" s="93"/>
    </row>
    <row r="296" spans="5:5" x14ac:dyDescent="0.2">
      <c r="E296" s="93"/>
    </row>
    <row r="297" spans="5:5" x14ac:dyDescent="0.2">
      <c r="E297" s="93"/>
    </row>
    <row r="298" spans="5:5" x14ac:dyDescent="0.2">
      <c r="E298" s="93"/>
    </row>
    <row r="299" spans="5:5" x14ac:dyDescent="0.2">
      <c r="E299" s="93"/>
    </row>
    <row r="300" spans="5:5" x14ac:dyDescent="0.2">
      <c r="E300" s="93"/>
    </row>
    <row r="301" spans="5:5" x14ac:dyDescent="0.2">
      <c r="E301" s="93"/>
    </row>
    <row r="302" spans="5:5" x14ac:dyDescent="0.2">
      <c r="E302" s="93"/>
    </row>
    <row r="303" spans="5:5" x14ac:dyDescent="0.2">
      <c r="E303" s="93"/>
    </row>
    <row r="304" spans="5:5" x14ac:dyDescent="0.2">
      <c r="E304" s="93"/>
    </row>
    <row r="305" spans="5:5" x14ac:dyDescent="0.2">
      <c r="E305" s="93"/>
    </row>
    <row r="306" spans="5:5" x14ac:dyDescent="0.2">
      <c r="E306" s="93"/>
    </row>
    <row r="307" spans="5:5" x14ac:dyDescent="0.2">
      <c r="E307" s="93"/>
    </row>
    <row r="308" spans="5:5" x14ac:dyDescent="0.2">
      <c r="E308" s="93"/>
    </row>
    <row r="309" spans="5:5" x14ac:dyDescent="0.2">
      <c r="E309" s="93"/>
    </row>
    <row r="310" spans="5:5" x14ac:dyDescent="0.2">
      <c r="E310" s="93"/>
    </row>
    <row r="311" spans="5:5" x14ac:dyDescent="0.2">
      <c r="E311" s="93"/>
    </row>
    <row r="312" spans="5:5" x14ac:dyDescent="0.2">
      <c r="E312" s="93"/>
    </row>
    <row r="313" spans="5:5" x14ac:dyDescent="0.2">
      <c r="E313" s="93"/>
    </row>
    <row r="314" spans="5:5" x14ac:dyDescent="0.2">
      <c r="E314" s="93"/>
    </row>
    <row r="315" spans="5:5" x14ac:dyDescent="0.2">
      <c r="E315" s="93"/>
    </row>
    <row r="316" spans="5:5" x14ac:dyDescent="0.2">
      <c r="E316" s="93"/>
    </row>
    <row r="317" spans="5:5" x14ac:dyDescent="0.2">
      <c r="E317" s="93"/>
    </row>
    <row r="318" spans="5:5" x14ac:dyDescent="0.2">
      <c r="E318" s="93"/>
    </row>
    <row r="319" spans="5:5" x14ac:dyDescent="0.2">
      <c r="E319" s="93"/>
    </row>
    <row r="320" spans="5:5" x14ac:dyDescent="0.2">
      <c r="E320" s="93"/>
    </row>
    <row r="321" spans="5:5" x14ac:dyDescent="0.2">
      <c r="E321" s="93"/>
    </row>
    <row r="322" spans="5:5" x14ac:dyDescent="0.2">
      <c r="E322" s="93"/>
    </row>
    <row r="323" spans="5:5" x14ac:dyDescent="0.2">
      <c r="E323" s="93"/>
    </row>
    <row r="324" spans="5:5" x14ac:dyDescent="0.2">
      <c r="E324" s="93"/>
    </row>
    <row r="325" spans="5:5" x14ac:dyDescent="0.2">
      <c r="E325" s="93"/>
    </row>
    <row r="326" spans="5:5" x14ac:dyDescent="0.2">
      <c r="E326" s="93"/>
    </row>
    <row r="327" spans="5:5" x14ac:dyDescent="0.2">
      <c r="E327" s="93"/>
    </row>
    <row r="328" spans="5:5" x14ac:dyDescent="0.2">
      <c r="E328" s="93"/>
    </row>
    <row r="329" spans="5:5" x14ac:dyDescent="0.2">
      <c r="E329" s="93"/>
    </row>
    <row r="330" spans="5:5" x14ac:dyDescent="0.2">
      <c r="E330" s="93"/>
    </row>
    <row r="331" spans="5:5" x14ac:dyDescent="0.2">
      <c r="E331" s="93"/>
    </row>
    <row r="332" spans="5:5" x14ac:dyDescent="0.2">
      <c r="E332" s="93"/>
    </row>
    <row r="333" spans="5:5" x14ac:dyDescent="0.2">
      <c r="E333" s="93"/>
    </row>
    <row r="334" spans="5:5" x14ac:dyDescent="0.2">
      <c r="E334" s="93"/>
    </row>
    <row r="335" spans="5:5" x14ac:dyDescent="0.2">
      <c r="E335" s="93"/>
    </row>
    <row r="336" spans="5:5" x14ac:dyDescent="0.2">
      <c r="E336" s="93"/>
    </row>
    <row r="337" spans="5:5" x14ac:dyDescent="0.2">
      <c r="E337" s="93"/>
    </row>
    <row r="338" spans="5:5" x14ac:dyDescent="0.2">
      <c r="E338" s="93"/>
    </row>
    <row r="339" spans="5:5" x14ac:dyDescent="0.2">
      <c r="E339" s="93"/>
    </row>
    <row r="340" spans="5:5" x14ac:dyDescent="0.2">
      <c r="E340" s="93"/>
    </row>
    <row r="341" spans="5:5" x14ac:dyDescent="0.2">
      <c r="E341" s="93"/>
    </row>
    <row r="342" spans="5:5" x14ac:dyDescent="0.2">
      <c r="E342" s="93"/>
    </row>
    <row r="343" spans="5:5" x14ac:dyDescent="0.2">
      <c r="E343" s="93"/>
    </row>
    <row r="344" spans="5:5" x14ac:dyDescent="0.2">
      <c r="E344" s="93"/>
    </row>
    <row r="345" spans="5:5" x14ac:dyDescent="0.2">
      <c r="E345" s="93"/>
    </row>
    <row r="346" spans="5:5" x14ac:dyDescent="0.2">
      <c r="E346" s="93"/>
    </row>
    <row r="347" spans="5:5" x14ac:dyDescent="0.2">
      <c r="E347" s="93"/>
    </row>
    <row r="348" spans="5:5" x14ac:dyDescent="0.2">
      <c r="E348" s="93"/>
    </row>
    <row r="349" spans="5:5" x14ac:dyDescent="0.2">
      <c r="E349" s="93"/>
    </row>
    <row r="350" spans="5:5" x14ac:dyDescent="0.2">
      <c r="E350" s="93"/>
    </row>
    <row r="351" spans="5:5" x14ac:dyDescent="0.2">
      <c r="E351" s="93"/>
    </row>
    <row r="352" spans="5:5" x14ac:dyDescent="0.2">
      <c r="E352" s="93"/>
    </row>
    <row r="353" spans="5:5" x14ac:dyDescent="0.2">
      <c r="E353" s="93"/>
    </row>
    <row r="354" spans="5:5" x14ac:dyDescent="0.2">
      <c r="E354" s="93"/>
    </row>
    <row r="355" spans="5:5" x14ac:dyDescent="0.2">
      <c r="E355" s="93"/>
    </row>
    <row r="356" spans="5:5" x14ac:dyDescent="0.2">
      <c r="E356" s="93"/>
    </row>
    <row r="357" spans="5:5" x14ac:dyDescent="0.2">
      <c r="E357" s="93"/>
    </row>
    <row r="358" spans="5:5" x14ac:dyDescent="0.2">
      <c r="E358" s="93"/>
    </row>
    <row r="359" spans="5:5" x14ac:dyDescent="0.2">
      <c r="E359" s="93"/>
    </row>
    <row r="360" spans="5:5" x14ac:dyDescent="0.2">
      <c r="E360" s="93"/>
    </row>
    <row r="361" spans="5:5" x14ac:dyDescent="0.2">
      <c r="E361" s="93"/>
    </row>
    <row r="362" spans="5:5" x14ac:dyDescent="0.2">
      <c r="E362" s="93"/>
    </row>
    <row r="363" spans="5:5" x14ac:dyDescent="0.2">
      <c r="E363" s="93"/>
    </row>
    <row r="364" spans="5:5" x14ac:dyDescent="0.2">
      <c r="E364" s="93"/>
    </row>
    <row r="365" spans="5:5" x14ac:dyDescent="0.2">
      <c r="E365" s="93"/>
    </row>
    <row r="366" spans="5:5" x14ac:dyDescent="0.2">
      <c r="E366" s="93"/>
    </row>
    <row r="367" spans="5:5" x14ac:dyDescent="0.2">
      <c r="E367" s="93"/>
    </row>
    <row r="368" spans="5:5" x14ac:dyDescent="0.2">
      <c r="E368" s="93"/>
    </row>
    <row r="369" spans="5:5" x14ac:dyDescent="0.2">
      <c r="E369" s="93"/>
    </row>
    <row r="370" spans="5:5" x14ac:dyDescent="0.2">
      <c r="E370" s="93"/>
    </row>
    <row r="371" spans="5:5" x14ac:dyDescent="0.2">
      <c r="E371" s="93"/>
    </row>
    <row r="372" spans="5:5" x14ac:dyDescent="0.2">
      <c r="E372" s="93"/>
    </row>
    <row r="373" spans="5:5" x14ac:dyDescent="0.2">
      <c r="E373" s="93"/>
    </row>
    <row r="374" spans="5:5" x14ac:dyDescent="0.2">
      <c r="E374" s="93"/>
    </row>
    <row r="375" spans="5:5" x14ac:dyDescent="0.2">
      <c r="E375" s="93"/>
    </row>
    <row r="376" spans="5:5" x14ac:dyDescent="0.2">
      <c r="E376" s="93"/>
    </row>
    <row r="377" spans="5:5" x14ac:dyDescent="0.2">
      <c r="E377" s="93"/>
    </row>
    <row r="378" spans="5:5" x14ac:dyDescent="0.2">
      <c r="E378" s="93"/>
    </row>
    <row r="379" spans="5:5" x14ac:dyDescent="0.2">
      <c r="E379" s="93"/>
    </row>
    <row r="380" spans="5:5" x14ac:dyDescent="0.2">
      <c r="E380" s="93"/>
    </row>
    <row r="381" spans="5:5" x14ac:dyDescent="0.2">
      <c r="E381" s="93"/>
    </row>
    <row r="382" spans="5:5" x14ac:dyDescent="0.2">
      <c r="E382" s="93"/>
    </row>
    <row r="383" spans="5:5" x14ac:dyDescent="0.2">
      <c r="E383" s="93"/>
    </row>
    <row r="384" spans="5:5" x14ac:dyDescent="0.2">
      <c r="E384" s="93"/>
    </row>
    <row r="385" spans="5:5" x14ac:dyDescent="0.2">
      <c r="E385" s="93"/>
    </row>
    <row r="386" spans="5:5" x14ac:dyDescent="0.2">
      <c r="E386" s="93"/>
    </row>
    <row r="387" spans="5:5" x14ac:dyDescent="0.2">
      <c r="E387" s="93"/>
    </row>
    <row r="388" spans="5:5" x14ac:dyDescent="0.2">
      <c r="E388" s="93"/>
    </row>
    <row r="389" spans="5:5" x14ac:dyDescent="0.2">
      <c r="E389" s="93"/>
    </row>
    <row r="390" spans="5:5" x14ac:dyDescent="0.2">
      <c r="E390" s="93"/>
    </row>
    <row r="391" spans="5:5" x14ac:dyDescent="0.2">
      <c r="E391" s="93"/>
    </row>
    <row r="392" spans="5:5" x14ac:dyDescent="0.2">
      <c r="E392" s="93"/>
    </row>
    <row r="393" spans="5:5" x14ac:dyDescent="0.2">
      <c r="E393" s="93"/>
    </row>
    <row r="394" spans="5:5" x14ac:dyDescent="0.2">
      <c r="E394" s="93"/>
    </row>
    <row r="395" spans="5:5" x14ac:dyDescent="0.2">
      <c r="E395" s="93"/>
    </row>
    <row r="396" spans="5:5" x14ac:dyDescent="0.2">
      <c r="E396" s="93"/>
    </row>
    <row r="397" spans="5:5" x14ac:dyDescent="0.2">
      <c r="E397" s="93"/>
    </row>
    <row r="398" spans="5:5" x14ac:dyDescent="0.2">
      <c r="E398" s="93"/>
    </row>
    <row r="399" spans="5:5" x14ac:dyDescent="0.2">
      <c r="E399" s="93"/>
    </row>
    <row r="400" spans="5:5" x14ac:dyDescent="0.2">
      <c r="E400" s="93"/>
    </row>
    <row r="401" spans="5:5" x14ac:dyDescent="0.2">
      <c r="E401" s="93"/>
    </row>
    <row r="402" spans="5:5" x14ac:dyDescent="0.2">
      <c r="E402" s="93"/>
    </row>
  </sheetData>
  <conditionalFormatting sqref="B84:B85">
    <cfRule type="cellIs" dxfId="25" priority="7" operator="lessThan">
      <formula>0</formula>
    </cfRule>
  </conditionalFormatting>
  <conditionalFormatting sqref="B95:B97 B99:B100">
    <cfRule type="cellIs" dxfId="24" priority="2" operator="lessThan">
      <formula>0</formula>
    </cfRule>
  </conditionalFormatting>
  <conditionalFormatting sqref="B105">
    <cfRule type="cellIs" dxfId="23" priority="1" operator="lessThan">
      <formula>0</formula>
    </cfRule>
  </conditionalFormatting>
  <conditionalFormatting sqref="B151">
    <cfRule type="cellIs" dxfId="22" priority="8" operator="lessThan">
      <formula>0</formula>
    </cfRule>
  </conditionalFormatting>
  <conditionalFormatting sqref="C110">
    <cfRule type="cellIs" dxfId="21" priority="13" operator="lessThan">
      <formula>0</formula>
    </cfRule>
  </conditionalFormatting>
  <conditionalFormatting sqref="C134">
    <cfRule type="cellIs" dxfId="20" priority="12" operator="lessThan">
      <formula>0</formula>
    </cfRule>
  </conditionalFormatting>
  <conditionalFormatting sqref="C138:E141">
    <cfRule type="cellIs" dxfId="19" priority="10" operator="lessThan">
      <formula>0</formula>
    </cfRule>
  </conditionalFormatting>
  <conditionalFormatting sqref="C4:XFD84 D85:XFD85 C86:XFD88 B110:B121 D110:XFD121 B123:B124 C130:E130 F130:BZ132 CA130:XFD136 D131:E135 B131:B139 F133 F134:BZ136 D136:D137 F137:XFD141 B153:B154 B160:B161">
    <cfRule type="cellIs" dxfId="18" priority="14" operator="lessThan">
      <formula>0</formula>
    </cfRule>
  </conditionalFormatting>
  <conditionalFormatting sqref="C90:XFD95">
    <cfRule type="cellIs" dxfId="17" priority="5" operator="lessThan">
      <formula>0</formula>
    </cfRule>
  </conditionalFormatting>
  <conditionalFormatting sqref="C101:XFD109">
    <cfRule type="cellIs" dxfId="16" priority="3" operator="lessThan">
      <formula>0</formula>
    </cfRule>
  </conditionalFormatting>
  <conditionalFormatting sqref="C122:XFD129">
    <cfRule type="cellIs" dxfId="15" priority="11" operator="lessThan">
      <formula>0</formula>
    </cfRule>
  </conditionalFormatting>
  <conditionalFormatting sqref="C142:XFD1048576">
    <cfRule type="cellIs" dxfId="14" priority="9" operator="lessThan">
      <formula>0</formula>
    </cfRule>
  </conditionalFormatting>
  <conditionalFormatting sqref="D96:XFD100">
    <cfRule type="cellIs" dxfId="13" priority="4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6F43-D648-EB42-A86C-97F9973B867C}">
  <dimension ref="A1:BZ402"/>
  <sheetViews>
    <sheetView workbookViewId="0"/>
    <sheetView workbookViewId="1"/>
  </sheetViews>
  <sheetFormatPr baseColWidth="10" defaultRowHeight="14" x14ac:dyDescent="0.2"/>
  <cols>
    <col min="1" max="1" width="39.5" style="155" bestFit="1" customWidth="1"/>
    <col min="2" max="2" width="19.6640625" style="6" bestFit="1" customWidth="1"/>
    <col min="3" max="3" width="19.6640625" style="32" bestFit="1" customWidth="1"/>
    <col min="4" max="4" width="2.6640625" style="93" customWidth="1"/>
    <col min="5" max="5" width="9.6640625" style="32" customWidth="1"/>
    <col min="6" max="78" width="12.83203125" style="32" customWidth="1"/>
    <col min="79" max="16384" width="10.83203125" style="93"/>
  </cols>
  <sheetData>
    <row r="1" spans="1:78" x14ac:dyDescent="0.2">
      <c r="A1" s="154" t="s">
        <v>52</v>
      </c>
      <c r="B1" s="29" t="s">
        <v>206</v>
      </c>
      <c r="C1" s="30" t="s">
        <v>54</v>
      </c>
      <c r="E1" s="30" t="s">
        <v>53</v>
      </c>
      <c r="F1" s="30">
        <v>0</v>
      </c>
      <c r="G1" s="30">
        <v>1</v>
      </c>
      <c r="H1" s="30">
        <v>2</v>
      </c>
      <c r="I1" s="30">
        <v>3</v>
      </c>
      <c r="J1" s="30">
        <v>4</v>
      </c>
      <c r="K1" s="30">
        <v>5</v>
      </c>
      <c r="L1" s="30">
        <v>6</v>
      </c>
      <c r="M1" s="30">
        <v>7</v>
      </c>
      <c r="N1" s="30">
        <v>8</v>
      </c>
      <c r="O1" s="30">
        <v>9</v>
      </c>
      <c r="P1" s="30">
        <v>10</v>
      </c>
      <c r="Q1" s="30">
        <v>11</v>
      </c>
      <c r="R1" s="30">
        <v>12</v>
      </c>
      <c r="S1" s="30">
        <v>13</v>
      </c>
      <c r="T1" s="30">
        <v>14</v>
      </c>
      <c r="U1" s="30">
        <v>15</v>
      </c>
      <c r="V1" s="30">
        <v>16</v>
      </c>
      <c r="W1" s="30">
        <v>17</v>
      </c>
      <c r="X1" s="30">
        <v>18</v>
      </c>
      <c r="Y1" s="30">
        <v>19</v>
      </c>
      <c r="Z1" s="30">
        <v>20</v>
      </c>
      <c r="AA1" s="30">
        <v>21</v>
      </c>
      <c r="AB1" s="30">
        <v>22</v>
      </c>
      <c r="AC1" s="30">
        <v>23</v>
      </c>
      <c r="AD1" s="30">
        <v>24</v>
      </c>
      <c r="AE1" s="30">
        <v>25</v>
      </c>
      <c r="AF1" s="30">
        <v>26</v>
      </c>
      <c r="AG1" s="30">
        <v>27</v>
      </c>
      <c r="AH1" s="30">
        <v>28</v>
      </c>
      <c r="AI1" s="30">
        <v>29</v>
      </c>
      <c r="AJ1" s="30">
        <v>30</v>
      </c>
      <c r="AK1" s="30">
        <v>31</v>
      </c>
      <c r="AL1" s="30">
        <v>32</v>
      </c>
      <c r="AM1" s="30">
        <v>33</v>
      </c>
      <c r="AN1" s="30">
        <v>34</v>
      </c>
      <c r="AO1" s="30">
        <v>35</v>
      </c>
      <c r="AP1" s="30">
        <v>36</v>
      </c>
      <c r="AQ1" s="30">
        <v>37</v>
      </c>
      <c r="AR1" s="30">
        <v>38</v>
      </c>
      <c r="AS1" s="30">
        <v>39</v>
      </c>
      <c r="AT1" s="30">
        <v>40</v>
      </c>
      <c r="AU1" s="30">
        <v>41</v>
      </c>
      <c r="AV1" s="30">
        <v>42</v>
      </c>
      <c r="AW1" s="30">
        <v>43</v>
      </c>
      <c r="AX1" s="30">
        <v>44</v>
      </c>
      <c r="AY1" s="30">
        <v>45</v>
      </c>
      <c r="AZ1" s="30">
        <v>46</v>
      </c>
      <c r="BA1" s="30">
        <v>47</v>
      </c>
      <c r="BB1" s="30">
        <v>48</v>
      </c>
      <c r="BC1" s="30">
        <v>49</v>
      </c>
      <c r="BD1" s="30">
        <v>50</v>
      </c>
      <c r="BE1" s="30">
        <v>51</v>
      </c>
      <c r="BF1" s="30">
        <v>52</v>
      </c>
      <c r="BG1" s="30">
        <v>53</v>
      </c>
      <c r="BH1" s="30">
        <v>54</v>
      </c>
      <c r="BI1" s="30">
        <v>55</v>
      </c>
      <c r="BJ1" s="30">
        <v>56</v>
      </c>
      <c r="BK1" s="30">
        <v>57</v>
      </c>
      <c r="BL1" s="30">
        <v>58</v>
      </c>
      <c r="BM1" s="30">
        <v>59</v>
      </c>
      <c r="BN1" s="30">
        <v>60</v>
      </c>
      <c r="BO1" s="30">
        <v>61</v>
      </c>
      <c r="BP1" s="30">
        <v>62</v>
      </c>
      <c r="BQ1" s="30">
        <v>63</v>
      </c>
      <c r="BR1" s="30">
        <v>64</v>
      </c>
      <c r="BS1" s="30">
        <v>65</v>
      </c>
      <c r="BT1" s="30">
        <v>66</v>
      </c>
      <c r="BU1" s="30">
        <v>67</v>
      </c>
      <c r="BV1" s="30">
        <v>68</v>
      </c>
      <c r="BW1" s="30">
        <v>69</v>
      </c>
      <c r="BX1" s="30">
        <v>70</v>
      </c>
      <c r="BY1" s="30">
        <v>71</v>
      </c>
      <c r="BZ1" s="30">
        <v>72</v>
      </c>
    </row>
    <row r="2" spans="1:78" x14ac:dyDescent="0.2">
      <c r="B2" s="94"/>
      <c r="C2" s="100"/>
      <c r="E2" s="100" t="s">
        <v>80</v>
      </c>
      <c r="F2" s="100">
        <f>EOMONTH(ScaleEconomics!N55,0)</f>
        <v>45777</v>
      </c>
      <c r="G2" s="100">
        <f t="shared" ref="G2:BR2" si="0">EDATE($F$2, G1)</f>
        <v>45807</v>
      </c>
      <c r="H2" s="100">
        <f t="shared" si="0"/>
        <v>45838</v>
      </c>
      <c r="I2" s="100">
        <f t="shared" si="0"/>
        <v>45868</v>
      </c>
      <c r="J2" s="100">
        <f t="shared" si="0"/>
        <v>45899</v>
      </c>
      <c r="K2" s="100">
        <f t="shared" si="0"/>
        <v>45930</v>
      </c>
      <c r="L2" s="100">
        <f t="shared" si="0"/>
        <v>45960</v>
      </c>
      <c r="M2" s="100">
        <f t="shared" si="0"/>
        <v>45991</v>
      </c>
      <c r="N2" s="100">
        <f t="shared" si="0"/>
        <v>46021</v>
      </c>
      <c r="O2" s="100">
        <f t="shared" si="0"/>
        <v>46052</v>
      </c>
      <c r="P2" s="100">
        <f t="shared" si="0"/>
        <v>46081</v>
      </c>
      <c r="Q2" s="100">
        <f t="shared" si="0"/>
        <v>46111</v>
      </c>
      <c r="R2" s="100">
        <f t="shared" si="0"/>
        <v>46142</v>
      </c>
      <c r="S2" s="100">
        <f t="shared" si="0"/>
        <v>46172</v>
      </c>
      <c r="T2" s="100">
        <f t="shared" si="0"/>
        <v>46203</v>
      </c>
      <c r="U2" s="100">
        <f t="shared" si="0"/>
        <v>46233</v>
      </c>
      <c r="V2" s="100">
        <f t="shared" si="0"/>
        <v>46264</v>
      </c>
      <c r="W2" s="100">
        <f t="shared" si="0"/>
        <v>46295</v>
      </c>
      <c r="X2" s="100">
        <f t="shared" si="0"/>
        <v>46325</v>
      </c>
      <c r="Y2" s="100">
        <f t="shared" si="0"/>
        <v>46356</v>
      </c>
      <c r="Z2" s="100">
        <f t="shared" si="0"/>
        <v>46386</v>
      </c>
      <c r="AA2" s="100">
        <f t="shared" si="0"/>
        <v>46417</v>
      </c>
      <c r="AB2" s="100">
        <f t="shared" si="0"/>
        <v>46446</v>
      </c>
      <c r="AC2" s="100">
        <f t="shared" si="0"/>
        <v>46476</v>
      </c>
      <c r="AD2" s="100">
        <f t="shared" si="0"/>
        <v>46507</v>
      </c>
      <c r="AE2" s="100">
        <f t="shared" si="0"/>
        <v>46537</v>
      </c>
      <c r="AF2" s="100">
        <f t="shared" si="0"/>
        <v>46568</v>
      </c>
      <c r="AG2" s="100">
        <f t="shared" si="0"/>
        <v>46598</v>
      </c>
      <c r="AH2" s="100">
        <f t="shared" si="0"/>
        <v>46629</v>
      </c>
      <c r="AI2" s="100">
        <f t="shared" si="0"/>
        <v>46660</v>
      </c>
      <c r="AJ2" s="100">
        <f t="shared" si="0"/>
        <v>46690</v>
      </c>
      <c r="AK2" s="100">
        <f t="shared" si="0"/>
        <v>46721</v>
      </c>
      <c r="AL2" s="100">
        <f t="shared" si="0"/>
        <v>46751</v>
      </c>
      <c r="AM2" s="100">
        <f t="shared" si="0"/>
        <v>46782</v>
      </c>
      <c r="AN2" s="100">
        <f t="shared" si="0"/>
        <v>46812</v>
      </c>
      <c r="AO2" s="100">
        <f t="shared" si="0"/>
        <v>46842</v>
      </c>
      <c r="AP2" s="100">
        <f t="shared" si="0"/>
        <v>46873</v>
      </c>
      <c r="AQ2" s="100">
        <f t="shared" si="0"/>
        <v>46903</v>
      </c>
      <c r="AR2" s="100">
        <f t="shared" si="0"/>
        <v>46934</v>
      </c>
      <c r="AS2" s="100">
        <f t="shared" si="0"/>
        <v>46964</v>
      </c>
      <c r="AT2" s="100">
        <f t="shared" si="0"/>
        <v>46995</v>
      </c>
      <c r="AU2" s="100">
        <f t="shared" si="0"/>
        <v>47026</v>
      </c>
      <c r="AV2" s="100">
        <f t="shared" si="0"/>
        <v>47056</v>
      </c>
      <c r="AW2" s="100">
        <f t="shared" si="0"/>
        <v>47087</v>
      </c>
      <c r="AX2" s="100">
        <f t="shared" si="0"/>
        <v>47117</v>
      </c>
      <c r="AY2" s="100">
        <f t="shared" si="0"/>
        <v>47148</v>
      </c>
      <c r="AZ2" s="100">
        <f t="shared" si="0"/>
        <v>47177</v>
      </c>
      <c r="BA2" s="100">
        <f t="shared" si="0"/>
        <v>47207</v>
      </c>
      <c r="BB2" s="100">
        <f t="shared" si="0"/>
        <v>47238</v>
      </c>
      <c r="BC2" s="100">
        <f t="shared" si="0"/>
        <v>47268</v>
      </c>
      <c r="BD2" s="100">
        <f t="shared" si="0"/>
        <v>47299</v>
      </c>
      <c r="BE2" s="100">
        <f t="shared" si="0"/>
        <v>47329</v>
      </c>
      <c r="BF2" s="100">
        <f t="shared" si="0"/>
        <v>47360</v>
      </c>
      <c r="BG2" s="100">
        <f t="shared" si="0"/>
        <v>47391</v>
      </c>
      <c r="BH2" s="100">
        <f t="shared" si="0"/>
        <v>47421</v>
      </c>
      <c r="BI2" s="100">
        <f t="shared" si="0"/>
        <v>47452</v>
      </c>
      <c r="BJ2" s="100">
        <f t="shared" si="0"/>
        <v>47482</v>
      </c>
      <c r="BK2" s="100">
        <f t="shared" si="0"/>
        <v>47513</v>
      </c>
      <c r="BL2" s="100">
        <f t="shared" si="0"/>
        <v>47542</v>
      </c>
      <c r="BM2" s="100">
        <f t="shared" si="0"/>
        <v>47572</v>
      </c>
      <c r="BN2" s="100">
        <f t="shared" si="0"/>
        <v>47603</v>
      </c>
      <c r="BO2" s="100">
        <f t="shared" si="0"/>
        <v>47633</v>
      </c>
      <c r="BP2" s="100">
        <f t="shared" si="0"/>
        <v>47664</v>
      </c>
      <c r="BQ2" s="100">
        <f t="shared" si="0"/>
        <v>47694</v>
      </c>
      <c r="BR2" s="100">
        <f t="shared" si="0"/>
        <v>47725</v>
      </c>
      <c r="BS2" s="100">
        <f t="shared" ref="BS2:BZ2" si="1">EDATE($F$2, BS1)</f>
        <v>47756</v>
      </c>
      <c r="BT2" s="100">
        <f t="shared" si="1"/>
        <v>47786</v>
      </c>
      <c r="BU2" s="100">
        <f t="shared" si="1"/>
        <v>47817</v>
      </c>
      <c r="BV2" s="100">
        <f t="shared" si="1"/>
        <v>47847</v>
      </c>
      <c r="BW2" s="100">
        <f t="shared" si="1"/>
        <v>47878</v>
      </c>
      <c r="BX2" s="100">
        <f t="shared" si="1"/>
        <v>47907</v>
      </c>
      <c r="BY2" s="100">
        <f t="shared" si="1"/>
        <v>47937</v>
      </c>
      <c r="BZ2" s="100">
        <f t="shared" si="1"/>
        <v>47968</v>
      </c>
    </row>
    <row r="3" spans="1:78" x14ac:dyDescent="0.2"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</row>
    <row r="4" spans="1:78" x14ac:dyDescent="0.2">
      <c r="A4" s="154" t="s">
        <v>55</v>
      </c>
      <c r="B4" s="29"/>
      <c r="C4" s="30"/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</row>
    <row r="5" spans="1:78" x14ac:dyDescent="0.2">
      <c r="E5" s="6"/>
    </row>
    <row r="6" spans="1:78" x14ac:dyDescent="0.2">
      <c r="A6" s="154" t="s">
        <v>5</v>
      </c>
      <c r="B6" s="29"/>
    </row>
    <row r="7" spans="1:78" x14ac:dyDescent="0.2">
      <c r="A7" s="156" t="s">
        <v>27</v>
      </c>
      <c r="B7" s="31"/>
    </row>
    <row r="8" spans="1:78" x14ac:dyDescent="0.2">
      <c r="A8" s="157" t="s">
        <v>27</v>
      </c>
      <c r="B8" s="7"/>
      <c r="C8" s="50">
        <f>SUM(F8:BB8)</f>
        <v>55272000</v>
      </c>
      <c r="E8" s="93"/>
      <c r="F8" s="63">
        <f>IF(AND(F$1&gt;ScaleEconomics!$N$227, F$1&lt;=ScaleEconomics!$N$228), ScaleEconomics!$N$217/ScaleEconomics!$N$205, 0)</f>
        <v>0</v>
      </c>
      <c r="G8" s="63">
        <f>IF(AND(G$1&gt;ScaleEconomics!$N$227, G$1&lt;=ScaleEconomics!$N$228), ScaleEconomics!$N$217/ScaleEconomics!$N$205, 0)</f>
        <v>0</v>
      </c>
      <c r="H8" s="63">
        <f>IF(AND(H$1&gt;ScaleEconomics!$N$227, H$1&lt;=ScaleEconomics!$N$228), ScaleEconomics!$N$217/ScaleEconomics!$N$205, 0)</f>
        <v>0</v>
      </c>
      <c r="I8" s="63">
        <f>IF(AND(I$1&gt;ScaleEconomics!$N$227, I$1&lt;=ScaleEconomics!$N$228), ScaleEconomics!$N$217/ScaleEconomics!$N$205, 0)</f>
        <v>0</v>
      </c>
      <c r="J8" s="63">
        <f>IF(AND(J$1&gt;ScaleEconomics!$N$227, J$1&lt;=ScaleEconomics!$N$228), ScaleEconomics!$N$217/ScaleEconomics!$N$205, 0)</f>
        <v>0</v>
      </c>
      <c r="K8" s="63">
        <f>IF(AND(K$1&gt;ScaleEconomics!$N$227, K$1&lt;=ScaleEconomics!$N$228), ScaleEconomics!$N$217/ScaleEconomics!$N$205, 0)</f>
        <v>0</v>
      </c>
      <c r="L8" s="63">
        <f>IF(AND(L$1&gt;ScaleEconomics!$N$227, L$1&lt;=ScaleEconomics!$N$228), ScaleEconomics!$N$217/ScaleEconomics!$N$205, 0)</f>
        <v>9212000</v>
      </c>
      <c r="M8" s="63">
        <f>IF(AND(M$1&gt;ScaleEconomics!$N$227, M$1&lt;=ScaleEconomics!$N$228), ScaleEconomics!$N$217/ScaleEconomics!$N$205, 0)</f>
        <v>9212000</v>
      </c>
      <c r="N8" s="63">
        <f>IF(AND(N$1&gt;ScaleEconomics!$N$227, N$1&lt;=ScaleEconomics!$N$228), ScaleEconomics!$N$217/ScaleEconomics!$N$205, 0)</f>
        <v>9212000</v>
      </c>
      <c r="O8" s="63">
        <f>IF(AND(O$1&gt;ScaleEconomics!$N$227, O$1&lt;=ScaleEconomics!$N$228), ScaleEconomics!$N$217/ScaleEconomics!$N$205, 0)</f>
        <v>9212000</v>
      </c>
      <c r="P8" s="63">
        <f>IF(AND(P$1&gt;ScaleEconomics!$N$227, P$1&lt;=ScaleEconomics!$N$228), ScaleEconomics!$N$217/ScaleEconomics!$N$205, 0)</f>
        <v>9212000</v>
      </c>
      <c r="Q8" s="63">
        <f>IF(AND(Q$1&gt;ScaleEconomics!$N$227, Q$1&lt;=ScaleEconomics!$N$228), ScaleEconomics!$N$217/ScaleEconomics!$N$205, 0)</f>
        <v>9212000</v>
      </c>
      <c r="R8" s="63">
        <f>IF(AND(R$1&gt;ScaleEconomics!$N$227, R$1&lt;=ScaleEconomics!$N$228), ScaleEconomics!$N$217/ScaleEconomics!$N$205, 0)</f>
        <v>0</v>
      </c>
      <c r="S8" s="63">
        <f>IF(AND(S$1&gt;ScaleEconomics!$N$227, S$1&lt;=ScaleEconomics!$N$228), ScaleEconomics!$N$217/ScaleEconomics!$N$205, 0)</f>
        <v>0</v>
      </c>
      <c r="T8" s="63">
        <f>IF(AND(T$1&gt;ScaleEconomics!$N$227, T$1&lt;=ScaleEconomics!$N$228), ScaleEconomics!$N$217/ScaleEconomics!$N$205, 0)</f>
        <v>0</v>
      </c>
      <c r="U8" s="63">
        <f>IF(AND(U$1&gt;ScaleEconomics!$N$227, U$1&lt;=ScaleEconomics!$N$228), ScaleEconomics!$N$217/ScaleEconomics!$N$205, 0)</f>
        <v>0</v>
      </c>
      <c r="V8" s="63">
        <f>IF(AND(V$1&gt;ScaleEconomics!$N$227, V$1&lt;=ScaleEconomics!$N$228), ScaleEconomics!$N$217/ScaleEconomics!$N$205, 0)</f>
        <v>0</v>
      </c>
      <c r="W8" s="63">
        <f>IF(AND(W$1&gt;ScaleEconomics!$N$227, W$1&lt;=ScaleEconomics!$N$228), ScaleEconomics!$N$217/ScaleEconomics!$N$205, 0)</f>
        <v>0</v>
      </c>
      <c r="X8" s="63">
        <f>IF(AND(X$1&gt;ScaleEconomics!$N$227, X$1&lt;=ScaleEconomics!$N$228), ScaleEconomics!$N$217/ScaleEconomics!$N$205, 0)</f>
        <v>0</v>
      </c>
      <c r="Y8" s="63">
        <f>IF(AND(Y$1&gt;ScaleEconomics!$N$227, Y$1&lt;=ScaleEconomics!$N$228), ScaleEconomics!$N$217/ScaleEconomics!$N$205, 0)</f>
        <v>0</v>
      </c>
      <c r="Z8" s="63">
        <f>IF(AND(Z$1&gt;ScaleEconomics!$N$227, Z$1&lt;=ScaleEconomics!$N$228), ScaleEconomics!$N$217/ScaleEconomics!$N$205, 0)</f>
        <v>0</v>
      </c>
      <c r="AA8" s="63">
        <f>IF(AND(AA$1&gt;ScaleEconomics!$N$227, AA$1&lt;=ScaleEconomics!$N$228), ScaleEconomics!$N$217/ScaleEconomics!$N$205, 0)</f>
        <v>0</v>
      </c>
      <c r="AB8" s="63">
        <f>IF(AND(AB$1&gt;ScaleEconomics!$N$227, AB$1&lt;=ScaleEconomics!$N$228), ScaleEconomics!$N$217/ScaleEconomics!$N$205, 0)</f>
        <v>0</v>
      </c>
      <c r="AC8" s="63">
        <f>IF(AND(AC$1&gt;ScaleEconomics!$N$227, AC$1&lt;=ScaleEconomics!$N$228), ScaleEconomics!$N$217/ScaleEconomics!$N$205, 0)</f>
        <v>0</v>
      </c>
      <c r="AD8" s="63">
        <f>IF(AND(AD$1&gt;ScaleEconomics!$N$227, AD$1&lt;=ScaleEconomics!$N$228), ScaleEconomics!$N$217/ScaleEconomics!$N$205, 0)</f>
        <v>0</v>
      </c>
      <c r="AE8" s="63">
        <f>IF(AND(AE$1&gt;ScaleEconomics!$N$227, AE$1&lt;=ScaleEconomics!$N$228), ScaleEconomics!$N$217/ScaleEconomics!$N$205, 0)</f>
        <v>0</v>
      </c>
      <c r="AF8" s="63">
        <f>IF(AND(AF$1&gt;ScaleEconomics!$N$227, AF$1&lt;=ScaleEconomics!$N$228), ScaleEconomics!$N$217/ScaleEconomics!$N$205, 0)</f>
        <v>0</v>
      </c>
      <c r="AG8" s="63">
        <f>IF(AND(AG$1&gt;ScaleEconomics!$N$227, AG$1&lt;=ScaleEconomics!$N$228), ScaleEconomics!$N$217/ScaleEconomics!$N$205, 0)</f>
        <v>0</v>
      </c>
      <c r="AH8" s="63">
        <f>IF(AND(AH$1&gt;ScaleEconomics!$N$227, AH$1&lt;=ScaleEconomics!$N$228), ScaleEconomics!$N$217/ScaleEconomics!$N$205, 0)</f>
        <v>0</v>
      </c>
      <c r="AI8" s="63">
        <f>IF(AND(AI$1&gt;ScaleEconomics!$N$227, AI$1&lt;=ScaleEconomics!$N$228), ScaleEconomics!$N$217/ScaleEconomics!$N$205, 0)</f>
        <v>0</v>
      </c>
      <c r="AJ8" s="63">
        <f>IF(AND(AJ$1&gt;ScaleEconomics!$N$227, AJ$1&lt;=ScaleEconomics!$N$228), ScaleEconomics!$N$217/ScaleEconomics!$N$205, 0)</f>
        <v>0</v>
      </c>
      <c r="AK8" s="63">
        <f>IF(AND(AK$1&gt;ScaleEconomics!$N$227, AK$1&lt;=ScaleEconomics!$N$228), ScaleEconomics!$N$217/ScaleEconomics!$N$205, 0)</f>
        <v>0</v>
      </c>
      <c r="AL8" s="63">
        <f>IF(AND(AL$1&gt;ScaleEconomics!$N$227, AL$1&lt;=ScaleEconomics!$N$228), ScaleEconomics!$N$217/ScaleEconomics!$N$205, 0)</f>
        <v>0</v>
      </c>
      <c r="AM8" s="63">
        <f>IF(AND(AM$1&gt;ScaleEconomics!$N$227, AM$1&lt;=ScaleEconomics!$N$228), ScaleEconomics!$N$217/ScaleEconomics!$N$205, 0)</f>
        <v>0</v>
      </c>
      <c r="AN8" s="63">
        <f>IF(AND(AN$1&gt;ScaleEconomics!$N$227, AN$1&lt;=ScaleEconomics!$N$228), ScaleEconomics!$N$217/ScaleEconomics!$N$205, 0)</f>
        <v>0</v>
      </c>
      <c r="AO8" s="63">
        <f>IF(AND(AO$1&gt;ScaleEconomics!$N$227, AO$1&lt;=ScaleEconomics!$N$228), ScaleEconomics!$N$217/ScaleEconomics!$N$205, 0)</f>
        <v>0</v>
      </c>
      <c r="AP8" s="63">
        <f>IF(AND(AP$1&gt;ScaleEconomics!$N$227, AP$1&lt;=ScaleEconomics!$N$228), ScaleEconomics!$N$217/ScaleEconomics!$N$205, 0)</f>
        <v>0</v>
      </c>
      <c r="AQ8" s="63">
        <f>IF(AND(AQ$1&gt;ScaleEconomics!$N$227, AQ$1&lt;=ScaleEconomics!$N$228), ScaleEconomics!$N$217/ScaleEconomics!$N$205, 0)</f>
        <v>0</v>
      </c>
      <c r="AR8" s="63">
        <f>IF(AND(AR$1&gt;ScaleEconomics!$N$227, AR$1&lt;=ScaleEconomics!$N$228), ScaleEconomics!$N$217/ScaleEconomics!$N$205, 0)</f>
        <v>0</v>
      </c>
      <c r="AS8" s="63">
        <f>IF(AND(AS$1&gt;ScaleEconomics!$N$227, AS$1&lt;=ScaleEconomics!$N$228), ScaleEconomics!$N$217/ScaleEconomics!$N$205, 0)</f>
        <v>0</v>
      </c>
      <c r="AT8" s="63">
        <f>IF(AND(AT$1&gt;ScaleEconomics!$N$227, AT$1&lt;=ScaleEconomics!$N$228), ScaleEconomics!$N$217/ScaleEconomics!$N$205, 0)</f>
        <v>0</v>
      </c>
      <c r="AU8" s="63">
        <f>IF(AND(AU$1&gt;ScaleEconomics!$N$227, AU$1&lt;=ScaleEconomics!$N$228), ScaleEconomics!$N$217/ScaleEconomics!$N$205, 0)</f>
        <v>0</v>
      </c>
      <c r="AV8" s="63">
        <f>IF(AND(AV$1&gt;ScaleEconomics!$N$227, AV$1&lt;=ScaleEconomics!$N$228), ScaleEconomics!$N$217/ScaleEconomics!$N$205, 0)</f>
        <v>0</v>
      </c>
      <c r="AW8" s="63">
        <f>IF(AND(AW$1&gt;ScaleEconomics!$N$227, AW$1&lt;=ScaleEconomics!$N$228), ScaleEconomics!$N$217/ScaleEconomics!$N$205, 0)</f>
        <v>0</v>
      </c>
      <c r="AX8" s="63">
        <f>IF(AND(AX$1&gt;ScaleEconomics!$N$227, AX$1&lt;=ScaleEconomics!$N$228), ScaleEconomics!$N$217/ScaleEconomics!$N$205, 0)</f>
        <v>0</v>
      </c>
      <c r="AY8" s="63">
        <f>IF(AND(AY$1&gt;ScaleEconomics!$N$227, AY$1&lt;=ScaleEconomics!$N$228), ScaleEconomics!$N$217/ScaleEconomics!$N$205, 0)</f>
        <v>0</v>
      </c>
      <c r="AZ8" s="63">
        <f>IF(AND(AZ$1&gt;ScaleEconomics!$N$227, AZ$1&lt;=ScaleEconomics!$N$228), ScaleEconomics!$N$217/ScaleEconomics!$N$205, 0)</f>
        <v>0</v>
      </c>
      <c r="BA8" s="63">
        <f>IF(AND(BA$1&gt;ScaleEconomics!$N$227, BA$1&lt;=ScaleEconomics!$N$228), ScaleEconomics!$N$217/ScaleEconomics!$N$205, 0)</f>
        <v>0</v>
      </c>
      <c r="BB8" s="63">
        <f>IF(AND(BB$1&gt;ScaleEconomics!$N$227, BB$1&lt;=ScaleEconomics!$N$228), ScaleEconomics!$N$217/ScaleEconomics!$N$205, 0)</f>
        <v>0</v>
      </c>
      <c r="BC8" s="63">
        <f>IF(AND(BC$1&gt;ScaleEconomics!$N$227, BC$1&lt;=ScaleEconomics!$N$228), ScaleEconomics!$N$217/ScaleEconomics!$N$205, 0)</f>
        <v>0</v>
      </c>
      <c r="BD8" s="63">
        <f>IF(AND(BD$1&gt;ScaleEconomics!$N$227, BD$1&lt;=ScaleEconomics!$N$228), ScaleEconomics!$N$217/ScaleEconomics!$N$205, 0)</f>
        <v>0</v>
      </c>
      <c r="BE8" s="63">
        <f>IF(AND(BE$1&gt;ScaleEconomics!$N$227, BE$1&lt;=ScaleEconomics!$N$228), ScaleEconomics!$N$217/ScaleEconomics!$N$205, 0)</f>
        <v>0</v>
      </c>
      <c r="BF8" s="63">
        <f>IF(AND(BF$1&gt;ScaleEconomics!$N$227, BF$1&lt;=ScaleEconomics!$N$228), ScaleEconomics!$N$217/ScaleEconomics!$N$205, 0)</f>
        <v>0</v>
      </c>
      <c r="BG8" s="63">
        <f>IF(AND(BG$1&gt;ScaleEconomics!$N$227, BG$1&lt;=ScaleEconomics!$N$228), ScaleEconomics!$N$217/ScaleEconomics!$N$205, 0)</f>
        <v>0</v>
      </c>
      <c r="BH8" s="63">
        <f>IF(AND(BH$1&gt;ScaleEconomics!$N$227, BH$1&lt;=ScaleEconomics!$N$228), ScaleEconomics!$N$217/ScaleEconomics!$N$205, 0)</f>
        <v>0</v>
      </c>
      <c r="BI8" s="63">
        <f>IF(AND(BI$1&gt;ScaleEconomics!$N$227, BI$1&lt;=ScaleEconomics!$N$228), ScaleEconomics!$N$217/ScaleEconomics!$N$205, 0)</f>
        <v>0</v>
      </c>
      <c r="BJ8" s="63">
        <f>IF(AND(BJ$1&gt;ScaleEconomics!$N$227, BJ$1&lt;=ScaleEconomics!$N$228), ScaleEconomics!$N$217/ScaleEconomics!$N$205, 0)</f>
        <v>0</v>
      </c>
      <c r="BK8" s="63">
        <f>IF(AND(BK$1&gt;ScaleEconomics!$N$227, BK$1&lt;=ScaleEconomics!$N$228), ScaleEconomics!$N$217/ScaleEconomics!$N$205, 0)</f>
        <v>0</v>
      </c>
      <c r="BL8" s="63">
        <f>IF(AND(BL$1&gt;ScaleEconomics!$N$227, BL$1&lt;=ScaleEconomics!$N$228), ScaleEconomics!$N$217/ScaleEconomics!$N$205, 0)</f>
        <v>0</v>
      </c>
      <c r="BM8" s="63">
        <f>IF(AND(BM$1&gt;ScaleEconomics!$N$227, BM$1&lt;=ScaleEconomics!$N$228), ScaleEconomics!$N$217/ScaleEconomics!$N$205, 0)</f>
        <v>0</v>
      </c>
      <c r="BN8" s="63">
        <f>IF(AND(BN$1&gt;ScaleEconomics!$N$227, BN$1&lt;=ScaleEconomics!$N$228), ScaleEconomics!$N$217/ScaleEconomics!$N$205, 0)</f>
        <v>0</v>
      </c>
      <c r="BO8" s="63">
        <f>IF(AND(BO$1&gt;ScaleEconomics!$N$227, BO$1&lt;=ScaleEconomics!$N$228), ScaleEconomics!$N$217/ScaleEconomics!$N$205, 0)</f>
        <v>0</v>
      </c>
      <c r="BP8" s="63">
        <f>IF(AND(BP$1&gt;ScaleEconomics!$N$227, BP$1&lt;=ScaleEconomics!$N$228), ScaleEconomics!$N$217/ScaleEconomics!$N$205, 0)</f>
        <v>0</v>
      </c>
      <c r="BQ8" s="63">
        <f>IF(AND(BQ$1&gt;ScaleEconomics!$N$227, BQ$1&lt;=ScaleEconomics!$N$228), ScaleEconomics!$N$217/ScaleEconomics!$N$205, 0)</f>
        <v>0</v>
      </c>
      <c r="BR8" s="63">
        <f>IF(AND(BR$1&gt;ScaleEconomics!$N$227, BR$1&lt;=ScaleEconomics!$N$228), ScaleEconomics!$N$217/ScaleEconomics!$N$205, 0)</f>
        <v>0</v>
      </c>
      <c r="BS8" s="63">
        <f>IF(AND(BS$1&gt;ScaleEconomics!$N$227, BS$1&lt;=ScaleEconomics!$N$228), ScaleEconomics!$N$217/ScaleEconomics!$N$205, 0)</f>
        <v>0</v>
      </c>
      <c r="BT8" s="63">
        <f>IF(AND(BT$1&gt;ScaleEconomics!$N$227, BT$1&lt;=ScaleEconomics!$N$228), ScaleEconomics!$N$217/ScaleEconomics!$N$205, 0)</f>
        <v>0</v>
      </c>
      <c r="BU8" s="63">
        <f>IF(AND(BU$1&gt;ScaleEconomics!$N$227, BU$1&lt;=ScaleEconomics!$N$228), ScaleEconomics!$N$217/ScaleEconomics!$N$205, 0)</f>
        <v>0</v>
      </c>
      <c r="BV8" s="63">
        <f>IF(AND(BV$1&gt;ScaleEconomics!$N$227, BV$1&lt;=ScaleEconomics!$N$228), ScaleEconomics!$N$217/ScaleEconomics!$N$205, 0)</f>
        <v>0</v>
      </c>
      <c r="BW8" s="63">
        <f>IF(AND(BW$1&gt;ScaleEconomics!$N$227, BW$1&lt;=ScaleEconomics!$N$228), ScaleEconomics!$N$217/ScaleEconomics!$N$205, 0)</f>
        <v>0</v>
      </c>
      <c r="BX8" s="63">
        <f>IF(AND(BX$1&gt;ScaleEconomics!$N$227, BX$1&lt;=ScaleEconomics!$N$228), ScaleEconomics!$N$217/ScaleEconomics!$N$205, 0)</f>
        <v>0</v>
      </c>
      <c r="BY8" s="63">
        <f>IF(AND(BY$1&gt;ScaleEconomics!$N$227, BY$1&lt;=ScaleEconomics!$N$228), ScaleEconomics!$N$217/ScaleEconomics!$N$205, 0)</f>
        <v>0</v>
      </c>
      <c r="BZ8" s="63">
        <f>IF(AND(BZ$1&gt;ScaleEconomics!$N$227, BZ$1&lt;=ScaleEconomics!$N$228), ScaleEconomics!$N$217/ScaleEconomics!$N$205, 0)</f>
        <v>0</v>
      </c>
    </row>
    <row r="9" spans="1:78" ht="15" thickBot="1" x14ac:dyDescent="0.25">
      <c r="A9" s="158" t="s">
        <v>76</v>
      </c>
      <c r="B9" s="38"/>
      <c r="C9" s="40">
        <f>SUM(F9:BB9)</f>
        <v>55272000</v>
      </c>
      <c r="E9" s="93"/>
      <c r="F9" s="121">
        <f t="shared" ref="F9:BQ9" si="2">SUM(F8)</f>
        <v>0</v>
      </c>
      <c r="G9" s="121">
        <f t="shared" si="2"/>
        <v>0</v>
      </c>
      <c r="H9" s="121">
        <f t="shared" si="2"/>
        <v>0</v>
      </c>
      <c r="I9" s="121">
        <f t="shared" si="2"/>
        <v>0</v>
      </c>
      <c r="J9" s="121">
        <f t="shared" si="2"/>
        <v>0</v>
      </c>
      <c r="K9" s="121">
        <f t="shared" si="2"/>
        <v>0</v>
      </c>
      <c r="L9" s="121">
        <f t="shared" si="2"/>
        <v>9212000</v>
      </c>
      <c r="M9" s="121">
        <f t="shared" si="2"/>
        <v>9212000</v>
      </c>
      <c r="N9" s="121">
        <f t="shared" si="2"/>
        <v>9212000</v>
      </c>
      <c r="O9" s="121">
        <f t="shared" si="2"/>
        <v>9212000</v>
      </c>
      <c r="P9" s="121">
        <f t="shared" si="2"/>
        <v>9212000</v>
      </c>
      <c r="Q9" s="121">
        <f t="shared" si="2"/>
        <v>9212000</v>
      </c>
      <c r="R9" s="121">
        <f t="shared" si="2"/>
        <v>0</v>
      </c>
      <c r="S9" s="121">
        <f t="shared" si="2"/>
        <v>0</v>
      </c>
      <c r="T9" s="121">
        <f t="shared" si="2"/>
        <v>0</v>
      </c>
      <c r="U9" s="121">
        <f t="shared" si="2"/>
        <v>0</v>
      </c>
      <c r="V9" s="121">
        <f t="shared" si="2"/>
        <v>0</v>
      </c>
      <c r="W9" s="121">
        <f t="shared" si="2"/>
        <v>0</v>
      </c>
      <c r="X9" s="121">
        <f t="shared" si="2"/>
        <v>0</v>
      </c>
      <c r="Y9" s="121">
        <f t="shared" si="2"/>
        <v>0</v>
      </c>
      <c r="Z9" s="121">
        <f t="shared" si="2"/>
        <v>0</v>
      </c>
      <c r="AA9" s="121">
        <f t="shared" si="2"/>
        <v>0</v>
      </c>
      <c r="AB9" s="121">
        <f t="shared" si="2"/>
        <v>0</v>
      </c>
      <c r="AC9" s="121">
        <f t="shared" si="2"/>
        <v>0</v>
      </c>
      <c r="AD9" s="121">
        <f t="shared" si="2"/>
        <v>0</v>
      </c>
      <c r="AE9" s="121">
        <f t="shared" si="2"/>
        <v>0</v>
      </c>
      <c r="AF9" s="121">
        <f t="shared" si="2"/>
        <v>0</v>
      </c>
      <c r="AG9" s="121">
        <f t="shared" si="2"/>
        <v>0</v>
      </c>
      <c r="AH9" s="121">
        <f t="shared" si="2"/>
        <v>0</v>
      </c>
      <c r="AI9" s="121">
        <f t="shared" si="2"/>
        <v>0</v>
      </c>
      <c r="AJ9" s="121">
        <f t="shared" si="2"/>
        <v>0</v>
      </c>
      <c r="AK9" s="121">
        <f t="shared" si="2"/>
        <v>0</v>
      </c>
      <c r="AL9" s="121">
        <f t="shared" si="2"/>
        <v>0</v>
      </c>
      <c r="AM9" s="121">
        <f t="shared" si="2"/>
        <v>0</v>
      </c>
      <c r="AN9" s="121">
        <f t="shared" si="2"/>
        <v>0</v>
      </c>
      <c r="AO9" s="121">
        <f t="shared" si="2"/>
        <v>0</v>
      </c>
      <c r="AP9" s="121">
        <f t="shared" si="2"/>
        <v>0</v>
      </c>
      <c r="AQ9" s="121">
        <f t="shared" si="2"/>
        <v>0</v>
      </c>
      <c r="AR9" s="121">
        <f t="shared" si="2"/>
        <v>0</v>
      </c>
      <c r="AS9" s="121">
        <f t="shared" si="2"/>
        <v>0</v>
      </c>
      <c r="AT9" s="121">
        <f t="shared" si="2"/>
        <v>0</v>
      </c>
      <c r="AU9" s="121">
        <f t="shared" si="2"/>
        <v>0</v>
      </c>
      <c r="AV9" s="121">
        <f t="shared" si="2"/>
        <v>0</v>
      </c>
      <c r="AW9" s="121">
        <f t="shared" si="2"/>
        <v>0</v>
      </c>
      <c r="AX9" s="121">
        <f t="shared" si="2"/>
        <v>0</v>
      </c>
      <c r="AY9" s="121">
        <f t="shared" si="2"/>
        <v>0</v>
      </c>
      <c r="AZ9" s="121">
        <f t="shared" si="2"/>
        <v>0</v>
      </c>
      <c r="BA9" s="121">
        <f t="shared" si="2"/>
        <v>0</v>
      </c>
      <c r="BB9" s="121">
        <f t="shared" si="2"/>
        <v>0</v>
      </c>
      <c r="BC9" s="121">
        <f t="shared" si="2"/>
        <v>0</v>
      </c>
      <c r="BD9" s="121">
        <f t="shared" si="2"/>
        <v>0</v>
      </c>
      <c r="BE9" s="121">
        <f t="shared" si="2"/>
        <v>0</v>
      </c>
      <c r="BF9" s="121">
        <f t="shared" si="2"/>
        <v>0</v>
      </c>
      <c r="BG9" s="121">
        <f t="shared" si="2"/>
        <v>0</v>
      </c>
      <c r="BH9" s="121">
        <f t="shared" si="2"/>
        <v>0</v>
      </c>
      <c r="BI9" s="121">
        <f t="shared" si="2"/>
        <v>0</v>
      </c>
      <c r="BJ9" s="121">
        <f t="shared" si="2"/>
        <v>0</v>
      </c>
      <c r="BK9" s="121">
        <f t="shared" si="2"/>
        <v>0</v>
      </c>
      <c r="BL9" s="121">
        <f t="shared" si="2"/>
        <v>0</v>
      </c>
      <c r="BM9" s="121">
        <f t="shared" si="2"/>
        <v>0</v>
      </c>
      <c r="BN9" s="121">
        <f t="shared" si="2"/>
        <v>0</v>
      </c>
      <c r="BO9" s="121">
        <f t="shared" si="2"/>
        <v>0</v>
      </c>
      <c r="BP9" s="121">
        <f t="shared" si="2"/>
        <v>0</v>
      </c>
      <c r="BQ9" s="121">
        <f t="shared" si="2"/>
        <v>0</v>
      </c>
      <c r="BR9" s="121">
        <f t="shared" ref="BR9:BZ9" si="3">SUM(BR8)</f>
        <v>0</v>
      </c>
      <c r="BS9" s="121">
        <f t="shared" si="3"/>
        <v>0</v>
      </c>
      <c r="BT9" s="121">
        <f t="shared" si="3"/>
        <v>0</v>
      </c>
      <c r="BU9" s="121">
        <f t="shared" si="3"/>
        <v>0</v>
      </c>
      <c r="BV9" s="121">
        <f t="shared" si="3"/>
        <v>0</v>
      </c>
      <c r="BW9" s="121">
        <f t="shared" si="3"/>
        <v>0</v>
      </c>
      <c r="BX9" s="121">
        <f t="shared" si="3"/>
        <v>0</v>
      </c>
      <c r="BY9" s="121">
        <f t="shared" si="3"/>
        <v>0</v>
      </c>
      <c r="BZ9" s="121">
        <f t="shared" si="3"/>
        <v>0</v>
      </c>
    </row>
    <row r="10" spans="1:78" x14ac:dyDescent="0.2">
      <c r="A10" s="159"/>
      <c r="B10" s="42"/>
      <c r="C10" s="44"/>
      <c r="E10" s="93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</row>
    <row r="11" spans="1:78" ht="15" thickBot="1" x14ac:dyDescent="0.25">
      <c r="A11" s="160" t="s">
        <v>78</v>
      </c>
      <c r="B11" s="46"/>
      <c r="C11" s="48">
        <f>SUM(F11:BB11)</f>
        <v>55272000</v>
      </c>
      <c r="E11" s="93"/>
      <c r="F11" s="123">
        <f t="shared" ref="F11:BQ11" si="4">SUM(F9)</f>
        <v>0</v>
      </c>
      <c r="G11" s="123">
        <f t="shared" si="4"/>
        <v>0</v>
      </c>
      <c r="H11" s="123">
        <f t="shared" si="4"/>
        <v>0</v>
      </c>
      <c r="I11" s="123">
        <f t="shared" si="4"/>
        <v>0</v>
      </c>
      <c r="J11" s="123">
        <f t="shared" si="4"/>
        <v>0</v>
      </c>
      <c r="K11" s="123">
        <f t="shared" si="4"/>
        <v>0</v>
      </c>
      <c r="L11" s="123">
        <f t="shared" si="4"/>
        <v>9212000</v>
      </c>
      <c r="M11" s="123">
        <f t="shared" si="4"/>
        <v>9212000</v>
      </c>
      <c r="N11" s="123">
        <f t="shared" si="4"/>
        <v>9212000</v>
      </c>
      <c r="O11" s="123">
        <f t="shared" si="4"/>
        <v>9212000</v>
      </c>
      <c r="P11" s="123">
        <f t="shared" si="4"/>
        <v>9212000</v>
      </c>
      <c r="Q11" s="123">
        <f t="shared" si="4"/>
        <v>9212000</v>
      </c>
      <c r="R11" s="123">
        <f t="shared" si="4"/>
        <v>0</v>
      </c>
      <c r="S11" s="123">
        <f t="shared" si="4"/>
        <v>0</v>
      </c>
      <c r="T11" s="123">
        <f t="shared" si="4"/>
        <v>0</v>
      </c>
      <c r="U11" s="123">
        <f t="shared" si="4"/>
        <v>0</v>
      </c>
      <c r="V11" s="123">
        <f t="shared" si="4"/>
        <v>0</v>
      </c>
      <c r="W11" s="123">
        <f t="shared" si="4"/>
        <v>0</v>
      </c>
      <c r="X11" s="123">
        <f t="shared" si="4"/>
        <v>0</v>
      </c>
      <c r="Y11" s="123">
        <f t="shared" si="4"/>
        <v>0</v>
      </c>
      <c r="Z11" s="123">
        <f t="shared" si="4"/>
        <v>0</v>
      </c>
      <c r="AA11" s="123">
        <f t="shared" si="4"/>
        <v>0</v>
      </c>
      <c r="AB11" s="123">
        <f t="shared" si="4"/>
        <v>0</v>
      </c>
      <c r="AC11" s="123">
        <f t="shared" si="4"/>
        <v>0</v>
      </c>
      <c r="AD11" s="123">
        <f t="shared" si="4"/>
        <v>0</v>
      </c>
      <c r="AE11" s="123">
        <f t="shared" si="4"/>
        <v>0</v>
      </c>
      <c r="AF11" s="123">
        <f t="shared" si="4"/>
        <v>0</v>
      </c>
      <c r="AG11" s="123">
        <f t="shared" si="4"/>
        <v>0</v>
      </c>
      <c r="AH11" s="123">
        <f t="shared" si="4"/>
        <v>0</v>
      </c>
      <c r="AI11" s="123">
        <f t="shared" si="4"/>
        <v>0</v>
      </c>
      <c r="AJ11" s="123">
        <f t="shared" si="4"/>
        <v>0</v>
      </c>
      <c r="AK11" s="123">
        <f t="shared" si="4"/>
        <v>0</v>
      </c>
      <c r="AL11" s="123">
        <f t="shared" si="4"/>
        <v>0</v>
      </c>
      <c r="AM11" s="123">
        <f t="shared" si="4"/>
        <v>0</v>
      </c>
      <c r="AN11" s="123">
        <f t="shared" si="4"/>
        <v>0</v>
      </c>
      <c r="AO11" s="123">
        <f t="shared" si="4"/>
        <v>0</v>
      </c>
      <c r="AP11" s="123">
        <f t="shared" si="4"/>
        <v>0</v>
      </c>
      <c r="AQ11" s="123">
        <f t="shared" si="4"/>
        <v>0</v>
      </c>
      <c r="AR11" s="123">
        <f t="shared" si="4"/>
        <v>0</v>
      </c>
      <c r="AS11" s="123">
        <f t="shared" si="4"/>
        <v>0</v>
      </c>
      <c r="AT11" s="123">
        <f t="shared" si="4"/>
        <v>0</v>
      </c>
      <c r="AU11" s="123">
        <f t="shared" si="4"/>
        <v>0</v>
      </c>
      <c r="AV11" s="123">
        <f t="shared" si="4"/>
        <v>0</v>
      </c>
      <c r="AW11" s="123">
        <f t="shared" si="4"/>
        <v>0</v>
      </c>
      <c r="AX11" s="123">
        <f t="shared" si="4"/>
        <v>0</v>
      </c>
      <c r="AY11" s="123">
        <f t="shared" si="4"/>
        <v>0</v>
      </c>
      <c r="AZ11" s="123">
        <f t="shared" si="4"/>
        <v>0</v>
      </c>
      <c r="BA11" s="123">
        <f t="shared" si="4"/>
        <v>0</v>
      </c>
      <c r="BB11" s="123">
        <f t="shared" si="4"/>
        <v>0</v>
      </c>
      <c r="BC11" s="123">
        <f t="shared" si="4"/>
        <v>0</v>
      </c>
      <c r="BD11" s="123">
        <f t="shared" si="4"/>
        <v>0</v>
      </c>
      <c r="BE11" s="123">
        <f t="shared" si="4"/>
        <v>0</v>
      </c>
      <c r="BF11" s="123">
        <f t="shared" si="4"/>
        <v>0</v>
      </c>
      <c r="BG11" s="123">
        <f t="shared" si="4"/>
        <v>0</v>
      </c>
      <c r="BH11" s="123">
        <f t="shared" si="4"/>
        <v>0</v>
      </c>
      <c r="BI11" s="123">
        <f t="shared" si="4"/>
        <v>0</v>
      </c>
      <c r="BJ11" s="123">
        <f t="shared" si="4"/>
        <v>0</v>
      </c>
      <c r="BK11" s="123">
        <f t="shared" si="4"/>
        <v>0</v>
      </c>
      <c r="BL11" s="123">
        <f t="shared" si="4"/>
        <v>0</v>
      </c>
      <c r="BM11" s="123">
        <f t="shared" si="4"/>
        <v>0</v>
      </c>
      <c r="BN11" s="123">
        <f t="shared" si="4"/>
        <v>0</v>
      </c>
      <c r="BO11" s="123">
        <f t="shared" si="4"/>
        <v>0</v>
      </c>
      <c r="BP11" s="123">
        <f t="shared" si="4"/>
        <v>0</v>
      </c>
      <c r="BQ11" s="123">
        <f t="shared" si="4"/>
        <v>0</v>
      </c>
      <c r="BR11" s="123">
        <f t="shared" ref="BR11:BZ11" si="5">SUM(BR9)</f>
        <v>0</v>
      </c>
      <c r="BS11" s="123">
        <f t="shared" si="5"/>
        <v>0</v>
      </c>
      <c r="BT11" s="123">
        <f t="shared" si="5"/>
        <v>0</v>
      </c>
      <c r="BU11" s="123">
        <f t="shared" si="5"/>
        <v>0</v>
      </c>
      <c r="BV11" s="123">
        <f t="shared" si="5"/>
        <v>0</v>
      </c>
      <c r="BW11" s="123">
        <f t="shared" si="5"/>
        <v>0</v>
      </c>
      <c r="BX11" s="123">
        <f t="shared" si="5"/>
        <v>0</v>
      </c>
      <c r="BY11" s="123">
        <f t="shared" si="5"/>
        <v>0</v>
      </c>
      <c r="BZ11" s="123">
        <f t="shared" si="5"/>
        <v>0</v>
      </c>
    </row>
    <row r="12" spans="1:78" ht="15" thickTop="1" x14ac:dyDescent="0.2">
      <c r="C12" s="50"/>
      <c r="E12" s="9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</row>
    <row r="13" spans="1:78" x14ac:dyDescent="0.2">
      <c r="A13" s="154" t="s">
        <v>4</v>
      </c>
      <c r="B13" s="29"/>
      <c r="C13" s="50"/>
      <c r="E13" s="9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</row>
    <row r="14" spans="1:78" x14ac:dyDescent="0.2">
      <c r="A14" s="156" t="s">
        <v>60</v>
      </c>
      <c r="B14" s="31"/>
      <c r="C14" s="50"/>
      <c r="E14" s="9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</row>
    <row r="15" spans="1:78" x14ac:dyDescent="0.2">
      <c r="A15" s="157" t="s">
        <v>56</v>
      </c>
      <c r="B15" s="7"/>
      <c r="C15" s="50">
        <f>SUM(F15:BB15)</f>
        <v>-3000000</v>
      </c>
      <c r="E15" s="93"/>
      <c r="F15" s="63">
        <f>-ScaleEconomics!N134</f>
        <v>-3000000</v>
      </c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</row>
    <row r="16" spans="1:78" x14ac:dyDescent="0.2">
      <c r="A16" s="157" t="s">
        <v>69</v>
      </c>
      <c r="B16" s="7"/>
      <c r="C16" s="50">
        <f>SUM(F16:BB16)</f>
        <v>-180000</v>
      </c>
      <c r="E16" s="93"/>
      <c r="F16" s="63">
        <f>IF(AND(F$1&gt;ScaleEconomics!$N$221, F$1&lt;=ScaleEconomics!$N$222), -ScaleEconomics!$N$121/ScaleEconomics!$N$118, 0)</f>
        <v>-90000</v>
      </c>
      <c r="G16" s="63">
        <f>IF(AND(G$1&gt;ScaleEconomics!$N$221, G$1&lt;=ScaleEconomics!$N$222), -ScaleEconomics!$N$121/ScaleEconomics!$N$118, 0)</f>
        <v>-90000</v>
      </c>
      <c r="H16" s="63">
        <f>IF(AND(H$1&gt;ScaleEconomics!$N$221, H$1&lt;=ScaleEconomics!$N$222), -ScaleEconomics!$N$121/ScaleEconomics!$N$118, 0)</f>
        <v>0</v>
      </c>
      <c r="I16" s="63">
        <f>IF(AND(I$1&gt;ScaleEconomics!$N$221, I$1&lt;=ScaleEconomics!$N$222), -ScaleEconomics!$N$121/ScaleEconomics!$N$118, 0)</f>
        <v>0</v>
      </c>
      <c r="J16" s="63">
        <f>IF(AND(J$1&gt;ScaleEconomics!$N$221, J$1&lt;=ScaleEconomics!$N$222), -ScaleEconomics!$N$121/ScaleEconomics!$N$118, 0)</f>
        <v>0</v>
      </c>
      <c r="K16" s="63">
        <f>IF(AND(K$1&gt;ScaleEconomics!$N$221, K$1&lt;=ScaleEconomics!$N$222), -ScaleEconomics!$N$121/ScaleEconomics!$N$118, 0)</f>
        <v>0</v>
      </c>
      <c r="L16" s="63">
        <f>IF(AND(L$1&gt;ScaleEconomics!$N$221, L$1&lt;=ScaleEconomics!$N$222), -ScaleEconomics!$N$121/ScaleEconomics!$N$118, 0)</f>
        <v>0</v>
      </c>
      <c r="M16" s="63">
        <f>IF(AND(M$1&gt;ScaleEconomics!$N$221, M$1&lt;=ScaleEconomics!$N$222), -ScaleEconomics!$N$121/ScaleEconomics!$N$118, 0)</f>
        <v>0</v>
      </c>
      <c r="N16" s="63">
        <f>IF(AND(N$1&gt;ScaleEconomics!$N$221, N$1&lt;=ScaleEconomics!$N$222), -ScaleEconomics!$N$121/ScaleEconomics!$N$118, 0)</f>
        <v>0</v>
      </c>
      <c r="O16" s="63">
        <f>IF(AND(O$1&gt;ScaleEconomics!$N$221, O$1&lt;=ScaleEconomics!$N$222), -ScaleEconomics!$N$121/ScaleEconomics!$N$118, 0)</f>
        <v>0</v>
      </c>
      <c r="P16" s="63">
        <f>IF(AND(P$1&gt;ScaleEconomics!$N$221, P$1&lt;=ScaleEconomics!$N$222), -ScaleEconomics!$N$121/ScaleEconomics!$N$118, 0)</f>
        <v>0</v>
      </c>
      <c r="Q16" s="63">
        <f>IF(AND(Q$1&gt;ScaleEconomics!$N$221, Q$1&lt;=ScaleEconomics!$N$222), -ScaleEconomics!$N$121/ScaleEconomics!$N$118, 0)</f>
        <v>0</v>
      </c>
      <c r="R16" s="63">
        <f>IF(AND(R$1&gt;ScaleEconomics!$N$221, R$1&lt;=ScaleEconomics!$N$222), -ScaleEconomics!$N$121/ScaleEconomics!$N$118, 0)</f>
        <v>0</v>
      </c>
      <c r="S16" s="63">
        <f>IF(AND(S$1&gt;ScaleEconomics!$N$221, S$1&lt;=ScaleEconomics!$N$222), -ScaleEconomics!$N$121/ScaleEconomics!$N$118, 0)</f>
        <v>0</v>
      </c>
      <c r="T16" s="63">
        <f>IF(AND(T$1&gt;ScaleEconomics!$N$221, T$1&lt;=ScaleEconomics!$N$222), -ScaleEconomics!$N$121/ScaleEconomics!$N$118, 0)</f>
        <v>0</v>
      </c>
      <c r="U16" s="63">
        <f>IF(AND(U$1&gt;ScaleEconomics!$N$221, U$1&lt;=ScaleEconomics!$N$222), -ScaleEconomics!$N$121/ScaleEconomics!$N$118, 0)</f>
        <v>0</v>
      </c>
      <c r="V16" s="63">
        <f>IF(AND(V$1&gt;ScaleEconomics!$N$221, V$1&lt;=ScaleEconomics!$N$222), -ScaleEconomics!$N$121/ScaleEconomics!$N$118, 0)</f>
        <v>0</v>
      </c>
      <c r="W16" s="63">
        <f>IF(AND(W$1&gt;ScaleEconomics!$N$221, W$1&lt;=ScaleEconomics!$N$222), -ScaleEconomics!$N$121/ScaleEconomics!$N$118, 0)</f>
        <v>0</v>
      </c>
      <c r="X16" s="63">
        <f>IF(AND(X$1&gt;ScaleEconomics!$N$221, X$1&lt;=ScaleEconomics!$N$222), -ScaleEconomics!$N$121/ScaleEconomics!$N$118, 0)</f>
        <v>0</v>
      </c>
      <c r="Y16" s="63">
        <f>IF(AND(Y$1&gt;ScaleEconomics!$N$221, Y$1&lt;=ScaleEconomics!$N$222), -ScaleEconomics!$N$121/ScaleEconomics!$N$118, 0)</f>
        <v>0</v>
      </c>
      <c r="Z16" s="63">
        <f>IF(AND(Z$1&gt;ScaleEconomics!$N$221, Z$1&lt;=ScaleEconomics!$N$222), -ScaleEconomics!$N$121/ScaleEconomics!$N$118, 0)</f>
        <v>0</v>
      </c>
      <c r="AA16" s="63">
        <f>IF(AND(AA$1&gt;ScaleEconomics!$N$221, AA$1&lt;=ScaleEconomics!$N$222), -ScaleEconomics!$N$121/ScaleEconomics!$N$118, 0)</f>
        <v>0</v>
      </c>
      <c r="AB16" s="63">
        <f>IF(AND(AB$1&gt;ScaleEconomics!$N$221, AB$1&lt;=ScaleEconomics!$N$222), -ScaleEconomics!$N$121/ScaleEconomics!$N$118, 0)</f>
        <v>0</v>
      </c>
      <c r="AC16" s="63">
        <f>IF(AND(AC$1&gt;ScaleEconomics!$N$221, AC$1&lt;=ScaleEconomics!$N$222), -ScaleEconomics!$N$121/ScaleEconomics!$N$118, 0)</f>
        <v>0</v>
      </c>
      <c r="AD16" s="63">
        <f>IF(AND(AD$1&gt;ScaleEconomics!$N$221, AD$1&lt;=ScaleEconomics!$N$222), -ScaleEconomics!$N$121/ScaleEconomics!$N$118, 0)</f>
        <v>0</v>
      </c>
      <c r="AE16" s="63">
        <f>IF(AND(AE$1&gt;ScaleEconomics!$N$221, AE$1&lt;=ScaleEconomics!$N$222), -ScaleEconomics!$N$121/ScaleEconomics!$N$118, 0)</f>
        <v>0</v>
      </c>
      <c r="AF16" s="63">
        <f>IF(AND(AF$1&gt;ScaleEconomics!$N$221, AF$1&lt;=ScaleEconomics!$N$222), -ScaleEconomics!$N$121/ScaleEconomics!$N$118, 0)</f>
        <v>0</v>
      </c>
      <c r="AG16" s="63">
        <f>IF(AND(AG$1&gt;ScaleEconomics!$N$221, AG$1&lt;=ScaleEconomics!$N$222), -ScaleEconomics!$N$121/ScaleEconomics!$N$118, 0)</f>
        <v>0</v>
      </c>
      <c r="AH16" s="63">
        <f>IF(AND(AH$1&gt;ScaleEconomics!$N$221, AH$1&lt;=ScaleEconomics!$N$222), -ScaleEconomics!$N$121/ScaleEconomics!$N$118, 0)</f>
        <v>0</v>
      </c>
      <c r="AI16" s="63">
        <f>IF(AND(AI$1&gt;ScaleEconomics!$N$221, AI$1&lt;=ScaleEconomics!$N$222), -ScaleEconomics!$N$121/ScaleEconomics!$N$118, 0)</f>
        <v>0</v>
      </c>
      <c r="AJ16" s="63">
        <f>IF(AND(AJ$1&gt;ScaleEconomics!$N$221, AJ$1&lt;=ScaleEconomics!$N$222), -ScaleEconomics!$N$121/ScaleEconomics!$N$118, 0)</f>
        <v>0</v>
      </c>
      <c r="AK16" s="63">
        <f>IF(AND(AK$1&gt;ScaleEconomics!$N$221, AK$1&lt;=ScaleEconomics!$N$222), -ScaleEconomics!$N$121/ScaleEconomics!$N$118, 0)</f>
        <v>0</v>
      </c>
      <c r="AL16" s="63">
        <f>IF(AND(AL$1&gt;ScaleEconomics!$N$221, AL$1&lt;=ScaleEconomics!$N$222), -ScaleEconomics!$N$121/ScaleEconomics!$N$118, 0)</f>
        <v>0</v>
      </c>
      <c r="AM16" s="63">
        <f>IF(AND(AM$1&gt;ScaleEconomics!$N$221, AM$1&lt;=ScaleEconomics!$N$222), -ScaleEconomics!$N$121/ScaleEconomics!$N$118, 0)</f>
        <v>0</v>
      </c>
      <c r="AN16" s="63">
        <f>IF(AND(AN$1&gt;ScaleEconomics!$N$221, AN$1&lt;=ScaleEconomics!$N$222), -ScaleEconomics!$N$121/ScaleEconomics!$N$118, 0)</f>
        <v>0</v>
      </c>
      <c r="AO16" s="63">
        <f>IF(AND(AO$1&gt;ScaleEconomics!$N$221, AO$1&lt;=ScaleEconomics!$N$222), -ScaleEconomics!$N$121/ScaleEconomics!$N$118, 0)</f>
        <v>0</v>
      </c>
      <c r="AP16" s="63">
        <f>IF(AND(AP$1&gt;ScaleEconomics!$N$221, AP$1&lt;=ScaleEconomics!$N$222), -ScaleEconomics!$N$121/ScaleEconomics!$N$118, 0)</f>
        <v>0</v>
      </c>
      <c r="AQ16" s="63">
        <f>IF(AND(AQ$1&gt;ScaleEconomics!$N$221, AQ$1&lt;=ScaleEconomics!$N$222), -ScaleEconomics!$N$121/ScaleEconomics!$N$118, 0)</f>
        <v>0</v>
      </c>
      <c r="AR16" s="63">
        <f>IF(AND(AR$1&gt;ScaleEconomics!$N$221, AR$1&lt;=ScaleEconomics!$N$222), -ScaleEconomics!$N$121/ScaleEconomics!$N$118, 0)</f>
        <v>0</v>
      </c>
      <c r="AS16" s="63">
        <f>IF(AND(AS$1&gt;ScaleEconomics!$N$221, AS$1&lt;=ScaleEconomics!$N$222), -ScaleEconomics!$N$121/ScaleEconomics!$N$118, 0)</f>
        <v>0</v>
      </c>
      <c r="AT16" s="63">
        <f>IF(AND(AT$1&gt;ScaleEconomics!$N$221, AT$1&lt;=ScaleEconomics!$N$222), -ScaleEconomics!$N$121/ScaleEconomics!$N$118, 0)</f>
        <v>0</v>
      </c>
      <c r="AU16" s="63">
        <f>IF(AND(AU$1&gt;ScaleEconomics!$N$221, AU$1&lt;=ScaleEconomics!$N$222), -ScaleEconomics!$N$121/ScaleEconomics!$N$118, 0)</f>
        <v>0</v>
      </c>
      <c r="AV16" s="63">
        <f>IF(AND(AV$1&gt;ScaleEconomics!$N$221, AV$1&lt;=ScaleEconomics!$N$222), -ScaleEconomics!$N$121/ScaleEconomics!$N$118, 0)</f>
        <v>0</v>
      </c>
      <c r="AW16" s="63">
        <f>IF(AND(AW$1&gt;ScaleEconomics!$N$221, AW$1&lt;=ScaleEconomics!$N$222), -ScaleEconomics!$N$121/ScaleEconomics!$N$118, 0)</f>
        <v>0</v>
      </c>
      <c r="AX16" s="63">
        <f>IF(AND(AX$1&gt;ScaleEconomics!$N$221, AX$1&lt;=ScaleEconomics!$N$222), -ScaleEconomics!$N$121/ScaleEconomics!$N$118, 0)</f>
        <v>0</v>
      </c>
      <c r="AY16" s="63">
        <f>IF(AND(AY$1&gt;ScaleEconomics!$N$221, AY$1&lt;=ScaleEconomics!$N$222), -ScaleEconomics!$N$121/ScaleEconomics!$N$118, 0)</f>
        <v>0</v>
      </c>
      <c r="AZ16" s="63">
        <f>IF(AND(AZ$1&gt;ScaleEconomics!$N$221, AZ$1&lt;=ScaleEconomics!$N$222), -ScaleEconomics!$N$121/ScaleEconomics!$N$118, 0)</f>
        <v>0</v>
      </c>
      <c r="BA16" s="63">
        <f>IF(AND(BA$1&gt;ScaleEconomics!$N$221, BA$1&lt;=ScaleEconomics!$N$222), -ScaleEconomics!$N$121/ScaleEconomics!$N$118, 0)</f>
        <v>0</v>
      </c>
      <c r="BB16" s="63">
        <f>IF(AND(BB$1&gt;ScaleEconomics!$N$221, BB$1&lt;=ScaleEconomics!$N$222), -ScaleEconomics!$N$121/ScaleEconomics!$N$118, 0)</f>
        <v>0</v>
      </c>
      <c r="BC16" s="63">
        <f>IF(AND(BC$1&gt;ScaleEconomics!$N$221, BC$1&lt;=ScaleEconomics!$N$222), -ScaleEconomics!$N$121/ScaleEconomics!$N$118, 0)</f>
        <v>0</v>
      </c>
      <c r="BD16" s="63">
        <f>IF(AND(BD$1&gt;ScaleEconomics!$N$221, BD$1&lt;=ScaleEconomics!$N$222), -ScaleEconomics!$N$121/ScaleEconomics!$N$118, 0)</f>
        <v>0</v>
      </c>
      <c r="BE16" s="63">
        <f>IF(AND(BE$1&gt;ScaleEconomics!$N$221, BE$1&lt;=ScaleEconomics!$N$222), -ScaleEconomics!$N$121/ScaleEconomics!$N$118, 0)</f>
        <v>0</v>
      </c>
      <c r="BF16" s="63">
        <f>IF(AND(BF$1&gt;ScaleEconomics!$N$221, BF$1&lt;=ScaleEconomics!$N$222), -ScaleEconomics!$N$121/ScaleEconomics!$N$118, 0)</f>
        <v>0</v>
      </c>
      <c r="BG16" s="63">
        <f>IF(AND(BG$1&gt;ScaleEconomics!$N$221, BG$1&lt;=ScaleEconomics!$N$222), -ScaleEconomics!$N$121/ScaleEconomics!$N$118, 0)</f>
        <v>0</v>
      </c>
      <c r="BH16" s="63">
        <f>IF(AND(BH$1&gt;ScaleEconomics!$N$221, BH$1&lt;=ScaleEconomics!$N$222), -ScaleEconomics!$N$121/ScaleEconomics!$N$118, 0)</f>
        <v>0</v>
      </c>
      <c r="BI16" s="63">
        <f>IF(AND(BI$1&gt;ScaleEconomics!$N$221, BI$1&lt;=ScaleEconomics!$N$222), -ScaleEconomics!$N$121/ScaleEconomics!$N$118, 0)</f>
        <v>0</v>
      </c>
      <c r="BJ16" s="63">
        <f>IF(AND(BJ$1&gt;ScaleEconomics!$N$221, BJ$1&lt;=ScaleEconomics!$N$222), -ScaleEconomics!$N$121/ScaleEconomics!$N$118, 0)</f>
        <v>0</v>
      </c>
      <c r="BK16" s="63">
        <f>IF(AND(BK$1&gt;ScaleEconomics!$N$221, BK$1&lt;=ScaleEconomics!$N$222), -ScaleEconomics!$N$121/ScaleEconomics!$N$118, 0)</f>
        <v>0</v>
      </c>
      <c r="BL16" s="63">
        <f>IF(AND(BL$1&gt;ScaleEconomics!$N$221, BL$1&lt;=ScaleEconomics!$N$222), -ScaleEconomics!$N$121/ScaleEconomics!$N$118, 0)</f>
        <v>0</v>
      </c>
      <c r="BM16" s="63">
        <f>IF(AND(BM$1&gt;ScaleEconomics!$N$221, BM$1&lt;=ScaleEconomics!$N$222), -ScaleEconomics!$N$121/ScaleEconomics!$N$118, 0)</f>
        <v>0</v>
      </c>
      <c r="BN16" s="63">
        <f>IF(AND(BN$1&gt;ScaleEconomics!$N$221, BN$1&lt;=ScaleEconomics!$N$222), -ScaleEconomics!$N$121/ScaleEconomics!$N$118, 0)</f>
        <v>0</v>
      </c>
      <c r="BO16" s="63">
        <f>IF(AND(BO$1&gt;ScaleEconomics!$N$221, BO$1&lt;=ScaleEconomics!$N$222), -ScaleEconomics!$N$121/ScaleEconomics!$N$118, 0)</f>
        <v>0</v>
      </c>
      <c r="BP16" s="63">
        <f>IF(AND(BP$1&gt;ScaleEconomics!$N$221, BP$1&lt;=ScaleEconomics!$N$222), -ScaleEconomics!$N$121/ScaleEconomics!$N$118, 0)</f>
        <v>0</v>
      </c>
      <c r="BQ16" s="63">
        <f>IF(AND(BQ$1&gt;ScaleEconomics!$N$221, BQ$1&lt;=ScaleEconomics!$N$222), -ScaleEconomics!$N$121/ScaleEconomics!$N$118, 0)</f>
        <v>0</v>
      </c>
      <c r="BR16" s="63">
        <f>IF(AND(BR$1&gt;ScaleEconomics!$N$221, BR$1&lt;=ScaleEconomics!$N$222), -ScaleEconomics!$N$121/ScaleEconomics!$N$118, 0)</f>
        <v>0</v>
      </c>
      <c r="BS16" s="63">
        <f>IF(AND(BS$1&gt;ScaleEconomics!$N$221, BS$1&lt;=ScaleEconomics!$N$222), -ScaleEconomics!$N$121/ScaleEconomics!$N$118, 0)</f>
        <v>0</v>
      </c>
      <c r="BT16" s="63">
        <f>IF(AND(BT$1&gt;ScaleEconomics!$N$221, BT$1&lt;=ScaleEconomics!$N$222), -ScaleEconomics!$N$121/ScaleEconomics!$N$118, 0)</f>
        <v>0</v>
      </c>
      <c r="BU16" s="63">
        <f>IF(AND(BU$1&gt;ScaleEconomics!$N$221, BU$1&lt;=ScaleEconomics!$N$222), -ScaleEconomics!$N$121/ScaleEconomics!$N$118, 0)</f>
        <v>0</v>
      </c>
      <c r="BV16" s="63">
        <f>IF(AND(BV$1&gt;ScaleEconomics!$N$221, BV$1&lt;=ScaleEconomics!$N$222), -ScaleEconomics!$N$121/ScaleEconomics!$N$118, 0)</f>
        <v>0</v>
      </c>
      <c r="BW16" s="63">
        <f>IF(AND(BW$1&gt;ScaleEconomics!$N$221, BW$1&lt;=ScaleEconomics!$N$222), -ScaleEconomics!$N$121/ScaleEconomics!$N$118, 0)</f>
        <v>0</v>
      </c>
      <c r="BX16" s="63">
        <f>IF(AND(BX$1&gt;ScaleEconomics!$N$221, BX$1&lt;=ScaleEconomics!$N$222), -ScaleEconomics!$N$121/ScaleEconomics!$N$118, 0)</f>
        <v>0</v>
      </c>
      <c r="BY16" s="63">
        <f>IF(AND(BY$1&gt;ScaleEconomics!$N$221, BY$1&lt;=ScaleEconomics!$N$222), -ScaleEconomics!$N$121/ScaleEconomics!$N$118, 0)</f>
        <v>0</v>
      </c>
      <c r="BZ16" s="63">
        <f>IF(AND(BZ$1&gt;ScaleEconomics!$N$221, BZ$1&lt;=ScaleEconomics!$N$222), -ScaleEconomics!$N$121/ScaleEconomics!$N$118, 0)</f>
        <v>0</v>
      </c>
    </row>
    <row r="17" spans="1:78" x14ac:dyDescent="0.2">
      <c r="A17" s="157" t="s">
        <v>70</v>
      </c>
      <c r="B17" s="7"/>
      <c r="C17" s="50">
        <f>SUM(F17:BB17)</f>
        <v>-1800000</v>
      </c>
      <c r="E17" s="93"/>
      <c r="F17" s="63">
        <f>IF(F$1=ScaleEconomics!$N$224, -ScaleEconomics!$N$137, 0)</f>
        <v>0</v>
      </c>
      <c r="G17" s="63">
        <f>IF(G$1=ScaleEconomics!$N$224, -ScaleEconomics!$N$137, 0)</f>
        <v>0</v>
      </c>
      <c r="H17" s="63">
        <f>IF(H$1=ScaleEconomics!$N$224, -ScaleEconomics!$N$137, 0)</f>
        <v>0</v>
      </c>
      <c r="I17" s="63">
        <f>IF(I$1=ScaleEconomics!$N$224, -ScaleEconomics!$N$137, 0)</f>
        <v>0</v>
      </c>
      <c r="J17" s="63">
        <f>IF(J$1=ScaleEconomics!$N$224, -ScaleEconomics!$N$137, 0)</f>
        <v>0</v>
      </c>
      <c r="K17" s="63">
        <f>IF(K$1=ScaleEconomics!$N$224, -ScaleEconomics!$N$137, 0)</f>
        <v>-1800000</v>
      </c>
      <c r="L17" s="63">
        <f>IF(L$1=ScaleEconomics!$N$224, -ScaleEconomics!$N$137, 0)</f>
        <v>0</v>
      </c>
      <c r="M17" s="63">
        <f>IF(M$1=ScaleEconomics!$N$224, -ScaleEconomics!$N$137, 0)</f>
        <v>0</v>
      </c>
      <c r="N17" s="63">
        <f>IF(N$1=ScaleEconomics!$N$224, -ScaleEconomics!$N$137, 0)</f>
        <v>0</v>
      </c>
      <c r="O17" s="63">
        <f>IF(O$1=ScaleEconomics!$N$224, -ScaleEconomics!$N$137, 0)</f>
        <v>0</v>
      </c>
      <c r="P17" s="63">
        <f>IF(P$1=ScaleEconomics!$N$224, -ScaleEconomics!$N$137, 0)</f>
        <v>0</v>
      </c>
      <c r="Q17" s="63">
        <f>IF(Q$1=ScaleEconomics!$N$224, -ScaleEconomics!$N$137, 0)</f>
        <v>0</v>
      </c>
      <c r="R17" s="63">
        <f>IF(R$1=ScaleEconomics!$N$224, -ScaleEconomics!$N$137, 0)</f>
        <v>0</v>
      </c>
      <c r="S17" s="63">
        <f>IF(S$1=ScaleEconomics!$N$224, -ScaleEconomics!$N$137, 0)</f>
        <v>0</v>
      </c>
      <c r="T17" s="63">
        <f>IF(T$1=ScaleEconomics!$N$224, -ScaleEconomics!$N$137, 0)</f>
        <v>0</v>
      </c>
      <c r="U17" s="63">
        <f>IF(U$1=ScaleEconomics!$N$224, -ScaleEconomics!$N$137, 0)</f>
        <v>0</v>
      </c>
      <c r="V17" s="63">
        <f>IF(V$1=ScaleEconomics!$N$224, -ScaleEconomics!$N$137, 0)</f>
        <v>0</v>
      </c>
      <c r="W17" s="63">
        <f>IF(W$1=ScaleEconomics!$N$224, -ScaleEconomics!$N$137, 0)</f>
        <v>0</v>
      </c>
      <c r="X17" s="63">
        <f>IF(X$1=ScaleEconomics!$N$224, -ScaleEconomics!$N$137, 0)</f>
        <v>0</v>
      </c>
      <c r="Y17" s="63">
        <f>IF(Y$1=ScaleEconomics!$N$224, -ScaleEconomics!$N$137, 0)</f>
        <v>0</v>
      </c>
      <c r="Z17" s="63">
        <f>IF(Z$1=ScaleEconomics!$N$224, -ScaleEconomics!$N$137, 0)</f>
        <v>0</v>
      </c>
      <c r="AA17" s="63">
        <f>IF(AA$1=ScaleEconomics!$N$224, -ScaleEconomics!$N$137, 0)</f>
        <v>0</v>
      </c>
      <c r="AB17" s="63">
        <f>IF(AB$1=ScaleEconomics!$N$224, -ScaleEconomics!$N$137, 0)</f>
        <v>0</v>
      </c>
      <c r="AC17" s="63">
        <f>IF(AC$1=ScaleEconomics!$N$224, -ScaleEconomics!$N$137, 0)</f>
        <v>0</v>
      </c>
      <c r="AD17" s="63">
        <f>IF(AD$1=ScaleEconomics!$N$224, -ScaleEconomics!$N$137, 0)</f>
        <v>0</v>
      </c>
      <c r="AE17" s="63">
        <f>IF(AE$1=ScaleEconomics!$N$224, -ScaleEconomics!$N$137, 0)</f>
        <v>0</v>
      </c>
      <c r="AF17" s="63">
        <f>IF(AF$1=ScaleEconomics!$N$224, -ScaleEconomics!$N$137, 0)</f>
        <v>0</v>
      </c>
      <c r="AG17" s="63">
        <f>IF(AG$1=ScaleEconomics!$N$224, -ScaleEconomics!$N$137, 0)</f>
        <v>0</v>
      </c>
      <c r="AH17" s="63">
        <f>IF(AH$1=ScaleEconomics!$N$224, -ScaleEconomics!$N$137, 0)</f>
        <v>0</v>
      </c>
      <c r="AI17" s="63">
        <f>IF(AI$1=ScaleEconomics!$N$224, -ScaleEconomics!$N$137, 0)</f>
        <v>0</v>
      </c>
      <c r="AJ17" s="63">
        <f>IF(AJ$1=ScaleEconomics!$N$224, -ScaleEconomics!$N$137, 0)</f>
        <v>0</v>
      </c>
      <c r="AK17" s="63">
        <f>IF(AK$1=ScaleEconomics!$N$224, -ScaleEconomics!$N$137, 0)</f>
        <v>0</v>
      </c>
      <c r="AL17" s="63">
        <f>IF(AL$1=ScaleEconomics!$N$224, -ScaleEconomics!$N$137, 0)</f>
        <v>0</v>
      </c>
      <c r="AM17" s="63">
        <f>IF(AM$1=ScaleEconomics!$N$224, -ScaleEconomics!$N$137, 0)</f>
        <v>0</v>
      </c>
      <c r="AN17" s="63">
        <f>IF(AN$1=ScaleEconomics!$N$224, -ScaleEconomics!$N$137, 0)</f>
        <v>0</v>
      </c>
      <c r="AO17" s="63">
        <f>IF(AO$1=ScaleEconomics!$N$224, -ScaleEconomics!$N$137, 0)</f>
        <v>0</v>
      </c>
      <c r="AP17" s="63">
        <f>IF(AP$1=ScaleEconomics!$N$224, -ScaleEconomics!$N$137, 0)</f>
        <v>0</v>
      </c>
      <c r="AQ17" s="63">
        <f>IF(AQ$1=ScaleEconomics!$N$224, -ScaleEconomics!$N$137, 0)</f>
        <v>0</v>
      </c>
      <c r="AR17" s="63">
        <f>IF(AR$1=ScaleEconomics!$N$224, -ScaleEconomics!$N$137, 0)</f>
        <v>0</v>
      </c>
      <c r="AS17" s="63">
        <f>IF(AS$1=ScaleEconomics!$N$224, -ScaleEconomics!$N$137, 0)</f>
        <v>0</v>
      </c>
      <c r="AT17" s="63">
        <f>IF(AT$1=ScaleEconomics!$N$224, -ScaleEconomics!$N$137, 0)</f>
        <v>0</v>
      </c>
      <c r="AU17" s="63">
        <f>IF(AU$1=ScaleEconomics!$N$224, -ScaleEconomics!$N$137, 0)</f>
        <v>0</v>
      </c>
      <c r="AV17" s="63">
        <f>IF(AV$1=ScaleEconomics!$N$224, -ScaleEconomics!$N$137, 0)</f>
        <v>0</v>
      </c>
      <c r="AW17" s="63">
        <f>IF(AW$1=ScaleEconomics!$N$224, -ScaleEconomics!$N$137, 0)</f>
        <v>0</v>
      </c>
      <c r="AX17" s="63">
        <f>IF(AX$1=ScaleEconomics!$N$224, -ScaleEconomics!$N$137, 0)</f>
        <v>0</v>
      </c>
      <c r="AY17" s="63">
        <f>IF(AY$1=ScaleEconomics!$N$224, -ScaleEconomics!$N$137, 0)</f>
        <v>0</v>
      </c>
      <c r="AZ17" s="63">
        <f>IF(AZ$1=ScaleEconomics!$N$224, -ScaleEconomics!$N$137, 0)</f>
        <v>0</v>
      </c>
      <c r="BA17" s="63">
        <f>IF(BA$1=ScaleEconomics!$N$224, -ScaleEconomics!$N$137, 0)</f>
        <v>0</v>
      </c>
      <c r="BB17" s="63">
        <f>IF(BB$1=ScaleEconomics!$N$224, -ScaleEconomics!$N$137, 0)</f>
        <v>0</v>
      </c>
      <c r="BC17" s="63">
        <f>IF(BC$1=ScaleEconomics!$N$224, -ScaleEconomics!$N$137, 0)</f>
        <v>0</v>
      </c>
      <c r="BD17" s="63">
        <f>IF(BD$1=ScaleEconomics!$N$224, -ScaleEconomics!$N$137, 0)</f>
        <v>0</v>
      </c>
      <c r="BE17" s="63">
        <f>IF(BE$1=ScaleEconomics!$N$224, -ScaleEconomics!$N$137, 0)</f>
        <v>0</v>
      </c>
      <c r="BF17" s="63">
        <f>IF(BF$1=ScaleEconomics!$N$224, -ScaleEconomics!$N$137, 0)</f>
        <v>0</v>
      </c>
      <c r="BG17" s="63">
        <f>IF(BG$1=ScaleEconomics!$N$224, -ScaleEconomics!$N$137, 0)</f>
        <v>0</v>
      </c>
      <c r="BH17" s="63">
        <f>IF(BH$1=ScaleEconomics!$N$224, -ScaleEconomics!$N$137, 0)</f>
        <v>0</v>
      </c>
      <c r="BI17" s="63">
        <f>IF(BI$1=ScaleEconomics!$N$224, -ScaleEconomics!$N$137, 0)</f>
        <v>0</v>
      </c>
      <c r="BJ17" s="63">
        <f>IF(BJ$1=ScaleEconomics!$N$224, -ScaleEconomics!$N$137, 0)</f>
        <v>0</v>
      </c>
      <c r="BK17" s="63">
        <f>IF(BK$1=ScaleEconomics!$N$224, -ScaleEconomics!$N$137, 0)</f>
        <v>0</v>
      </c>
      <c r="BL17" s="63">
        <f>IF(BL$1=ScaleEconomics!$N$224, -ScaleEconomics!$N$137, 0)</f>
        <v>0</v>
      </c>
      <c r="BM17" s="63">
        <f>IF(BM$1=ScaleEconomics!$N$224, -ScaleEconomics!$N$137, 0)</f>
        <v>0</v>
      </c>
      <c r="BN17" s="63">
        <f>IF(BN$1=ScaleEconomics!$N$224, -ScaleEconomics!$N$137, 0)</f>
        <v>0</v>
      </c>
      <c r="BO17" s="63">
        <f>IF(BO$1=ScaleEconomics!$N$224, -ScaleEconomics!$N$137, 0)</f>
        <v>0</v>
      </c>
      <c r="BP17" s="63">
        <f>IF(BP$1=ScaleEconomics!$N$224, -ScaleEconomics!$N$137, 0)</f>
        <v>0</v>
      </c>
      <c r="BQ17" s="63">
        <f>IF(BQ$1=ScaleEconomics!$N$224, -ScaleEconomics!$N$137, 0)</f>
        <v>0</v>
      </c>
      <c r="BR17" s="63">
        <f>IF(BR$1=ScaleEconomics!$N$224, -ScaleEconomics!$N$137, 0)</f>
        <v>0</v>
      </c>
      <c r="BS17" s="63">
        <f>IF(BS$1=ScaleEconomics!$N$224, -ScaleEconomics!$N$137, 0)</f>
        <v>0</v>
      </c>
      <c r="BT17" s="63">
        <f>IF(BT$1=ScaleEconomics!$N$224, -ScaleEconomics!$N$137, 0)</f>
        <v>0</v>
      </c>
      <c r="BU17" s="63">
        <f>IF(BU$1=ScaleEconomics!$N$224, -ScaleEconomics!$N$137, 0)</f>
        <v>0</v>
      </c>
      <c r="BV17" s="63">
        <f>IF(BV$1=ScaleEconomics!$N$224, -ScaleEconomics!$N$137, 0)</f>
        <v>0</v>
      </c>
      <c r="BW17" s="63">
        <f>IF(BW$1=ScaleEconomics!$N$224, -ScaleEconomics!$N$137, 0)</f>
        <v>0</v>
      </c>
      <c r="BX17" s="63">
        <f>IF(BX$1=ScaleEconomics!$N$224, -ScaleEconomics!$N$137, 0)</f>
        <v>0</v>
      </c>
      <c r="BY17" s="63">
        <f>IF(BY$1=ScaleEconomics!$N$224, -ScaleEconomics!$N$137, 0)</f>
        <v>0</v>
      </c>
      <c r="BZ17" s="63">
        <f>IF(BZ$1=ScaleEconomics!$N$224, -ScaleEconomics!$N$137, 0)</f>
        <v>0</v>
      </c>
    </row>
    <row r="18" spans="1:78" x14ac:dyDescent="0.2">
      <c r="A18" s="157" t="s">
        <v>71</v>
      </c>
      <c r="B18" s="7"/>
      <c r="C18" s="50">
        <f>SUM(F18:BB18)</f>
        <v>-27000000</v>
      </c>
      <c r="E18" s="93"/>
      <c r="F18" s="63">
        <f>IF(F$1=ScaleEconomics!$N$224, -(ScaleEconomics!$N$125-ScaleEconomics!$N$134), 0)</f>
        <v>0</v>
      </c>
      <c r="G18" s="63">
        <f>IF(G$1=ScaleEconomics!$N$224, -(ScaleEconomics!$N$125-ScaleEconomics!$N$134), 0)</f>
        <v>0</v>
      </c>
      <c r="H18" s="63">
        <f>IF(H$1=ScaleEconomics!$N$224, -(ScaleEconomics!$N$125-ScaleEconomics!$N$134), 0)</f>
        <v>0</v>
      </c>
      <c r="I18" s="63">
        <f>IF(I$1=ScaleEconomics!$N$224, -(ScaleEconomics!$N$125-ScaleEconomics!$N$134), 0)</f>
        <v>0</v>
      </c>
      <c r="J18" s="63">
        <f>IF(J$1=ScaleEconomics!$N$224, -(ScaleEconomics!$N$125-ScaleEconomics!$N$134), 0)</f>
        <v>0</v>
      </c>
      <c r="K18" s="63">
        <f>IF(K$1=ScaleEconomics!$N$224, -(ScaleEconomics!$N$125-ScaleEconomics!$N$134), 0)</f>
        <v>-27000000</v>
      </c>
      <c r="L18" s="63">
        <f>IF(L$1=ScaleEconomics!$N$224, -(ScaleEconomics!$N$125-ScaleEconomics!$N$134), 0)</f>
        <v>0</v>
      </c>
      <c r="M18" s="63">
        <f>IF(M$1=ScaleEconomics!$N$224, -(ScaleEconomics!$N$125-ScaleEconomics!$N$134), 0)</f>
        <v>0</v>
      </c>
      <c r="N18" s="63">
        <f>IF(N$1=ScaleEconomics!$N$224, -(ScaleEconomics!$N$125-ScaleEconomics!$N$134), 0)</f>
        <v>0</v>
      </c>
      <c r="O18" s="63">
        <f>IF(O$1=ScaleEconomics!$N$224, -(ScaleEconomics!$N$125-ScaleEconomics!$N$134), 0)</f>
        <v>0</v>
      </c>
      <c r="P18" s="63">
        <f>IF(P$1=ScaleEconomics!$N$224, -(ScaleEconomics!$N$125-ScaleEconomics!$N$134), 0)</f>
        <v>0</v>
      </c>
      <c r="Q18" s="63">
        <f>IF(Q$1=ScaleEconomics!$N$224, -(ScaleEconomics!$N$125-ScaleEconomics!$N$134), 0)</f>
        <v>0</v>
      </c>
      <c r="R18" s="63">
        <f>IF(R$1=ScaleEconomics!$N$224, -(ScaleEconomics!$N$125-ScaleEconomics!$N$134), 0)</f>
        <v>0</v>
      </c>
      <c r="S18" s="63">
        <f>IF(S$1=ScaleEconomics!$N$224, -(ScaleEconomics!$N$125-ScaleEconomics!$N$134), 0)</f>
        <v>0</v>
      </c>
      <c r="T18" s="63">
        <f>IF(T$1=ScaleEconomics!$N$224, -(ScaleEconomics!$N$125-ScaleEconomics!$N$134), 0)</f>
        <v>0</v>
      </c>
      <c r="U18" s="63">
        <f>IF(U$1=ScaleEconomics!$N$224, -(ScaleEconomics!$N$125-ScaleEconomics!$N$134), 0)</f>
        <v>0</v>
      </c>
      <c r="V18" s="63">
        <f>IF(V$1=ScaleEconomics!$N$224, -(ScaleEconomics!$N$125-ScaleEconomics!$N$134), 0)</f>
        <v>0</v>
      </c>
      <c r="W18" s="63">
        <f>IF(W$1=ScaleEconomics!$N$224, -(ScaleEconomics!$N$125-ScaleEconomics!$N$134), 0)</f>
        <v>0</v>
      </c>
      <c r="X18" s="63">
        <f>IF(X$1=ScaleEconomics!$N$224, -(ScaleEconomics!$N$125-ScaleEconomics!$N$134), 0)</f>
        <v>0</v>
      </c>
      <c r="Y18" s="63">
        <f>IF(Y$1=ScaleEconomics!$N$224, -(ScaleEconomics!$N$125-ScaleEconomics!$N$134), 0)</f>
        <v>0</v>
      </c>
      <c r="Z18" s="63">
        <f>IF(Z$1=ScaleEconomics!$N$224, -(ScaleEconomics!$N$125-ScaleEconomics!$N$134), 0)</f>
        <v>0</v>
      </c>
      <c r="AA18" s="63">
        <f>IF(AA$1=ScaleEconomics!$N$224, -(ScaleEconomics!$N$125-ScaleEconomics!$N$134), 0)</f>
        <v>0</v>
      </c>
      <c r="AB18" s="63">
        <f>IF(AB$1=ScaleEconomics!$N$224, -(ScaleEconomics!$N$125-ScaleEconomics!$N$134), 0)</f>
        <v>0</v>
      </c>
      <c r="AC18" s="63">
        <f>IF(AC$1=ScaleEconomics!$N$224, -(ScaleEconomics!$N$125-ScaleEconomics!$N$134), 0)</f>
        <v>0</v>
      </c>
      <c r="AD18" s="63">
        <f>IF(AD$1=ScaleEconomics!$N$224, -(ScaleEconomics!$N$125-ScaleEconomics!$N$134), 0)</f>
        <v>0</v>
      </c>
      <c r="AE18" s="63">
        <f>IF(AE$1=ScaleEconomics!$N$224, -(ScaleEconomics!$N$125-ScaleEconomics!$N$134), 0)</f>
        <v>0</v>
      </c>
      <c r="AF18" s="63">
        <f>IF(AF$1=ScaleEconomics!$N$224, -(ScaleEconomics!$N$125-ScaleEconomics!$N$134), 0)</f>
        <v>0</v>
      </c>
      <c r="AG18" s="63">
        <f>IF(AG$1=ScaleEconomics!$N$224, -(ScaleEconomics!$N$125-ScaleEconomics!$N$134), 0)</f>
        <v>0</v>
      </c>
      <c r="AH18" s="63">
        <f>IF(AH$1=ScaleEconomics!$N$224, -(ScaleEconomics!$N$125-ScaleEconomics!$N$134), 0)</f>
        <v>0</v>
      </c>
      <c r="AI18" s="63">
        <f>IF(AI$1=ScaleEconomics!$N$224, -(ScaleEconomics!$N$125-ScaleEconomics!$N$134), 0)</f>
        <v>0</v>
      </c>
      <c r="AJ18" s="63">
        <f>IF(AJ$1=ScaleEconomics!$N$224, -(ScaleEconomics!$N$125-ScaleEconomics!$N$134), 0)</f>
        <v>0</v>
      </c>
      <c r="AK18" s="63">
        <f>IF(AK$1=ScaleEconomics!$N$224, -(ScaleEconomics!$N$125-ScaleEconomics!$N$134), 0)</f>
        <v>0</v>
      </c>
      <c r="AL18" s="63">
        <f>IF(AL$1=ScaleEconomics!$N$224, -(ScaleEconomics!$N$125-ScaleEconomics!$N$134), 0)</f>
        <v>0</v>
      </c>
      <c r="AM18" s="63">
        <f>IF(AM$1=ScaleEconomics!$N$224, -(ScaleEconomics!$N$125-ScaleEconomics!$N$134), 0)</f>
        <v>0</v>
      </c>
      <c r="AN18" s="63">
        <f>IF(AN$1=ScaleEconomics!$N$224, -(ScaleEconomics!$N$125-ScaleEconomics!$N$134), 0)</f>
        <v>0</v>
      </c>
      <c r="AO18" s="63">
        <f>IF(AO$1=ScaleEconomics!$N$224, -(ScaleEconomics!$N$125-ScaleEconomics!$N$134), 0)</f>
        <v>0</v>
      </c>
      <c r="AP18" s="63">
        <f>IF(AP$1=ScaleEconomics!$N$224, -(ScaleEconomics!$N$125-ScaleEconomics!$N$134), 0)</f>
        <v>0</v>
      </c>
      <c r="AQ18" s="63">
        <f>IF(AQ$1=ScaleEconomics!$N$224, -(ScaleEconomics!$N$125-ScaleEconomics!$N$134), 0)</f>
        <v>0</v>
      </c>
      <c r="AR18" s="63">
        <f>IF(AR$1=ScaleEconomics!$N$224, -(ScaleEconomics!$N$125-ScaleEconomics!$N$134), 0)</f>
        <v>0</v>
      </c>
      <c r="AS18" s="63">
        <f>IF(AS$1=ScaleEconomics!$N$224, -(ScaleEconomics!$N$125-ScaleEconomics!$N$134), 0)</f>
        <v>0</v>
      </c>
      <c r="AT18" s="63">
        <f>IF(AT$1=ScaleEconomics!$N$224, -(ScaleEconomics!$N$125-ScaleEconomics!$N$134), 0)</f>
        <v>0</v>
      </c>
      <c r="AU18" s="63">
        <f>IF(AU$1=ScaleEconomics!$N$224, -(ScaleEconomics!$N$125-ScaleEconomics!$N$134), 0)</f>
        <v>0</v>
      </c>
      <c r="AV18" s="63">
        <f>IF(AV$1=ScaleEconomics!$N$224, -(ScaleEconomics!$N$125-ScaleEconomics!$N$134), 0)</f>
        <v>0</v>
      </c>
      <c r="AW18" s="63">
        <f>IF(AW$1=ScaleEconomics!$N$224, -(ScaleEconomics!$N$125-ScaleEconomics!$N$134), 0)</f>
        <v>0</v>
      </c>
      <c r="AX18" s="63">
        <f>IF(AX$1=ScaleEconomics!$N$224, -(ScaleEconomics!$N$125-ScaleEconomics!$N$134), 0)</f>
        <v>0</v>
      </c>
      <c r="AY18" s="63">
        <f>IF(AY$1=ScaleEconomics!$N$224, -(ScaleEconomics!$N$125-ScaleEconomics!$N$134), 0)</f>
        <v>0</v>
      </c>
      <c r="AZ18" s="63">
        <f>IF(AZ$1=ScaleEconomics!$N$224, -(ScaleEconomics!$N$125-ScaleEconomics!$N$134), 0)</f>
        <v>0</v>
      </c>
      <c r="BA18" s="63">
        <f>IF(BA$1=ScaleEconomics!$N$224, -(ScaleEconomics!$N$125-ScaleEconomics!$N$134), 0)</f>
        <v>0</v>
      </c>
      <c r="BB18" s="63">
        <f>IF(BB$1=ScaleEconomics!$N$224, -(ScaleEconomics!$N$125-ScaleEconomics!$N$134), 0)</f>
        <v>0</v>
      </c>
      <c r="BC18" s="63">
        <f>IF(BC$1=ScaleEconomics!$N$224, -(ScaleEconomics!$N$125-ScaleEconomics!$N$134), 0)</f>
        <v>0</v>
      </c>
      <c r="BD18" s="63">
        <f>IF(BD$1=ScaleEconomics!$N$224, -(ScaleEconomics!$N$125-ScaleEconomics!$N$134), 0)</f>
        <v>0</v>
      </c>
      <c r="BE18" s="63">
        <f>IF(BE$1=ScaleEconomics!$N$224, -(ScaleEconomics!$N$125-ScaleEconomics!$N$134), 0)</f>
        <v>0</v>
      </c>
      <c r="BF18" s="63">
        <f>IF(BF$1=ScaleEconomics!$N$224, -(ScaleEconomics!$N$125-ScaleEconomics!$N$134), 0)</f>
        <v>0</v>
      </c>
      <c r="BG18" s="63">
        <f>IF(BG$1=ScaleEconomics!$N$224, -(ScaleEconomics!$N$125-ScaleEconomics!$N$134), 0)</f>
        <v>0</v>
      </c>
      <c r="BH18" s="63">
        <f>IF(BH$1=ScaleEconomics!$N$224, -(ScaleEconomics!$N$125-ScaleEconomics!$N$134), 0)</f>
        <v>0</v>
      </c>
      <c r="BI18" s="63">
        <f>IF(BI$1=ScaleEconomics!$N$224, -(ScaleEconomics!$N$125-ScaleEconomics!$N$134), 0)</f>
        <v>0</v>
      </c>
      <c r="BJ18" s="63">
        <f>IF(BJ$1=ScaleEconomics!$N$224, -(ScaleEconomics!$N$125-ScaleEconomics!$N$134), 0)</f>
        <v>0</v>
      </c>
      <c r="BK18" s="63">
        <f>IF(BK$1=ScaleEconomics!$N$224, -(ScaleEconomics!$N$125-ScaleEconomics!$N$134), 0)</f>
        <v>0</v>
      </c>
      <c r="BL18" s="63">
        <f>IF(BL$1=ScaleEconomics!$N$224, -(ScaleEconomics!$N$125-ScaleEconomics!$N$134), 0)</f>
        <v>0</v>
      </c>
      <c r="BM18" s="63">
        <f>IF(BM$1=ScaleEconomics!$N$224, -(ScaleEconomics!$N$125-ScaleEconomics!$N$134), 0)</f>
        <v>0</v>
      </c>
      <c r="BN18" s="63">
        <f>IF(BN$1=ScaleEconomics!$N$224, -(ScaleEconomics!$N$125-ScaleEconomics!$N$134), 0)</f>
        <v>0</v>
      </c>
      <c r="BO18" s="63">
        <f>IF(BO$1=ScaleEconomics!$N$224, -(ScaleEconomics!$N$125-ScaleEconomics!$N$134), 0)</f>
        <v>0</v>
      </c>
      <c r="BP18" s="63">
        <f>IF(BP$1=ScaleEconomics!$N$224, -(ScaleEconomics!$N$125-ScaleEconomics!$N$134), 0)</f>
        <v>0</v>
      </c>
      <c r="BQ18" s="63">
        <f>IF(BQ$1=ScaleEconomics!$N$224, -(ScaleEconomics!$N$125-ScaleEconomics!$N$134), 0)</f>
        <v>0</v>
      </c>
      <c r="BR18" s="63">
        <f>IF(BR$1=ScaleEconomics!$N$224, -(ScaleEconomics!$N$125-ScaleEconomics!$N$134), 0)</f>
        <v>0</v>
      </c>
      <c r="BS18" s="63">
        <f>IF(BS$1=ScaleEconomics!$N$224, -(ScaleEconomics!$N$125-ScaleEconomics!$N$134), 0)</f>
        <v>0</v>
      </c>
      <c r="BT18" s="63">
        <f>IF(BT$1=ScaleEconomics!$N$224, -(ScaleEconomics!$N$125-ScaleEconomics!$N$134), 0)</f>
        <v>0</v>
      </c>
      <c r="BU18" s="63">
        <f>IF(BU$1=ScaleEconomics!$N$224, -(ScaleEconomics!$N$125-ScaleEconomics!$N$134), 0)</f>
        <v>0</v>
      </c>
      <c r="BV18" s="63">
        <f>IF(BV$1=ScaleEconomics!$N$224, -(ScaleEconomics!$N$125-ScaleEconomics!$N$134), 0)</f>
        <v>0</v>
      </c>
      <c r="BW18" s="63">
        <f>IF(BW$1=ScaleEconomics!$N$224, -(ScaleEconomics!$N$125-ScaleEconomics!$N$134), 0)</f>
        <v>0</v>
      </c>
      <c r="BX18" s="63">
        <f>IF(BX$1=ScaleEconomics!$N$224, -(ScaleEconomics!$N$125-ScaleEconomics!$N$134), 0)</f>
        <v>0</v>
      </c>
      <c r="BY18" s="63">
        <f>IF(BY$1=ScaleEconomics!$N$224, -(ScaleEconomics!$N$125-ScaleEconomics!$N$134), 0)</f>
        <v>0</v>
      </c>
      <c r="BZ18" s="63">
        <f>IF(BZ$1=ScaleEconomics!$N$224, -(ScaleEconomics!$N$125-ScaleEconomics!$N$134), 0)</f>
        <v>0</v>
      </c>
    </row>
    <row r="19" spans="1:78" ht="15" thickBot="1" x14ac:dyDescent="0.25">
      <c r="A19" s="158" t="s">
        <v>72</v>
      </c>
      <c r="B19" s="38"/>
      <c r="C19" s="40">
        <f>SUM(F19:BB19)</f>
        <v>-31980000</v>
      </c>
      <c r="E19" s="93"/>
      <c r="F19" s="121">
        <f t="shared" ref="F19:BQ19" si="6">SUM(F15:F18)</f>
        <v>-3090000</v>
      </c>
      <c r="G19" s="121">
        <f t="shared" si="6"/>
        <v>-90000</v>
      </c>
      <c r="H19" s="121">
        <f t="shared" si="6"/>
        <v>0</v>
      </c>
      <c r="I19" s="121">
        <f t="shared" si="6"/>
        <v>0</v>
      </c>
      <c r="J19" s="121">
        <f t="shared" si="6"/>
        <v>0</v>
      </c>
      <c r="K19" s="121">
        <f t="shared" si="6"/>
        <v>-28800000</v>
      </c>
      <c r="L19" s="121">
        <f t="shared" si="6"/>
        <v>0</v>
      </c>
      <c r="M19" s="121">
        <f t="shared" si="6"/>
        <v>0</v>
      </c>
      <c r="N19" s="121">
        <f t="shared" si="6"/>
        <v>0</v>
      </c>
      <c r="O19" s="121">
        <f t="shared" si="6"/>
        <v>0</v>
      </c>
      <c r="P19" s="121">
        <f t="shared" si="6"/>
        <v>0</v>
      </c>
      <c r="Q19" s="121">
        <f t="shared" si="6"/>
        <v>0</v>
      </c>
      <c r="R19" s="121">
        <f t="shared" si="6"/>
        <v>0</v>
      </c>
      <c r="S19" s="121">
        <f t="shared" si="6"/>
        <v>0</v>
      </c>
      <c r="T19" s="121">
        <f t="shared" si="6"/>
        <v>0</v>
      </c>
      <c r="U19" s="121">
        <f t="shared" si="6"/>
        <v>0</v>
      </c>
      <c r="V19" s="121">
        <f t="shared" si="6"/>
        <v>0</v>
      </c>
      <c r="W19" s="121">
        <f t="shared" si="6"/>
        <v>0</v>
      </c>
      <c r="X19" s="121">
        <f t="shared" si="6"/>
        <v>0</v>
      </c>
      <c r="Y19" s="121">
        <f t="shared" si="6"/>
        <v>0</v>
      </c>
      <c r="Z19" s="121">
        <f t="shared" si="6"/>
        <v>0</v>
      </c>
      <c r="AA19" s="121">
        <f t="shared" si="6"/>
        <v>0</v>
      </c>
      <c r="AB19" s="121">
        <f t="shared" si="6"/>
        <v>0</v>
      </c>
      <c r="AC19" s="121">
        <f t="shared" si="6"/>
        <v>0</v>
      </c>
      <c r="AD19" s="121">
        <f t="shared" si="6"/>
        <v>0</v>
      </c>
      <c r="AE19" s="121">
        <f t="shared" si="6"/>
        <v>0</v>
      </c>
      <c r="AF19" s="121">
        <f t="shared" si="6"/>
        <v>0</v>
      </c>
      <c r="AG19" s="121">
        <f t="shared" si="6"/>
        <v>0</v>
      </c>
      <c r="AH19" s="121">
        <f t="shared" si="6"/>
        <v>0</v>
      </c>
      <c r="AI19" s="121">
        <f t="shared" si="6"/>
        <v>0</v>
      </c>
      <c r="AJ19" s="121">
        <f t="shared" si="6"/>
        <v>0</v>
      </c>
      <c r="AK19" s="121">
        <f t="shared" si="6"/>
        <v>0</v>
      </c>
      <c r="AL19" s="121">
        <f t="shared" si="6"/>
        <v>0</v>
      </c>
      <c r="AM19" s="121">
        <f t="shared" si="6"/>
        <v>0</v>
      </c>
      <c r="AN19" s="121">
        <f t="shared" si="6"/>
        <v>0</v>
      </c>
      <c r="AO19" s="121">
        <f t="shared" si="6"/>
        <v>0</v>
      </c>
      <c r="AP19" s="121">
        <f t="shared" si="6"/>
        <v>0</v>
      </c>
      <c r="AQ19" s="121">
        <f t="shared" si="6"/>
        <v>0</v>
      </c>
      <c r="AR19" s="121">
        <f t="shared" si="6"/>
        <v>0</v>
      </c>
      <c r="AS19" s="121">
        <f t="shared" si="6"/>
        <v>0</v>
      </c>
      <c r="AT19" s="121">
        <f t="shared" si="6"/>
        <v>0</v>
      </c>
      <c r="AU19" s="121">
        <f t="shared" si="6"/>
        <v>0</v>
      </c>
      <c r="AV19" s="121">
        <f t="shared" si="6"/>
        <v>0</v>
      </c>
      <c r="AW19" s="121">
        <f t="shared" si="6"/>
        <v>0</v>
      </c>
      <c r="AX19" s="121">
        <f t="shared" si="6"/>
        <v>0</v>
      </c>
      <c r="AY19" s="121">
        <f t="shared" si="6"/>
        <v>0</v>
      </c>
      <c r="AZ19" s="121">
        <f t="shared" si="6"/>
        <v>0</v>
      </c>
      <c r="BA19" s="121">
        <f t="shared" si="6"/>
        <v>0</v>
      </c>
      <c r="BB19" s="121">
        <f t="shared" si="6"/>
        <v>0</v>
      </c>
      <c r="BC19" s="121">
        <f t="shared" si="6"/>
        <v>0</v>
      </c>
      <c r="BD19" s="121">
        <f t="shared" si="6"/>
        <v>0</v>
      </c>
      <c r="BE19" s="121">
        <f t="shared" si="6"/>
        <v>0</v>
      </c>
      <c r="BF19" s="121">
        <f t="shared" si="6"/>
        <v>0</v>
      </c>
      <c r="BG19" s="121">
        <f t="shared" si="6"/>
        <v>0</v>
      </c>
      <c r="BH19" s="121">
        <f t="shared" si="6"/>
        <v>0</v>
      </c>
      <c r="BI19" s="121">
        <f t="shared" si="6"/>
        <v>0</v>
      </c>
      <c r="BJ19" s="121">
        <f t="shared" si="6"/>
        <v>0</v>
      </c>
      <c r="BK19" s="121">
        <f t="shared" si="6"/>
        <v>0</v>
      </c>
      <c r="BL19" s="121">
        <f t="shared" si="6"/>
        <v>0</v>
      </c>
      <c r="BM19" s="121">
        <f t="shared" si="6"/>
        <v>0</v>
      </c>
      <c r="BN19" s="121">
        <f t="shared" si="6"/>
        <v>0</v>
      </c>
      <c r="BO19" s="121">
        <f t="shared" si="6"/>
        <v>0</v>
      </c>
      <c r="BP19" s="121">
        <f t="shared" si="6"/>
        <v>0</v>
      </c>
      <c r="BQ19" s="121">
        <f t="shared" si="6"/>
        <v>0</v>
      </c>
      <c r="BR19" s="121">
        <f t="shared" ref="BR19:BZ19" si="7">SUM(BR15:BR18)</f>
        <v>0</v>
      </c>
      <c r="BS19" s="121">
        <f t="shared" si="7"/>
        <v>0</v>
      </c>
      <c r="BT19" s="121">
        <f t="shared" si="7"/>
        <v>0</v>
      </c>
      <c r="BU19" s="121">
        <f t="shared" si="7"/>
        <v>0</v>
      </c>
      <c r="BV19" s="121">
        <f t="shared" si="7"/>
        <v>0</v>
      </c>
      <c r="BW19" s="121">
        <f t="shared" si="7"/>
        <v>0</v>
      </c>
      <c r="BX19" s="121">
        <f t="shared" si="7"/>
        <v>0</v>
      </c>
      <c r="BY19" s="121">
        <f t="shared" si="7"/>
        <v>0</v>
      </c>
      <c r="BZ19" s="121">
        <f t="shared" si="7"/>
        <v>0</v>
      </c>
    </row>
    <row r="20" spans="1:78" x14ac:dyDescent="0.2">
      <c r="C20" s="50"/>
      <c r="E20" s="9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</row>
    <row r="21" spans="1:78" x14ac:dyDescent="0.2">
      <c r="A21" s="156" t="s">
        <v>16</v>
      </c>
      <c r="B21" s="31"/>
      <c r="C21" s="50"/>
      <c r="E21" s="9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</row>
    <row r="22" spans="1:78" x14ac:dyDescent="0.2">
      <c r="A22" s="161" t="s">
        <v>42</v>
      </c>
      <c r="B22" s="53"/>
      <c r="C22" s="50">
        <f>SUM(F22:BB22)</f>
        <v>-3524982.3000000003</v>
      </c>
      <c r="E22" s="93"/>
      <c r="F22" s="63">
        <f>IF(AND(F$1&gt;ScaleEconomics!$N$223, F$1&lt;=ScaleEconomics!$N$224), -ScaleEconomics!$N$177/ScaleEconomics!$N$148, 0)</f>
        <v>0</v>
      </c>
      <c r="G22" s="63">
        <f>IF(AND(G$1&gt;ScaleEconomics!$N$223, G$1&lt;=ScaleEconomics!$N$224), -ScaleEconomics!$N$177/ScaleEconomics!$N$148, 0)</f>
        <v>0</v>
      </c>
      <c r="H22" s="63">
        <f>IF(AND(H$1&gt;ScaleEconomics!$N$223, H$1&lt;=ScaleEconomics!$N$224), -ScaleEconomics!$N$177/ScaleEconomics!$N$148, 0)</f>
        <v>-881245.57500000007</v>
      </c>
      <c r="I22" s="63">
        <f>IF(AND(I$1&gt;ScaleEconomics!$N$223, I$1&lt;=ScaleEconomics!$N$224), -ScaleEconomics!$N$177/ScaleEconomics!$N$148, 0)</f>
        <v>-881245.57500000007</v>
      </c>
      <c r="J22" s="63">
        <f>IF(AND(J$1&gt;ScaleEconomics!$N$223, J$1&lt;=ScaleEconomics!$N$224), -ScaleEconomics!$N$177/ScaleEconomics!$N$148, 0)</f>
        <v>-881245.57500000007</v>
      </c>
      <c r="K22" s="63">
        <f>IF(AND(K$1&gt;ScaleEconomics!$N$223, K$1&lt;=ScaleEconomics!$N$224), -ScaleEconomics!$N$177/ScaleEconomics!$N$148, 0)</f>
        <v>-881245.57500000007</v>
      </c>
      <c r="L22" s="63">
        <f>IF(AND(L$1&gt;ScaleEconomics!$N$223, L$1&lt;=ScaleEconomics!$N$224), -ScaleEconomics!$N$177/ScaleEconomics!$N$148, 0)</f>
        <v>0</v>
      </c>
      <c r="M22" s="63">
        <f>IF(AND(M$1&gt;ScaleEconomics!$N$223, M$1&lt;=ScaleEconomics!$N$224), -ScaleEconomics!$N$177/ScaleEconomics!$N$148, 0)</f>
        <v>0</v>
      </c>
      <c r="N22" s="63">
        <f>IF(AND(N$1&gt;ScaleEconomics!$N$223, N$1&lt;=ScaleEconomics!$N$224), -ScaleEconomics!$N$177/ScaleEconomics!$N$148, 0)</f>
        <v>0</v>
      </c>
      <c r="O22" s="63">
        <f>IF(AND(O$1&gt;ScaleEconomics!$N$223, O$1&lt;=ScaleEconomics!$N$224), -ScaleEconomics!$N$177/ScaleEconomics!$N$148, 0)</f>
        <v>0</v>
      </c>
      <c r="P22" s="63">
        <f>IF(AND(P$1&gt;ScaleEconomics!$N$223, P$1&lt;=ScaleEconomics!$N$224), -ScaleEconomics!$N$177/ScaleEconomics!$N$148, 0)</f>
        <v>0</v>
      </c>
      <c r="Q22" s="63">
        <f>IF(AND(Q$1&gt;ScaleEconomics!$N$223, Q$1&lt;=ScaleEconomics!$N$224), -ScaleEconomics!$N$177/ScaleEconomics!$N$148, 0)</f>
        <v>0</v>
      </c>
      <c r="R22" s="63">
        <f>IF(AND(R$1&gt;ScaleEconomics!$N$223, R$1&lt;=ScaleEconomics!$N$224), -ScaleEconomics!$N$177/ScaleEconomics!$N$148, 0)</f>
        <v>0</v>
      </c>
      <c r="S22" s="63">
        <f>IF(AND(S$1&gt;ScaleEconomics!$N$223, S$1&lt;=ScaleEconomics!$N$224), -ScaleEconomics!$N$177/ScaleEconomics!$N$148, 0)</f>
        <v>0</v>
      </c>
      <c r="T22" s="63">
        <f>IF(AND(T$1&gt;ScaleEconomics!$N$223, T$1&lt;=ScaleEconomics!$N$224), -ScaleEconomics!$N$177/ScaleEconomics!$N$148, 0)</f>
        <v>0</v>
      </c>
      <c r="U22" s="63">
        <f>IF(AND(U$1&gt;ScaleEconomics!$N$223, U$1&lt;=ScaleEconomics!$N$224), -ScaleEconomics!$N$177/ScaleEconomics!$N$148, 0)</f>
        <v>0</v>
      </c>
      <c r="V22" s="63">
        <f>IF(AND(V$1&gt;ScaleEconomics!$N$223, V$1&lt;=ScaleEconomics!$N$224), -ScaleEconomics!$N$177/ScaleEconomics!$N$148, 0)</f>
        <v>0</v>
      </c>
      <c r="W22" s="63">
        <f>IF(AND(W$1&gt;ScaleEconomics!$N$223, W$1&lt;=ScaleEconomics!$N$224), -ScaleEconomics!$N$177/ScaleEconomics!$N$148, 0)</f>
        <v>0</v>
      </c>
      <c r="X22" s="63">
        <f>IF(AND(X$1&gt;ScaleEconomics!$N$223, X$1&lt;=ScaleEconomics!$N$224), -ScaleEconomics!$N$177/ScaleEconomics!$N$148, 0)</f>
        <v>0</v>
      </c>
      <c r="Y22" s="63">
        <f>IF(AND(Y$1&gt;ScaleEconomics!$N$223, Y$1&lt;=ScaleEconomics!$N$224), -ScaleEconomics!$N$177/ScaleEconomics!$N$148, 0)</f>
        <v>0</v>
      </c>
      <c r="Z22" s="63">
        <f>IF(AND(Z$1&gt;ScaleEconomics!$N$223, Z$1&lt;=ScaleEconomics!$N$224), -ScaleEconomics!$N$177/ScaleEconomics!$N$148, 0)</f>
        <v>0</v>
      </c>
      <c r="AA22" s="63">
        <f>IF(AND(AA$1&gt;ScaleEconomics!$N$223, AA$1&lt;=ScaleEconomics!$N$224), -ScaleEconomics!$N$177/ScaleEconomics!$N$148, 0)</f>
        <v>0</v>
      </c>
      <c r="AB22" s="63">
        <f>IF(AND(AB$1&gt;ScaleEconomics!$N$223, AB$1&lt;=ScaleEconomics!$N$224), -ScaleEconomics!$N$177/ScaleEconomics!$N$148, 0)</f>
        <v>0</v>
      </c>
      <c r="AC22" s="63">
        <f>IF(AND(AC$1&gt;ScaleEconomics!$N$223, AC$1&lt;=ScaleEconomics!$N$224), -ScaleEconomics!$N$177/ScaleEconomics!$N$148, 0)</f>
        <v>0</v>
      </c>
      <c r="AD22" s="63">
        <f>IF(AND(AD$1&gt;ScaleEconomics!$N$223, AD$1&lt;=ScaleEconomics!$N$224), -ScaleEconomics!$N$177/ScaleEconomics!$N$148, 0)</f>
        <v>0</v>
      </c>
      <c r="AE22" s="63">
        <f>IF(AND(AE$1&gt;ScaleEconomics!$N$223, AE$1&lt;=ScaleEconomics!$N$224), -ScaleEconomics!$N$177/ScaleEconomics!$N$148, 0)</f>
        <v>0</v>
      </c>
      <c r="AF22" s="63">
        <f>IF(AND(AF$1&gt;ScaleEconomics!$N$223, AF$1&lt;=ScaleEconomics!$N$224), -ScaleEconomics!$N$177/ScaleEconomics!$N$148, 0)</f>
        <v>0</v>
      </c>
      <c r="AG22" s="63">
        <f>IF(AND(AG$1&gt;ScaleEconomics!$N$223, AG$1&lt;=ScaleEconomics!$N$224), -ScaleEconomics!$N$177/ScaleEconomics!$N$148, 0)</f>
        <v>0</v>
      </c>
      <c r="AH22" s="63">
        <f>IF(AND(AH$1&gt;ScaleEconomics!$N$223, AH$1&lt;=ScaleEconomics!$N$224), -ScaleEconomics!$N$177/ScaleEconomics!$N$148, 0)</f>
        <v>0</v>
      </c>
      <c r="AI22" s="63">
        <f>IF(AND(AI$1&gt;ScaleEconomics!$N$223, AI$1&lt;=ScaleEconomics!$N$224), -ScaleEconomics!$N$177/ScaleEconomics!$N$148, 0)</f>
        <v>0</v>
      </c>
      <c r="AJ22" s="63">
        <f>IF(AND(AJ$1&gt;ScaleEconomics!$N$223, AJ$1&lt;=ScaleEconomics!$N$224), -ScaleEconomics!$N$177/ScaleEconomics!$N$148, 0)</f>
        <v>0</v>
      </c>
      <c r="AK22" s="63">
        <f>IF(AND(AK$1&gt;ScaleEconomics!$N$223, AK$1&lt;=ScaleEconomics!$N$224), -ScaleEconomics!$N$177/ScaleEconomics!$N$148, 0)</f>
        <v>0</v>
      </c>
      <c r="AL22" s="63">
        <f>IF(AND(AL$1&gt;ScaleEconomics!$N$223, AL$1&lt;=ScaleEconomics!$N$224), -ScaleEconomics!$N$177/ScaleEconomics!$N$148, 0)</f>
        <v>0</v>
      </c>
      <c r="AM22" s="63">
        <f>IF(AND(AM$1&gt;ScaleEconomics!$N$223, AM$1&lt;=ScaleEconomics!$N$224), -ScaleEconomics!$N$177/ScaleEconomics!$N$148, 0)</f>
        <v>0</v>
      </c>
      <c r="AN22" s="63">
        <f>IF(AND(AN$1&gt;ScaleEconomics!$N$223, AN$1&lt;=ScaleEconomics!$N$224), -ScaleEconomics!$N$177/ScaleEconomics!$N$148, 0)</f>
        <v>0</v>
      </c>
      <c r="AO22" s="63">
        <f>IF(AND(AO$1&gt;ScaleEconomics!$N$223, AO$1&lt;=ScaleEconomics!$N$224), -ScaleEconomics!$N$177/ScaleEconomics!$N$148, 0)</f>
        <v>0</v>
      </c>
      <c r="AP22" s="63">
        <f>IF(AND(AP$1&gt;ScaleEconomics!$N$223, AP$1&lt;=ScaleEconomics!$N$224), -ScaleEconomics!$N$177/ScaleEconomics!$N$148, 0)</f>
        <v>0</v>
      </c>
      <c r="AQ22" s="63">
        <f>IF(AND(AQ$1&gt;ScaleEconomics!$N$223, AQ$1&lt;=ScaleEconomics!$N$224), -ScaleEconomics!$N$177/ScaleEconomics!$N$148, 0)</f>
        <v>0</v>
      </c>
      <c r="AR22" s="63">
        <f>IF(AND(AR$1&gt;ScaleEconomics!$N$223, AR$1&lt;=ScaleEconomics!$N$224), -ScaleEconomics!$N$177/ScaleEconomics!$N$148, 0)</f>
        <v>0</v>
      </c>
      <c r="AS22" s="63">
        <f>IF(AND(AS$1&gt;ScaleEconomics!$N$223, AS$1&lt;=ScaleEconomics!$N$224), -ScaleEconomics!$N$177/ScaleEconomics!$N$148, 0)</f>
        <v>0</v>
      </c>
      <c r="AT22" s="63">
        <f>IF(AND(AT$1&gt;ScaleEconomics!$N$223, AT$1&lt;=ScaleEconomics!$N$224), -ScaleEconomics!$N$177/ScaleEconomics!$N$148, 0)</f>
        <v>0</v>
      </c>
      <c r="AU22" s="63">
        <f>IF(AND(AU$1&gt;ScaleEconomics!$N$223, AU$1&lt;=ScaleEconomics!$N$224), -ScaleEconomics!$N$177/ScaleEconomics!$N$148, 0)</f>
        <v>0</v>
      </c>
      <c r="AV22" s="63">
        <f>IF(AND(AV$1&gt;ScaleEconomics!$N$223, AV$1&lt;=ScaleEconomics!$N$224), -ScaleEconomics!$N$177/ScaleEconomics!$N$148, 0)</f>
        <v>0</v>
      </c>
      <c r="AW22" s="63">
        <f>IF(AND(AW$1&gt;ScaleEconomics!$N$223, AW$1&lt;=ScaleEconomics!$N$224), -ScaleEconomics!$N$177/ScaleEconomics!$N$148, 0)</f>
        <v>0</v>
      </c>
      <c r="AX22" s="63">
        <f>IF(AND(AX$1&gt;ScaleEconomics!$N$223, AX$1&lt;=ScaleEconomics!$N$224), -ScaleEconomics!$N$177/ScaleEconomics!$N$148, 0)</f>
        <v>0</v>
      </c>
      <c r="AY22" s="63">
        <f>IF(AND(AY$1&gt;ScaleEconomics!$N$223, AY$1&lt;=ScaleEconomics!$N$224), -ScaleEconomics!$N$177/ScaleEconomics!$N$148, 0)</f>
        <v>0</v>
      </c>
      <c r="AZ22" s="63">
        <f>IF(AND(AZ$1&gt;ScaleEconomics!$N$223, AZ$1&lt;=ScaleEconomics!$N$224), -ScaleEconomics!$N$177/ScaleEconomics!$N$148, 0)</f>
        <v>0</v>
      </c>
      <c r="BA22" s="63">
        <f>IF(AND(BA$1&gt;ScaleEconomics!$N$223, BA$1&lt;=ScaleEconomics!$N$224), -ScaleEconomics!$N$177/ScaleEconomics!$N$148, 0)</f>
        <v>0</v>
      </c>
      <c r="BB22" s="63">
        <f>IF(AND(BB$1&gt;ScaleEconomics!$N$223, BB$1&lt;=ScaleEconomics!$N$224), -ScaleEconomics!$N$177/ScaleEconomics!$N$148, 0)</f>
        <v>0</v>
      </c>
      <c r="BC22" s="63">
        <f>IF(AND(BC$1&gt;ScaleEconomics!$N$223, BC$1&lt;=ScaleEconomics!$N$224), -ScaleEconomics!$N$177/ScaleEconomics!$N$148, 0)</f>
        <v>0</v>
      </c>
      <c r="BD22" s="63">
        <f>IF(AND(BD$1&gt;ScaleEconomics!$N$223, BD$1&lt;=ScaleEconomics!$N$224), -ScaleEconomics!$N$177/ScaleEconomics!$N$148, 0)</f>
        <v>0</v>
      </c>
      <c r="BE22" s="63">
        <f>IF(AND(BE$1&gt;ScaleEconomics!$N$223, BE$1&lt;=ScaleEconomics!$N$224), -ScaleEconomics!$N$177/ScaleEconomics!$N$148, 0)</f>
        <v>0</v>
      </c>
      <c r="BF22" s="63">
        <f>IF(AND(BF$1&gt;ScaleEconomics!$N$223, BF$1&lt;=ScaleEconomics!$N$224), -ScaleEconomics!$N$177/ScaleEconomics!$N$148, 0)</f>
        <v>0</v>
      </c>
      <c r="BG22" s="63">
        <f>IF(AND(BG$1&gt;ScaleEconomics!$N$223, BG$1&lt;=ScaleEconomics!$N$224), -ScaleEconomics!$N$177/ScaleEconomics!$N$148, 0)</f>
        <v>0</v>
      </c>
      <c r="BH22" s="63">
        <f>IF(AND(BH$1&gt;ScaleEconomics!$N$223, BH$1&lt;=ScaleEconomics!$N$224), -ScaleEconomics!$N$177/ScaleEconomics!$N$148, 0)</f>
        <v>0</v>
      </c>
      <c r="BI22" s="63">
        <f>IF(AND(BI$1&gt;ScaleEconomics!$N$223, BI$1&lt;=ScaleEconomics!$N$224), -ScaleEconomics!$N$177/ScaleEconomics!$N$148, 0)</f>
        <v>0</v>
      </c>
      <c r="BJ22" s="63">
        <f>IF(AND(BJ$1&gt;ScaleEconomics!$N$223, BJ$1&lt;=ScaleEconomics!$N$224), -ScaleEconomics!$N$177/ScaleEconomics!$N$148, 0)</f>
        <v>0</v>
      </c>
      <c r="BK22" s="63">
        <f>IF(AND(BK$1&gt;ScaleEconomics!$N$223, BK$1&lt;=ScaleEconomics!$N$224), -ScaleEconomics!$N$177/ScaleEconomics!$N$148, 0)</f>
        <v>0</v>
      </c>
      <c r="BL22" s="63">
        <f>IF(AND(BL$1&gt;ScaleEconomics!$N$223, BL$1&lt;=ScaleEconomics!$N$224), -ScaleEconomics!$N$177/ScaleEconomics!$N$148, 0)</f>
        <v>0</v>
      </c>
      <c r="BM22" s="63">
        <f>IF(AND(BM$1&gt;ScaleEconomics!$N$223, BM$1&lt;=ScaleEconomics!$N$224), -ScaleEconomics!$N$177/ScaleEconomics!$N$148, 0)</f>
        <v>0</v>
      </c>
      <c r="BN22" s="63">
        <f>IF(AND(BN$1&gt;ScaleEconomics!$N$223, BN$1&lt;=ScaleEconomics!$N$224), -ScaleEconomics!$N$177/ScaleEconomics!$N$148, 0)</f>
        <v>0</v>
      </c>
      <c r="BO22" s="63">
        <f>IF(AND(BO$1&gt;ScaleEconomics!$N$223, BO$1&lt;=ScaleEconomics!$N$224), -ScaleEconomics!$N$177/ScaleEconomics!$N$148, 0)</f>
        <v>0</v>
      </c>
      <c r="BP22" s="63">
        <f>IF(AND(BP$1&gt;ScaleEconomics!$N$223, BP$1&lt;=ScaleEconomics!$N$224), -ScaleEconomics!$N$177/ScaleEconomics!$N$148, 0)</f>
        <v>0</v>
      </c>
      <c r="BQ22" s="63">
        <f>IF(AND(BQ$1&gt;ScaleEconomics!$N$223, BQ$1&lt;=ScaleEconomics!$N$224), -ScaleEconomics!$N$177/ScaleEconomics!$N$148, 0)</f>
        <v>0</v>
      </c>
      <c r="BR22" s="63">
        <f>IF(AND(BR$1&gt;ScaleEconomics!$N$223, BR$1&lt;=ScaleEconomics!$N$224), -ScaleEconomics!$N$177/ScaleEconomics!$N$148, 0)</f>
        <v>0</v>
      </c>
      <c r="BS22" s="63">
        <f>IF(AND(BS$1&gt;ScaleEconomics!$N$223, BS$1&lt;=ScaleEconomics!$N$224), -ScaleEconomics!$N$177/ScaleEconomics!$N$148, 0)</f>
        <v>0</v>
      </c>
      <c r="BT22" s="63">
        <f>IF(AND(BT$1&gt;ScaleEconomics!$N$223, BT$1&lt;=ScaleEconomics!$N$224), -ScaleEconomics!$N$177/ScaleEconomics!$N$148, 0)</f>
        <v>0</v>
      </c>
      <c r="BU22" s="63">
        <f>IF(AND(BU$1&gt;ScaleEconomics!$N$223, BU$1&lt;=ScaleEconomics!$N$224), -ScaleEconomics!$N$177/ScaleEconomics!$N$148, 0)</f>
        <v>0</v>
      </c>
      <c r="BV22" s="63">
        <f>IF(AND(BV$1&gt;ScaleEconomics!$N$223, BV$1&lt;=ScaleEconomics!$N$224), -ScaleEconomics!$N$177/ScaleEconomics!$N$148, 0)</f>
        <v>0</v>
      </c>
      <c r="BW22" s="63">
        <f>IF(AND(BW$1&gt;ScaleEconomics!$N$223, BW$1&lt;=ScaleEconomics!$N$224), -ScaleEconomics!$N$177/ScaleEconomics!$N$148, 0)</f>
        <v>0</v>
      </c>
      <c r="BX22" s="63">
        <f>IF(AND(BX$1&gt;ScaleEconomics!$N$223, BX$1&lt;=ScaleEconomics!$N$224), -ScaleEconomics!$N$177/ScaleEconomics!$N$148, 0)</f>
        <v>0</v>
      </c>
      <c r="BY22" s="63">
        <f>IF(AND(BY$1&gt;ScaleEconomics!$N$223, BY$1&lt;=ScaleEconomics!$N$224), -ScaleEconomics!$N$177/ScaleEconomics!$N$148, 0)</f>
        <v>0</v>
      </c>
      <c r="BZ22" s="63">
        <f>IF(AND(BZ$1&gt;ScaleEconomics!$N$223, BZ$1&lt;=ScaleEconomics!$N$224), -ScaleEconomics!$N$177/ScaleEconomics!$N$148, 0)</f>
        <v>0</v>
      </c>
    </row>
    <row r="23" spans="1:78" ht="15" thickBot="1" x14ac:dyDescent="0.25">
      <c r="A23" s="158" t="s">
        <v>73</v>
      </c>
      <c r="B23" s="38"/>
      <c r="C23" s="40">
        <f>SUM(F23:BB23)</f>
        <v>-3524982.3000000003</v>
      </c>
      <c r="E23" s="93"/>
      <c r="F23" s="121">
        <f t="shared" ref="F23:BQ23" si="8">SUM(F22)</f>
        <v>0</v>
      </c>
      <c r="G23" s="121">
        <f t="shared" si="8"/>
        <v>0</v>
      </c>
      <c r="H23" s="121">
        <f t="shared" si="8"/>
        <v>-881245.57500000007</v>
      </c>
      <c r="I23" s="121">
        <f t="shared" si="8"/>
        <v>-881245.57500000007</v>
      </c>
      <c r="J23" s="121">
        <f t="shared" si="8"/>
        <v>-881245.57500000007</v>
      </c>
      <c r="K23" s="121">
        <f t="shared" si="8"/>
        <v>-881245.57500000007</v>
      </c>
      <c r="L23" s="121">
        <f t="shared" si="8"/>
        <v>0</v>
      </c>
      <c r="M23" s="121">
        <f t="shared" si="8"/>
        <v>0</v>
      </c>
      <c r="N23" s="121">
        <f t="shared" si="8"/>
        <v>0</v>
      </c>
      <c r="O23" s="121">
        <f t="shared" si="8"/>
        <v>0</v>
      </c>
      <c r="P23" s="121">
        <f t="shared" si="8"/>
        <v>0</v>
      </c>
      <c r="Q23" s="121">
        <f t="shared" si="8"/>
        <v>0</v>
      </c>
      <c r="R23" s="121">
        <f t="shared" si="8"/>
        <v>0</v>
      </c>
      <c r="S23" s="121">
        <f t="shared" si="8"/>
        <v>0</v>
      </c>
      <c r="T23" s="121">
        <f t="shared" si="8"/>
        <v>0</v>
      </c>
      <c r="U23" s="121">
        <f t="shared" si="8"/>
        <v>0</v>
      </c>
      <c r="V23" s="121">
        <f t="shared" si="8"/>
        <v>0</v>
      </c>
      <c r="W23" s="121">
        <f t="shared" si="8"/>
        <v>0</v>
      </c>
      <c r="X23" s="121">
        <f t="shared" si="8"/>
        <v>0</v>
      </c>
      <c r="Y23" s="121">
        <f t="shared" si="8"/>
        <v>0</v>
      </c>
      <c r="Z23" s="121">
        <f t="shared" si="8"/>
        <v>0</v>
      </c>
      <c r="AA23" s="121">
        <f t="shared" si="8"/>
        <v>0</v>
      </c>
      <c r="AB23" s="121">
        <f t="shared" si="8"/>
        <v>0</v>
      </c>
      <c r="AC23" s="121">
        <f t="shared" si="8"/>
        <v>0</v>
      </c>
      <c r="AD23" s="121">
        <f t="shared" si="8"/>
        <v>0</v>
      </c>
      <c r="AE23" s="121">
        <f t="shared" si="8"/>
        <v>0</v>
      </c>
      <c r="AF23" s="121">
        <f t="shared" si="8"/>
        <v>0</v>
      </c>
      <c r="AG23" s="121">
        <f t="shared" si="8"/>
        <v>0</v>
      </c>
      <c r="AH23" s="121">
        <f t="shared" si="8"/>
        <v>0</v>
      </c>
      <c r="AI23" s="121">
        <f t="shared" si="8"/>
        <v>0</v>
      </c>
      <c r="AJ23" s="121">
        <f t="shared" si="8"/>
        <v>0</v>
      </c>
      <c r="AK23" s="121">
        <f t="shared" si="8"/>
        <v>0</v>
      </c>
      <c r="AL23" s="121">
        <f t="shared" si="8"/>
        <v>0</v>
      </c>
      <c r="AM23" s="121">
        <f t="shared" si="8"/>
        <v>0</v>
      </c>
      <c r="AN23" s="121">
        <f t="shared" si="8"/>
        <v>0</v>
      </c>
      <c r="AO23" s="121">
        <f t="shared" si="8"/>
        <v>0</v>
      </c>
      <c r="AP23" s="121">
        <f t="shared" si="8"/>
        <v>0</v>
      </c>
      <c r="AQ23" s="121">
        <f t="shared" si="8"/>
        <v>0</v>
      </c>
      <c r="AR23" s="121">
        <f t="shared" si="8"/>
        <v>0</v>
      </c>
      <c r="AS23" s="121">
        <f t="shared" si="8"/>
        <v>0</v>
      </c>
      <c r="AT23" s="121">
        <f t="shared" si="8"/>
        <v>0</v>
      </c>
      <c r="AU23" s="121">
        <f t="shared" si="8"/>
        <v>0</v>
      </c>
      <c r="AV23" s="121">
        <f t="shared" si="8"/>
        <v>0</v>
      </c>
      <c r="AW23" s="121">
        <f t="shared" si="8"/>
        <v>0</v>
      </c>
      <c r="AX23" s="121">
        <f t="shared" si="8"/>
        <v>0</v>
      </c>
      <c r="AY23" s="121">
        <f t="shared" si="8"/>
        <v>0</v>
      </c>
      <c r="AZ23" s="121">
        <f t="shared" si="8"/>
        <v>0</v>
      </c>
      <c r="BA23" s="121">
        <f t="shared" si="8"/>
        <v>0</v>
      </c>
      <c r="BB23" s="121">
        <f t="shared" si="8"/>
        <v>0</v>
      </c>
      <c r="BC23" s="121">
        <f t="shared" si="8"/>
        <v>0</v>
      </c>
      <c r="BD23" s="121">
        <f t="shared" si="8"/>
        <v>0</v>
      </c>
      <c r="BE23" s="121">
        <f t="shared" si="8"/>
        <v>0</v>
      </c>
      <c r="BF23" s="121">
        <f t="shared" si="8"/>
        <v>0</v>
      </c>
      <c r="BG23" s="121">
        <f t="shared" si="8"/>
        <v>0</v>
      </c>
      <c r="BH23" s="121">
        <f t="shared" si="8"/>
        <v>0</v>
      </c>
      <c r="BI23" s="121">
        <f t="shared" si="8"/>
        <v>0</v>
      </c>
      <c r="BJ23" s="121">
        <f t="shared" si="8"/>
        <v>0</v>
      </c>
      <c r="BK23" s="121">
        <f t="shared" si="8"/>
        <v>0</v>
      </c>
      <c r="BL23" s="121">
        <f t="shared" si="8"/>
        <v>0</v>
      </c>
      <c r="BM23" s="121">
        <f t="shared" si="8"/>
        <v>0</v>
      </c>
      <c r="BN23" s="121">
        <f t="shared" si="8"/>
        <v>0</v>
      </c>
      <c r="BO23" s="121">
        <f t="shared" si="8"/>
        <v>0</v>
      </c>
      <c r="BP23" s="121">
        <f t="shared" si="8"/>
        <v>0</v>
      </c>
      <c r="BQ23" s="121">
        <f t="shared" si="8"/>
        <v>0</v>
      </c>
      <c r="BR23" s="121">
        <f t="shared" ref="BR23:BZ23" si="9">SUM(BR22)</f>
        <v>0</v>
      </c>
      <c r="BS23" s="121">
        <f t="shared" si="9"/>
        <v>0</v>
      </c>
      <c r="BT23" s="121">
        <f t="shared" si="9"/>
        <v>0</v>
      </c>
      <c r="BU23" s="121">
        <f t="shared" si="9"/>
        <v>0</v>
      </c>
      <c r="BV23" s="121">
        <f t="shared" si="9"/>
        <v>0</v>
      </c>
      <c r="BW23" s="121">
        <f t="shared" si="9"/>
        <v>0</v>
      </c>
      <c r="BX23" s="121">
        <f t="shared" si="9"/>
        <v>0</v>
      </c>
      <c r="BY23" s="121">
        <f t="shared" si="9"/>
        <v>0</v>
      </c>
      <c r="BZ23" s="121">
        <f t="shared" si="9"/>
        <v>0</v>
      </c>
    </row>
    <row r="24" spans="1:78" x14ac:dyDescent="0.2">
      <c r="C24" s="50"/>
      <c r="E24" s="9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</row>
    <row r="25" spans="1:78" x14ac:dyDescent="0.2">
      <c r="A25" s="156" t="s">
        <v>19</v>
      </c>
      <c r="B25" s="31"/>
      <c r="C25" s="50"/>
      <c r="E25" s="9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</row>
    <row r="26" spans="1:78" x14ac:dyDescent="0.2">
      <c r="A26" s="157" t="s">
        <v>43</v>
      </c>
      <c r="B26" s="7"/>
      <c r="C26" s="50">
        <f>SUM(F26:BB26)</f>
        <v>-13823460</v>
      </c>
      <c r="E26" s="93"/>
      <c r="F26" s="63">
        <f>IF(AND(F$1&gt;ScaleEconomics!$N$225, F$1&lt;=ScaleEconomics!$N$226), -ScaleEconomics!$N$195/ScaleEconomics!$N$185, 0)</f>
        <v>0</v>
      </c>
      <c r="G26" s="63">
        <f>IF(AND(G$1&gt;ScaleEconomics!$N$225, G$1&lt;=ScaleEconomics!$N$226), -ScaleEconomics!$N$195/ScaleEconomics!$N$185, 0)</f>
        <v>0</v>
      </c>
      <c r="H26" s="63">
        <f>IF(AND(H$1&gt;ScaleEconomics!$N$225, H$1&lt;=ScaleEconomics!$N$226), -ScaleEconomics!$N$195/ScaleEconomics!$N$185, 0)</f>
        <v>0</v>
      </c>
      <c r="I26" s="63">
        <f>IF(AND(I$1&gt;ScaleEconomics!$N$225, I$1&lt;=ScaleEconomics!$N$226), -ScaleEconomics!$N$195/ScaleEconomics!$N$185, 0)</f>
        <v>0</v>
      </c>
      <c r="J26" s="63">
        <f>IF(AND(J$1&gt;ScaleEconomics!$N$225, J$1&lt;=ScaleEconomics!$N$226), -ScaleEconomics!$N$195/ScaleEconomics!$N$185, 0)</f>
        <v>0</v>
      </c>
      <c r="K26" s="63">
        <f>IF(AND(K$1&gt;ScaleEconomics!$N$225, K$1&lt;=ScaleEconomics!$N$226), -ScaleEconomics!$N$195/ScaleEconomics!$N$185, 0)</f>
        <v>0</v>
      </c>
      <c r="L26" s="63">
        <f>IF(AND(L$1&gt;ScaleEconomics!$N$225, L$1&lt;=ScaleEconomics!$N$226), -ScaleEconomics!$N$195/ScaleEconomics!$N$185, 0)</f>
        <v>-3455865</v>
      </c>
      <c r="M26" s="63">
        <f>IF(AND(M$1&gt;ScaleEconomics!$N$225, M$1&lt;=ScaleEconomics!$N$226), -ScaleEconomics!$N$195/ScaleEconomics!$N$185, 0)</f>
        <v>-3455865</v>
      </c>
      <c r="N26" s="63">
        <f>IF(AND(N$1&gt;ScaleEconomics!$N$225, N$1&lt;=ScaleEconomics!$N$226), -ScaleEconomics!$N$195/ScaleEconomics!$N$185, 0)</f>
        <v>-3455865</v>
      </c>
      <c r="O26" s="63">
        <f>IF(AND(O$1&gt;ScaleEconomics!$N$225, O$1&lt;=ScaleEconomics!$N$226), -ScaleEconomics!$N$195/ScaleEconomics!$N$185, 0)</f>
        <v>-3455865</v>
      </c>
      <c r="P26" s="63">
        <f>IF(AND(P$1&gt;ScaleEconomics!$N$225, P$1&lt;=ScaleEconomics!$N$226), -ScaleEconomics!$N$195/ScaleEconomics!$N$185, 0)</f>
        <v>0</v>
      </c>
      <c r="Q26" s="63">
        <f>IF(AND(Q$1&gt;ScaleEconomics!$N$225, Q$1&lt;=ScaleEconomics!$N$226), -ScaleEconomics!$N$195/ScaleEconomics!$N$185, 0)</f>
        <v>0</v>
      </c>
      <c r="R26" s="63">
        <f>IF(AND(R$1&gt;ScaleEconomics!$N$225, R$1&lt;=ScaleEconomics!$N$226), -ScaleEconomics!$N$195/ScaleEconomics!$N$185, 0)</f>
        <v>0</v>
      </c>
      <c r="S26" s="63">
        <f>IF(AND(S$1&gt;ScaleEconomics!$N$225, S$1&lt;=ScaleEconomics!$N$226), -ScaleEconomics!$N$195/ScaleEconomics!$N$185, 0)</f>
        <v>0</v>
      </c>
      <c r="T26" s="63">
        <f>IF(AND(T$1&gt;ScaleEconomics!$N$225, T$1&lt;=ScaleEconomics!$N$226), -ScaleEconomics!$N$195/ScaleEconomics!$N$185, 0)</f>
        <v>0</v>
      </c>
      <c r="U26" s="63">
        <f>IF(AND(U$1&gt;ScaleEconomics!$N$225, U$1&lt;=ScaleEconomics!$N$226), -ScaleEconomics!$N$195/ScaleEconomics!$N$185, 0)</f>
        <v>0</v>
      </c>
      <c r="V26" s="63">
        <f>IF(AND(V$1&gt;ScaleEconomics!$N$225, V$1&lt;=ScaleEconomics!$N$226), -ScaleEconomics!$N$195/ScaleEconomics!$N$185, 0)</f>
        <v>0</v>
      </c>
      <c r="W26" s="63">
        <f>IF(AND(W$1&gt;ScaleEconomics!$N$225, W$1&lt;=ScaleEconomics!$N$226), -ScaleEconomics!$N$195/ScaleEconomics!$N$185, 0)</f>
        <v>0</v>
      </c>
      <c r="X26" s="63">
        <f>IF(AND(X$1&gt;ScaleEconomics!$N$225, X$1&lt;=ScaleEconomics!$N$226), -ScaleEconomics!$N$195/ScaleEconomics!$N$185, 0)</f>
        <v>0</v>
      </c>
      <c r="Y26" s="63">
        <f>IF(AND(Y$1&gt;ScaleEconomics!$N$225, Y$1&lt;=ScaleEconomics!$N$226), -ScaleEconomics!$N$195/ScaleEconomics!$N$185, 0)</f>
        <v>0</v>
      </c>
      <c r="Z26" s="63">
        <f>IF(AND(Z$1&gt;ScaleEconomics!$N$225, Z$1&lt;=ScaleEconomics!$N$226), -ScaleEconomics!$N$195/ScaleEconomics!$N$185, 0)</f>
        <v>0</v>
      </c>
      <c r="AA26" s="63">
        <f>IF(AND(AA$1&gt;ScaleEconomics!$N$225, AA$1&lt;=ScaleEconomics!$N$226), -ScaleEconomics!$N$195/ScaleEconomics!$N$185, 0)</f>
        <v>0</v>
      </c>
      <c r="AB26" s="63">
        <f>IF(AND(AB$1&gt;ScaleEconomics!$N$225, AB$1&lt;=ScaleEconomics!$N$226), -ScaleEconomics!$N$195/ScaleEconomics!$N$185, 0)</f>
        <v>0</v>
      </c>
      <c r="AC26" s="63">
        <f>IF(AND(AC$1&gt;ScaleEconomics!$N$225, AC$1&lt;=ScaleEconomics!$N$226), -ScaleEconomics!$N$195/ScaleEconomics!$N$185, 0)</f>
        <v>0</v>
      </c>
      <c r="AD26" s="63">
        <f>IF(AND(AD$1&gt;ScaleEconomics!$N$225, AD$1&lt;=ScaleEconomics!$N$226), -ScaleEconomics!$N$195/ScaleEconomics!$N$185, 0)</f>
        <v>0</v>
      </c>
      <c r="AE26" s="63">
        <f>IF(AND(AE$1&gt;ScaleEconomics!$N$225, AE$1&lt;=ScaleEconomics!$N$226), -ScaleEconomics!$N$195/ScaleEconomics!$N$185, 0)</f>
        <v>0</v>
      </c>
      <c r="AF26" s="63">
        <f>IF(AND(AF$1&gt;ScaleEconomics!$N$225, AF$1&lt;=ScaleEconomics!$N$226), -ScaleEconomics!$N$195/ScaleEconomics!$N$185, 0)</f>
        <v>0</v>
      </c>
      <c r="AG26" s="63">
        <f>IF(AND(AG$1&gt;ScaleEconomics!$N$225, AG$1&lt;=ScaleEconomics!$N$226), -ScaleEconomics!$N$195/ScaleEconomics!$N$185, 0)</f>
        <v>0</v>
      </c>
      <c r="AH26" s="63">
        <f>IF(AND(AH$1&gt;ScaleEconomics!$N$225, AH$1&lt;=ScaleEconomics!$N$226), -ScaleEconomics!$N$195/ScaleEconomics!$N$185, 0)</f>
        <v>0</v>
      </c>
      <c r="AI26" s="63">
        <f>IF(AND(AI$1&gt;ScaleEconomics!$N$225, AI$1&lt;=ScaleEconomics!$N$226), -ScaleEconomics!$N$195/ScaleEconomics!$N$185, 0)</f>
        <v>0</v>
      </c>
      <c r="AJ26" s="63">
        <f>IF(AND(AJ$1&gt;ScaleEconomics!$N$225, AJ$1&lt;=ScaleEconomics!$N$226), -ScaleEconomics!$N$195/ScaleEconomics!$N$185, 0)</f>
        <v>0</v>
      </c>
      <c r="AK26" s="63">
        <f>IF(AND(AK$1&gt;ScaleEconomics!$N$225, AK$1&lt;=ScaleEconomics!$N$226), -ScaleEconomics!$N$195/ScaleEconomics!$N$185, 0)</f>
        <v>0</v>
      </c>
      <c r="AL26" s="63">
        <f>IF(AND(AL$1&gt;ScaleEconomics!$N$225, AL$1&lt;=ScaleEconomics!$N$226), -ScaleEconomics!$N$195/ScaleEconomics!$N$185, 0)</f>
        <v>0</v>
      </c>
      <c r="AM26" s="63">
        <f>IF(AND(AM$1&gt;ScaleEconomics!$N$225, AM$1&lt;=ScaleEconomics!$N$226), -ScaleEconomics!$N$195/ScaleEconomics!$N$185, 0)</f>
        <v>0</v>
      </c>
      <c r="AN26" s="63">
        <f>IF(AND(AN$1&gt;ScaleEconomics!$N$225, AN$1&lt;=ScaleEconomics!$N$226), -ScaleEconomics!$N$195/ScaleEconomics!$N$185, 0)</f>
        <v>0</v>
      </c>
      <c r="AO26" s="63">
        <f>IF(AND(AO$1&gt;ScaleEconomics!$N$225, AO$1&lt;=ScaleEconomics!$N$226), -ScaleEconomics!$N$195/ScaleEconomics!$N$185, 0)</f>
        <v>0</v>
      </c>
      <c r="AP26" s="63">
        <f>IF(AND(AP$1&gt;ScaleEconomics!$N$225, AP$1&lt;=ScaleEconomics!$N$226), -ScaleEconomics!$N$195/ScaleEconomics!$N$185, 0)</f>
        <v>0</v>
      </c>
      <c r="AQ26" s="63">
        <f>IF(AND(AQ$1&gt;ScaleEconomics!$N$225, AQ$1&lt;=ScaleEconomics!$N$226), -ScaleEconomics!$N$195/ScaleEconomics!$N$185, 0)</f>
        <v>0</v>
      </c>
      <c r="AR26" s="63">
        <f>IF(AND(AR$1&gt;ScaleEconomics!$N$225, AR$1&lt;=ScaleEconomics!$N$226), -ScaleEconomics!$N$195/ScaleEconomics!$N$185, 0)</f>
        <v>0</v>
      </c>
      <c r="AS26" s="63">
        <f>IF(AND(AS$1&gt;ScaleEconomics!$N$225, AS$1&lt;=ScaleEconomics!$N$226), -ScaleEconomics!$N$195/ScaleEconomics!$N$185, 0)</f>
        <v>0</v>
      </c>
      <c r="AT26" s="63">
        <f>IF(AND(AT$1&gt;ScaleEconomics!$N$225, AT$1&lt;=ScaleEconomics!$N$226), -ScaleEconomics!$N$195/ScaleEconomics!$N$185, 0)</f>
        <v>0</v>
      </c>
      <c r="AU26" s="63">
        <f>IF(AND(AU$1&gt;ScaleEconomics!$N$225, AU$1&lt;=ScaleEconomics!$N$226), -ScaleEconomics!$N$195/ScaleEconomics!$N$185, 0)</f>
        <v>0</v>
      </c>
      <c r="AV26" s="63">
        <f>IF(AND(AV$1&gt;ScaleEconomics!$N$225, AV$1&lt;=ScaleEconomics!$N$226), -ScaleEconomics!$N$195/ScaleEconomics!$N$185, 0)</f>
        <v>0</v>
      </c>
      <c r="AW26" s="63">
        <f>IF(AND(AW$1&gt;ScaleEconomics!$N$225, AW$1&lt;=ScaleEconomics!$N$226), -ScaleEconomics!$N$195/ScaleEconomics!$N$185, 0)</f>
        <v>0</v>
      </c>
      <c r="AX26" s="63">
        <f>IF(AND(AX$1&gt;ScaleEconomics!$N$225, AX$1&lt;=ScaleEconomics!$N$226), -ScaleEconomics!$N$195/ScaleEconomics!$N$185, 0)</f>
        <v>0</v>
      </c>
      <c r="AY26" s="63">
        <f>IF(AND(AY$1&gt;ScaleEconomics!$N$225, AY$1&lt;=ScaleEconomics!$N$226), -ScaleEconomics!$N$195/ScaleEconomics!$N$185, 0)</f>
        <v>0</v>
      </c>
      <c r="AZ26" s="63">
        <f>IF(AND(AZ$1&gt;ScaleEconomics!$N$225, AZ$1&lt;=ScaleEconomics!$N$226), -ScaleEconomics!$N$195/ScaleEconomics!$N$185, 0)</f>
        <v>0</v>
      </c>
      <c r="BA26" s="63">
        <f>IF(AND(BA$1&gt;ScaleEconomics!$N$225, BA$1&lt;=ScaleEconomics!$N$226), -ScaleEconomics!$N$195/ScaleEconomics!$N$185, 0)</f>
        <v>0</v>
      </c>
      <c r="BB26" s="63">
        <f>IF(AND(BB$1&gt;ScaleEconomics!$N$225, BB$1&lt;=ScaleEconomics!$N$226), -ScaleEconomics!$N$195/ScaleEconomics!$N$185, 0)</f>
        <v>0</v>
      </c>
      <c r="BC26" s="63">
        <f>IF(AND(BC$1&gt;ScaleEconomics!$N$225, BC$1&lt;=ScaleEconomics!$N$226), -ScaleEconomics!$N$195/ScaleEconomics!$N$185, 0)</f>
        <v>0</v>
      </c>
      <c r="BD26" s="63">
        <f>IF(AND(BD$1&gt;ScaleEconomics!$N$225, BD$1&lt;=ScaleEconomics!$N$226), -ScaleEconomics!$N$195/ScaleEconomics!$N$185, 0)</f>
        <v>0</v>
      </c>
      <c r="BE26" s="63">
        <f>IF(AND(BE$1&gt;ScaleEconomics!$N$225, BE$1&lt;=ScaleEconomics!$N$226), -ScaleEconomics!$N$195/ScaleEconomics!$N$185, 0)</f>
        <v>0</v>
      </c>
      <c r="BF26" s="63">
        <f>IF(AND(BF$1&gt;ScaleEconomics!$N$225, BF$1&lt;=ScaleEconomics!$N$226), -ScaleEconomics!$N$195/ScaleEconomics!$N$185, 0)</f>
        <v>0</v>
      </c>
      <c r="BG26" s="63">
        <f>IF(AND(BG$1&gt;ScaleEconomics!$N$225, BG$1&lt;=ScaleEconomics!$N$226), -ScaleEconomics!$N$195/ScaleEconomics!$N$185, 0)</f>
        <v>0</v>
      </c>
      <c r="BH26" s="63">
        <f>IF(AND(BH$1&gt;ScaleEconomics!$N$225, BH$1&lt;=ScaleEconomics!$N$226), -ScaleEconomics!$N$195/ScaleEconomics!$N$185, 0)</f>
        <v>0</v>
      </c>
      <c r="BI26" s="63">
        <f>IF(AND(BI$1&gt;ScaleEconomics!$N$225, BI$1&lt;=ScaleEconomics!$N$226), -ScaleEconomics!$N$195/ScaleEconomics!$N$185, 0)</f>
        <v>0</v>
      </c>
      <c r="BJ26" s="63">
        <f>IF(AND(BJ$1&gt;ScaleEconomics!$N$225, BJ$1&lt;=ScaleEconomics!$N$226), -ScaleEconomics!$N$195/ScaleEconomics!$N$185, 0)</f>
        <v>0</v>
      </c>
      <c r="BK26" s="63">
        <f>IF(AND(BK$1&gt;ScaleEconomics!$N$225, BK$1&lt;=ScaleEconomics!$N$226), -ScaleEconomics!$N$195/ScaleEconomics!$N$185, 0)</f>
        <v>0</v>
      </c>
      <c r="BL26" s="63">
        <f>IF(AND(BL$1&gt;ScaleEconomics!$N$225, BL$1&lt;=ScaleEconomics!$N$226), -ScaleEconomics!$N$195/ScaleEconomics!$N$185, 0)</f>
        <v>0</v>
      </c>
      <c r="BM26" s="63">
        <f>IF(AND(BM$1&gt;ScaleEconomics!$N$225, BM$1&lt;=ScaleEconomics!$N$226), -ScaleEconomics!$N$195/ScaleEconomics!$N$185, 0)</f>
        <v>0</v>
      </c>
      <c r="BN26" s="63">
        <f>IF(AND(BN$1&gt;ScaleEconomics!$N$225, BN$1&lt;=ScaleEconomics!$N$226), -ScaleEconomics!$N$195/ScaleEconomics!$N$185, 0)</f>
        <v>0</v>
      </c>
      <c r="BO26" s="63">
        <f>IF(AND(BO$1&gt;ScaleEconomics!$N$225, BO$1&lt;=ScaleEconomics!$N$226), -ScaleEconomics!$N$195/ScaleEconomics!$N$185, 0)</f>
        <v>0</v>
      </c>
      <c r="BP26" s="63">
        <f>IF(AND(BP$1&gt;ScaleEconomics!$N$225, BP$1&lt;=ScaleEconomics!$N$226), -ScaleEconomics!$N$195/ScaleEconomics!$N$185, 0)</f>
        <v>0</v>
      </c>
      <c r="BQ26" s="63">
        <f>IF(AND(BQ$1&gt;ScaleEconomics!$N$225, BQ$1&lt;=ScaleEconomics!$N$226), -ScaleEconomics!$N$195/ScaleEconomics!$N$185, 0)</f>
        <v>0</v>
      </c>
      <c r="BR26" s="63">
        <f>IF(AND(BR$1&gt;ScaleEconomics!$N$225, BR$1&lt;=ScaleEconomics!$N$226), -ScaleEconomics!$N$195/ScaleEconomics!$N$185, 0)</f>
        <v>0</v>
      </c>
      <c r="BS26" s="63">
        <f>IF(AND(BS$1&gt;ScaleEconomics!$N$225, BS$1&lt;=ScaleEconomics!$N$226), -ScaleEconomics!$N$195/ScaleEconomics!$N$185, 0)</f>
        <v>0</v>
      </c>
      <c r="BT26" s="63">
        <f>IF(AND(BT$1&gt;ScaleEconomics!$N$225, BT$1&lt;=ScaleEconomics!$N$226), -ScaleEconomics!$N$195/ScaleEconomics!$N$185, 0)</f>
        <v>0</v>
      </c>
      <c r="BU26" s="63">
        <f>IF(AND(BU$1&gt;ScaleEconomics!$N$225, BU$1&lt;=ScaleEconomics!$N$226), -ScaleEconomics!$N$195/ScaleEconomics!$N$185, 0)</f>
        <v>0</v>
      </c>
      <c r="BV26" s="63">
        <f>IF(AND(BV$1&gt;ScaleEconomics!$N$225, BV$1&lt;=ScaleEconomics!$N$226), -ScaleEconomics!$N$195/ScaleEconomics!$N$185, 0)</f>
        <v>0</v>
      </c>
      <c r="BW26" s="63">
        <f>IF(AND(BW$1&gt;ScaleEconomics!$N$225, BW$1&lt;=ScaleEconomics!$N$226), -ScaleEconomics!$N$195/ScaleEconomics!$N$185, 0)</f>
        <v>0</v>
      </c>
      <c r="BX26" s="63">
        <f>IF(AND(BX$1&gt;ScaleEconomics!$N$225, BX$1&lt;=ScaleEconomics!$N$226), -ScaleEconomics!$N$195/ScaleEconomics!$N$185, 0)</f>
        <v>0</v>
      </c>
      <c r="BY26" s="63">
        <f>IF(AND(BY$1&gt;ScaleEconomics!$N$225, BY$1&lt;=ScaleEconomics!$N$226), -ScaleEconomics!$N$195/ScaleEconomics!$N$185, 0)</f>
        <v>0</v>
      </c>
      <c r="BZ26" s="63">
        <f>IF(AND(BZ$1&gt;ScaleEconomics!$N$225, BZ$1&lt;=ScaleEconomics!$N$226), -ScaleEconomics!$N$195/ScaleEconomics!$N$185, 0)</f>
        <v>0</v>
      </c>
    </row>
    <row r="27" spans="1:78" ht="15" thickBot="1" x14ac:dyDescent="0.25">
      <c r="A27" s="158" t="s">
        <v>74</v>
      </c>
      <c r="B27" s="38"/>
      <c r="C27" s="40">
        <f>SUM(F27:BB27)</f>
        <v>-13823460</v>
      </c>
      <c r="E27" s="93"/>
      <c r="F27" s="121">
        <f t="shared" ref="F27:BQ27" si="10">SUM(F26)</f>
        <v>0</v>
      </c>
      <c r="G27" s="121">
        <f t="shared" si="10"/>
        <v>0</v>
      </c>
      <c r="H27" s="121">
        <f t="shared" si="10"/>
        <v>0</v>
      </c>
      <c r="I27" s="121">
        <f t="shared" si="10"/>
        <v>0</v>
      </c>
      <c r="J27" s="121">
        <f t="shared" si="10"/>
        <v>0</v>
      </c>
      <c r="K27" s="121">
        <f t="shared" si="10"/>
        <v>0</v>
      </c>
      <c r="L27" s="121">
        <f t="shared" si="10"/>
        <v>-3455865</v>
      </c>
      <c r="M27" s="121">
        <f t="shared" si="10"/>
        <v>-3455865</v>
      </c>
      <c r="N27" s="121">
        <f t="shared" si="10"/>
        <v>-3455865</v>
      </c>
      <c r="O27" s="121">
        <f t="shared" si="10"/>
        <v>-3455865</v>
      </c>
      <c r="P27" s="121">
        <f t="shared" si="10"/>
        <v>0</v>
      </c>
      <c r="Q27" s="121">
        <f t="shared" si="10"/>
        <v>0</v>
      </c>
      <c r="R27" s="121">
        <f t="shared" si="10"/>
        <v>0</v>
      </c>
      <c r="S27" s="121">
        <f t="shared" si="10"/>
        <v>0</v>
      </c>
      <c r="T27" s="121">
        <f t="shared" si="10"/>
        <v>0</v>
      </c>
      <c r="U27" s="121">
        <f t="shared" si="10"/>
        <v>0</v>
      </c>
      <c r="V27" s="121">
        <f t="shared" si="10"/>
        <v>0</v>
      </c>
      <c r="W27" s="121">
        <f t="shared" si="10"/>
        <v>0</v>
      </c>
      <c r="X27" s="121">
        <f t="shared" si="10"/>
        <v>0</v>
      </c>
      <c r="Y27" s="121">
        <f t="shared" si="10"/>
        <v>0</v>
      </c>
      <c r="Z27" s="121">
        <f t="shared" si="10"/>
        <v>0</v>
      </c>
      <c r="AA27" s="121">
        <f t="shared" si="10"/>
        <v>0</v>
      </c>
      <c r="AB27" s="121">
        <f t="shared" si="10"/>
        <v>0</v>
      </c>
      <c r="AC27" s="121">
        <f t="shared" si="10"/>
        <v>0</v>
      </c>
      <c r="AD27" s="121">
        <f t="shared" si="10"/>
        <v>0</v>
      </c>
      <c r="AE27" s="121">
        <f t="shared" si="10"/>
        <v>0</v>
      </c>
      <c r="AF27" s="121">
        <f t="shared" si="10"/>
        <v>0</v>
      </c>
      <c r="AG27" s="121">
        <f t="shared" si="10"/>
        <v>0</v>
      </c>
      <c r="AH27" s="121">
        <f t="shared" si="10"/>
        <v>0</v>
      </c>
      <c r="AI27" s="121">
        <f t="shared" si="10"/>
        <v>0</v>
      </c>
      <c r="AJ27" s="121">
        <f t="shared" si="10"/>
        <v>0</v>
      </c>
      <c r="AK27" s="121">
        <f t="shared" si="10"/>
        <v>0</v>
      </c>
      <c r="AL27" s="121">
        <f t="shared" si="10"/>
        <v>0</v>
      </c>
      <c r="AM27" s="121">
        <f t="shared" si="10"/>
        <v>0</v>
      </c>
      <c r="AN27" s="121">
        <f t="shared" si="10"/>
        <v>0</v>
      </c>
      <c r="AO27" s="121">
        <f t="shared" si="10"/>
        <v>0</v>
      </c>
      <c r="AP27" s="121">
        <f t="shared" si="10"/>
        <v>0</v>
      </c>
      <c r="AQ27" s="121">
        <f t="shared" si="10"/>
        <v>0</v>
      </c>
      <c r="AR27" s="121">
        <f t="shared" si="10"/>
        <v>0</v>
      </c>
      <c r="AS27" s="121">
        <f t="shared" si="10"/>
        <v>0</v>
      </c>
      <c r="AT27" s="121">
        <f t="shared" si="10"/>
        <v>0</v>
      </c>
      <c r="AU27" s="121">
        <f t="shared" si="10"/>
        <v>0</v>
      </c>
      <c r="AV27" s="121">
        <f t="shared" si="10"/>
        <v>0</v>
      </c>
      <c r="AW27" s="121">
        <f t="shared" si="10"/>
        <v>0</v>
      </c>
      <c r="AX27" s="121">
        <f t="shared" si="10"/>
        <v>0</v>
      </c>
      <c r="AY27" s="121">
        <f t="shared" si="10"/>
        <v>0</v>
      </c>
      <c r="AZ27" s="121">
        <f t="shared" si="10"/>
        <v>0</v>
      </c>
      <c r="BA27" s="121">
        <f t="shared" si="10"/>
        <v>0</v>
      </c>
      <c r="BB27" s="121">
        <f t="shared" si="10"/>
        <v>0</v>
      </c>
      <c r="BC27" s="121">
        <f t="shared" si="10"/>
        <v>0</v>
      </c>
      <c r="BD27" s="121">
        <f t="shared" si="10"/>
        <v>0</v>
      </c>
      <c r="BE27" s="121">
        <f t="shared" si="10"/>
        <v>0</v>
      </c>
      <c r="BF27" s="121">
        <f t="shared" si="10"/>
        <v>0</v>
      </c>
      <c r="BG27" s="121">
        <f t="shared" si="10"/>
        <v>0</v>
      </c>
      <c r="BH27" s="121">
        <f t="shared" si="10"/>
        <v>0</v>
      </c>
      <c r="BI27" s="121">
        <f t="shared" si="10"/>
        <v>0</v>
      </c>
      <c r="BJ27" s="121">
        <f t="shared" si="10"/>
        <v>0</v>
      </c>
      <c r="BK27" s="121">
        <f t="shared" si="10"/>
        <v>0</v>
      </c>
      <c r="BL27" s="121">
        <f t="shared" si="10"/>
        <v>0</v>
      </c>
      <c r="BM27" s="121">
        <f t="shared" si="10"/>
        <v>0</v>
      </c>
      <c r="BN27" s="121">
        <f t="shared" si="10"/>
        <v>0</v>
      </c>
      <c r="BO27" s="121">
        <f t="shared" si="10"/>
        <v>0</v>
      </c>
      <c r="BP27" s="121">
        <f t="shared" si="10"/>
        <v>0</v>
      </c>
      <c r="BQ27" s="121">
        <f t="shared" si="10"/>
        <v>0</v>
      </c>
      <c r="BR27" s="121">
        <f t="shared" ref="BR27:BZ27" si="11">SUM(BR26)</f>
        <v>0</v>
      </c>
      <c r="BS27" s="121">
        <f t="shared" si="11"/>
        <v>0</v>
      </c>
      <c r="BT27" s="121">
        <f t="shared" si="11"/>
        <v>0</v>
      </c>
      <c r="BU27" s="121">
        <f t="shared" si="11"/>
        <v>0</v>
      </c>
      <c r="BV27" s="121">
        <f t="shared" si="11"/>
        <v>0</v>
      </c>
      <c r="BW27" s="121">
        <f t="shared" si="11"/>
        <v>0</v>
      </c>
      <c r="BX27" s="121">
        <f t="shared" si="11"/>
        <v>0</v>
      </c>
      <c r="BY27" s="121">
        <f t="shared" si="11"/>
        <v>0</v>
      </c>
      <c r="BZ27" s="121">
        <f t="shared" si="11"/>
        <v>0</v>
      </c>
    </row>
    <row r="28" spans="1:78" x14ac:dyDescent="0.2">
      <c r="A28" s="159"/>
      <c r="B28" s="42"/>
      <c r="C28" s="44"/>
      <c r="E28" s="93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</row>
    <row r="29" spans="1:78" x14ac:dyDescent="0.2">
      <c r="A29" s="159" t="s">
        <v>40</v>
      </c>
      <c r="B29" s="42"/>
      <c r="C29" s="44">
        <f>SUM(F29:BB29)</f>
        <v>-17348442.300000001</v>
      </c>
      <c r="E29" s="93"/>
      <c r="F29" s="122">
        <f t="shared" ref="F29:BQ29" si="12">F23+F27</f>
        <v>0</v>
      </c>
      <c r="G29" s="122">
        <f t="shared" si="12"/>
        <v>0</v>
      </c>
      <c r="H29" s="122">
        <f t="shared" si="12"/>
        <v>-881245.57500000007</v>
      </c>
      <c r="I29" s="122">
        <f t="shared" si="12"/>
        <v>-881245.57500000007</v>
      </c>
      <c r="J29" s="122">
        <f t="shared" si="12"/>
        <v>-881245.57500000007</v>
      </c>
      <c r="K29" s="122">
        <f t="shared" si="12"/>
        <v>-881245.57500000007</v>
      </c>
      <c r="L29" s="122">
        <f t="shared" si="12"/>
        <v>-3455865</v>
      </c>
      <c r="M29" s="122">
        <f t="shared" si="12"/>
        <v>-3455865</v>
      </c>
      <c r="N29" s="122">
        <f t="shared" si="12"/>
        <v>-3455865</v>
      </c>
      <c r="O29" s="122">
        <f t="shared" si="12"/>
        <v>-3455865</v>
      </c>
      <c r="P29" s="122">
        <f t="shared" si="12"/>
        <v>0</v>
      </c>
      <c r="Q29" s="122">
        <f t="shared" si="12"/>
        <v>0</v>
      </c>
      <c r="R29" s="122">
        <f t="shared" si="12"/>
        <v>0</v>
      </c>
      <c r="S29" s="122">
        <f t="shared" si="12"/>
        <v>0</v>
      </c>
      <c r="T29" s="122">
        <f t="shared" si="12"/>
        <v>0</v>
      </c>
      <c r="U29" s="122">
        <f t="shared" si="12"/>
        <v>0</v>
      </c>
      <c r="V29" s="122">
        <f t="shared" si="12"/>
        <v>0</v>
      </c>
      <c r="W29" s="122">
        <f t="shared" si="12"/>
        <v>0</v>
      </c>
      <c r="X29" s="122">
        <f t="shared" si="12"/>
        <v>0</v>
      </c>
      <c r="Y29" s="122">
        <f t="shared" si="12"/>
        <v>0</v>
      </c>
      <c r="Z29" s="122">
        <f t="shared" si="12"/>
        <v>0</v>
      </c>
      <c r="AA29" s="122">
        <f t="shared" si="12"/>
        <v>0</v>
      </c>
      <c r="AB29" s="122">
        <f t="shared" si="12"/>
        <v>0</v>
      </c>
      <c r="AC29" s="122">
        <f t="shared" si="12"/>
        <v>0</v>
      </c>
      <c r="AD29" s="122">
        <f t="shared" si="12"/>
        <v>0</v>
      </c>
      <c r="AE29" s="122">
        <f t="shared" si="12"/>
        <v>0</v>
      </c>
      <c r="AF29" s="122">
        <f t="shared" si="12"/>
        <v>0</v>
      </c>
      <c r="AG29" s="122">
        <f t="shared" si="12"/>
        <v>0</v>
      </c>
      <c r="AH29" s="122">
        <f t="shared" si="12"/>
        <v>0</v>
      </c>
      <c r="AI29" s="122">
        <f t="shared" si="12"/>
        <v>0</v>
      </c>
      <c r="AJ29" s="122">
        <f t="shared" si="12"/>
        <v>0</v>
      </c>
      <c r="AK29" s="122">
        <f t="shared" si="12"/>
        <v>0</v>
      </c>
      <c r="AL29" s="122">
        <f t="shared" si="12"/>
        <v>0</v>
      </c>
      <c r="AM29" s="122">
        <f t="shared" si="12"/>
        <v>0</v>
      </c>
      <c r="AN29" s="122">
        <f t="shared" si="12"/>
        <v>0</v>
      </c>
      <c r="AO29" s="122">
        <f t="shared" si="12"/>
        <v>0</v>
      </c>
      <c r="AP29" s="122">
        <f t="shared" si="12"/>
        <v>0</v>
      </c>
      <c r="AQ29" s="122">
        <f t="shared" si="12"/>
        <v>0</v>
      </c>
      <c r="AR29" s="122">
        <f t="shared" si="12"/>
        <v>0</v>
      </c>
      <c r="AS29" s="122">
        <f t="shared" si="12"/>
        <v>0</v>
      </c>
      <c r="AT29" s="122">
        <f t="shared" si="12"/>
        <v>0</v>
      </c>
      <c r="AU29" s="122">
        <f t="shared" si="12"/>
        <v>0</v>
      </c>
      <c r="AV29" s="122">
        <f t="shared" si="12"/>
        <v>0</v>
      </c>
      <c r="AW29" s="122">
        <f t="shared" si="12"/>
        <v>0</v>
      </c>
      <c r="AX29" s="122">
        <f t="shared" si="12"/>
        <v>0</v>
      </c>
      <c r="AY29" s="122">
        <f t="shared" si="12"/>
        <v>0</v>
      </c>
      <c r="AZ29" s="122">
        <f t="shared" si="12"/>
        <v>0</v>
      </c>
      <c r="BA29" s="122">
        <f t="shared" si="12"/>
        <v>0</v>
      </c>
      <c r="BB29" s="122">
        <f t="shared" si="12"/>
        <v>0</v>
      </c>
      <c r="BC29" s="122">
        <f t="shared" si="12"/>
        <v>0</v>
      </c>
      <c r="BD29" s="122">
        <f t="shared" si="12"/>
        <v>0</v>
      </c>
      <c r="BE29" s="122">
        <f t="shared" si="12"/>
        <v>0</v>
      </c>
      <c r="BF29" s="122">
        <f t="shared" si="12"/>
        <v>0</v>
      </c>
      <c r="BG29" s="122">
        <f t="shared" si="12"/>
        <v>0</v>
      </c>
      <c r="BH29" s="122">
        <f t="shared" si="12"/>
        <v>0</v>
      </c>
      <c r="BI29" s="122">
        <f t="shared" si="12"/>
        <v>0</v>
      </c>
      <c r="BJ29" s="122">
        <f t="shared" si="12"/>
        <v>0</v>
      </c>
      <c r="BK29" s="122">
        <f t="shared" si="12"/>
        <v>0</v>
      </c>
      <c r="BL29" s="122">
        <f t="shared" si="12"/>
        <v>0</v>
      </c>
      <c r="BM29" s="122">
        <f t="shared" si="12"/>
        <v>0</v>
      </c>
      <c r="BN29" s="122">
        <f t="shared" si="12"/>
        <v>0</v>
      </c>
      <c r="BO29" s="122">
        <f t="shared" si="12"/>
        <v>0</v>
      </c>
      <c r="BP29" s="122">
        <f t="shared" si="12"/>
        <v>0</v>
      </c>
      <c r="BQ29" s="122">
        <f t="shared" si="12"/>
        <v>0</v>
      </c>
      <c r="BR29" s="122">
        <f t="shared" ref="BR29:BZ29" si="13">BR23+BR27</f>
        <v>0</v>
      </c>
      <c r="BS29" s="122">
        <f t="shared" si="13"/>
        <v>0</v>
      </c>
      <c r="BT29" s="122">
        <f t="shared" si="13"/>
        <v>0</v>
      </c>
      <c r="BU29" s="122">
        <f t="shared" si="13"/>
        <v>0</v>
      </c>
      <c r="BV29" s="122">
        <f t="shared" si="13"/>
        <v>0</v>
      </c>
      <c r="BW29" s="122">
        <f t="shared" si="13"/>
        <v>0</v>
      </c>
      <c r="BX29" s="122">
        <f t="shared" si="13"/>
        <v>0</v>
      </c>
      <c r="BY29" s="122">
        <f t="shared" si="13"/>
        <v>0</v>
      </c>
      <c r="BZ29" s="122">
        <f t="shared" si="13"/>
        <v>0</v>
      </c>
    </row>
    <row r="30" spans="1:78" ht="15" thickBot="1" x14ac:dyDescent="0.25">
      <c r="A30" s="160" t="s">
        <v>140</v>
      </c>
      <c r="B30" s="46"/>
      <c r="C30" s="48">
        <f>SUM(F30:BB30)</f>
        <v>-49328442.299999997</v>
      </c>
      <c r="E30" s="93"/>
      <c r="F30" s="123">
        <f t="shared" ref="F30:BQ30" si="14">F19+F23+F27</f>
        <v>-3090000</v>
      </c>
      <c r="G30" s="123">
        <f t="shared" si="14"/>
        <v>-90000</v>
      </c>
      <c r="H30" s="123">
        <f t="shared" si="14"/>
        <v>-881245.57500000007</v>
      </c>
      <c r="I30" s="123">
        <f t="shared" si="14"/>
        <v>-881245.57500000007</v>
      </c>
      <c r="J30" s="123">
        <f t="shared" si="14"/>
        <v>-881245.57500000007</v>
      </c>
      <c r="K30" s="123">
        <f t="shared" si="14"/>
        <v>-29681245.574999999</v>
      </c>
      <c r="L30" s="123">
        <f t="shared" si="14"/>
        <v>-3455865</v>
      </c>
      <c r="M30" s="123">
        <f t="shared" si="14"/>
        <v>-3455865</v>
      </c>
      <c r="N30" s="123">
        <f t="shared" si="14"/>
        <v>-3455865</v>
      </c>
      <c r="O30" s="123">
        <f t="shared" si="14"/>
        <v>-3455865</v>
      </c>
      <c r="P30" s="123">
        <f t="shared" si="14"/>
        <v>0</v>
      </c>
      <c r="Q30" s="123">
        <f t="shared" si="14"/>
        <v>0</v>
      </c>
      <c r="R30" s="123">
        <f t="shared" si="14"/>
        <v>0</v>
      </c>
      <c r="S30" s="123">
        <f t="shared" si="14"/>
        <v>0</v>
      </c>
      <c r="T30" s="123">
        <f t="shared" si="14"/>
        <v>0</v>
      </c>
      <c r="U30" s="123">
        <f t="shared" si="14"/>
        <v>0</v>
      </c>
      <c r="V30" s="123">
        <f t="shared" si="14"/>
        <v>0</v>
      </c>
      <c r="W30" s="123">
        <f t="shared" si="14"/>
        <v>0</v>
      </c>
      <c r="X30" s="123">
        <f t="shared" si="14"/>
        <v>0</v>
      </c>
      <c r="Y30" s="123">
        <f t="shared" si="14"/>
        <v>0</v>
      </c>
      <c r="Z30" s="123">
        <f t="shared" si="14"/>
        <v>0</v>
      </c>
      <c r="AA30" s="123">
        <f t="shared" si="14"/>
        <v>0</v>
      </c>
      <c r="AB30" s="123">
        <f t="shared" si="14"/>
        <v>0</v>
      </c>
      <c r="AC30" s="123">
        <f t="shared" si="14"/>
        <v>0</v>
      </c>
      <c r="AD30" s="123">
        <f t="shared" si="14"/>
        <v>0</v>
      </c>
      <c r="AE30" s="123">
        <f t="shared" si="14"/>
        <v>0</v>
      </c>
      <c r="AF30" s="123">
        <f t="shared" si="14"/>
        <v>0</v>
      </c>
      <c r="AG30" s="123">
        <f t="shared" si="14"/>
        <v>0</v>
      </c>
      <c r="AH30" s="123">
        <f t="shared" si="14"/>
        <v>0</v>
      </c>
      <c r="AI30" s="123">
        <f t="shared" si="14"/>
        <v>0</v>
      </c>
      <c r="AJ30" s="123">
        <f t="shared" si="14"/>
        <v>0</v>
      </c>
      <c r="AK30" s="123">
        <f t="shared" si="14"/>
        <v>0</v>
      </c>
      <c r="AL30" s="123">
        <f t="shared" si="14"/>
        <v>0</v>
      </c>
      <c r="AM30" s="123">
        <f t="shared" si="14"/>
        <v>0</v>
      </c>
      <c r="AN30" s="123">
        <f t="shared" si="14"/>
        <v>0</v>
      </c>
      <c r="AO30" s="123">
        <f t="shared" si="14"/>
        <v>0</v>
      </c>
      <c r="AP30" s="123">
        <f t="shared" si="14"/>
        <v>0</v>
      </c>
      <c r="AQ30" s="123">
        <f t="shared" si="14"/>
        <v>0</v>
      </c>
      <c r="AR30" s="123">
        <f t="shared" si="14"/>
        <v>0</v>
      </c>
      <c r="AS30" s="123">
        <f t="shared" si="14"/>
        <v>0</v>
      </c>
      <c r="AT30" s="123">
        <f t="shared" si="14"/>
        <v>0</v>
      </c>
      <c r="AU30" s="123">
        <f t="shared" si="14"/>
        <v>0</v>
      </c>
      <c r="AV30" s="123">
        <f t="shared" si="14"/>
        <v>0</v>
      </c>
      <c r="AW30" s="123">
        <f t="shared" si="14"/>
        <v>0</v>
      </c>
      <c r="AX30" s="123">
        <f t="shared" si="14"/>
        <v>0</v>
      </c>
      <c r="AY30" s="123">
        <f t="shared" si="14"/>
        <v>0</v>
      </c>
      <c r="AZ30" s="123">
        <f t="shared" si="14"/>
        <v>0</v>
      </c>
      <c r="BA30" s="123">
        <f t="shared" si="14"/>
        <v>0</v>
      </c>
      <c r="BB30" s="123">
        <f t="shared" si="14"/>
        <v>0</v>
      </c>
      <c r="BC30" s="123">
        <f t="shared" si="14"/>
        <v>0</v>
      </c>
      <c r="BD30" s="123">
        <f t="shared" si="14"/>
        <v>0</v>
      </c>
      <c r="BE30" s="123">
        <f t="shared" si="14"/>
        <v>0</v>
      </c>
      <c r="BF30" s="123">
        <f t="shared" si="14"/>
        <v>0</v>
      </c>
      <c r="BG30" s="123">
        <f t="shared" si="14"/>
        <v>0</v>
      </c>
      <c r="BH30" s="123">
        <f t="shared" si="14"/>
        <v>0</v>
      </c>
      <c r="BI30" s="123">
        <f t="shared" si="14"/>
        <v>0</v>
      </c>
      <c r="BJ30" s="123">
        <f t="shared" si="14"/>
        <v>0</v>
      </c>
      <c r="BK30" s="123">
        <f t="shared" si="14"/>
        <v>0</v>
      </c>
      <c r="BL30" s="123">
        <f t="shared" si="14"/>
        <v>0</v>
      </c>
      <c r="BM30" s="123">
        <f t="shared" si="14"/>
        <v>0</v>
      </c>
      <c r="BN30" s="123">
        <f t="shared" si="14"/>
        <v>0</v>
      </c>
      <c r="BO30" s="123">
        <f t="shared" si="14"/>
        <v>0</v>
      </c>
      <c r="BP30" s="123">
        <f t="shared" si="14"/>
        <v>0</v>
      </c>
      <c r="BQ30" s="123">
        <f t="shared" si="14"/>
        <v>0</v>
      </c>
      <c r="BR30" s="123">
        <f t="shared" ref="BR30:BZ30" si="15">BR19+BR23+BR27</f>
        <v>0</v>
      </c>
      <c r="BS30" s="123">
        <f t="shared" si="15"/>
        <v>0</v>
      </c>
      <c r="BT30" s="123">
        <f t="shared" si="15"/>
        <v>0</v>
      </c>
      <c r="BU30" s="123">
        <f t="shared" si="15"/>
        <v>0</v>
      </c>
      <c r="BV30" s="123">
        <f t="shared" si="15"/>
        <v>0</v>
      </c>
      <c r="BW30" s="123">
        <f t="shared" si="15"/>
        <v>0</v>
      </c>
      <c r="BX30" s="123">
        <f t="shared" si="15"/>
        <v>0</v>
      </c>
      <c r="BY30" s="123">
        <f t="shared" si="15"/>
        <v>0</v>
      </c>
      <c r="BZ30" s="123">
        <f t="shared" si="15"/>
        <v>0</v>
      </c>
    </row>
    <row r="31" spans="1:78" ht="15" thickTop="1" x14ac:dyDescent="0.2">
      <c r="A31" s="162"/>
      <c r="B31" s="54"/>
      <c r="C31" s="50"/>
      <c r="E31" s="9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</row>
    <row r="32" spans="1:78" x14ac:dyDescent="0.2">
      <c r="C32" s="50"/>
      <c r="E32" s="9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</row>
    <row r="33" spans="1:78" ht="15" thickBot="1" x14ac:dyDescent="0.25">
      <c r="A33" s="163" t="s">
        <v>77</v>
      </c>
      <c r="B33" s="55"/>
      <c r="C33" s="57">
        <f>SUM(F33:BB33)</f>
        <v>5943557.700000003</v>
      </c>
      <c r="E33" s="93"/>
      <c r="F33" s="124">
        <f t="shared" ref="F33:BQ33" si="16">F11+F30</f>
        <v>-3090000</v>
      </c>
      <c r="G33" s="124">
        <f t="shared" si="16"/>
        <v>-90000</v>
      </c>
      <c r="H33" s="124">
        <f t="shared" si="16"/>
        <v>-881245.57500000007</v>
      </c>
      <c r="I33" s="124">
        <f t="shared" si="16"/>
        <v>-881245.57500000007</v>
      </c>
      <c r="J33" s="124">
        <f t="shared" si="16"/>
        <v>-881245.57500000007</v>
      </c>
      <c r="K33" s="124">
        <f t="shared" si="16"/>
        <v>-29681245.574999999</v>
      </c>
      <c r="L33" s="124">
        <f t="shared" si="16"/>
        <v>5756135</v>
      </c>
      <c r="M33" s="124">
        <f t="shared" si="16"/>
        <v>5756135</v>
      </c>
      <c r="N33" s="124">
        <f t="shared" si="16"/>
        <v>5756135</v>
      </c>
      <c r="O33" s="124">
        <f t="shared" si="16"/>
        <v>5756135</v>
      </c>
      <c r="P33" s="124">
        <f t="shared" si="16"/>
        <v>9212000</v>
      </c>
      <c r="Q33" s="124">
        <f t="shared" si="16"/>
        <v>9212000</v>
      </c>
      <c r="R33" s="124">
        <f t="shared" si="16"/>
        <v>0</v>
      </c>
      <c r="S33" s="124">
        <f t="shared" si="16"/>
        <v>0</v>
      </c>
      <c r="T33" s="124">
        <f t="shared" si="16"/>
        <v>0</v>
      </c>
      <c r="U33" s="124">
        <f t="shared" si="16"/>
        <v>0</v>
      </c>
      <c r="V33" s="124">
        <f t="shared" si="16"/>
        <v>0</v>
      </c>
      <c r="W33" s="124">
        <f t="shared" si="16"/>
        <v>0</v>
      </c>
      <c r="X33" s="124">
        <f t="shared" si="16"/>
        <v>0</v>
      </c>
      <c r="Y33" s="124">
        <f t="shared" si="16"/>
        <v>0</v>
      </c>
      <c r="Z33" s="124">
        <f t="shared" si="16"/>
        <v>0</v>
      </c>
      <c r="AA33" s="124">
        <f t="shared" si="16"/>
        <v>0</v>
      </c>
      <c r="AB33" s="124">
        <f t="shared" si="16"/>
        <v>0</v>
      </c>
      <c r="AC33" s="124">
        <f t="shared" si="16"/>
        <v>0</v>
      </c>
      <c r="AD33" s="124">
        <f t="shared" si="16"/>
        <v>0</v>
      </c>
      <c r="AE33" s="124">
        <f t="shared" si="16"/>
        <v>0</v>
      </c>
      <c r="AF33" s="124">
        <f t="shared" si="16"/>
        <v>0</v>
      </c>
      <c r="AG33" s="124">
        <f t="shared" si="16"/>
        <v>0</v>
      </c>
      <c r="AH33" s="124">
        <f t="shared" si="16"/>
        <v>0</v>
      </c>
      <c r="AI33" s="124">
        <f t="shared" si="16"/>
        <v>0</v>
      </c>
      <c r="AJ33" s="124">
        <f t="shared" si="16"/>
        <v>0</v>
      </c>
      <c r="AK33" s="124">
        <f t="shared" si="16"/>
        <v>0</v>
      </c>
      <c r="AL33" s="124">
        <f t="shared" si="16"/>
        <v>0</v>
      </c>
      <c r="AM33" s="124">
        <f t="shared" si="16"/>
        <v>0</v>
      </c>
      <c r="AN33" s="124">
        <f t="shared" si="16"/>
        <v>0</v>
      </c>
      <c r="AO33" s="124">
        <f t="shared" si="16"/>
        <v>0</v>
      </c>
      <c r="AP33" s="124">
        <f t="shared" si="16"/>
        <v>0</v>
      </c>
      <c r="AQ33" s="124">
        <f t="shared" si="16"/>
        <v>0</v>
      </c>
      <c r="AR33" s="124">
        <f t="shared" si="16"/>
        <v>0</v>
      </c>
      <c r="AS33" s="124">
        <f t="shared" si="16"/>
        <v>0</v>
      </c>
      <c r="AT33" s="124">
        <f t="shared" si="16"/>
        <v>0</v>
      </c>
      <c r="AU33" s="124">
        <f t="shared" si="16"/>
        <v>0</v>
      </c>
      <c r="AV33" s="124">
        <f t="shared" si="16"/>
        <v>0</v>
      </c>
      <c r="AW33" s="124">
        <f t="shared" si="16"/>
        <v>0</v>
      </c>
      <c r="AX33" s="124">
        <f t="shared" si="16"/>
        <v>0</v>
      </c>
      <c r="AY33" s="124">
        <f t="shared" si="16"/>
        <v>0</v>
      </c>
      <c r="AZ33" s="124">
        <f t="shared" si="16"/>
        <v>0</v>
      </c>
      <c r="BA33" s="124">
        <f t="shared" si="16"/>
        <v>0</v>
      </c>
      <c r="BB33" s="124">
        <f t="shared" si="16"/>
        <v>0</v>
      </c>
      <c r="BC33" s="124">
        <f t="shared" si="16"/>
        <v>0</v>
      </c>
      <c r="BD33" s="124">
        <f t="shared" si="16"/>
        <v>0</v>
      </c>
      <c r="BE33" s="124">
        <f t="shared" si="16"/>
        <v>0</v>
      </c>
      <c r="BF33" s="124">
        <f t="shared" si="16"/>
        <v>0</v>
      </c>
      <c r="BG33" s="124">
        <f t="shared" si="16"/>
        <v>0</v>
      </c>
      <c r="BH33" s="124">
        <f t="shared" si="16"/>
        <v>0</v>
      </c>
      <c r="BI33" s="124">
        <f t="shared" si="16"/>
        <v>0</v>
      </c>
      <c r="BJ33" s="124">
        <f t="shared" si="16"/>
        <v>0</v>
      </c>
      <c r="BK33" s="124">
        <f t="shared" si="16"/>
        <v>0</v>
      </c>
      <c r="BL33" s="124">
        <f t="shared" si="16"/>
        <v>0</v>
      </c>
      <c r="BM33" s="124">
        <f t="shared" si="16"/>
        <v>0</v>
      </c>
      <c r="BN33" s="124">
        <f t="shared" si="16"/>
        <v>0</v>
      </c>
      <c r="BO33" s="124">
        <f t="shared" si="16"/>
        <v>0</v>
      </c>
      <c r="BP33" s="124">
        <f t="shared" si="16"/>
        <v>0</v>
      </c>
      <c r="BQ33" s="124">
        <f t="shared" si="16"/>
        <v>0</v>
      </c>
      <c r="BR33" s="124">
        <f t="shared" ref="BR33:BZ33" si="17">BR11+BR30</f>
        <v>0</v>
      </c>
      <c r="BS33" s="124">
        <f t="shared" si="17"/>
        <v>0</v>
      </c>
      <c r="BT33" s="124">
        <f t="shared" si="17"/>
        <v>0</v>
      </c>
      <c r="BU33" s="124">
        <f t="shared" si="17"/>
        <v>0</v>
      </c>
      <c r="BV33" s="124">
        <f t="shared" si="17"/>
        <v>0</v>
      </c>
      <c r="BW33" s="124">
        <f t="shared" si="17"/>
        <v>0</v>
      </c>
      <c r="BX33" s="124">
        <f t="shared" si="17"/>
        <v>0</v>
      </c>
      <c r="BY33" s="124">
        <f t="shared" si="17"/>
        <v>0</v>
      </c>
      <c r="BZ33" s="124">
        <f t="shared" si="17"/>
        <v>0</v>
      </c>
    </row>
    <row r="34" spans="1:78" ht="15" thickTop="1" x14ac:dyDescent="0.2">
      <c r="A34" s="164"/>
      <c r="B34" s="59"/>
      <c r="C34" s="61"/>
      <c r="E34" s="93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</row>
    <row r="35" spans="1:78" x14ac:dyDescent="0.2">
      <c r="A35" s="164"/>
      <c r="B35" s="59"/>
      <c r="C35" s="61"/>
      <c r="E35" s="93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</row>
    <row r="36" spans="1:78" x14ac:dyDescent="0.2"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</row>
    <row r="37" spans="1:78" x14ac:dyDescent="0.2"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</row>
    <row r="38" spans="1:78" x14ac:dyDescent="0.2">
      <c r="A38" s="154" t="s">
        <v>82</v>
      </c>
      <c r="B38" s="29"/>
      <c r="C38" s="30"/>
      <c r="E38" s="29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</row>
    <row r="39" spans="1:78" x14ac:dyDescent="0.2"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</row>
    <row r="40" spans="1:78" x14ac:dyDescent="0.2">
      <c r="A40" s="154" t="s">
        <v>104</v>
      </c>
      <c r="B40" s="29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</row>
    <row r="41" spans="1:78" x14ac:dyDescent="0.2">
      <c r="A41" s="156" t="s">
        <v>83</v>
      </c>
      <c r="B41" s="31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</row>
    <row r="42" spans="1:78" x14ac:dyDescent="0.2">
      <c r="A42" s="155" t="s">
        <v>84</v>
      </c>
      <c r="F42" s="63">
        <f>ScaleEconomics!N143</f>
        <v>12332110.575000003</v>
      </c>
      <c r="G42" s="63">
        <f t="shared" ref="G42:BR42" si="18">F44</f>
        <v>9242110.575000003</v>
      </c>
      <c r="H42" s="63">
        <f t="shared" si="18"/>
        <v>9152110.575000003</v>
      </c>
      <c r="I42" s="63">
        <f t="shared" si="18"/>
        <v>8270865.0000000028</v>
      </c>
      <c r="J42" s="63">
        <f t="shared" si="18"/>
        <v>7389619.4250000026</v>
      </c>
      <c r="K42" s="63">
        <f t="shared" si="18"/>
        <v>6508373.8500000024</v>
      </c>
      <c r="L42" s="63">
        <f t="shared" si="18"/>
        <v>0</v>
      </c>
      <c r="M42" s="63">
        <f t="shared" si="18"/>
        <v>0</v>
      </c>
      <c r="N42" s="63">
        <f t="shared" si="18"/>
        <v>0</v>
      </c>
      <c r="O42" s="63">
        <f t="shared" si="18"/>
        <v>0</v>
      </c>
      <c r="P42" s="63">
        <f t="shared" si="18"/>
        <v>0</v>
      </c>
      <c r="Q42" s="63">
        <f t="shared" si="18"/>
        <v>0</v>
      </c>
      <c r="R42" s="63">
        <f t="shared" si="18"/>
        <v>0</v>
      </c>
      <c r="S42" s="63">
        <f t="shared" si="18"/>
        <v>0</v>
      </c>
      <c r="T42" s="63">
        <f t="shared" si="18"/>
        <v>0</v>
      </c>
      <c r="U42" s="63">
        <f t="shared" si="18"/>
        <v>0</v>
      </c>
      <c r="V42" s="63">
        <f t="shared" si="18"/>
        <v>0</v>
      </c>
      <c r="W42" s="63">
        <f t="shared" si="18"/>
        <v>0</v>
      </c>
      <c r="X42" s="63">
        <f t="shared" si="18"/>
        <v>0</v>
      </c>
      <c r="Y42" s="63">
        <f t="shared" si="18"/>
        <v>0</v>
      </c>
      <c r="Z42" s="63">
        <f t="shared" si="18"/>
        <v>0</v>
      </c>
      <c r="AA42" s="63">
        <f t="shared" si="18"/>
        <v>0</v>
      </c>
      <c r="AB42" s="63">
        <f t="shared" si="18"/>
        <v>0</v>
      </c>
      <c r="AC42" s="63">
        <f t="shared" si="18"/>
        <v>0</v>
      </c>
      <c r="AD42" s="63">
        <f t="shared" si="18"/>
        <v>0</v>
      </c>
      <c r="AE42" s="63">
        <f t="shared" si="18"/>
        <v>0</v>
      </c>
      <c r="AF42" s="63">
        <f t="shared" si="18"/>
        <v>0</v>
      </c>
      <c r="AG42" s="63">
        <f t="shared" si="18"/>
        <v>0</v>
      </c>
      <c r="AH42" s="63">
        <f t="shared" si="18"/>
        <v>0</v>
      </c>
      <c r="AI42" s="63">
        <f t="shared" si="18"/>
        <v>0</v>
      </c>
      <c r="AJ42" s="63">
        <f t="shared" si="18"/>
        <v>0</v>
      </c>
      <c r="AK42" s="63">
        <f t="shared" si="18"/>
        <v>0</v>
      </c>
      <c r="AL42" s="63">
        <f t="shared" si="18"/>
        <v>0</v>
      </c>
      <c r="AM42" s="63">
        <f t="shared" si="18"/>
        <v>0</v>
      </c>
      <c r="AN42" s="63">
        <f t="shared" si="18"/>
        <v>0</v>
      </c>
      <c r="AO42" s="63">
        <f t="shared" si="18"/>
        <v>0</v>
      </c>
      <c r="AP42" s="63">
        <f t="shared" si="18"/>
        <v>0</v>
      </c>
      <c r="AQ42" s="63">
        <f t="shared" si="18"/>
        <v>0</v>
      </c>
      <c r="AR42" s="63">
        <f t="shared" si="18"/>
        <v>0</v>
      </c>
      <c r="AS42" s="63">
        <f t="shared" si="18"/>
        <v>0</v>
      </c>
      <c r="AT42" s="63">
        <f t="shared" si="18"/>
        <v>0</v>
      </c>
      <c r="AU42" s="63">
        <f t="shared" si="18"/>
        <v>0</v>
      </c>
      <c r="AV42" s="63">
        <f t="shared" si="18"/>
        <v>0</v>
      </c>
      <c r="AW42" s="63">
        <f t="shared" si="18"/>
        <v>0</v>
      </c>
      <c r="AX42" s="63">
        <f t="shared" si="18"/>
        <v>0</v>
      </c>
      <c r="AY42" s="63">
        <f t="shared" si="18"/>
        <v>0</v>
      </c>
      <c r="AZ42" s="63">
        <f t="shared" si="18"/>
        <v>0</v>
      </c>
      <c r="BA42" s="63">
        <f t="shared" si="18"/>
        <v>0</v>
      </c>
      <c r="BB42" s="63">
        <f t="shared" si="18"/>
        <v>0</v>
      </c>
      <c r="BC42" s="63">
        <f t="shared" si="18"/>
        <v>0</v>
      </c>
      <c r="BD42" s="63">
        <f t="shared" si="18"/>
        <v>0</v>
      </c>
      <c r="BE42" s="63">
        <f t="shared" si="18"/>
        <v>0</v>
      </c>
      <c r="BF42" s="63">
        <f t="shared" si="18"/>
        <v>0</v>
      </c>
      <c r="BG42" s="63">
        <f t="shared" si="18"/>
        <v>0</v>
      </c>
      <c r="BH42" s="63">
        <f t="shared" si="18"/>
        <v>0</v>
      </c>
      <c r="BI42" s="63">
        <f t="shared" si="18"/>
        <v>0</v>
      </c>
      <c r="BJ42" s="63">
        <f t="shared" si="18"/>
        <v>0</v>
      </c>
      <c r="BK42" s="63">
        <f t="shared" si="18"/>
        <v>0</v>
      </c>
      <c r="BL42" s="63">
        <f t="shared" si="18"/>
        <v>0</v>
      </c>
      <c r="BM42" s="63">
        <f t="shared" si="18"/>
        <v>0</v>
      </c>
      <c r="BN42" s="63">
        <f t="shared" si="18"/>
        <v>0</v>
      </c>
      <c r="BO42" s="63">
        <f t="shared" si="18"/>
        <v>0</v>
      </c>
      <c r="BP42" s="63">
        <f t="shared" si="18"/>
        <v>0</v>
      </c>
      <c r="BQ42" s="63">
        <f t="shared" si="18"/>
        <v>0</v>
      </c>
      <c r="BR42" s="63">
        <f t="shared" si="18"/>
        <v>0</v>
      </c>
      <c r="BS42" s="63">
        <f t="shared" ref="BS42:BZ42" si="19">BR44</f>
        <v>0</v>
      </c>
      <c r="BT42" s="63">
        <f t="shared" si="19"/>
        <v>0</v>
      </c>
      <c r="BU42" s="63">
        <f t="shared" si="19"/>
        <v>0</v>
      </c>
      <c r="BV42" s="63">
        <f t="shared" si="19"/>
        <v>0</v>
      </c>
      <c r="BW42" s="63">
        <f t="shared" si="19"/>
        <v>0</v>
      </c>
      <c r="BX42" s="63">
        <f t="shared" si="19"/>
        <v>0</v>
      </c>
      <c r="BY42" s="63">
        <f t="shared" si="19"/>
        <v>0</v>
      </c>
      <c r="BZ42" s="63">
        <f t="shared" si="19"/>
        <v>0</v>
      </c>
    </row>
    <row r="43" spans="1:78" x14ac:dyDescent="0.2">
      <c r="A43" s="155" t="s">
        <v>85</v>
      </c>
      <c r="E43" s="93"/>
      <c r="F43" s="63">
        <f t="shared" ref="F43:BQ43" si="20">-MAX(MIN(F42,-F30))</f>
        <v>-3090000</v>
      </c>
      <c r="G43" s="63">
        <f t="shared" si="20"/>
        <v>-90000</v>
      </c>
      <c r="H43" s="63">
        <f t="shared" si="20"/>
        <v>-881245.57500000007</v>
      </c>
      <c r="I43" s="63">
        <f t="shared" si="20"/>
        <v>-881245.57500000007</v>
      </c>
      <c r="J43" s="63">
        <f t="shared" si="20"/>
        <v>-881245.57500000007</v>
      </c>
      <c r="K43" s="63">
        <f t="shared" si="20"/>
        <v>-6508373.8500000024</v>
      </c>
      <c r="L43" s="63">
        <f t="shared" si="20"/>
        <v>0</v>
      </c>
      <c r="M43" s="63">
        <f t="shared" si="20"/>
        <v>0</v>
      </c>
      <c r="N43" s="63">
        <f t="shared" si="20"/>
        <v>0</v>
      </c>
      <c r="O43" s="63">
        <f t="shared" si="20"/>
        <v>0</v>
      </c>
      <c r="P43" s="63">
        <f t="shared" si="20"/>
        <v>0</v>
      </c>
      <c r="Q43" s="63">
        <f t="shared" si="20"/>
        <v>0</v>
      </c>
      <c r="R43" s="63">
        <f t="shared" si="20"/>
        <v>0</v>
      </c>
      <c r="S43" s="63">
        <f t="shared" si="20"/>
        <v>0</v>
      </c>
      <c r="T43" s="63">
        <f t="shared" si="20"/>
        <v>0</v>
      </c>
      <c r="U43" s="63">
        <f t="shared" si="20"/>
        <v>0</v>
      </c>
      <c r="V43" s="63">
        <f t="shared" si="20"/>
        <v>0</v>
      </c>
      <c r="W43" s="63">
        <f t="shared" si="20"/>
        <v>0</v>
      </c>
      <c r="X43" s="63">
        <f t="shared" si="20"/>
        <v>0</v>
      </c>
      <c r="Y43" s="63">
        <f t="shared" si="20"/>
        <v>0</v>
      </c>
      <c r="Z43" s="63">
        <f t="shared" si="20"/>
        <v>0</v>
      </c>
      <c r="AA43" s="63">
        <f t="shared" si="20"/>
        <v>0</v>
      </c>
      <c r="AB43" s="63">
        <f t="shared" si="20"/>
        <v>0</v>
      </c>
      <c r="AC43" s="63">
        <f t="shared" si="20"/>
        <v>0</v>
      </c>
      <c r="AD43" s="63">
        <f t="shared" si="20"/>
        <v>0</v>
      </c>
      <c r="AE43" s="63">
        <f t="shared" si="20"/>
        <v>0</v>
      </c>
      <c r="AF43" s="63">
        <f t="shared" si="20"/>
        <v>0</v>
      </c>
      <c r="AG43" s="63">
        <f t="shared" si="20"/>
        <v>0</v>
      </c>
      <c r="AH43" s="63">
        <f t="shared" si="20"/>
        <v>0</v>
      </c>
      <c r="AI43" s="63">
        <f t="shared" si="20"/>
        <v>0</v>
      </c>
      <c r="AJ43" s="63">
        <f t="shared" si="20"/>
        <v>0</v>
      </c>
      <c r="AK43" s="63">
        <f t="shared" si="20"/>
        <v>0</v>
      </c>
      <c r="AL43" s="63">
        <f t="shared" si="20"/>
        <v>0</v>
      </c>
      <c r="AM43" s="63">
        <f t="shared" si="20"/>
        <v>0</v>
      </c>
      <c r="AN43" s="63">
        <f t="shared" si="20"/>
        <v>0</v>
      </c>
      <c r="AO43" s="63">
        <f t="shared" si="20"/>
        <v>0</v>
      </c>
      <c r="AP43" s="63">
        <f t="shared" si="20"/>
        <v>0</v>
      </c>
      <c r="AQ43" s="63">
        <f t="shared" si="20"/>
        <v>0</v>
      </c>
      <c r="AR43" s="63">
        <f t="shared" si="20"/>
        <v>0</v>
      </c>
      <c r="AS43" s="63">
        <f t="shared" si="20"/>
        <v>0</v>
      </c>
      <c r="AT43" s="63">
        <f t="shared" si="20"/>
        <v>0</v>
      </c>
      <c r="AU43" s="63">
        <f t="shared" si="20"/>
        <v>0</v>
      </c>
      <c r="AV43" s="63">
        <f t="shared" si="20"/>
        <v>0</v>
      </c>
      <c r="AW43" s="63">
        <f t="shared" si="20"/>
        <v>0</v>
      </c>
      <c r="AX43" s="63">
        <f t="shared" si="20"/>
        <v>0</v>
      </c>
      <c r="AY43" s="63">
        <f t="shared" si="20"/>
        <v>0</v>
      </c>
      <c r="AZ43" s="63">
        <f t="shared" si="20"/>
        <v>0</v>
      </c>
      <c r="BA43" s="63">
        <f t="shared" si="20"/>
        <v>0</v>
      </c>
      <c r="BB43" s="63">
        <f t="shared" si="20"/>
        <v>0</v>
      </c>
      <c r="BC43" s="63">
        <f t="shared" si="20"/>
        <v>0</v>
      </c>
      <c r="BD43" s="63">
        <f t="shared" si="20"/>
        <v>0</v>
      </c>
      <c r="BE43" s="63">
        <f t="shared" si="20"/>
        <v>0</v>
      </c>
      <c r="BF43" s="63">
        <f t="shared" si="20"/>
        <v>0</v>
      </c>
      <c r="BG43" s="63">
        <f t="shared" si="20"/>
        <v>0</v>
      </c>
      <c r="BH43" s="63">
        <f t="shared" si="20"/>
        <v>0</v>
      </c>
      <c r="BI43" s="63">
        <f t="shared" si="20"/>
        <v>0</v>
      </c>
      <c r="BJ43" s="63">
        <f t="shared" si="20"/>
        <v>0</v>
      </c>
      <c r="BK43" s="63">
        <f t="shared" si="20"/>
        <v>0</v>
      </c>
      <c r="BL43" s="63">
        <f t="shared" si="20"/>
        <v>0</v>
      </c>
      <c r="BM43" s="63">
        <f t="shared" si="20"/>
        <v>0</v>
      </c>
      <c r="BN43" s="63">
        <f t="shared" si="20"/>
        <v>0</v>
      </c>
      <c r="BO43" s="63">
        <f t="shared" si="20"/>
        <v>0</v>
      </c>
      <c r="BP43" s="63">
        <f t="shared" si="20"/>
        <v>0</v>
      </c>
      <c r="BQ43" s="63">
        <f t="shared" si="20"/>
        <v>0</v>
      </c>
      <c r="BR43" s="63">
        <f t="shared" ref="BR43:BZ43" si="21">-MAX(MIN(BR42,-BR30))</f>
        <v>0</v>
      </c>
      <c r="BS43" s="63">
        <f t="shared" si="21"/>
        <v>0</v>
      </c>
      <c r="BT43" s="63">
        <f t="shared" si="21"/>
        <v>0</v>
      </c>
      <c r="BU43" s="63">
        <f t="shared" si="21"/>
        <v>0</v>
      </c>
      <c r="BV43" s="63">
        <f t="shared" si="21"/>
        <v>0</v>
      </c>
      <c r="BW43" s="63">
        <f t="shared" si="21"/>
        <v>0</v>
      </c>
      <c r="BX43" s="63">
        <f t="shared" si="21"/>
        <v>0</v>
      </c>
      <c r="BY43" s="63">
        <f t="shared" si="21"/>
        <v>0</v>
      </c>
      <c r="BZ43" s="63">
        <f t="shared" si="21"/>
        <v>0</v>
      </c>
    </row>
    <row r="44" spans="1:78" x14ac:dyDescent="0.2">
      <c r="A44" s="155" t="s">
        <v>86</v>
      </c>
      <c r="E44" s="93"/>
      <c r="F44" s="63">
        <f t="shared" ref="F44:BQ44" si="22">F42+F43</f>
        <v>9242110.575000003</v>
      </c>
      <c r="G44" s="63">
        <f t="shared" si="22"/>
        <v>9152110.575000003</v>
      </c>
      <c r="H44" s="63">
        <f t="shared" si="22"/>
        <v>8270865.0000000028</v>
      </c>
      <c r="I44" s="63">
        <f t="shared" si="22"/>
        <v>7389619.4250000026</v>
      </c>
      <c r="J44" s="63">
        <f t="shared" si="22"/>
        <v>6508373.8500000024</v>
      </c>
      <c r="K44" s="63">
        <f t="shared" si="22"/>
        <v>0</v>
      </c>
      <c r="L44" s="63">
        <f t="shared" si="22"/>
        <v>0</v>
      </c>
      <c r="M44" s="63">
        <f t="shared" si="22"/>
        <v>0</v>
      </c>
      <c r="N44" s="63">
        <f t="shared" si="22"/>
        <v>0</v>
      </c>
      <c r="O44" s="63">
        <f t="shared" si="22"/>
        <v>0</v>
      </c>
      <c r="P44" s="63">
        <f t="shared" si="22"/>
        <v>0</v>
      </c>
      <c r="Q44" s="63">
        <f t="shared" si="22"/>
        <v>0</v>
      </c>
      <c r="R44" s="63">
        <f t="shared" si="22"/>
        <v>0</v>
      </c>
      <c r="S44" s="63">
        <f t="shared" si="22"/>
        <v>0</v>
      </c>
      <c r="T44" s="63">
        <f t="shared" si="22"/>
        <v>0</v>
      </c>
      <c r="U44" s="63">
        <f t="shared" si="22"/>
        <v>0</v>
      </c>
      <c r="V44" s="63">
        <f t="shared" si="22"/>
        <v>0</v>
      </c>
      <c r="W44" s="63">
        <f t="shared" si="22"/>
        <v>0</v>
      </c>
      <c r="X44" s="63">
        <f t="shared" si="22"/>
        <v>0</v>
      </c>
      <c r="Y44" s="63">
        <f t="shared" si="22"/>
        <v>0</v>
      </c>
      <c r="Z44" s="63">
        <f t="shared" si="22"/>
        <v>0</v>
      </c>
      <c r="AA44" s="63">
        <f t="shared" si="22"/>
        <v>0</v>
      </c>
      <c r="AB44" s="63">
        <f t="shared" si="22"/>
        <v>0</v>
      </c>
      <c r="AC44" s="63">
        <f t="shared" si="22"/>
        <v>0</v>
      </c>
      <c r="AD44" s="63">
        <f t="shared" si="22"/>
        <v>0</v>
      </c>
      <c r="AE44" s="63">
        <f t="shared" si="22"/>
        <v>0</v>
      </c>
      <c r="AF44" s="63">
        <f t="shared" si="22"/>
        <v>0</v>
      </c>
      <c r="AG44" s="63">
        <f t="shared" si="22"/>
        <v>0</v>
      </c>
      <c r="AH44" s="63">
        <f t="shared" si="22"/>
        <v>0</v>
      </c>
      <c r="AI44" s="63">
        <f t="shared" si="22"/>
        <v>0</v>
      </c>
      <c r="AJ44" s="63">
        <f t="shared" si="22"/>
        <v>0</v>
      </c>
      <c r="AK44" s="63">
        <f t="shared" si="22"/>
        <v>0</v>
      </c>
      <c r="AL44" s="63">
        <f t="shared" si="22"/>
        <v>0</v>
      </c>
      <c r="AM44" s="63">
        <f t="shared" si="22"/>
        <v>0</v>
      </c>
      <c r="AN44" s="63">
        <f t="shared" si="22"/>
        <v>0</v>
      </c>
      <c r="AO44" s="63">
        <f t="shared" si="22"/>
        <v>0</v>
      </c>
      <c r="AP44" s="63">
        <f t="shared" si="22"/>
        <v>0</v>
      </c>
      <c r="AQ44" s="63">
        <f t="shared" si="22"/>
        <v>0</v>
      </c>
      <c r="AR44" s="63">
        <f t="shared" si="22"/>
        <v>0</v>
      </c>
      <c r="AS44" s="63">
        <f t="shared" si="22"/>
        <v>0</v>
      </c>
      <c r="AT44" s="63">
        <f t="shared" si="22"/>
        <v>0</v>
      </c>
      <c r="AU44" s="63">
        <f t="shared" si="22"/>
        <v>0</v>
      </c>
      <c r="AV44" s="63">
        <f t="shared" si="22"/>
        <v>0</v>
      </c>
      <c r="AW44" s="63">
        <f t="shared" si="22"/>
        <v>0</v>
      </c>
      <c r="AX44" s="63">
        <f t="shared" si="22"/>
        <v>0</v>
      </c>
      <c r="AY44" s="63">
        <f t="shared" si="22"/>
        <v>0</v>
      </c>
      <c r="AZ44" s="63">
        <f t="shared" si="22"/>
        <v>0</v>
      </c>
      <c r="BA44" s="63">
        <f t="shared" si="22"/>
        <v>0</v>
      </c>
      <c r="BB44" s="63">
        <f t="shared" si="22"/>
        <v>0</v>
      </c>
      <c r="BC44" s="63">
        <f t="shared" si="22"/>
        <v>0</v>
      </c>
      <c r="BD44" s="63">
        <f t="shared" si="22"/>
        <v>0</v>
      </c>
      <c r="BE44" s="63">
        <f t="shared" si="22"/>
        <v>0</v>
      </c>
      <c r="BF44" s="63">
        <f t="shared" si="22"/>
        <v>0</v>
      </c>
      <c r="BG44" s="63">
        <f t="shared" si="22"/>
        <v>0</v>
      </c>
      <c r="BH44" s="63">
        <f t="shared" si="22"/>
        <v>0</v>
      </c>
      <c r="BI44" s="63">
        <f t="shared" si="22"/>
        <v>0</v>
      </c>
      <c r="BJ44" s="63">
        <f t="shared" si="22"/>
        <v>0</v>
      </c>
      <c r="BK44" s="63">
        <f t="shared" si="22"/>
        <v>0</v>
      </c>
      <c r="BL44" s="63">
        <f t="shared" si="22"/>
        <v>0</v>
      </c>
      <c r="BM44" s="63">
        <f t="shared" si="22"/>
        <v>0</v>
      </c>
      <c r="BN44" s="63">
        <f t="shared" si="22"/>
        <v>0</v>
      </c>
      <c r="BO44" s="63">
        <f t="shared" si="22"/>
        <v>0</v>
      </c>
      <c r="BP44" s="63">
        <f t="shared" si="22"/>
        <v>0</v>
      </c>
      <c r="BQ44" s="63">
        <f t="shared" si="22"/>
        <v>0</v>
      </c>
      <c r="BR44" s="63">
        <f t="shared" ref="BR44:BZ44" si="23">BR42+BR43</f>
        <v>0</v>
      </c>
      <c r="BS44" s="63">
        <f t="shared" si="23"/>
        <v>0</v>
      </c>
      <c r="BT44" s="63">
        <f t="shared" si="23"/>
        <v>0</v>
      </c>
      <c r="BU44" s="63">
        <f t="shared" si="23"/>
        <v>0</v>
      </c>
      <c r="BV44" s="63">
        <f t="shared" si="23"/>
        <v>0</v>
      </c>
      <c r="BW44" s="63">
        <f t="shared" si="23"/>
        <v>0</v>
      </c>
      <c r="BX44" s="63">
        <f t="shared" si="23"/>
        <v>0</v>
      </c>
      <c r="BY44" s="63">
        <f t="shared" si="23"/>
        <v>0</v>
      </c>
      <c r="BZ44" s="63">
        <f t="shared" si="23"/>
        <v>0</v>
      </c>
    </row>
    <row r="45" spans="1:78" x14ac:dyDescent="0.2">
      <c r="E45" s="9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</row>
    <row r="46" spans="1:78" x14ac:dyDescent="0.2">
      <c r="A46" s="165" t="s">
        <v>96</v>
      </c>
      <c r="B46" s="65"/>
      <c r="E46" s="9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</row>
    <row r="47" spans="1:78" x14ac:dyDescent="0.2">
      <c r="A47" s="155" t="s">
        <v>84</v>
      </c>
      <c r="E47" s="93"/>
      <c r="F47" s="63">
        <f>ScaleEconomics!N142</f>
        <v>36996331.724999994</v>
      </c>
      <c r="G47" s="63">
        <f t="shared" ref="G47:BR47" si="24">F50</f>
        <v>36996331.724999994</v>
      </c>
      <c r="H47" s="63">
        <f t="shared" si="24"/>
        <v>36996331.724999994</v>
      </c>
      <c r="I47" s="63">
        <f t="shared" si="24"/>
        <v>36996331.724999994</v>
      </c>
      <c r="J47" s="63">
        <f t="shared" si="24"/>
        <v>36996331.724999994</v>
      </c>
      <c r="K47" s="63">
        <f t="shared" si="24"/>
        <v>36996331.724999994</v>
      </c>
      <c r="L47" s="63">
        <f t="shared" si="24"/>
        <v>13823459.999999996</v>
      </c>
      <c r="M47" s="63">
        <f t="shared" si="24"/>
        <v>19579594.999999996</v>
      </c>
      <c r="N47" s="63">
        <f t="shared" si="24"/>
        <v>25335729.999999996</v>
      </c>
      <c r="O47" s="63">
        <f t="shared" si="24"/>
        <v>31091864.999999996</v>
      </c>
      <c r="P47" s="63">
        <f t="shared" si="24"/>
        <v>33540466.724999994</v>
      </c>
      <c r="Q47" s="63">
        <f t="shared" si="24"/>
        <v>36996331.724999994</v>
      </c>
      <c r="R47" s="63">
        <f t="shared" si="24"/>
        <v>36996331.724999994</v>
      </c>
      <c r="S47" s="63">
        <f t="shared" si="24"/>
        <v>36996331.724999994</v>
      </c>
      <c r="T47" s="63">
        <f t="shared" si="24"/>
        <v>36996331.724999994</v>
      </c>
      <c r="U47" s="63">
        <f t="shared" si="24"/>
        <v>36996331.724999994</v>
      </c>
      <c r="V47" s="63">
        <f t="shared" si="24"/>
        <v>36996331.724999994</v>
      </c>
      <c r="W47" s="63">
        <f t="shared" si="24"/>
        <v>36996331.724999994</v>
      </c>
      <c r="X47" s="63">
        <f t="shared" si="24"/>
        <v>36996331.724999994</v>
      </c>
      <c r="Y47" s="63">
        <f t="shared" si="24"/>
        <v>36996331.724999994</v>
      </c>
      <c r="Z47" s="63">
        <f t="shared" si="24"/>
        <v>36996331.724999994</v>
      </c>
      <c r="AA47" s="63">
        <f t="shared" si="24"/>
        <v>36996331.724999994</v>
      </c>
      <c r="AB47" s="63">
        <f t="shared" si="24"/>
        <v>36996331.724999994</v>
      </c>
      <c r="AC47" s="63">
        <f t="shared" si="24"/>
        <v>36996331.724999994</v>
      </c>
      <c r="AD47" s="63">
        <f t="shared" si="24"/>
        <v>36996331.724999994</v>
      </c>
      <c r="AE47" s="63">
        <f t="shared" si="24"/>
        <v>36996331.724999994</v>
      </c>
      <c r="AF47" s="63">
        <f t="shared" si="24"/>
        <v>36996331.724999994</v>
      </c>
      <c r="AG47" s="63">
        <f t="shared" si="24"/>
        <v>36996331.724999994</v>
      </c>
      <c r="AH47" s="63">
        <f t="shared" si="24"/>
        <v>36996331.724999994</v>
      </c>
      <c r="AI47" s="63">
        <f t="shared" si="24"/>
        <v>36996331.724999994</v>
      </c>
      <c r="AJ47" s="63">
        <f t="shared" si="24"/>
        <v>36996331.724999994</v>
      </c>
      <c r="AK47" s="63">
        <f t="shared" si="24"/>
        <v>36996331.724999994</v>
      </c>
      <c r="AL47" s="63">
        <f t="shared" si="24"/>
        <v>36996331.724999994</v>
      </c>
      <c r="AM47" s="63">
        <f t="shared" si="24"/>
        <v>36996331.724999994</v>
      </c>
      <c r="AN47" s="63">
        <f t="shared" si="24"/>
        <v>36996331.724999994</v>
      </c>
      <c r="AO47" s="63">
        <f t="shared" si="24"/>
        <v>36996331.724999994</v>
      </c>
      <c r="AP47" s="63">
        <f t="shared" si="24"/>
        <v>36996331.724999994</v>
      </c>
      <c r="AQ47" s="63">
        <f t="shared" si="24"/>
        <v>36996331.724999994</v>
      </c>
      <c r="AR47" s="63">
        <f t="shared" si="24"/>
        <v>36996331.724999994</v>
      </c>
      <c r="AS47" s="63">
        <f t="shared" si="24"/>
        <v>36996331.724999994</v>
      </c>
      <c r="AT47" s="63">
        <f t="shared" si="24"/>
        <v>36996331.724999994</v>
      </c>
      <c r="AU47" s="63">
        <f t="shared" si="24"/>
        <v>36996331.724999994</v>
      </c>
      <c r="AV47" s="63">
        <f t="shared" si="24"/>
        <v>36996331.724999994</v>
      </c>
      <c r="AW47" s="63">
        <f t="shared" si="24"/>
        <v>36996331.724999994</v>
      </c>
      <c r="AX47" s="63">
        <f t="shared" si="24"/>
        <v>36996331.724999994</v>
      </c>
      <c r="AY47" s="63">
        <f t="shared" si="24"/>
        <v>36996331.724999994</v>
      </c>
      <c r="AZ47" s="63">
        <f t="shared" si="24"/>
        <v>36996331.724999994</v>
      </c>
      <c r="BA47" s="63">
        <f t="shared" si="24"/>
        <v>36996331.724999994</v>
      </c>
      <c r="BB47" s="63">
        <f t="shared" si="24"/>
        <v>36996331.724999994</v>
      </c>
      <c r="BC47" s="63">
        <f t="shared" si="24"/>
        <v>36996331.724999994</v>
      </c>
      <c r="BD47" s="63">
        <f t="shared" si="24"/>
        <v>36996331.724999994</v>
      </c>
      <c r="BE47" s="63">
        <f t="shared" si="24"/>
        <v>36996331.724999994</v>
      </c>
      <c r="BF47" s="63">
        <f t="shared" si="24"/>
        <v>36996331.724999994</v>
      </c>
      <c r="BG47" s="63">
        <f t="shared" si="24"/>
        <v>36996331.724999994</v>
      </c>
      <c r="BH47" s="63">
        <f t="shared" si="24"/>
        <v>36996331.724999994</v>
      </c>
      <c r="BI47" s="63">
        <f t="shared" si="24"/>
        <v>36996331.724999994</v>
      </c>
      <c r="BJ47" s="63">
        <f t="shared" si="24"/>
        <v>36996331.724999994</v>
      </c>
      <c r="BK47" s="63">
        <f t="shared" si="24"/>
        <v>36996331.724999994</v>
      </c>
      <c r="BL47" s="63">
        <f t="shared" si="24"/>
        <v>36996331.724999994</v>
      </c>
      <c r="BM47" s="63">
        <f t="shared" si="24"/>
        <v>36996331.724999994</v>
      </c>
      <c r="BN47" s="63">
        <f t="shared" si="24"/>
        <v>36996331.724999994</v>
      </c>
      <c r="BO47" s="63">
        <f t="shared" si="24"/>
        <v>36996331.724999994</v>
      </c>
      <c r="BP47" s="63">
        <f t="shared" si="24"/>
        <v>36996331.724999994</v>
      </c>
      <c r="BQ47" s="63">
        <f t="shared" si="24"/>
        <v>36996331.724999994</v>
      </c>
      <c r="BR47" s="63">
        <f t="shared" si="24"/>
        <v>36996331.724999994</v>
      </c>
      <c r="BS47" s="63">
        <f t="shared" ref="BS47:BZ47" si="25">BR50</f>
        <v>36996331.724999994</v>
      </c>
      <c r="BT47" s="63">
        <f t="shared" si="25"/>
        <v>36996331.724999994</v>
      </c>
      <c r="BU47" s="63">
        <f t="shared" si="25"/>
        <v>36996331.724999994</v>
      </c>
      <c r="BV47" s="63">
        <f t="shared" si="25"/>
        <v>36996331.724999994</v>
      </c>
      <c r="BW47" s="63">
        <f t="shared" si="25"/>
        <v>36996331.724999994</v>
      </c>
      <c r="BX47" s="63">
        <f t="shared" si="25"/>
        <v>36996331.724999994</v>
      </c>
      <c r="BY47" s="63">
        <f t="shared" si="25"/>
        <v>36996331.724999994</v>
      </c>
      <c r="BZ47" s="63">
        <f t="shared" si="25"/>
        <v>36996331.724999994</v>
      </c>
    </row>
    <row r="48" spans="1:78" x14ac:dyDescent="0.2">
      <c r="A48" s="155" t="s">
        <v>97</v>
      </c>
      <c r="E48" s="93"/>
      <c r="F48" s="63">
        <f t="shared" ref="F48:BQ48" si="26">-MAX(MIN(-(F30-F43), F47), 0)</f>
        <v>0</v>
      </c>
      <c r="G48" s="63">
        <f t="shared" si="26"/>
        <v>0</v>
      </c>
      <c r="H48" s="63">
        <f t="shared" si="26"/>
        <v>0</v>
      </c>
      <c r="I48" s="63">
        <f t="shared" si="26"/>
        <v>0</v>
      </c>
      <c r="J48" s="63">
        <f t="shared" si="26"/>
        <v>0</v>
      </c>
      <c r="K48" s="63">
        <f t="shared" si="26"/>
        <v>-23172871.724999998</v>
      </c>
      <c r="L48" s="63">
        <f t="shared" si="26"/>
        <v>-3455865</v>
      </c>
      <c r="M48" s="63">
        <f t="shared" si="26"/>
        <v>-3455865</v>
      </c>
      <c r="N48" s="63">
        <f t="shared" si="26"/>
        <v>-3455865</v>
      </c>
      <c r="O48" s="63">
        <f t="shared" si="26"/>
        <v>-3455865</v>
      </c>
      <c r="P48" s="63">
        <f t="shared" si="26"/>
        <v>0</v>
      </c>
      <c r="Q48" s="63">
        <f t="shared" si="26"/>
        <v>0</v>
      </c>
      <c r="R48" s="63">
        <f t="shared" si="26"/>
        <v>0</v>
      </c>
      <c r="S48" s="63">
        <f t="shared" si="26"/>
        <v>0</v>
      </c>
      <c r="T48" s="63">
        <f t="shared" si="26"/>
        <v>0</v>
      </c>
      <c r="U48" s="63">
        <f t="shared" si="26"/>
        <v>0</v>
      </c>
      <c r="V48" s="63">
        <f t="shared" si="26"/>
        <v>0</v>
      </c>
      <c r="W48" s="63">
        <f t="shared" si="26"/>
        <v>0</v>
      </c>
      <c r="X48" s="63">
        <f t="shared" si="26"/>
        <v>0</v>
      </c>
      <c r="Y48" s="63">
        <f t="shared" si="26"/>
        <v>0</v>
      </c>
      <c r="Z48" s="63">
        <f t="shared" si="26"/>
        <v>0</v>
      </c>
      <c r="AA48" s="63">
        <f t="shared" si="26"/>
        <v>0</v>
      </c>
      <c r="AB48" s="63">
        <f t="shared" si="26"/>
        <v>0</v>
      </c>
      <c r="AC48" s="63">
        <f t="shared" si="26"/>
        <v>0</v>
      </c>
      <c r="AD48" s="63">
        <f t="shared" si="26"/>
        <v>0</v>
      </c>
      <c r="AE48" s="63">
        <f t="shared" si="26"/>
        <v>0</v>
      </c>
      <c r="AF48" s="63">
        <f t="shared" si="26"/>
        <v>0</v>
      </c>
      <c r="AG48" s="63">
        <f t="shared" si="26"/>
        <v>0</v>
      </c>
      <c r="AH48" s="63">
        <f t="shared" si="26"/>
        <v>0</v>
      </c>
      <c r="AI48" s="63">
        <f t="shared" si="26"/>
        <v>0</v>
      </c>
      <c r="AJ48" s="63">
        <f t="shared" si="26"/>
        <v>0</v>
      </c>
      <c r="AK48" s="63">
        <f t="shared" si="26"/>
        <v>0</v>
      </c>
      <c r="AL48" s="63">
        <f t="shared" si="26"/>
        <v>0</v>
      </c>
      <c r="AM48" s="63">
        <f t="shared" si="26"/>
        <v>0</v>
      </c>
      <c r="AN48" s="63">
        <f t="shared" si="26"/>
        <v>0</v>
      </c>
      <c r="AO48" s="63">
        <f t="shared" si="26"/>
        <v>0</v>
      </c>
      <c r="AP48" s="63">
        <f t="shared" si="26"/>
        <v>0</v>
      </c>
      <c r="AQ48" s="63">
        <f t="shared" si="26"/>
        <v>0</v>
      </c>
      <c r="AR48" s="63">
        <f t="shared" si="26"/>
        <v>0</v>
      </c>
      <c r="AS48" s="63">
        <f t="shared" si="26"/>
        <v>0</v>
      </c>
      <c r="AT48" s="63">
        <f t="shared" si="26"/>
        <v>0</v>
      </c>
      <c r="AU48" s="63">
        <f t="shared" si="26"/>
        <v>0</v>
      </c>
      <c r="AV48" s="63">
        <f t="shared" si="26"/>
        <v>0</v>
      </c>
      <c r="AW48" s="63">
        <f t="shared" si="26"/>
        <v>0</v>
      </c>
      <c r="AX48" s="63">
        <f t="shared" si="26"/>
        <v>0</v>
      </c>
      <c r="AY48" s="63">
        <f t="shared" si="26"/>
        <v>0</v>
      </c>
      <c r="AZ48" s="63">
        <f t="shared" si="26"/>
        <v>0</v>
      </c>
      <c r="BA48" s="63">
        <f t="shared" si="26"/>
        <v>0</v>
      </c>
      <c r="BB48" s="63">
        <f t="shared" si="26"/>
        <v>0</v>
      </c>
      <c r="BC48" s="63">
        <f t="shared" si="26"/>
        <v>0</v>
      </c>
      <c r="BD48" s="63">
        <f t="shared" si="26"/>
        <v>0</v>
      </c>
      <c r="BE48" s="63">
        <f t="shared" si="26"/>
        <v>0</v>
      </c>
      <c r="BF48" s="63">
        <f t="shared" si="26"/>
        <v>0</v>
      </c>
      <c r="BG48" s="63">
        <f t="shared" si="26"/>
        <v>0</v>
      </c>
      <c r="BH48" s="63">
        <f t="shared" si="26"/>
        <v>0</v>
      </c>
      <c r="BI48" s="63">
        <f t="shared" si="26"/>
        <v>0</v>
      </c>
      <c r="BJ48" s="63">
        <f t="shared" si="26"/>
        <v>0</v>
      </c>
      <c r="BK48" s="63">
        <f t="shared" si="26"/>
        <v>0</v>
      </c>
      <c r="BL48" s="63">
        <f t="shared" si="26"/>
        <v>0</v>
      </c>
      <c r="BM48" s="63">
        <f t="shared" si="26"/>
        <v>0</v>
      </c>
      <c r="BN48" s="63">
        <f t="shared" si="26"/>
        <v>0</v>
      </c>
      <c r="BO48" s="63">
        <f t="shared" si="26"/>
        <v>0</v>
      </c>
      <c r="BP48" s="63">
        <f t="shared" si="26"/>
        <v>0</v>
      </c>
      <c r="BQ48" s="63">
        <f t="shared" si="26"/>
        <v>0</v>
      </c>
      <c r="BR48" s="63">
        <f t="shared" ref="BR48:BZ48" si="27">-MAX(MIN(-(BR30-BR43), BR47), 0)</f>
        <v>0</v>
      </c>
      <c r="BS48" s="63">
        <f t="shared" si="27"/>
        <v>0</v>
      </c>
      <c r="BT48" s="63">
        <f t="shared" si="27"/>
        <v>0</v>
      </c>
      <c r="BU48" s="63">
        <f t="shared" si="27"/>
        <v>0</v>
      </c>
      <c r="BV48" s="63">
        <f t="shared" si="27"/>
        <v>0</v>
      </c>
      <c r="BW48" s="63">
        <f t="shared" si="27"/>
        <v>0</v>
      </c>
      <c r="BX48" s="63">
        <f t="shared" si="27"/>
        <v>0</v>
      </c>
      <c r="BY48" s="63">
        <f t="shared" si="27"/>
        <v>0</v>
      </c>
      <c r="BZ48" s="63">
        <f t="shared" si="27"/>
        <v>0</v>
      </c>
    </row>
    <row r="49" spans="1:78" x14ac:dyDescent="0.2">
      <c r="A49" s="155" t="s">
        <v>98</v>
      </c>
      <c r="E49" s="93"/>
      <c r="F49" s="63">
        <f>IF(F11&gt;0,MIN(ScaleEconomics!$N$142-F47, F11), 0)</f>
        <v>0</v>
      </c>
      <c r="G49" s="63">
        <f>IF(G11&gt;0,MIN(ScaleEconomics!$N$142-G47, G11), 0)</f>
        <v>0</v>
      </c>
      <c r="H49" s="63">
        <f>IF(H11&gt;0,MIN(ScaleEconomics!$N$142-H47, H11), 0)</f>
        <v>0</v>
      </c>
      <c r="I49" s="63">
        <f>IF(I11&gt;0,MIN(ScaleEconomics!$N$142-I47, I11), 0)</f>
        <v>0</v>
      </c>
      <c r="J49" s="63">
        <f>IF(J11&gt;0,MIN(ScaleEconomics!$N$142-J47, J11), 0)</f>
        <v>0</v>
      </c>
      <c r="K49" s="63">
        <f>IF(K11&gt;0,MIN(ScaleEconomics!$N$142-K47, K11), 0)</f>
        <v>0</v>
      </c>
      <c r="L49" s="63">
        <f>IF(L11&gt;0,MIN(ScaleEconomics!$N$142-L47, L11), 0)</f>
        <v>9212000</v>
      </c>
      <c r="M49" s="63">
        <f>IF(M11&gt;0,MIN(ScaleEconomics!$N$142-M47, M11), 0)</f>
        <v>9212000</v>
      </c>
      <c r="N49" s="63">
        <f>IF(N11&gt;0,MIN(ScaleEconomics!$N$142-N47, N11), 0)</f>
        <v>9212000</v>
      </c>
      <c r="O49" s="63">
        <f>IF(O11&gt;0,MIN(ScaleEconomics!$N$142-O47, O11), 0)</f>
        <v>5904466.7249999978</v>
      </c>
      <c r="P49" s="63">
        <f>IF(P11&gt;0,MIN(ScaleEconomics!$N$142-P47, P11), 0)</f>
        <v>3455865</v>
      </c>
      <c r="Q49" s="63">
        <f>IF(Q11&gt;0,MIN(ScaleEconomics!$N$142-Q47, Q11), 0)</f>
        <v>0</v>
      </c>
      <c r="R49" s="63">
        <f>IF(R11&gt;0,MIN(ScaleEconomics!$N$142-R47, R11), 0)</f>
        <v>0</v>
      </c>
      <c r="S49" s="63">
        <f>IF(S11&gt;0,MIN(ScaleEconomics!$N$142-S47, S11), 0)</f>
        <v>0</v>
      </c>
      <c r="T49" s="63">
        <f>IF(T11&gt;0,MIN(ScaleEconomics!$N$142-T47, T11), 0)</f>
        <v>0</v>
      </c>
      <c r="U49" s="63">
        <f>IF(U11&gt;0,MIN(ScaleEconomics!$N$142-U47, U11), 0)</f>
        <v>0</v>
      </c>
      <c r="V49" s="63">
        <f>IF(V11&gt;0,MIN(ScaleEconomics!$N$142-V47, V11), 0)</f>
        <v>0</v>
      </c>
      <c r="W49" s="63">
        <f>IF(W11&gt;0,MIN(ScaleEconomics!$N$142-W47, W11), 0)</f>
        <v>0</v>
      </c>
      <c r="X49" s="63">
        <f>IF(X11&gt;0,MIN(ScaleEconomics!$N$142-X47, X11), 0)</f>
        <v>0</v>
      </c>
      <c r="Y49" s="63">
        <f>IF(Y11&gt;0,MIN(ScaleEconomics!$N$142-Y47, Y11), 0)</f>
        <v>0</v>
      </c>
      <c r="Z49" s="63">
        <f>IF(Z11&gt;0,MIN(ScaleEconomics!$N$142-Z47, Z11), 0)</f>
        <v>0</v>
      </c>
      <c r="AA49" s="63">
        <f>IF(AA11&gt;0,MIN(ScaleEconomics!$N$142-AA47, AA11), 0)</f>
        <v>0</v>
      </c>
      <c r="AB49" s="63">
        <f>IF(AB11&gt;0,MIN(ScaleEconomics!$N$142-AB47, AB11), 0)</f>
        <v>0</v>
      </c>
      <c r="AC49" s="63">
        <f>IF(AC11&gt;0,MIN(ScaleEconomics!$N$142-AC47, AC11), 0)</f>
        <v>0</v>
      </c>
      <c r="AD49" s="63">
        <f>IF(AD11&gt;0,MIN(ScaleEconomics!$N$142-AD47, AD11), 0)</f>
        <v>0</v>
      </c>
      <c r="AE49" s="63">
        <f>IF(AE11&gt;0,MIN(ScaleEconomics!$N$142-AE47, AE11), 0)</f>
        <v>0</v>
      </c>
      <c r="AF49" s="63">
        <f>IF(AF11&gt;0,MIN(ScaleEconomics!$N$142-AF47, AF11), 0)</f>
        <v>0</v>
      </c>
      <c r="AG49" s="63">
        <f>IF(AG11&gt;0,MIN(ScaleEconomics!$N$142-AG47, AG11), 0)</f>
        <v>0</v>
      </c>
      <c r="AH49" s="63">
        <f>IF(AH11&gt;0,MIN(ScaleEconomics!$N$142-AH47, AH11), 0)</f>
        <v>0</v>
      </c>
      <c r="AI49" s="63">
        <f>IF(AI11&gt;0,MIN(ScaleEconomics!$N$142-AI47, AI11), 0)</f>
        <v>0</v>
      </c>
      <c r="AJ49" s="63">
        <f>IF(AJ11&gt;0,MIN(ScaleEconomics!$N$142-AJ47, AJ11), 0)</f>
        <v>0</v>
      </c>
      <c r="AK49" s="63">
        <f>IF(AK11&gt;0,MIN(ScaleEconomics!$N$142-AK47, AK11), 0)</f>
        <v>0</v>
      </c>
      <c r="AL49" s="63">
        <f>IF(AL11&gt;0,MIN(ScaleEconomics!$N$142-AL47, AL11), 0)</f>
        <v>0</v>
      </c>
      <c r="AM49" s="63">
        <f>IF(AM11&gt;0,MIN(ScaleEconomics!$N$142-AM47, AM11), 0)</f>
        <v>0</v>
      </c>
      <c r="AN49" s="63">
        <f>IF(AN11&gt;0,MIN(ScaleEconomics!$N$142-AN47, AN11), 0)</f>
        <v>0</v>
      </c>
      <c r="AO49" s="63">
        <f>IF(AO11&gt;0,MIN(ScaleEconomics!$N$142-AO47, AO11), 0)</f>
        <v>0</v>
      </c>
      <c r="AP49" s="63">
        <f>IF(AP11&gt;0,MIN(ScaleEconomics!$N$142-AP47, AP11), 0)</f>
        <v>0</v>
      </c>
      <c r="AQ49" s="63">
        <f>IF(AQ11&gt;0,MIN(ScaleEconomics!$N$142-AQ47, AQ11), 0)</f>
        <v>0</v>
      </c>
      <c r="AR49" s="63">
        <f>IF(AR11&gt;0,MIN(ScaleEconomics!$N$142-AR47, AR11), 0)</f>
        <v>0</v>
      </c>
      <c r="AS49" s="63">
        <f>IF(AS11&gt;0,MIN(ScaleEconomics!$N$142-AS47, AS11), 0)</f>
        <v>0</v>
      </c>
      <c r="AT49" s="63">
        <f>IF(AT11&gt;0,MIN(ScaleEconomics!$N$142-AT47, AT11), 0)</f>
        <v>0</v>
      </c>
      <c r="AU49" s="63">
        <f>IF(AU11&gt;0,MIN(ScaleEconomics!$N$142-AU47, AU11), 0)</f>
        <v>0</v>
      </c>
      <c r="AV49" s="63">
        <f>IF(AV11&gt;0,MIN(ScaleEconomics!$N$142-AV47, AV11), 0)</f>
        <v>0</v>
      </c>
      <c r="AW49" s="63">
        <f>IF(AW11&gt;0,MIN(ScaleEconomics!$N$142-AW47, AW11), 0)</f>
        <v>0</v>
      </c>
      <c r="AX49" s="63">
        <f>IF(AX11&gt;0,MIN(ScaleEconomics!$N$142-AX47, AX11), 0)</f>
        <v>0</v>
      </c>
      <c r="AY49" s="63">
        <f>IF(AY11&gt;0,MIN(ScaleEconomics!$N$142-AY47, AY11), 0)</f>
        <v>0</v>
      </c>
      <c r="AZ49" s="63">
        <f>IF(AZ11&gt;0,MIN(ScaleEconomics!$N$142-AZ47, AZ11), 0)</f>
        <v>0</v>
      </c>
      <c r="BA49" s="63">
        <f>IF(BA11&gt;0,MIN(ScaleEconomics!$N$142-BA47, BA11), 0)</f>
        <v>0</v>
      </c>
      <c r="BB49" s="63">
        <f>IF(BB11&gt;0,MIN(ScaleEconomics!$N$142-BB47, BB11), 0)</f>
        <v>0</v>
      </c>
      <c r="BC49" s="63">
        <f>IF(BC11&gt;0,MIN(ScaleEconomics!$N$142-BC47, BC11), 0)</f>
        <v>0</v>
      </c>
      <c r="BD49" s="63">
        <f>IF(BD11&gt;0,MIN(ScaleEconomics!$N$142-BD47, BD11), 0)</f>
        <v>0</v>
      </c>
      <c r="BE49" s="63">
        <f>IF(BE11&gt;0,MIN(ScaleEconomics!$N$142-BE47, BE11), 0)</f>
        <v>0</v>
      </c>
      <c r="BF49" s="63">
        <f>IF(BF11&gt;0,MIN(ScaleEconomics!$N$142-BF47, BF11), 0)</f>
        <v>0</v>
      </c>
      <c r="BG49" s="63">
        <f>IF(BG11&gt;0,MIN(ScaleEconomics!$N$142-BG47, BG11), 0)</f>
        <v>0</v>
      </c>
      <c r="BH49" s="63">
        <f>IF(BH11&gt;0,MIN(ScaleEconomics!$N$142-BH47, BH11), 0)</f>
        <v>0</v>
      </c>
      <c r="BI49" s="63">
        <f>IF(BI11&gt;0,MIN(ScaleEconomics!$N$142-BI47, BI11), 0)</f>
        <v>0</v>
      </c>
      <c r="BJ49" s="63">
        <f>IF(BJ11&gt;0,MIN(ScaleEconomics!$N$142-BJ47, BJ11), 0)</f>
        <v>0</v>
      </c>
      <c r="BK49" s="63">
        <f>IF(BK11&gt;0,MIN(ScaleEconomics!$N$142-BK47, BK11), 0)</f>
        <v>0</v>
      </c>
      <c r="BL49" s="63">
        <f>IF(BL11&gt;0,MIN(ScaleEconomics!$N$142-BL47, BL11), 0)</f>
        <v>0</v>
      </c>
      <c r="BM49" s="63">
        <f>IF(BM11&gt;0,MIN(ScaleEconomics!$N$142-BM47, BM11), 0)</f>
        <v>0</v>
      </c>
      <c r="BN49" s="63">
        <f>IF(BN11&gt;0,MIN(ScaleEconomics!$N$142-BN47, BN11), 0)</f>
        <v>0</v>
      </c>
      <c r="BO49" s="63">
        <f>IF(BO11&gt;0,MIN(ScaleEconomics!$N$142-BO47, BO11), 0)</f>
        <v>0</v>
      </c>
      <c r="BP49" s="63">
        <f>IF(BP11&gt;0,MIN(ScaleEconomics!$N$142-BP47, BP11), 0)</f>
        <v>0</v>
      </c>
      <c r="BQ49" s="63">
        <f>IF(BQ11&gt;0,MIN(ScaleEconomics!$N$142-BQ47, BQ11), 0)</f>
        <v>0</v>
      </c>
      <c r="BR49" s="63">
        <f>IF(BR11&gt;0,MIN(ScaleEconomics!$N$142-BR47, BR11), 0)</f>
        <v>0</v>
      </c>
      <c r="BS49" s="63">
        <f>IF(BS11&gt;0,MIN(ScaleEconomics!$N$142-BS47, BS11), 0)</f>
        <v>0</v>
      </c>
      <c r="BT49" s="63">
        <f>IF(BT11&gt;0,MIN(ScaleEconomics!$N$142-BT47, BT11), 0)</f>
        <v>0</v>
      </c>
      <c r="BU49" s="63">
        <f>IF(BU11&gt;0,MIN(ScaleEconomics!$N$142-BU47, BU11), 0)</f>
        <v>0</v>
      </c>
      <c r="BV49" s="63">
        <f>IF(BV11&gt;0,MIN(ScaleEconomics!$N$142-BV47, BV11), 0)</f>
        <v>0</v>
      </c>
      <c r="BW49" s="63">
        <f>IF(BW11&gt;0,MIN(ScaleEconomics!$N$142-BW47, BW11), 0)</f>
        <v>0</v>
      </c>
      <c r="BX49" s="63">
        <f>IF(BX11&gt;0,MIN(ScaleEconomics!$N$142-BX47, BX11), 0)</f>
        <v>0</v>
      </c>
      <c r="BY49" s="63">
        <f>IF(BY11&gt;0,MIN(ScaleEconomics!$N$142-BY47, BY11), 0)</f>
        <v>0</v>
      </c>
      <c r="BZ49" s="63">
        <f>IF(BZ11&gt;0,MIN(ScaleEconomics!$N$142-BZ47, BZ11), 0)</f>
        <v>0</v>
      </c>
    </row>
    <row r="50" spans="1:78" x14ac:dyDescent="0.2">
      <c r="A50" s="155" t="s">
        <v>86</v>
      </c>
      <c r="E50" s="93"/>
      <c r="F50" s="63">
        <f t="shared" ref="F50:BQ50" si="28">SUM(F47:F49)</f>
        <v>36996331.724999994</v>
      </c>
      <c r="G50" s="63">
        <f t="shared" si="28"/>
        <v>36996331.724999994</v>
      </c>
      <c r="H50" s="63">
        <f t="shared" si="28"/>
        <v>36996331.724999994</v>
      </c>
      <c r="I50" s="63">
        <f t="shared" si="28"/>
        <v>36996331.724999994</v>
      </c>
      <c r="J50" s="63">
        <f t="shared" si="28"/>
        <v>36996331.724999994</v>
      </c>
      <c r="K50" s="63">
        <f t="shared" si="28"/>
        <v>13823459.999999996</v>
      </c>
      <c r="L50" s="63">
        <f t="shared" si="28"/>
        <v>19579594.999999996</v>
      </c>
      <c r="M50" s="63">
        <f t="shared" si="28"/>
        <v>25335729.999999996</v>
      </c>
      <c r="N50" s="63">
        <f t="shared" si="28"/>
        <v>31091864.999999996</v>
      </c>
      <c r="O50" s="63">
        <f t="shared" si="28"/>
        <v>33540466.724999994</v>
      </c>
      <c r="P50" s="63">
        <f t="shared" si="28"/>
        <v>36996331.724999994</v>
      </c>
      <c r="Q50" s="63">
        <f t="shared" si="28"/>
        <v>36996331.724999994</v>
      </c>
      <c r="R50" s="63">
        <f t="shared" si="28"/>
        <v>36996331.724999994</v>
      </c>
      <c r="S50" s="63">
        <f t="shared" si="28"/>
        <v>36996331.724999994</v>
      </c>
      <c r="T50" s="63">
        <f t="shared" si="28"/>
        <v>36996331.724999994</v>
      </c>
      <c r="U50" s="63">
        <f t="shared" si="28"/>
        <v>36996331.724999994</v>
      </c>
      <c r="V50" s="63">
        <f t="shared" si="28"/>
        <v>36996331.724999994</v>
      </c>
      <c r="W50" s="63">
        <f t="shared" si="28"/>
        <v>36996331.724999994</v>
      </c>
      <c r="X50" s="63">
        <f t="shared" si="28"/>
        <v>36996331.724999994</v>
      </c>
      <c r="Y50" s="63">
        <f t="shared" si="28"/>
        <v>36996331.724999994</v>
      </c>
      <c r="Z50" s="63">
        <f t="shared" si="28"/>
        <v>36996331.724999994</v>
      </c>
      <c r="AA50" s="63">
        <f t="shared" si="28"/>
        <v>36996331.724999994</v>
      </c>
      <c r="AB50" s="63">
        <f t="shared" si="28"/>
        <v>36996331.724999994</v>
      </c>
      <c r="AC50" s="63">
        <f t="shared" si="28"/>
        <v>36996331.724999994</v>
      </c>
      <c r="AD50" s="63">
        <f t="shared" si="28"/>
        <v>36996331.724999994</v>
      </c>
      <c r="AE50" s="63">
        <f t="shared" si="28"/>
        <v>36996331.724999994</v>
      </c>
      <c r="AF50" s="63">
        <f t="shared" si="28"/>
        <v>36996331.724999994</v>
      </c>
      <c r="AG50" s="63">
        <f t="shared" si="28"/>
        <v>36996331.724999994</v>
      </c>
      <c r="AH50" s="63">
        <f t="shared" si="28"/>
        <v>36996331.724999994</v>
      </c>
      <c r="AI50" s="63">
        <f t="shared" si="28"/>
        <v>36996331.724999994</v>
      </c>
      <c r="AJ50" s="63">
        <f t="shared" si="28"/>
        <v>36996331.724999994</v>
      </c>
      <c r="AK50" s="63">
        <f t="shared" si="28"/>
        <v>36996331.724999994</v>
      </c>
      <c r="AL50" s="63">
        <f t="shared" si="28"/>
        <v>36996331.724999994</v>
      </c>
      <c r="AM50" s="63">
        <f t="shared" si="28"/>
        <v>36996331.724999994</v>
      </c>
      <c r="AN50" s="63">
        <f t="shared" si="28"/>
        <v>36996331.724999994</v>
      </c>
      <c r="AO50" s="63">
        <f t="shared" si="28"/>
        <v>36996331.724999994</v>
      </c>
      <c r="AP50" s="63">
        <f t="shared" si="28"/>
        <v>36996331.724999994</v>
      </c>
      <c r="AQ50" s="63">
        <f t="shared" si="28"/>
        <v>36996331.724999994</v>
      </c>
      <c r="AR50" s="63">
        <f t="shared" si="28"/>
        <v>36996331.724999994</v>
      </c>
      <c r="AS50" s="63">
        <f t="shared" si="28"/>
        <v>36996331.724999994</v>
      </c>
      <c r="AT50" s="63">
        <f t="shared" si="28"/>
        <v>36996331.724999994</v>
      </c>
      <c r="AU50" s="63">
        <f t="shared" si="28"/>
        <v>36996331.724999994</v>
      </c>
      <c r="AV50" s="63">
        <f t="shared" si="28"/>
        <v>36996331.724999994</v>
      </c>
      <c r="AW50" s="63">
        <f t="shared" si="28"/>
        <v>36996331.724999994</v>
      </c>
      <c r="AX50" s="63">
        <f t="shared" si="28"/>
        <v>36996331.724999994</v>
      </c>
      <c r="AY50" s="63">
        <f t="shared" si="28"/>
        <v>36996331.724999994</v>
      </c>
      <c r="AZ50" s="63">
        <f t="shared" si="28"/>
        <v>36996331.724999994</v>
      </c>
      <c r="BA50" s="63">
        <f t="shared" si="28"/>
        <v>36996331.724999994</v>
      </c>
      <c r="BB50" s="63">
        <f t="shared" si="28"/>
        <v>36996331.724999994</v>
      </c>
      <c r="BC50" s="63">
        <f t="shared" si="28"/>
        <v>36996331.724999994</v>
      </c>
      <c r="BD50" s="63">
        <f t="shared" si="28"/>
        <v>36996331.724999994</v>
      </c>
      <c r="BE50" s="63">
        <f t="shared" si="28"/>
        <v>36996331.724999994</v>
      </c>
      <c r="BF50" s="63">
        <f t="shared" si="28"/>
        <v>36996331.724999994</v>
      </c>
      <c r="BG50" s="63">
        <f t="shared" si="28"/>
        <v>36996331.724999994</v>
      </c>
      <c r="BH50" s="63">
        <f t="shared" si="28"/>
        <v>36996331.724999994</v>
      </c>
      <c r="BI50" s="63">
        <f t="shared" si="28"/>
        <v>36996331.724999994</v>
      </c>
      <c r="BJ50" s="63">
        <f t="shared" si="28"/>
        <v>36996331.724999994</v>
      </c>
      <c r="BK50" s="63">
        <f t="shared" si="28"/>
        <v>36996331.724999994</v>
      </c>
      <c r="BL50" s="63">
        <f t="shared" si="28"/>
        <v>36996331.724999994</v>
      </c>
      <c r="BM50" s="63">
        <f t="shared" si="28"/>
        <v>36996331.724999994</v>
      </c>
      <c r="BN50" s="63">
        <f t="shared" si="28"/>
        <v>36996331.724999994</v>
      </c>
      <c r="BO50" s="63">
        <f t="shared" si="28"/>
        <v>36996331.724999994</v>
      </c>
      <c r="BP50" s="63">
        <f t="shared" si="28"/>
        <v>36996331.724999994</v>
      </c>
      <c r="BQ50" s="63">
        <f t="shared" si="28"/>
        <v>36996331.724999994</v>
      </c>
      <c r="BR50" s="63">
        <f t="shared" ref="BR50:BZ50" si="29">SUM(BR47:BR49)</f>
        <v>36996331.724999994</v>
      </c>
      <c r="BS50" s="63">
        <f t="shared" si="29"/>
        <v>36996331.724999994</v>
      </c>
      <c r="BT50" s="63">
        <f t="shared" si="29"/>
        <v>36996331.724999994</v>
      </c>
      <c r="BU50" s="63">
        <f t="shared" si="29"/>
        <v>36996331.724999994</v>
      </c>
      <c r="BV50" s="63">
        <f t="shared" si="29"/>
        <v>36996331.724999994</v>
      </c>
      <c r="BW50" s="63">
        <f t="shared" si="29"/>
        <v>36996331.724999994</v>
      </c>
      <c r="BX50" s="63">
        <f t="shared" si="29"/>
        <v>36996331.724999994</v>
      </c>
      <c r="BY50" s="63">
        <f t="shared" si="29"/>
        <v>36996331.724999994</v>
      </c>
      <c r="BZ50" s="63">
        <f t="shared" si="29"/>
        <v>36996331.724999994</v>
      </c>
    </row>
    <row r="51" spans="1:78" x14ac:dyDescent="0.2">
      <c r="E51" s="9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</row>
    <row r="52" spans="1:78" x14ac:dyDescent="0.2">
      <c r="A52" s="155" t="s">
        <v>99</v>
      </c>
      <c r="E52" s="93"/>
      <c r="F52" s="63">
        <f>ScaleEconomics!$N$142-F50</f>
        <v>0</v>
      </c>
      <c r="G52" s="63">
        <f>ScaleEconomics!$N$142-G50</f>
        <v>0</v>
      </c>
      <c r="H52" s="63">
        <f>ScaleEconomics!$N$142-H50</f>
        <v>0</v>
      </c>
      <c r="I52" s="63">
        <f>ScaleEconomics!$N$142-I50</f>
        <v>0</v>
      </c>
      <c r="J52" s="63">
        <f>ScaleEconomics!$N$142-J50</f>
        <v>0</v>
      </c>
      <c r="K52" s="63">
        <f>ScaleEconomics!$N$142-K50</f>
        <v>23172871.724999998</v>
      </c>
      <c r="L52" s="63">
        <f>ScaleEconomics!$N$142-L50</f>
        <v>17416736.724999998</v>
      </c>
      <c r="M52" s="63">
        <f>ScaleEconomics!$N$142-M50</f>
        <v>11660601.724999998</v>
      </c>
      <c r="N52" s="63">
        <f>ScaleEconomics!$N$142-N50</f>
        <v>5904466.7249999978</v>
      </c>
      <c r="O52" s="63">
        <f>ScaleEconomics!$N$142-O50</f>
        <v>3455865</v>
      </c>
      <c r="P52" s="63">
        <f>ScaleEconomics!$N$142-P50</f>
        <v>0</v>
      </c>
      <c r="Q52" s="63">
        <f>ScaleEconomics!$N$142-Q50</f>
        <v>0</v>
      </c>
      <c r="R52" s="63">
        <f>ScaleEconomics!$N$142-R50</f>
        <v>0</v>
      </c>
      <c r="S52" s="63">
        <f>ScaleEconomics!$N$142-S50</f>
        <v>0</v>
      </c>
      <c r="T52" s="63">
        <f>ScaleEconomics!$N$142-T50</f>
        <v>0</v>
      </c>
      <c r="U52" s="63">
        <f>ScaleEconomics!$N$142-U50</f>
        <v>0</v>
      </c>
      <c r="V52" s="63">
        <f>ScaleEconomics!$N$142-V50</f>
        <v>0</v>
      </c>
      <c r="W52" s="63">
        <f>ScaleEconomics!$N$142-W50</f>
        <v>0</v>
      </c>
      <c r="X52" s="63">
        <f>ScaleEconomics!$N$142-X50</f>
        <v>0</v>
      </c>
      <c r="Y52" s="63">
        <f>ScaleEconomics!$N$142-Y50</f>
        <v>0</v>
      </c>
      <c r="Z52" s="63">
        <f>ScaleEconomics!$N$142-Z50</f>
        <v>0</v>
      </c>
      <c r="AA52" s="63">
        <f>ScaleEconomics!$N$142-AA50</f>
        <v>0</v>
      </c>
      <c r="AB52" s="63">
        <f>ScaleEconomics!$N$142-AB50</f>
        <v>0</v>
      </c>
      <c r="AC52" s="63">
        <f>ScaleEconomics!$N$142-AC50</f>
        <v>0</v>
      </c>
      <c r="AD52" s="63">
        <f>ScaleEconomics!$N$142-AD50</f>
        <v>0</v>
      </c>
      <c r="AE52" s="63">
        <f>ScaleEconomics!$N$142-AE50</f>
        <v>0</v>
      </c>
      <c r="AF52" s="63">
        <f>ScaleEconomics!$N$142-AF50</f>
        <v>0</v>
      </c>
      <c r="AG52" s="63">
        <f>ScaleEconomics!$N$142-AG50</f>
        <v>0</v>
      </c>
      <c r="AH52" s="63">
        <f>ScaleEconomics!$N$142-AH50</f>
        <v>0</v>
      </c>
      <c r="AI52" s="63">
        <f>ScaleEconomics!$N$142-AI50</f>
        <v>0</v>
      </c>
      <c r="AJ52" s="63">
        <f>ScaleEconomics!$N$142-AJ50</f>
        <v>0</v>
      </c>
      <c r="AK52" s="63">
        <f>ScaleEconomics!$N$142-AK50</f>
        <v>0</v>
      </c>
      <c r="AL52" s="63">
        <f>ScaleEconomics!$N$142-AL50</f>
        <v>0</v>
      </c>
      <c r="AM52" s="63">
        <f>ScaleEconomics!$N$142-AM50</f>
        <v>0</v>
      </c>
      <c r="AN52" s="63">
        <f>ScaleEconomics!$N$142-AN50</f>
        <v>0</v>
      </c>
      <c r="AO52" s="63">
        <f>ScaleEconomics!$N$142-AO50</f>
        <v>0</v>
      </c>
      <c r="AP52" s="63">
        <f>ScaleEconomics!$N$142-AP50</f>
        <v>0</v>
      </c>
      <c r="AQ52" s="63">
        <f>ScaleEconomics!$N$142-AQ50</f>
        <v>0</v>
      </c>
      <c r="AR52" s="63">
        <f>ScaleEconomics!$N$142-AR50</f>
        <v>0</v>
      </c>
      <c r="AS52" s="63">
        <f>ScaleEconomics!$N$142-AS50</f>
        <v>0</v>
      </c>
      <c r="AT52" s="63">
        <f>ScaleEconomics!$N$142-AT50</f>
        <v>0</v>
      </c>
      <c r="AU52" s="63">
        <f>ScaleEconomics!$N$142-AU50</f>
        <v>0</v>
      </c>
      <c r="AV52" s="63">
        <f>ScaleEconomics!$N$142-AV50</f>
        <v>0</v>
      </c>
      <c r="AW52" s="63">
        <f>ScaleEconomics!$N$142-AW50</f>
        <v>0</v>
      </c>
      <c r="AX52" s="63">
        <f>ScaleEconomics!$N$142-AX50</f>
        <v>0</v>
      </c>
      <c r="AY52" s="63">
        <f>ScaleEconomics!$N$142-AY50</f>
        <v>0</v>
      </c>
      <c r="AZ52" s="63">
        <f>ScaleEconomics!$N$142-AZ50</f>
        <v>0</v>
      </c>
      <c r="BA52" s="63">
        <f>ScaleEconomics!$N$142-BA50</f>
        <v>0</v>
      </c>
      <c r="BB52" s="63">
        <f>ScaleEconomics!$N$142-BB50</f>
        <v>0</v>
      </c>
      <c r="BC52" s="63">
        <f>ScaleEconomics!$N$142-BC50</f>
        <v>0</v>
      </c>
      <c r="BD52" s="63">
        <f>ScaleEconomics!$N$142-BD50</f>
        <v>0</v>
      </c>
      <c r="BE52" s="63">
        <f>ScaleEconomics!$N$142-BE50</f>
        <v>0</v>
      </c>
      <c r="BF52" s="63">
        <f>ScaleEconomics!$N$142-BF50</f>
        <v>0</v>
      </c>
      <c r="BG52" s="63">
        <f>ScaleEconomics!$N$142-BG50</f>
        <v>0</v>
      </c>
      <c r="BH52" s="63">
        <f>ScaleEconomics!$N$142-BH50</f>
        <v>0</v>
      </c>
      <c r="BI52" s="63">
        <f>ScaleEconomics!$N$142-BI50</f>
        <v>0</v>
      </c>
      <c r="BJ52" s="63">
        <f>ScaleEconomics!$N$142-BJ50</f>
        <v>0</v>
      </c>
      <c r="BK52" s="63">
        <f>ScaleEconomics!$N$142-BK50</f>
        <v>0</v>
      </c>
      <c r="BL52" s="63">
        <f>ScaleEconomics!$N$142-BL50</f>
        <v>0</v>
      </c>
      <c r="BM52" s="63">
        <f>ScaleEconomics!$N$142-BM50</f>
        <v>0</v>
      </c>
      <c r="BN52" s="63">
        <f>ScaleEconomics!$N$142-BN50</f>
        <v>0</v>
      </c>
      <c r="BO52" s="63">
        <f>ScaleEconomics!$N$142-BO50</f>
        <v>0</v>
      </c>
      <c r="BP52" s="63">
        <f>ScaleEconomics!$N$142-BP50</f>
        <v>0</v>
      </c>
      <c r="BQ52" s="63">
        <f>ScaleEconomics!$N$142-BQ50</f>
        <v>0</v>
      </c>
      <c r="BR52" s="63">
        <f>ScaleEconomics!$N$142-BR50</f>
        <v>0</v>
      </c>
      <c r="BS52" s="63">
        <f>ScaleEconomics!$N$142-BS50</f>
        <v>0</v>
      </c>
      <c r="BT52" s="63">
        <f>ScaleEconomics!$N$142-BT50</f>
        <v>0</v>
      </c>
      <c r="BU52" s="63">
        <f>ScaleEconomics!$N$142-BU50</f>
        <v>0</v>
      </c>
      <c r="BV52" s="63">
        <f>ScaleEconomics!$N$142-BV50</f>
        <v>0</v>
      </c>
      <c r="BW52" s="63">
        <f>ScaleEconomics!$N$142-BW50</f>
        <v>0</v>
      </c>
      <c r="BX52" s="63">
        <f>ScaleEconomics!$N$142-BX50</f>
        <v>0</v>
      </c>
      <c r="BY52" s="63">
        <f>ScaleEconomics!$N$142-BY50</f>
        <v>0</v>
      </c>
      <c r="BZ52" s="63">
        <f>ScaleEconomics!$N$142-BZ50</f>
        <v>0</v>
      </c>
    </row>
    <row r="53" spans="1:78" x14ac:dyDescent="0.2">
      <c r="A53" s="155" t="s">
        <v>100</v>
      </c>
      <c r="C53" s="50">
        <f>SUM(F53:BB53)</f>
        <v>286059.96342821151</v>
      </c>
      <c r="E53" s="93"/>
      <c r="F53" s="63">
        <f>(F52+F54)*ScaleEconomics!$N$139/12</f>
        <v>0</v>
      </c>
      <c r="G53" s="63">
        <f>(G52+G54)*ScaleEconomics!$N$139/12</f>
        <v>0</v>
      </c>
      <c r="H53" s="63">
        <f>(H52+H54)*ScaleEconomics!$N$139/12</f>
        <v>0</v>
      </c>
      <c r="I53" s="63">
        <f>(I52+I54)*ScaleEconomics!$N$139/12</f>
        <v>0</v>
      </c>
      <c r="J53" s="63">
        <f>(J52+J54)*ScaleEconomics!$N$139/12</f>
        <v>0</v>
      </c>
      <c r="K53" s="63">
        <f>(K52+K54)*ScaleEconomics!$N$139/12</f>
        <v>106208.99540624999</v>
      </c>
      <c r="L53" s="63">
        <f>(L52+L54)*ScaleEconomics!$N$139/12</f>
        <v>80313.501218528647</v>
      </c>
      <c r="M53" s="63">
        <f>(M52+M54)*ScaleEconomics!$N$139/12</f>
        <v>54299.319349113561</v>
      </c>
      <c r="N53" s="63">
        <f>(N52+N54)*ScaleEconomics!$N$139/12</f>
        <v>28165.905812796995</v>
      </c>
      <c r="O53" s="63">
        <f>(O52+O54)*ScaleEconomics!$N$139/12</f>
        <v>17072.241641522323</v>
      </c>
      <c r="P53" s="63">
        <f>(P52+P54)*ScaleEconomics!$N$139/12</f>
        <v>0</v>
      </c>
      <c r="Q53" s="63">
        <f>(Q52+Q54)*ScaleEconomics!$N$139/12</f>
        <v>0</v>
      </c>
      <c r="R53" s="63">
        <f>(R52+R54)*ScaleEconomics!$N$139/12</f>
        <v>0</v>
      </c>
      <c r="S53" s="63">
        <f>(S52+S54)*ScaleEconomics!$N$139/12</f>
        <v>0</v>
      </c>
      <c r="T53" s="63">
        <f>(T52+T54)*ScaleEconomics!$N$139/12</f>
        <v>0</v>
      </c>
      <c r="U53" s="63">
        <f>(U52+U54)*ScaleEconomics!$N$139/12</f>
        <v>0</v>
      </c>
      <c r="V53" s="63">
        <f>(V52+V54)*ScaleEconomics!$N$139/12</f>
        <v>0</v>
      </c>
      <c r="W53" s="63">
        <f>(W52+W54)*ScaleEconomics!$N$139/12</f>
        <v>0</v>
      </c>
      <c r="X53" s="63">
        <f>(X52+X54)*ScaleEconomics!$N$139/12</f>
        <v>0</v>
      </c>
      <c r="Y53" s="63">
        <f>(Y52+Y54)*ScaleEconomics!$N$139/12</f>
        <v>0</v>
      </c>
      <c r="Z53" s="63">
        <f>(Z52+Z54)*ScaleEconomics!$N$139/12</f>
        <v>0</v>
      </c>
      <c r="AA53" s="63">
        <f>(AA52+AA54)*ScaleEconomics!$N$139/12</f>
        <v>0</v>
      </c>
      <c r="AB53" s="63">
        <f>(AB52+AB54)*ScaleEconomics!$N$139/12</f>
        <v>0</v>
      </c>
      <c r="AC53" s="63">
        <f>(AC52+AC54)*ScaleEconomics!$N$139/12</f>
        <v>0</v>
      </c>
      <c r="AD53" s="63">
        <f>(AD52+AD54)*ScaleEconomics!$N$139/12</f>
        <v>0</v>
      </c>
      <c r="AE53" s="63">
        <f>(AE52+AE54)*ScaleEconomics!$N$139/12</f>
        <v>0</v>
      </c>
      <c r="AF53" s="63">
        <f>(AF52+AF54)*ScaleEconomics!$N$139/12</f>
        <v>0</v>
      </c>
      <c r="AG53" s="63">
        <f>(AG52+AG54)*ScaleEconomics!$N$139/12</f>
        <v>0</v>
      </c>
      <c r="AH53" s="63">
        <f>(AH52+AH54)*ScaleEconomics!$N$139/12</f>
        <v>0</v>
      </c>
      <c r="AI53" s="63">
        <f>(AI52+AI54)*ScaleEconomics!$N$139/12</f>
        <v>0</v>
      </c>
      <c r="AJ53" s="63">
        <f>(AJ52+AJ54)*ScaleEconomics!$N$139/12</f>
        <v>0</v>
      </c>
      <c r="AK53" s="63">
        <f>(AK52+AK54)*ScaleEconomics!$N$139/12</f>
        <v>0</v>
      </c>
      <c r="AL53" s="63">
        <f>(AL52+AL54)*ScaleEconomics!$N$139/12</f>
        <v>0</v>
      </c>
      <c r="AM53" s="63">
        <f>(AM52+AM54)*ScaleEconomics!$N$139/12</f>
        <v>0</v>
      </c>
      <c r="AN53" s="63">
        <f>(AN52+AN54)*ScaleEconomics!$N$139/12</f>
        <v>0</v>
      </c>
      <c r="AO53" s="63">
        <f>(AO52+AO54)*ScaleEconomics!$N$139/12</f>
        <v>0</v>
      </c>
      <c r="AP53" s="63">
        <f>(AP52+AP54)*ScaleEconomics!$N$139/12</f>
        <v>0</v>
      </c>
      <c r="AQ53" s="63">
        <f>(AQ52+AQ54)*ScaleEconomics!$N$139/12</f>
        <v>0</v>
      </c>
      <c r="AR53" s="63">
        <f>(AR52+AR54)*ScaleEconomics!$N$139/12</f>
        <v>0</v>
      </c>
      <c r="AS53" s="63">
        <f>(AS52+AS54)*ScaleEconomics!$N$139/12</f>
        <v>0</v>
      </c>
      <c r="AT53" s="63">
        <f>(AT52+AT54)*ScaleEconomics!$N$139/12</f>
        <v>0</v>
      </c>
      <c r="AU53" s="63">
        <f>(AU52+AU54)*ScaleEconomics!$N$139/12</f>
        <v>0</v>
      </c>
      <c r="AV53" s="63">
        <f>(AV52+AV54)*ScaleEconomics!$N$139/12</f>
        <v>0</v>
      </c>
      <c r="AW53" s="63">
        <f>(AW52+AW54)*ScaleEconomics!$N$139/12</f>
        <v>0</v>
      </c>
      <c r="AX53" s="63">
        <f>(AX52+AX54)*ScaleEconomics!$N$139/12</f>
        <v>0</v>
      </c>
      <c r="AY53" s="63">
        <f>(AY52+AY54)*ScaleEconomics!$N$139/12</f>
        <v>0</v>
      </c>
      <c r="AZ53" s="63">
        <f>(AZ52+AZ54)*ScaleEconomics!$N$139/12</f>
        <v>0</v>
      </c>
      <c r="BA53" s="63">
        <f>(BA52+BA54)*ScaleEconomics!$N$139/12</f>
        <v>0</v>
      </c>
      <c r="BB53" s="63">
        <f>(BB52+BB54)*ScaleEconomics!$N$139/12</f>
        <v>0</v>
      </c>
      <c r="BC53" s="63">
        <f>(BC52+BC54)*ScaleEconomics!$N$139/12</f>
        <v>0</v>
      </c>
      <c r="BD53" s="63">
        <f>(BD52+BD54)*ScaleEconomics!$N$139/12</f>
        <v>0</v>
      </c>
      <c r="BE53" s="63">
        <f>(BE52+BE54)*ScaleEconomics!$N$139/12</f>
        <v>0</v>
      </c>
      <c r="BF53" s="63">
        <f>(BF52+BF54)*ScaleEconomics!$N$139/12</f>
        <v>0</v>
      </c>
      <c r="BG53" s="63">
        <f>(BG52+BG54)*ScaleEconomics!$N$139/12</f>
        <v>0</v>
      </c>
      <c r="BH53" s="63">
        <f>(BH52+BH54)*ScaleEconomics!$N$139/12</f>
        <v>0</v>
      </c>
      <c r="BI53" s="63">
        <f>(BI52+BI54)*ScaleEconomics!$N$139/12</f>
        <v>0</v>
      </c>
      <c r="BJ53" s="63">
        <f>(BJ52+BJ54)*ScaleEconomics!$N$139/12</f>
        <v>0</v>
      </c>
      <c r="BK53" s="63">
        <f>(BK52+BK54)*ScaleEconomics!$N$139/12</f>
        <v>0</v>
      </c>
      <c r="BL53" s="63">
        <f>(BL52+BL54)*ScaleEconomics!$N$139/12</f>
        <v>0</v>
      </c>
      <c r="BM53" s="63">
        <f>(BM52+BM54)*ScaleEconomics!$N$139/12</f>
        <v>0</v>
      </c>
      <c r="BN53" s="63">
        <f>(BN52+BN54)*ScaleEconomics!$N$139/12</f>
        <v>0</v>
      </c>
      <c r="BO53" s="63">
        <f>(BO52+BO54)*ScaleEconomics!$N$139/12</f>
        <v>0</v>
      </c>
      <c r="BP53" s="63">
        <f>(BP52+BP54)*ScaleEconomics!$N$139/12</f>
        <v>0</v>
      </c>
      <c r="BQ53" s="63">
        <f>(BQ52+BQ54)*ScaleEconomics!$N$139/12</f>
        <v>0</v>
      </c>
      <c r="BR53" s="63">
        <f>(BR52+BR54)*ScaleEconomics!$N$139/12</f>
        <v>0</v>
      </c>
      <c r="BS53" s="63">
        <f>(BS52+BS54)*ScaleEconomics!$N$139/12</f>
        <v>0</v>
      </c>
      <c r="BT53" s="63">
        <f>(BT52+BT54)*ScaleEconomics!$N$139/12</f>
        <v>0</v>
      </c>
      <c r="BU53" s="63">
        <f>(BU52+BU54)*ScaleEconomics!$N$139/12</f>
        <v>0</v>
      </c>
      <c r="BV53" s="63">
        <f>(BV52+BV54)*ScaleEconomics!$N$139/12</f>
        <v>0</v>
      </c>
      <c r="BW53" s="63">
        <f>(BW52+BW54)*ScaleEconomics!$N$139/12</f>
        <v>0</v>
      </c>
      <c r="BX53" s="63">
        <f>(BX52+BX54)*ScaleEconomics!$N$139/12</f>
        <v>0</v>
      </c>
      <c r="BY53" s="63">
        <f>(BY52+BY54)*ScaleEconomics!$N$139/12</f>
        <v>0</v>
      </c>
      <c r="BZ53" s="63">
        <f>(BZ52+BZ54)*ScaleEconomics!$N$139/12</f>
        <v>0</v>
      </c>
    </row>
    <row r="54" spans="1:78" x14ac:dyDescent="0.2">
      <c r="A54" s="155" t="s">
        <v>101</v>
      </c>
      <c r="E54" s="93"/>
      <c r="F54" s="63">
        <f>IF(F52=0,0,SUM($E$53:E53))</f>
        <v>0</v>
      </c>
      <c r="G54" s="63">
        <f>IF(G52=0,0,SUM($E$53:F53))</f>
        <v>0</v>
      </c>
      <c r="H54" s="63">
        <f>IF(H52=0,0,SUM($E$53:G53))</f>
        <v>0</v>
      </c>
      <c r="I54" s="63">
        <f>IF(I52=0,0,SUM($E$53:H53))</f>
        <v>0</v>
      </c>
      <c r="J54" s="63">
        <f>IF(J52=0,0,SUM($E$53:I53))</f>
        <v>0</v>
      </c>
      <c r="K54" s="63">
        <f>IF(K52=0,0,SUM($E$53:J53))</f>
        <v>0</v>
      </c>
      <c r="L54" s="63">
        <f>IF(L52=0,0,SUM($E$53:K53))</f>
        <v>106208.99540624999</v>
      </c>
      <c r="M54" s="63">
        <f>IF(M52=0,0,SUM($E$53:L53))</f>
        <v>186522.49662477864</v>
      </c>
      <c r="N54" s="63">
        <f>IF(N52=0,0,SUM($E$53:M53))</f>
        <v>240821.8159738922</v>
      </c>
      <c r="O54" s="63">
        <f>IF(O52=0,0,SUM($E$53:N53))</f>
        <v>268987.72178668919</v>
      </c>
      <c r="P54" s="63">
        <f>IF(P52=0,0,SUM($E$53:O53))</f>
        <v>0</v>
      </c>
      <c r="Q54" s="63">
        <f>IF(Q52=0,0,SUM($E$53:P53))</f>
        <v>0</v>
      </c>
      <c r="R54" s="63">
        <f>IF(R52=0,0,SUM($E$53:Q53))</f>
        <v>0</v>
      </c>
      <c r="S54" s="63">
        <f>IF(S52=0,0,SUM($E$53:R53))</f>
        <v>0</v>
      </c>
      <c r="T54" s="63">
        <f>IF(T52=0,0,SUM($E$53:S53))</f>
        <v>0</v>
      </c>
      <c r="U54" s="63">
        <f>IF(U52=0,0,SUM($E$53:T53))</f>
        <v>0</v>
      </c>
      <c r="V54" s="63">
        <f>IF(V52=0,0,SUM($E$53:U53))</f>
        <v>0</v>
      </c>
      <c r="W54" s="63">
        <f>IF(W52=0,0,SUM($E$53:V53))</f>
        <v>0</v>
      </c>
      <c r="X54" s="63">
        <f>IF(X52=0,0,SUM($E$53:W53))</f>
        <v>0</v>
      </c>
      <c r="Y54" s="63">
        <f>IF(Y52=0,0,SUM($E$53:X53))</f>
        <v>0</v>
      </c>
      <c r="Z54" s="63">
        <f>IF(Z52=0,0,SUM($E$53:Y53))</f>
        <v>0</v>
      </c>
      <c r="AA54" s="63">
        <f>IF(AA52=0,0,SUM($E$53:Z53))</f>
        <v>0</v>
      </c>
      <c r="AB54" s="63">
        <f>IF(AB52=0,0,SUM($E$53:AA53))</f>
        <v>0</v>
      </c>
      <c r="AC54" s="63">
        <f>IF(AC52=0,0,SUM($E$53:AB53))</f>
        <v>0</v>
      </c>
      <c r="AD54" s="63">
        <f>IF(AD52=0,0,SUM($E$53:AC53))</f>
        <v>0</v>
      </c>
      <c r="AE54" s="63">
        <f>IF(AE52=0,0,SUM($E$53:AD53))</f>
        <v>0</v>
      </c>
      <c r="AF54" s="63">
        <f>IF(AF52=0,0,SUM($E$53:AE53))</f>
        <v>0</v>
      </c>
      <c r="AG54" s="63">
        <f>IF(AG52=0,0,SUM($E$53:AF53))</f>
        <v>0</v>
      </c>
      <c r="AH54" s="63">
        <f>IF(AH52=0,0,SUM($E$53:AG53))</f>
        <v>0</v>
      </c>
      <c r="AI54" s="63">
        <f>IF(AI52=0,0,SUM($E$53:AH53))</f>
        <v>0</v>
      </c>
      <c r="AJ54" s="63">
        <f>IF(AJ52=0,0,SUM($E$53:AI53))</f>
        <v>0</v>
      </c>
      <c r="AK54" s="63">
        <f>IF(AK52=0,0,SUM($E$53:AJ53))</f>
        <v>0</v>
      </c>
      <c r="AL54" s="63">
        <f>IF(AL52=0,0,SUM($E$53:AK53))</f>
        <v>0</v>
      </c>
      <c r="AM54" s="63">
        <f>IF(AM52=0,0,SUM($E$53:AL53))</f>
        <v>0</v>
      </c>
      <c r="AN54" s="63">
        <f>IF(AN52=0,0,SUM($E$53:AM53))</f>
        <v>0</v>
      </c>
      <c r="AO54" s="63">
        <f>IF(AO52=0,0,SUM($E$53:AN53))</f>
        <v>0</v>
      </c>
      <c r="AP54" s="63">
        <f>IF(AP52=0,0,SUM($E$53:AO53))</f>
        <v>0</v>
      </c>
      <c r="AQ54" s="63">
        <f>IF(AQ52=0,0,SUM($E$53:AP53))</f>
        <v>0</v>
      </c>
      <c r="AR54" s="63">
        <f>IF(AR52=0,0,SUM($E$53:AQ53))</f>
        <v>0</v>
      </c>
      <c r="AS54" s="63">
        <f>IF(AS52=0,0,SUM($E$53:AR53))</f>
        <v>0</v>
      </c>
      <c r="AT54" s="63">
        <f>IF(AT52=0,0,SUM($E$53:AS53))</f>
        <v>0</v>
      </c>
      <c r="AU54" s="63">
        <f>IF(AU52=0,0,SUM($E$53:AT53))</f>
        <v>0</v>
      </c>
      <c r="AV54" s="63">
        <f>IF(AV52=0,0,SUM($E$53:AU53))</f>
        <v>0</v>
      </c>
      <c r="AW54" s="63">
        <f>IF(AW52=0,0,SUM($E$53:AV53))</f>
        <v>0</v>
      </c>
      <c r="AX54" s="63">
        <f>IF(AX52=0,0,SUM($E$53:AW53))</f>
        <v>0</v>
      </c>
      <c r="AY54" s="63">
        <f>IF(AY52=0,0,SUM($E$53:AX53))</f>
        <v>0</v>
      </c>
      <c r="AZ54" s="63">
        <f>IF(AZ52=0,0,SUM($E$53:AY53))</f>
        <v>0</v>
      </c>
      <c r="BA54" s="63">
        <f>IF(BA52=0,0,SUM($E$53:AZ53))</f>
        <v>0</v>
      </c>
      <c r="BB54" s="63">
        <f>IF(BB52=0,0,SUM($E$53:BA53))</f>
        <v>0</v>
      </c>
      <c r="BC54" s="63">
        <f>IF(BC52=0,0,SUM($E$53:BB53))</f>
        <v>0</v>
      </c>
      <c r="BD54" s="63">
        <f>IF(BD52=0,0,SUM($E$53:BC53))</f>
        <v>0</v>
      </c>
      <c r="BE54" s="63">
        <f>IF(BE52=0,0,SUM($E$53:BD53))</f>
        <v>0</v>
      </c>
      <c r="BF54" s="63">
        <f>IF(BF52=0,0,SUM($E$53:BE53))</f>
        <v>0</v>
      </c>
      <c r="BG54" s="63">
        <f>IF(BG52=0,0,SUM($E$53:BF53))</f>
        <v>0</v>
      </c>
      <c r="BH54" s="63">
        <f>IF(BH52=0,0,SUM($E$53:BG53))</f>
        <v>0</v>
      </c>
      <c r="BI54" s="63">
        <f>IF(BI52=0,0,SUM($E$53:BH53))</f>
        <v>0</v>
      </c>
      <c r="BJ54" s="63">
        <f>IF(BJ52=0,0,SUM($E$53:BI53))</f>
        <v>0</v>
      </c>
      <c r="BK54" s="63">
        <f>IF(BK52=0,0,SUM($E$53:BJ53))</f>
        <v>0</v>
      </c>
      <c r="BL54" s="63">
        <f>IF(BL52=0,0,SUM($E$53:BK53))</f>
        <v>0</v>
      </c>
      <c r="BM54" s="63">
        <f>IF(BM52=0,0,SUM($E$53:BL53))</f>
        <v>0</v>
      </c>
      <c r="BN54" s="63">
        <f>IF(BN52=0,0,SUM($E$53:BM53))</f>
        <v>0</v>
      </c>
      <c r="BO54" s="63">
        <f>IF(BO52=0,0,SUM($E$53:BN53))</f>
        <v>0</v>
      </c>
      <c r="BP54" s="63">
        <f>IF(BP52=0,0,SUM($E$53:BO53))</f>
        <v>0</v>
      </c>
      <c r="BQ54" s="63">
        <f>IF(BQ52=0,0,SUM($E$53:BP53))</f>
        <v>0</v>
      </c>
      <c r="BR54" s="63">
        <f>IF(BR52=0,0,SUM($E$53:BQ53))</f>
        <v>0</v>
      </c>
      <c r="BS54" s="63">
        <f>IF(BS52=0,0,SUM($E$53:BR53))</f>
        <v>0</v>
      </c>
      <c r="BT54" s="63">
        <f>IF(BT52=0,0,SUM($E$53:BS53))</f>
        <v>0</v>
      </c>
      <c r="BU54" s="63">
        <f>IF(BU52=0,0,SUM($E$53:BT53))</f>
        <v>0</v>
      </c>
      <c r="BV54" s="63">
        <f>IF(BV52=0,0,SUM($E$53:BU53))</f>
        <v>0</v>
      </c>
      <c r="BW54" s="63">
        <f>IF(BW52=0,0,SUM($E$53:BV53))</f>
        <v>0</v>
      </c>
      <c r="BX54" s="63">
        <f>IF(BX52=0,0,SUM($E$53:BW53))</f>
        <v>0</v>
      </c>
      <c r="BY54" s="63">
        <f>IF(BY52=0,0,SUM($E$53:BX53))</f>
        <v>0</v>
      </c>
      <c r="BZ54" s="63">
        <f>IF(BZ52=0,0,SUM($E$53:BY53))</f>
        <v>0</v>
      </c>
    </row>
    <row r="55" spans="1:78" x14ac:dyDescent="0.2">
      <c r="E55" s="9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</row>
    <row r="56" spans="1:78" x14ac:dyDescent="0.2">
      <c r="A56" s="154" t="s">
        <v>105</v>
      </c>
      <c r="B56" s="29"/>
      <c r="E56" s="9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</row>
    <row r="57" spans="1:78" x14ac:dyDescent="0.2">
      <c r="A57" s="156" t="s">
        <v>106</v>
      </c>
      <c r="B57" s="31"/>
      <c r="E57" s="9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</row>
    <row r="58" spans="1:78" x14ac:dyDescent="0.2">
      <c r="A58" s="155" t="s">
        <v>107</v>
      </c>
      <c r="C58" s="50">
        <f>SUM(F58:BB58)</f>
        <v>36996331.724999994</v>
      </c>
      <c r="E58" s="93"/>
      <c r="F58" s="63">
        <f t="shared" ref="F58:BQ58" si="30">-F48</f>
        <v>0</v>
      </c>
      <c r="G58" s="63">
        <f t="shared" si="30"/>
        <v>0</v>
      </c>
      <c r="H58" s="63">
        <f t="shared" si="30"/>
        <v>0</v>
      </c>
      <c r="I58" s="63">
        <f t="shared" si="30"/>
        <v>0</v>
      </c>
      <c r="J58" s="63">
        <f t="shared" si="30"/>
        <v>0</v>
      </c>
      <c r="K58" s="63">
        <f t="shared" si="30"/>
        <v>23172871.724999998</v>
      </c>
      <c r="L58" s="63">
        <f t="shared" si="30"/>
        <v>3455865</v>
      </c>
      <c r="M58" s="63">
        <f t="shared" si="30"/>
        <v>3455865</v>
      </c>
      <c r="N58" s="63">
        <f t="shared" si="30"/>
        <v>3455865</v>
      </c>
      <c r="O58" s="63">
        <f t="shared" si="30"/>
        <v>3455865</v>
      </c>
      <c r="P58" s="63">
        <f t="shared" si="30"/>
        <v>0</v>
      </c>
      <c r="Q58" s="63">
        <f t="shared" si="30"/>
        <v>0</v>
      </c>
      <c r="R58" s="63">
        <f t="shared" si="30"/>
        <v>0</v>
      </c>
      <c r="S58" s="63">
        <f t="shared" si="30"/>
        <v>0</v>
      </c>
      <c r="T58" s="63">
        <f t="shared" si="30"/>
        <v>0</v>
      </c>
      <c r="U58" s="63">
        <f t="shared" si="30"/>
        <v>0</v>
      </c>
      <c r="V58" s="63">
        <f t="shared" si="30"/>
        <v>0</v>
      </c>
      <c r="W58" s="63">
        <f t="shared" si="30"/>
        <v>0</v>
      </c>
      <c r="X58" s="63">
        <f t="shared" si="30"/>
        <v>0</v>
      </c>
      <c r="Y58" s="63">
        <f t="shared" si="30"/>
        <v>0</v>
      </c>
      <c r="Z58" s="63">
        <f t="shared" si="30"/>
        <v>0</v>
      </c>
      <c r="AA58" s="63">
        <f t="shared" si="30"/>
        <v>0</v>
      </c>
      <c r="AB58" s="63">
        <f t="shared" si="30"/>
        <v>0</v>
      </c>
      <c r="AC58" s="63">
        <f t="shared" si="30"/>
        <v>0</v>
      </c>
      <c r="AD58" s="63">
        <f t="shared" si="30"/>
        <v>0</v>
      </c>
      <c r="AE58" s="63">
        <f t="shared" si="30"/>
        <v>0</v>
      </c>
      <c r="AF58" s="63">
        <f t="shared" si="30"/>
        <v>0</v>
      </c>
      <c r="AG58" s="63">
        <f t="shared" si="30"/>
        <v>0</v>
      </c>
      <c r="AH58" s="63">
        <f t="shared" si="30"/>
        <v>0</v>
      </c>
      <c r="AI58" s="63">
        <f t="shared" si="30"/>
        <v>0</v>
      </c>
      <c r="AJ58" s="63">
        <f t="shared" si="30"/>
        <v>0</v>
      </c>
      <c r="AK58" s="63">
        <f t="shared" si="30"/>
        <v>0</v>
      </c>
      <c r="AL58" s="63">
        <f t="shared" si="30"/>
        <v>0</v>
      </c>
      <c r="AM58" s="63">
        <f t="shared" si="30"/>
        <v>0</v>
      </c>
      <c r="AN58" s="63">
        <f t="shared" si="30"/>
        <v>0</v>
      </c>
      <c r="AO58" s="63">
        <f t="shared" si="30"/>
        <v>0</v>
      </c>
      <c r="AP58" s="63">
        <f t="shared" si="30"/>
        <v>0</v>
      </c>
      <c r="AQ58" s="63">
        <f t="shared" si="30"/>
        <v>0</v>
      </c>
      <c r="AR58" s="63">
        <f t="shared" si="30"/>
        <v>0</v>
      </c>
      <c r="AS58" s="63">
        <f t="shared" si="30"/>
        <v>0</v>
      </c>
      <c r="AT58" s="63">
        <f t="shared" si="30"/>
        <v>0</v>
      </c>
      <c r="AU58" s="63">
        <f t="shared" si="30"/>
        <v>0</v>
      </c>
      <c r="AV58" s="63">
        <f t="shared" si="30"/>
        <v>0</v>
      </c>
      <c r="AW58" s="63">
        <f t="shared" si="30"/>
        <v>0</v>
      </c>
      <c r="AX58" s="63">
        <f t="shared" si="30"/>
        <v>0</v>
      </c>
      <c r="AY58" s="63">
        <f t="shared" si="30"/>
        <v>0</v>
      </c>
      <c r="AZ58" s="63">
        <f t="shared" si="30"/>
        <v>0</v>
      </c>
      <c r="BA58" s="63">
        <f t="shared" si="30"/>
        <v>0</v>
      </c>
      <c r="BB58" s="63">
        <f t="shared" si="30"/>
        <v>0</v>
      </c>
      <c r="BC58" s="63">
        <f t="shared" si="30"/>
        <v>0</v>
      </c>
      <c r="BD58" s="63">
        <f t="shared" si="30"/>
        <v>0</v>
      </c>
      <c r="BE58" s="63">
        <f t="shared" si="30"/>
        <v>0</v>
      </c>
      <c r="BF58" s="63">
        <f t="shared" si="30"/>
        <v>0</v>
      </c>
      <c r="BG58" s="63">
        <f t="shared" si="30"/>
        <v>0</v>
      </c>
      <c r="BH58" s="63">
        <f t="shared" si="30"/>
        <v>0</v>
      </c>
      <c r="BI58" s="63">
        <f t="shared" si="30"/>
        <v>0</v>
      </c>
      <c r="BJ58" s="63">
        <f t="shared" si="30"/>
        <v>0</v>
      </c>
      <c r="BK58" s="63">
        <f t="shared" si="30"/>
        <v>0</v>
      </c>
      <c r="BL58" s="63">
        <f t="shared" si="30"/>
        <v>0</v>
      </c>
      <c r="BM58" s="63">
        <f t="shared" si="30"/>
        <v>0</v>
      </c>
      <c r="BN58" s="63">
        <f t="shared" si="30"/>
        <v>0</v>
      </c>
      <c r="BO58" s="63">
        <f t="shared" si="30"/>
        <v>0</v>
      </c>
      <c r="BP58" s="63">
        <f t="shared" si="30"/>
        <v>0</v>
      </c>
      <c r="BQ58" s="63">
        <f t="shared" si="30"/>
        <v>0</v>
      </c>
      <c r="BR58" s="63">
        <f t="shared" ref="BR58:BZ58" si="31">-BR48</f>
        <v>0</v>
      </c>
      <c r="BS58" s="63">
        <f t="shared" si="31"/>
        <v>0</v>
      </c>
      <c r="BT58" s="63">
        <f t="shared" si="31"/>
        <v>0</v>
      </c>
      <c r="BU58" s="63">
        <f t="shared" si="31"/>
        <v>0</v>
      </c>
      <c r="BV58" s="63">
        <f t="shared" si="31"/>
        <v>0</v>
      </c>
      <c r="BW58" s="63">
        <f t="shared" si="31"/>
        <v>0</v>
      </c>
      <c r="BX58" s="63">
        <f t="shared" si="31"/>
        <v>0</v>
      </c>
      <c r="BY58" s="63">
        <f t="shared" si="31"/>
        <v>0</v>
      </c>
      <c r="BZ58" s="63">
        <f t="shared" si="31"/>
        <v>0</v>
      </c>
    </row>
    <row r="59" spans="1:78" x14ac:dyDescent="0.2">
      <c r="A59" s="155" t="s">
        <v>6</v>
      </c>
      <c r="E59" s="93"/>
      <c r="F59" s="63">
        <f t="shared" ref="F59:BQ59" si="32">F11</f>
        <v>0</v>
      </c>
      <c r="G59" s="63">
        <f t="shared" si="32"/>
        <v>0</v>
      </c>
      <c r="H59" s="63">
        <f t="shared" si="32"/>
        <v>0</v>
      </c>
      <c r="I59" s="63">
        <f t="shared" si="32"/>
        <v>0</v>
      </c>
      <c r="J59" s="63">
        <f t="shared" si="32"/>
        <v>0</v>
      </c>
      <c r="K59" s="63">
        <f t="shared" si="32"/>
        <v>0</v>
      </c>
      <c r="L59" s="63">
        <f t="shared" si="32"/>
        <v>9212000</v>
      </c>
      <c r="M59" s="63">
        <f t="shared" si="32"/>
        <v>9212000</v>
      </c>
      <c r="N59" s="63">
        <f t="shared" si="32"/>
        <v>9212000</v>
      </c>
      <c r="O59" s="63">
        <f t="shared" si="32"/>
        <v>9212000</v>
      </c>
      <c r="P59" s="63">
        <f t="shared" si="32"/>
        <v>9212000</v>
      </c>
      <c r="Q59" s="63">
        <f t="shared" si="32"/>
        <v>9212000</v>
      </c>
      <c r="R59" s="63">
        <f t="shared" si="32"/>
        <v>0</v>
      </c>
      <c r="S59" s="63">
        <f t="shared" si="32"/>
        <v>0</v>
      </c>
      <c r="T59" s="63">
        <f t="shared" si="32"/>
        <v>0</v>
      </c>
      <c r="U59" s="63">
        <f t="shared" si="32"/>
        <v>0</v>
      </c>
      <c r="V59" s="63">
        <f t="shared" si="32"/>
        <v>0</v>
      </c>
      <c r="W59" s="63">
        <f t="shared" si="32"/>
        <v>0</v>
      </c>
      <c r="X59" s="63">
        <f t="shared" si="32"/>
        <v>0</v>
      </c>
      <c r="Y59" s="63">
        <f t="shared" si="32"/>
        <v>0</v>
      </c>
      <c r="Z59" s="63">
        <f t="shared" si="32"/>
        <v>0</v>
      </c>
      <c r="AA59" s="63">
        <f t="shared" si="32"/>
        <v>0</v>
      </c>
      <c r="AB59" s="63">
        <f t="shared" si="32"/>
        <v>0</v>
      </c>
      <c r="AC59" s="63">
        <f t="shared" si="32"/>
        <v>0</v>
      </c>
      <c r="AD59" s="63">
        <f t="shared" si="32"/>
        <v>0</v>
      </c>
      <c r="AE59" s="63">
        <f t="shared" si="32"/>
        <v>0</v>
      </c>
      <c r="AF59" s="63">
        <f t="shared" si="32"/>
        <v>0</v>
      </c>
      <c r="AG59" s="63">
        <f t="shared" si="32"/>
        <v>0</v>
      </c>
      <c r="AH59" s="63">
        <f t="shared" si="32"/>
        <v>0</v>
      </c>
      <c r="AI59" s="63">
        <f t="shared" si="32"/>
        <v>0</v>
      </c>
      <c r="AJ59" s="63">
        <f t="shared" si="32"/>
        <v>0</v>
      </c>
      <c r="AK59" s="63">
        <f t="shared" si="32"/>
        <v>0</v>
      </c>
      <c r="AL59" s="63">
        <f t="shared" si="32"/>
        <v>0</v>
      </c>
      <c r="AM59" s="63">
        <f t="shared" si="32"/>
        <v>0</v>
      </c>
      <c r="AN59" s="63">
        <f t="shared" si="32"/>
        <v>0</v>
      </c>
      <c r="AO59" s="63">
        <f t="shared" si="32"/>
        <v>0</v>
      </c>
      <c r="AP59" s="63">
        <f t="shared" si="32"/>
        <v>0</v>
      </c>
      <c r="AQ59" s="63">
        <f t="shared" si="32"/>
        <v>0</v>
      </c>
      <c r="AR59" s="63">
        <f t="shared" si="32"/>
        <v>0</v>
      </c>
      <c r="AS59" s="63">
        <f t="shared" si="32"/>
        <v>0</v>
      </c>
      <c r="AT59" s="63">
        <f t="shared" si="32"/>
        <v>0</v>
      </c>
      <c r="AU59" s="63">
        <f t="shared" si="32"/>
        <v>0</v>
      </c>
      <c r="AV59" s="63">
        <f t="shared" si="32"/>
        <v>0</v>
      </c>
      <c r="AW59" s="63">
        <f t="shared" si="32"/>
        <v>0</v>
      </c>
      <c r="AX59" s="63">
        <f t="shared" si="32"/>
        <v>0</v>
      </c>
      <c r="AY59" s="63">
        <f t="shared" si="32"/>
        <v>0</v>
      </c>
      <c r="AZ59" s="63">
        <f t="shared" si="32"/>
        <v>0</v>
      </c>
      <c r="BA59" s="63">
        <f t="shared" si="32"/>
        <v>0</v>
      </c>
      <c r="BB59" s="63">
        <f t="shared" si="32"/>
        <v>0</v>
      </c>
      <c r="BC59" s="63">
        <f t="shared" si="32"/>
        <v>0</v>
      </c>
      <c r="BD59" s="63">
        <f t="shared" si="32"/>
        <v>0</v>
      </c>
      <c r="BE59" s="63">
        <f t="shared" si="32"/>
        <v>0</v>
      </c>
      <c r="BF59" s="63">
        <f t="shared" si="32"/>
        <v>0</v>
      </c>
      <c r="BG59" s="63">
        <f t="shared" si="32"/>
        <v>0</v>
      </c>
      <c r="BH59" s="63">
        <f t="shared" si="32"/>
        <v>0</v>
      </c>
      <c r="BI59" s="63">
        <f t="shared" si="32"/>
        <v>0</v>
      </c>
      <c r="BJ59" s="63">
        <f t="shared" si="32"/>
        <v>0</v>
      </c>
      <c r="BK59" s="63">
        <f t="shared" si="32"/>
        <v>0</v>
      </c>
      <c r="BL59" s="63">
        <f t="shared" si="32"/>
        <v>0</v>
      </c>
      <c r="BM59" s="63">
        <f t="shared" si="32"/>
        <v>0</v>
      </c>
      <c r="BN59" s="63">
        <f t="shared" si="32"/>
        <v>0</v>
      </c>
      <c r="BO59" s="63">
        <f t="shared" si="32"/>
        <v>0</v>
      </c>
      <c r="BP59" s="63">
        <f t="shared" si="32"/>
        <v>0</v>
      </c>
      <c r="BQ59" s="63">
        <f t="shared" si="32"/>
        <v>0</v>
      </c>
      <c r="BR59" s="63">
        <f t="shared" ref="BR59:BZ59" si="33">BR11</f>
        <v>0</v>
      </c>
      <c r="BS59" s="63">
        <f t="shared" si="33"/>
        <v>0</v>
      </c>
      <c r="BT59" s="63">
        <f t="shared" si="33"/>
        <v>0</v>
      </c>
      <c r="BU59" s="63">
        <f t="shared" si="33"/>
        <v>0</v>
      </c>
      <c r="BV59" s="63">
        <f t="shared" si="33"/>
        <v>0</v>
      </c>
      <c r="BW59" s="63">
        <f t="shared" si="33"/>
        <v>0</v>
      </c>
      <c r="BX59" s="63">
        <f t="shared" si="33"/>
        <v>0</v>
      </c>
      <c r="BY59" s="63">
        <f t="shared" si="33"/>
        <v>0</v>
      </c>
      <c r="BZ59" s="63">
        <f t="shared" si="33"/>
        <v>0</v>
      </c>
    </row>
    <row r="60" spans="1:78" x14ac:dyDescent="0.2">
      <c r="E60" s="9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</row>
    <row r="61" spans="1:78" ht="15" thickBot="1" x14ac:dyDescent="0.25">
      <c r="A61" s="160" t="s">
        <v>108</v>
      </c>
      <c r="B61" s="66"/>
      <c r="C61" s="48">
        <f>SUM(F61:BB61)</f>
        <v>92268331.724999994</v>
      </c>
      <c r="E61" s="93"/>
      <c r="F61" s="123">
        <f t="shared" ref="F61:BQ61" si="34">SUM(F58:F59)</f>
        <v>0</v>
      </c>
      <c r="G61" s="123">
        <f t="shared" si="34"/>
        <v>0</v>
      </c>
      <c r="H61" s="123">
        <f t="shared" si="34"/>
        <v>0</v>
      </c>
      <c r="I61" s="123">
        <f t="shared" si="34"/>
        <v>0</v>
      </c>
      <c r="J61" s="123">
        <f t="shared" si="34"/>
        <v>0</v>
      </c>
      <c r="K61" s="123">
        <f t="shared" si="34"/>
        <v>23172871.724999998</v>
      </c>
      <c r="L61" s="123">
        <f t="shared" si="34"/>
        <v>12667865</v>
      </c>
      <c r="M61" s="123">
        <f t="shared" si="34"/>
        <v>12667865</v>
      </c>
      <c r="N61" s="123">
        <f t="shared" si="34"/>
        <v>12667865</v>
      </c>
      <c r="O61" s="123">
        <f t="shared" si="34"/>
        <v>12667865</v>
      </c>
      <c r="P61" s="123">
        <f t="shared" si="34"/>
        <v>9212000</v>
      </c>
      <c r="Q61" s="123">
        <f t="shared" si="34"/>
        <v>9212000</v>
      </c>
      <c r="R61" s="123">
        <f t="shared" si="34"/>
        <v>0</v>
      </c>
      <c r="S61" s="123">
        <f t="shared" si="34"/>
        <v>0</v>
      </c>
      <c r="T61" s="123">
        <f t="shared" si="34"/>
        <v>0</v>
      </c>
      <c r="U61" s="123">
        <f t="shared" si="34"/>
        <v>0</v>
      </c>
      <c r="V61" s="123">
        <f t="shared" si="34"/>
        <v>0</v>
      </c>
      <c r="W61" s="123">
        <f t="shared" si="34"/>
        <v>0</v>
      </c>
      <c r="X61" s="123">
        <f t="shared" si="34"/>
        <v>0</v>
      </c>
      <c r="Y61" s="123">
        <f t="shared" si="34"/>
        <v>0</v>
      </c>
      <c r="Z61" s="123">
        <f t="shared" si="34"/>
        <v>0</v>
      </c>
      <c r="AA61" s="123">
        <f t="shared" si="34"/>
        <v>0</v>
      </c>
      <c r="AB61" s="123">
        <f t="shared" si="34"/>
        <v>0</v>
      </c>
      <c r="AC61" s="123">
        <f t="shared" si="34"/>
        <v>0</v>
      </c>
      <c r="AD61" s="123">
        <f t="shared" si="34"/>
        <v>0</v>
      </c>
      <c r="AE61" s="123">
        <f t="shared" si="34"/>
        <v>0</v>
      </c>
      <c r="AF61" s="123">
        <f t="shared" si="34"/>
        <v>0</v>
      </c>
      <c r="AG61" s="123">
        <f t="shared" si="34"/>
        <v>0</v>
      </c>
      <c r="AH61" s="123">
        <f t="shared" si="34"/>
        <v>0</v>
      </c>
      <c r="AI61" s="123">
        <f t="shared" si="34"/>
        <v>0</v>
      </c>
      <c r="AJ61" s="123">
        <f t="shared" si="34"/>
        <v>0</v>
      </c>
      <c r="AK61" s="123">
        <f t="shared" si="34"/>
        <v>0</v>
      </c>
      <c r="AL61" s="123">
        <f t="shared" si="34"/>
        <v>0</v>
      </c>
      <c r="AM61" s="123">
        <f t="shared" si="34"/>
        <v>0</v>
      </c>
      <c r="AN61" s="123">
        <f t="shared" si="34"/>
        <v>0</v>
      </c>
      <c r="AO61" s="123">
        <f t="shared" si="34"/>
        <v>0</v>
      </c>
      <c r="AP61" s="123">
        <f t="shared" si="34"/>
        <v>0</v>
      </c>
      <c r="AQ61" s="123">
        <f t="shared" si="34"/>
        <v>0</v>
      </c>
      <c r="AR61" s="123">
        <f t="shared" si="34"/>
        <v>0</v>
      </c>
      <c r="AS61" s="123">
        <f t="shared" si="34"/>
        <v>0</v>
      </c>
      <c r="AT61" s="123">
        <f t="shared" si="34"/>
        <v>0</v>
      </c>
      <c r="AU61" s="123">
        <f t="shared" si="34"/>
        <v>0</v>
      </c>
      <c r="AV61" s="123">
        <f t="shared" si="34"/>
        <v>0</v>
      </c>
      <c r="AW61" s="123">
        <f t="shared" si="34"/>
        <v>0</v>
      </c>
      <c r="AX61" s="123">
        <f t="shared" si="34"/>
        <v>0</v>
      </c>
      <c r="AY61" s="123">
        <f t="shared" si="34"/>
        <v>0</v>
      </c>
      <c r="AZ61" s="123">
        <f t="shared" si="34"/>
        <v>0</v>
      </c>
      <c r="BA61" s="123">
        <f t="shared" si="34"/>
        <v>0</v>
      </c>
      <c r="BB61" s="123">
        <f t="shared" si="34"/>
        <v>0</v>
      </c>
      <c r="BC61" s="123">
        <f t="shared" si="34"/>
        <v>0</v>
      </c>
      <c r="BD61" s="123">
        <f t="shared" si="34"/>
        <v>0</v>
      </c>
      <c r="BE61" s="123">
        <f t="shared" si="34"/>
        <v>0</v>
      </c>
      <c r="BF61" s="123">
        <f t="shared" si="34"/>
        <v>0</v>
      </c>
      <c r="BG61" s="123">
        <f t="shared" si="34"/>
        <v>0</v>
      </c>
      <c r="BH61" s="123">
        <f t="shared" si="34"/>
        <v>0</v>
      </c>
      <c r="BI61" s="123">
        <f t="shared" si="34"/>
        <v>0</v>
      </c>
      <c r="BJ61" s="123">
        <f t="shared" si="34"/>
        <v>0</v>
      </c>
      <c r="BK61" s="123">
        <f t="shared" si="34"/>
        <v>0</v>
      </c>
      <c r="BL61" s="123">
        <f t="shared" si="34"/>
        <v>0</v>
      </c>
      <c r="BM61" s="123">
        <f t="shared" si="34"/>
        <v>0</v>
      </c>
      <c r="BN61" s="123">
        <f t="shared" si="34"/>
        <v>0</v>
      </c>
      <c r="BO61" s="123">
        <f t="shared" si="34"/>
        <v>0</v>
      </c>
      <c r="BP61" s="123">
        <f t="shared" si="34"/>
        <v>0</v>
      </c>
      <c r="BQ61" s="123">
        <f t="shared" si="34"/>
        <v>0</v>
      </c>
      <c r="BR61" s="123">
        <f t="shared" ref="BR61:BZ61" si="35">SUM(BR58:BR59)</f>
        <v>0</v>
      </c>
      <c r="BS61" s="123">
        <f t="shared" si="35"/>
        <v>0</v>
      </c>
      <c r="BT61" s="123">
        <f t="shared" si="35"/>
        <v>0</v>
      </c>
      <c r="BU61" s="123">
        <f t="shared" si="35"/>
        <v>0</v>
      </c>
      <c r="BV61" s="123">
        <f t="shared" si="35"/>
        <v>0</v>
      </c>
      <c r="BW61" s="123">
        <f t="shared" si="35"/>
        <v>0</v>
      </c>
      <c r="BX61" s="123">
        <f t="shared" si="35"/>
        <v>0</v>
      </c>
      <c r="BY61" s="123">
        <f t="shared" si="35"/>
        <v>0</v>
      </c>
      <c r="BZ61" s="123">
        <f t="shared" si="35"/>
        <v>0</v>
      </c>
    </row>
    <row r="62" spans="1:78" ht="15" thickTop="1" x14ac:dyDescent="0.2">
      <c r="E62" s="9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</row>
    <row r="63" spans="1:78" x14ac:dyDescent="0.2">
      <c r="A63" s="156" t="s">
        <v>109</v>
      </c>
      <c r="B63" s="31"/>
      <c r="E63" s="9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</row>
    <row r="64" spans="1:78" x14ac:dyDescent="0.2">
      <c r="A64" s="155" t="s">
        <v>87</v>
      </c>
      <c r="E64" s="93"/>
      <c r="F64" s="63">
        <f t="shared" ref="F64:BQ64" si="36">F19</f>
        <v>-3090000</v>
      </c>
      <c r="G64" s="63">
        <f t="shared" si="36"/>
        <v>-90000</v>
      </c>
      <c r="H64" s="63">
        <f t="shared" si="36"/>
        <v>0</v>
      </c>
      <c r="I64" s="63">
        <f t="shared" si="36"/>
        <v>0</v>
      </c>
      <c r="J64" s="63">
        <f t="shared" si="36"/>
        <v>0</v>
      </c>
      <c r="K64" s="63">
        <f t="shared" si="36"/>
        <v>-28800000</v>
      </c>
      <c r="L64" s="63">
        <f t="shared" si="36"/>
        <v>0</v>
      </c>
      <c r="M64" s="63">
        <f t="shared" si="36"/>
        <v>0</v>
      </c>
      <c r="N64" s="63">
        <f t="shared" si="36"/>
        <v>0</v>
      </c>
      <c r="O64" s="63">
        <f t="shared" si="36"/>
        <v>0</v>
      </c>
      <c r="P64" s="63">
        <f t="shared" si="36"/>
        <v>0</v>
      </c>
      <c r="Q64" s="63">
        <f t="shared" si="36"/>
        <v>0</v>
      </c>
      <c r="R64" s="63">
        <f t="shared" si="36"/>
        <v>0</v>
      </c>
      <c r="S64" s="63">
        <f t="shared" si="36"/>
        <v>0</v>
      </c>
      <c r="T64" s="63">
        <f t="shared" si="36"/>
        <v>0</v>
      </c>
      <c r="U64" s="63">
        <f t="shared" si="36"/>
        <v>0</v>
      </c>
      <c r="V64" s="63">
        <f t="shared" si="36"/>
        <v>0</v>
      </c>
      <c r="W64" s="63">
        <f t="shared" si="36"/>
        <v>0</v>
      </c>
      <c r="X64" s="63">
        <f t="shared" si="36"/>
        <v>0</v>
      </c>
      <c r="Y64" s="63">
        <f t="shared" si="36"/>
        <v>0</v>
      </c>
      <c r="Z64" s="63">
        <f t="shared" si="36"/>
        <v>0</v>
      </c>
      <c r="AA64" s="63">
        <f t="shared" si="36"/>
        <v>0</v>
      </c>
      <c r="AB64" s="63">
        <f t="shared" si="36"/>
        <v>0</v>
      </c>
      <c r="AC64" s="63">
        <f t="shared" si="36"/>
        <v>0</v>
      </c>
      <c r="AD64" s="63">
        <f t="shared" si="36"/>
        <v>0</v>
      </c>
      <c r="AE64" s="63">
        <f t="shared" si="36"/>
        <v>0</v>
      </c>
      <c r="AF64" s="63">
        <f t="shared" si="36"/>
        <v>0</v>
      </c>
      <c r="AG64" s="63">
        <f t="shared" si="36"/>
        <v>0</v>
      </c>
      <c r="AH64" s="63">
        <f t="shared" si="36"/>
        <v>0</v>
      </c>
      <c r="AI64" s="63">
        <f t="shared" si="36"/>
        <v>0</v>
      </c>
      <c r="AJ64" s="63">
        <f t="shared" si="36"/>
        <v>0</v>
      </c>
      <c r="AK64" s="63">
        <f t="shared" si="36"/>
        <v>0</v>
      </c>
      <c r="AL64" s="63">
        <f t="shared" si="36"/>
        <v>0</v>
      </c>
      <c r="AM64" s="63">
        <f t="shared" si="36"/>
        <v>0</v>
      </c>
      <c r="AN64" s="63">
        <f t="shared" si="36"/>
        <v>0</v>
      </c>
      <c r="AO64" s="63">
        <f t="shared" si="36"/>
        <v>0</v>
      </c>
      <c r="AP64" s="63">
        <f t="shared" si="36"/>
        <v>0</v>
      </c>
      <c r="AQ64" s="63">
        <f t="shared" si="36"/>
        <v>0</v>
      </c>
      <c r="AR64" s="63">
        <f t="shared" si="36"/>
        <v>0</v>
      </c>
      <c r="AS64" s="63">
        <f t="shared" si="36"/>
        <v>0</v>
      </c>
      <c r="AT64" s="63">
        <f t="shared" si="36"/>
        <v>0</v>
      </c>
      <c r="AU64" s="63">
        <f t="shared" si="36"/>
        <v>0</v>
      </c>
      <c r="AV64" s="63">
        <f t="shared" si="36"/>
        <v>0</v>
      </c>
      <c r="AW64" s="63">
        <f t="shared" si="36"/>
        <v>0</v>
      </c>
      <c r="AX64" s="63">
        <f t="shared" si="36"/>
        <v>0</v>
      </c>
      <c r="AY64" s="63">
        <f t="shared" si="36"/>
        <v>0</v>
      </c>
      <c r="AZ64" s="63">
        <f t="shared" si="36"/>
        <v>0</v>
      </c>
      <c r="BA64" s="63">
        <f t="shared" si="36"/>
        <v>0</v>
      </c>
      <c r="BB64" s="63">
        <f t="shared" si="36"/>
        <v>0</v>
      </c>
      <c r="BC64" s="63">
        <f t="shared" si="36"/>
        <v>0</v>
      </c>
      <c r="BD64" s="63">
        <f t="shared" si="36"/>
        <v>0</v>
      </c>
      <c r="BE64" s="63">
        <f t="shared" si="36"/>
        <v>0</v>
      </c>
      <c r="BF64" s="63">
        <f t="shared" si="36"/>
        <v>0</v>
      </c>
      <c r="BG64" s="63">
        <f t="shared" si="36"/>
        <v>0</v>
      </c>
      <c r="BH64" s="63">
        <f t="shared" si="36"/>
        <v>0</v>
      </c>
      <c r="BI64" s="63">
        <f t="shared" si="36"/>
        <v>0</v>
      </c>
      <c r="BJ64" s="63">
        <f t="shared" si="36"/>
        <v>0</v>
      </c>
      <c r="BK64" s="63">
        <f t="shared" si="36"/>
        <v>0</v>
      </c>
      <c r="BL64" s="63">
        <f t="shared" si="36"/>
        <v>0</v>
      </c>
      <c r="BM64" s="63">
        <f t="shared" si="36"/>
        <v>0</v>
      </c>
      <c r="BN64" s="63">
        <f t="shared" si="36"/>
        <v>0</v>
      </c>
      <c r="BO64" s="63">
        <f t="shared" si="36"/>
        <v>0</v>
      </c>
      <c r="BP64" s="63">
        <f t="shared" si="36"/>
        <v>0</v>
      </c>
      <c r="BQ64" s="63">
        <f t="shared" si="36"/>
        <v>0</v>
      </c>
      <c r="BR64" s="63">
        <f t="shared" ref="BR64:BZ64" si="37">BR19</f>
        <v>0</v>
      </c>
      <c r="BS64" s="63">
        <f t="shared" si="37"/>
        <v>0</v>
      </c>
      <c r="BT64" s="63">
        <f t="shared" si="37"/>
        <v>0</v>
      </c>
      <c r="BU64" s="63">
        <f t="shared" si="37"/>
        <v>0</v>
      </c>
      <c r="BV64" s="63">
        <f t="shared" si="37"/>
        <v>0</v>
      </c>
      <c r="BW64" s="63">
        <f t="shared" si="37"/>
        <v>0</v>
      </c>
      <c r="BX64" s="63">
        <f t="shared" si="37"/>
        <v>0</v>
      </c>
      <c r="BY64" s="63">
        <f t="shared" si="37"/>
        <v>0</v>
      </c>
      <c r="BZ64" s="63">
        <f t="shared" si="37"/>
        <v>0</v>
      </c>
    </row>
    <row r="65" spans="1:78" x14ac:dyDescent="0.2">
      <c r="A65" s="155" t="s">
        <v>16</v>
      </c>
      <c r="E65" s="93"/>
      <c r="F65" s="63">
        <f t="shared" ref="F65:BQ65" si="38">F23</f>
        <v>0</v>
      </c>
      <c r="G65" s="63">
        <f t="shared" si="38"/>
        <v>0</v>
      </c>
      <c r="H65" s="63">
        <f t="shared" si="38"/>
        <v>-881245.57500000007</v>
      </c>
      <c r="I65" s="63">
        <f t="shared" si="38"/>
        <v>-881245.57500000007</v>
      </c>
      <c r="J65" s="63">
        <f t="shared" si="38"/>
        <v>-881245.57500000007</v>
      </c>
      <c r="K65" s="63">
        <f t="shared" si="38"/>
        <v>-881245.57500000007</v>
      </c>
      <c r="L65" s="63">
        <f t="shared" si="38"/>
        <v>0</v>
      </c>
      <c r="M65" s="63">
        <f t="shared" si="38"/>
        <v>0</v>
      </c>
      <c r="N65" s="63">
        <f t="shared" si="38"/>
        <v>0</v>
      </c>
      <c r="O65" s="63">
        <f t="shared" si="38"/>
        <v>0</v>
      </c>
      <c r="P65" s="63">
        <f t="shared" si="38"/>
        <v>0</v>
      </c>
      <c r="Q65" s="63">
        <f t="shared" si="38"/>
        <v>0</v>
      </c>
      <c r="R65" s="63">
        <f t="shared" si="38"/>
        <v>0</v>
      </c>
      <c r="S65" s="63">
        <f t="shared" si="38"/>
        <v>0</v>
      </c>
      <c r="T65" s="63">
        <f t="shared" si="38"/>
        <v>0</v>
      </c>
      <c r="U65" s="63">
        <f t="shared" si="38"/>
        <v>0</v>
      </c>
      <c r="V65" s="63">
        <f t="shared" si="38"/>
        <v>0</v>
      </c>
      <c r="W65" s="63">
        <f t="shared" si="38"/>
        <v>0</v>
      </c>
      <c r="X65" s="63">
        <f t="shared" si="38"/>
        <v>0</v>
      </c>
      <c r="Y65" s="63">
        <f t="shared" si="38"/>
        <v>0</v>
      </c>
      <c r="Z65" s="63">
        <f t="shared" si="38"/>
        <v>0</v>
      </c>
      <c r="AA65" s="63">
        <f t="shared" si="38"/>
        <v>0</v>
      </c>
      <c r="AB65" s="63">
        <f t="shared" si="38"/>
        <v>0</v>
      </c>
      <c r="AC65" s="63">
        <f t="shared" si="38"/>
        <v>0</v>
      </c>
      <c r="AD65" s="63">
        <f t="shared" si="38"/>
        <v>0</v>
      </c>
      <c r="AE65" s="63">
        <f t="shared" si="38"/>
        <v>0</v>
      </c>
      <c r="AF65" s="63">
        <f t="shared" si="38"/>
        <v>0</v>
      </c>
      <c r="AG65" s="63">
        <f t="shared" si="38"/>
        <v>0</v>
      </c>
      <c r="AH65" s="63">
        <f t="shared" si="38"/>
        <v>0</v>
      </c>
      <c r="AI65" s="63">
        <f t="shared" si="38"/>
        <v>0</v>
      </c>
      <c r="AJ65" s="63">
        <f t="shared" si="38"/>
        <v>0</v>
      </c>
      <c r="AK65" s="63">
        <f t="shared" si="38"/>
        <v>0</v>
      </c>
      <c r="AL65" s="63">
        <f t="shared" si="38"/>
        <v>0</v>
      </c>
      <c r="AM65" s="63">
        <f t="shared" si="38"/>
        <v>0</v>
      </c>
      <c r="AN65" s="63">
        <f t="shared" si="38"/>
        <v>0</v>
      </c>
      <c r="AO65" s="63">
        <f t="shared" si="38"/>
        <v>0</v>
      </c>
      <c r="AP65" s="63">
        <f t="shared" si="38"/>
        <v>0</v>
      </c>
      <c r="AQ65" s="63">
        <f t="shared" si="38"/>
        <v>0</v>
      </c>
      <c r="AR65" s="63">
        <f t="shared" si="38"/>
        <v>0</v>
      </c>
      <c r="AS65" s="63">
        <f t="shared" si="38"/>
        <v>0</v>
      </c>
      <c r="AT65" s="63">
        <f t="shared" si="38"/>
        <v>0</v>
      </c>
      <c r="AU65" s="63">
        <f t="shared" si="38"/>
        <v>0</v>
      </c>
      <c r="AV65" s="63">
        <f t="shared" si="38"/>
        <v>0</v>
      </c>
      <c r="AW65" s="63">
        <f t="shared" si="38"/>
        <v>0</v>
      </c>
      <c r="AX65" s="63">
        <f t="shared" si="38"/>
        <v>0</v>
      </c>
      <c r="AY65" s="63">
        <f t="shared" si="38"/>
        <v>0</v>
      </c>
      <c r="AZ65" s="63">
        <f t="shared" si="38"/>
        <v>0</v>
      </c>
      <c r="BA65" s="63">
        <f t="shared" si="38"/>
        <v>0</v>
      </c>
      <c r="BB65" s="63">
        <f t="shared" si="38"/>
        <v>0</v>
      </c>
      <c r="BC65" s="63">
        <f t="shared" si="38"/>
        <v>0</v>
      </c>
      <c r="BD65" s="63">
        <f t="shared" si="38"/>
        <v>0</v>
      </c>
      <c r="BE65" s="63">
        <f t="shared" si="38"/>
        <v>0</v>
      </c>
      <c r="BF65" s="63">
        <f t="shared" si="38"/>
        <v>0</v>
      </c>
      <c r="BG65" s="63">
        <f t="shared" si="38"/>
        <v>0</v>
      </c>
      <c r="BH65" s="63">
        <f t="shared" si="38"/>
        <v>0</v>
      </c>
      <c r="BI65" s="63">
        <f t="shared" si="38"/>
        <v>0</v>
      </c>
      <c r="BJ65" s="63">
        <f t="shared" si="38"/>
        <v>0</v>
      </c>
      <c r="BK65" s="63">
        <f t="shared" si="38"/>
        <v>0</v>
      </c>
      <c r="BL65" s="63">
        <f t="shared" si="38"/>
        <v>0</v>
      </c>
      <c r="BM65" s="63">
        <f t="shared" si="38"/>
        <v>0</v>
      </c>
      <c r="BN65" s="63">
        <f t="shared" si="38"/>
        <v>0</v>
      </c>
      <c r="BO65" s="63">
        <f t="shared" si="38"/>
        <v>0</v>
      </c>
      <c r="BP65" s="63">
        <f t="shared" si="38"/>
        <v>0</v>
      </c>
      <c r="BQ65" s="63">
        <f t="shared" si="38"/>
        <v>0</v>
      </c>
      <c r="BR65" s="63">
        <f t="shared" ref="BR65:BZ65" si="39">BR23</f>
        <v>0</v>
      </c>
      <c r="BS65" s="63">
        <f t="shared" si="39"/>
        <v>0</v>
      </c>
      <c r="BT65" s="63">
        <f t="shared" si="39"/>
        <v>0</v>
      </c>
      <c r="BU65" s="63">
        <f t="shared" si="39"/>
        <v>0</v>
      </c>
      <c r="BV65" s="63">
        <f t="shared" si="39"/>
        <v>0</v>
      </c>
      <c r="BW65" s="63">
        <f t="shared" si="39"/>
        <v>0</v>
      </c>
      <c r="BX65" s="63">
        <f t="shared" si="39"/>
        <v>0</v>
      </c>
      <c r="BY65" s="63">
        <f t="shared" si="39"/>
        <v>0</v>
      </c>
      <c r="BZ65" s="63">
        <f t="shared" si="39"/>
        <v>0</v>
      </c>
    </row>
    <row r="66" spans="1:78" x14ac:dyDescent="0.2">
      <c r="A66" s="155" t="s">
        <v>19</v>
      </c>
      <c r="E66" s="93"/>
      <c r="F66" s="63">
        <f t="shared" ref="F66:BQ66" si="40">F27</f>
        <v>0</v>
      </c>
      <c r="G66" s="63">
        <f t="shared" si="40"/>
        <v>0</v>
      </c>
      <c r="H66" s="63">
        <f t="shared" si="40"/>
        <v>0</v>
      </c>
      <c r="I66" s="63">
        <f t="shared" si="40"/>
        <v>0</v>
      </c>
      <c r="J66" s="63">
        <f t="shared" si="40"/>
        <v>0</v>
      </c>
      <c r="K66" s="63">
        <f t="shared" si="40"/>
        <v>0</v>
      </c>
      <c r="L66" s="63">
        <f t="shared" si="40"/>
        <v>-3455865</v>
      </c>
      <c r="M66" s="63">
        <f t="shared" si="40"/>
        <v>-3455865</v>
      </c>
      <c r="N66" s="63">
        <f t="shared" si="40"/>
        <v>-3455865</v>
      </c>
      <c r="O66" s="63">
        <f t="shared" si="40"/>
        <v>-3455865</v>
      </c>
      <c r="P66" s="63">
        <f t="shared" si="40"/>
        <v>0</v>
      </c>
      <c r="Q66" s="63">
        <f t="shared" si="40"/>
        <v>0</v>
      </c>
      <c r="R66" s="63">
        <f t="shared" si="40"/>
        <v>0</v>
      </c>
      <c r="S66" s="63">
        <f t="shared" si="40"/>
        <v>0</v>
      </c>
      <c r="T66" s="63">
        <f t="shared" si="40"/>
        <v>0</v>
      </c>
      <c r="U66" s="63">
        <f t="shared" si="40"/>
        <v>0</v>
      </c>
      <c r="V66" s="63">
        <f t="shared" si="40"/>
        <v>0</v>
      </c>
      <c r="W66" s="63">
        <f t="shared" si="40"/>
        <v>0</v>
      </c>
      <c r="X66" s="63">
        <f t="shared" si="40"/>
        <v>0</v>
      </c>
      <c r="Y66" s="63">
        <f t="shared" si="40"/>
        <v>0</v>
      </c>
      <c r="Z66" s="63">
        <f t="shared" si="40"/>
        <v>0</v>
      </c>
      <c r="AA66" s="63">
        <f t="shared" si="40"/>
        <v>0</v>
      </c>
      <c r="AB66" s="63">
        <f t="shared" si="40"/>
        <v>0</v>
      </c>
      <c r="AC66" s="63">
        <f t="shared" si="40"/>
        <v>0</v>
      </c>
      <c r="AD66" s="63">
        <f t="shared" si="40"/>
        <v>0</v>
      </c>
      <c r="AE66" s="63">
        <f t="shared" si="40"/>
        <v>0</v>
      </c>
      <c r="AF66" s="63">
        <f t="shared" si="40"/>
        <v>0</v>
      </c>
      <c r="AG66" s="63">
        <f t="shared" si="40"/>
        <v>0</v>
      </c>
      <c r="AH66" s="63">
        <f t="shared" si="40"/>
        <v>0</v>
      </c>
      <c r="AI66" s="63">
        <f t="shared" si="40"/>
        <v>0</v>
      </c>
      <c r="AJ66" s="63">
        <f t="shared" si="40"/>
        <v>0</v>
      </c>
      <c r="AK66" s="63">
        <f t="shared" si="40"/>
        <v>0</v>
      </c>
      <c r="AL66" s="63">
        <f t="shared" si="40"/>
        <v>0</v>
      </c>
      <c r="AM66" s="63">
        <f t="shared" si="40"/>
        <v>0</v>
      </c>
      <c r="AN66" s="63">
        <f t="shared" si="40"/>
        <v>0</v>
      </c>
      <c r="AO66" s="63">
        <f t="shared" si="40"/>
        <v>0</v>
      </c>
      <c r="AP66" s="63">
        <f t="shared" si="40"/>
        <v>0</v>
      </c>
      <c r="AQ66" s="63">
        <f t="shared" si="40"/>
        <v>0</v>
      </c>
      <c r="AR66" s="63">
        <f t="shared" si="40"/>
        <v>0</v>
      </c>
      <c r="AS66" s="63">
        <f t="shared" si="40"/>
        <v>0</v>
      </c>
      <c r="AT66" s="63">
        <f t="shared" si="40"/>
        <v>0</v>
      </c>
      <c r="AU66" s="63">
        <f t="shared" si="40"/>
        <v>0</v>
      </c>
      <c r="AV66" s="63">
        <f t="shared" si="40"/>
        <v>0</v>
      </c>
      <c r="AW66" s="63">
        <f t="shared" si="40"/>
        <v>0</v>
      </c>
      <c r="AX66" s="63">
        <f t="shared" si="40"/>
        <v>0</v>
      </c>
      <c r="AY66" s="63">
        <f t="shared" si="40"/>
        <v>0</v>
      </c>
      <c r="AZ66" s="63">
        <f t="shared" si="40"/>
        <v>0</v>
      </c>
      <c r="BA66" s="63">
        <f t="shared" si="40"/>
        <v>0</v>
      </c>
      <c r="BB66" s="63">
        <f t="shared" si="40"/>
        <v>0</v>
      </c>
      <c r="BC66" s="63">
        <f t="shared" si="40"/>
        <v>0</v>
      </c>
      <c r="BD66" s="63">
        <f t="shared" si="40"/>
        <v>0</v>
      </c>
      <c r="BE66" s="63">
        <f t="shared" si="40"/>
        <v>0</v>
      </c>
      <c r="BF66" s="63">
        <f t="shared" si="40"/>
        <v>0</v>
      </c>
      <c r="BG66" s="63">
        <f t="shared" si="40"/>
        <v>0</v>
      </c>
      <c r="BH66" s="63">
        <f t="shared" si="40"/>
        <v>0</v>
      </c>
      <c r="BI66" s="63">
        <f t="shared" si="40"/>
        <v>0</v>
      </c>
      <c r="BJ66" s="63">
        <f t="shared" si="40"/>
        <v>0</v>
      </c>
      <c r="BK66" s="63">
        <f t="shared" si="40"/>
        <v>0</v>
      </c>
      <c r="BL66" s="63">
        <f t="shared" si="40"/>
        <v>0</v>
      </c>
      <c r="BM66" s="63">
        <f t="shared" si="40"/>
        <v>0</v>
      </c>
      <c r="BN66" s="63">
        <f t="shared" si="40"/>
        <v>0</v>
      </c>
      <c r="BO66" s="63">
        <f t="shared" si="40"/>
        <v>0</v>
      </c>
      <c r="BP66" s="63">
        <f t="shared" si="40"/>
        <v>0</v>
      </c>
      <c r="BQ66" s="63">
        <f t="shared" si="40"/>
        <v>0</v>
      </c>
      <c r="BR66" s="63">
        <f t="shared" ref="BR66:BZ66" si="41">BR27</f>
        <v>0</v>
      </c>
      <c r="BS66" s="63">
        <f t="shared" si="41"/>
        <v>0</v>
      </c>
      <c r="BT66" s="63">
        <f t="shared" si="41"/>
        <v>0</v>
      </c>
      <c r="BU66" s="63">
        <f t="shared" si="41"/>
        <v>0</v>
      </c>
      <c r="BV66" s="63">
        <f t="shared" si="41"/>
        <v>0</v>
      </c>
      <c r="BW66" s="63">
        <f t="shared" si="41"/>
        <v>0</v>
      </c>
      <c r="BX66" s="63">
        <f t="shared" si="41"/>
        <v>0</v>
      </c>
      <c r="BY66" s="63">
        <f t="shared" si="41"/>
        <v>0</v>
      </c>
      <c r="BZ66" s="63">
        <f t="shared" si="41"/>
        <v>0</v>
      </c>
    </row>
    <row r="67" spans="1:78" x14ac:dyDescent="0.2">
      <c r="A67" s="155" t="s">
        <v>110</v>
      </c>
      <c r="E67" s="93"/>
      <c r="F67" s="63">
        <f t="shared" ref="F67:BQ67" si="42">-F49</f>
        <v>0</v>
      </c>
      <c r="G67" s="63">
        <f t="shared" si="42"/>
        <v>0</v>
      </c>
      <c r="H67" s="63">
        <f t="shared" si="42"/>
        <v>0</v>
      </c>
      <c r="I67" s="63">
        <f t="shared" si="42"/>
        <v>0</v>
      </c>
      <c r="J67" s="63">
        <f t="shared" si="42"/>
        <v>0</v>
      </c>
      <c r="K67" s="63">
        <f t="shared" si="42"/>
        <v>0</v>
      </c>
      <c r="L67" s="63">
        <f t="shared" si="42"/>
        <v>-9212000</v>
      </c>
      <c r="M67" s="63">
        <f t="shared" si="42"/>
        <v>-9212000</v>
      </c>
      <c r="N67" s="63">
        <f t="shared" si="42"/>
        <v>-9212000</v>
      </c>
      <c r="O67" s="63">
        <f t="shared" si="42"/>
        <v>-5904466.7249999978</v>
      </c>
      <c r="P67" s="63">
        <f t="shared" si="42"/>
        <v>-3455865</v>
      </c>
      <c r="Q67" s="63">
        <f t="shared" si="42"/>
        <v>0</v>
      </c>
      <c r="R67" s="63">
        <f t="shared" si="42"/>
        <v>0</v>
      </c>
      <c r="S67" s="63">
        <f t="shared" si="42"/>
        <v>0</v>
      </c>
      <c r="T67" s="63">
        <f t="shared" si="42"/>
        <v>0</v>
      </c>
      <c r="U67" s="63">
        <f t="shared" si="42"/>
        <v>0</v>
      </c>
      <c r="V67" s="63">
        <f t="shared" si="42"/>
        <v>0</v>
      </c>
      <c r="W67" s="63">
        <f t="shared" si="42"/>
        <v>0</v>
      </c>
      <c r="X67" s="63">
        <f t="shared" si="42"/>
        <v>0</v>
      </c>
      <c r="Y67" s="63">
        <f t="shared" si="42"/>
        <v>0</v>
      </c>
      <c r="Z67" s="63">
        <f t="shared" si="42"/>
        <v>0</v>
      </c>
      <c r="AA67" s="63">
        <f t="shared" si="42"/>
        <v>0</v>
      </c>
      <c r="AB67" s="63">
        <f t="shared" si="42"/>
        <v>0</v>
      </c>
      <c r="AC67" s="63">
        <f t="shared" si="42"/>
        <v>0</v>
      </c>
      <c r="AD67" s="63">
        <f t="shared" si="42"/>
        <v>0</v>
      </c>
      <c r="AE67" s="63">
        <f t="shared" si="42"/>
        <v>0</v>
      </c>
      <c r="AF67" s="63">
        <f t="shared" si="42"/>
        <v>0</v>
      </c>
      <c r="AG67" s="63">
        <f t="shared" si="42"/>
        <v>0</v>
      </c>
      <c r="AH67" s="63">
        <f t="shared" si="42"/>
        <v>0</v>
      </c>
      <c r="AI67" s="63">
        <f t="shared" si="42"/>
        <v>0</v>
      </c>
      <c r="AJ67" s="63">
        <f t="shared" si="42"/>
        <v>0</v>
      </c>
      <c r="AK67" s="63">
        <f t="shared" si="42"/>
        <v>0</v>
      </c>
      <c r="AL67" s="63">
        <f t="shared" si="42"/>
        <v>0</v>
      </c>
      <c r="AM67" s="63">
        <f t="shared" si="42"/>
        <v>0</v>
      </c>
      <c r="AN67" s="63">
        <f t="shared" si="42"/>
        <v>0</v>
      </c>
      <c r="AO67" s="63">
        <f t="shared" si="42"/>
        <v>0</v>
      </c>
      <c r="AP67" s="63">
        <f t="shared" si="42"/>
        <v>0</v>
      </c>
      <c r="AQ67" s="63">
        <f t="shared" si="42"/>
        <v>0</v>
      </c>
      <c r="AR67" s="63">
        <f t="shared" si="42"/>
        <v>0</v>
      </c>
      <c r="AS67" s="63">
        <f t="shared" si="42"/>
        <v>0</v>
      </c>
      <c r="AT67" s="63">
        <f t="shared" si="42"/>
        <v>0</v>
      </c>
      <c r="AU67" s="63">
        <f t="shared" si="42"/>
        <v>0</v>
      </c>
      <c r="AV67" s="63">
        <f t="shared" si="42"/>
        <v>0</v>
      </c>
      <c r="AW67" s="63">
        <f t="shared" si="42"/>
        <v>0</v>
      </c>
      <c r="AX67" s="63">
        <f t="shared" si="42"/>
        <v>0</v>
      </c>
      <c r="AY67" s="63">
        <f t="shared" si="42"/>
        <v>0</v>
      </c>
      <c r="AZ67" s="63">
        <f t="shared" si="42"/>
        <v>0</v>
      </c>
      <c r="BA67" s="63">
        <f t="shared" si="42"/>
        <v>0</v>
      </c>
      <c r="BB67" s="63">
        <f t="shared" si="42"/>
        <v>0</v>
      </c>
      <c r="BC67" s="63">
        <f t="shared" si="42"/>
        <v>0</v>
      </c>
      <c r="BD67" s="63">
        <f t="shared" si="42"/>
        <v>0</v>
      </c>
      <c r="BE67" s="63">
        <f t="shared" si="42"/>
        <v>0</v>
      </c>
      <c r="BF67" s="63">
        <f t="shared" si="42"/>
        <v>0</v>
      </c>
      <c r="BG67" s="63">
        <f t="shared" si="42"/>
        <v>0</v>
      </c>
      <c r="BH67" s="63">
        <f t="shared" si="42"/>
        <v>0</v>
      </c>
      <c r="BI67" s="63">
        <f t="shared" si="42"/>
        <v>0</v>
      </c>
      <c r="BJ67" s="63">
        <f t="shared" si="42"/>
        <v>0</v>
      </c>
      <c r="BK67" s="63">
        <f t="shared" si="42"/>
        <v>0</v>
      </c>
      <c r="BL67" s="63">
        <f t="shared" si="42"/>
        <v>0</v>
      </c>
      <c r="BM67" s="63">
        <f t="shared" si="42"/>
        <v>0</v>
      </c>
      <c r="BN67" s="63">
        <f t="shared" si="42"/>
        <v>0</v>
      </c>
      <c r="BO67" s="63">
        <f t="shared" si="42"/>
        <v>0</v>
      </c>
      <c r="BP67" s="63">
        <f t="shared" si="42"/>
        <v>0</v>
      </c>
      <c r="BQ67" s="63">
        <f t="shared" si="42"/>
        <v>0</v>
      </c>
      <c r="BR67" s="63">
        <f t="shared" ref="BR67:BZ67" si="43">-BR49</f>
        <v>0</v>
      </c>
      <c r="BS67" s="63">
        <f t="shared" si="43"/>
        <v>0</v>
      </c>
      <c r="BT67" s="63">
        <f t="shared" si="43"/>
        <v>0</v>
      </c>
      <c r="BU67" s="63">
        <f t="shared" si="43"/>
        <v>0</v>
      </c>
      <c r="BV67" s="63">
        <f t="shared" si="43"/>
        <v>0</v>
      </c>
      <c r="BW67" s="63">
        <f t="shared" si="43"/>
        <v>0</v>
      </c>
      <c r="BX67" s="63">
        <f t="shared" si="43"/>
        <v>0</v>
      </c>
      <c r="BY67" s="63">
        <f t="shared" si="43"/>
        <v>0</v>
      </c>
      <c r="BZ67" s="63">
        <f t="shared" si="43"/>
        <v>0</v>
      </c>
    </row>
    <row r="68" spans="1:78" x14ac:dyDescent="0.2">
      <c r="A68" s="155" t="s">
        <v>100</v>
      </c>
      <c r="E68" s="93"/>
      <c r="F68" s="63">
        <f t="shared" ref="F68:BQ68" si="44">-F53</f>
        <v>0</v>
      </c>
      <c r="G68" s="63">
        <f t="shared" si="44"/>
        <v>0</v>
      </c>
      <c r="H68" s="63">
        <f t="shared" si="44"/>
        <v>0</v>
      </c>
      <c r="I68" s="63">
        <f t="shared" si="44"/>
        <v>0</v>
      </c>
      <c r="J68" s="63">
        <f t="shared" si="44"/>
        <v>0</v>
      </c>
      <c r="K68" s="63">
        <f t="shared" si="44"/>
        <v>-106208.99540624999</v>
      </c>
      <c r="L68" s="63">
        <f t="shared" si="44"/>
        <v>-80313.501218528647</v>
      </c>
      <c r="M68" s="63">
        <f t="shared" si="44"/>
        <v>-54299.319349113561</v>
      </c>
      <c r="N68" s="63">
        <f t="shared" si="44"/>
        <v>-28165.905812796995</v>
      </c>
      <c r="O68" s="63">
        <f t="shared" si="44"/>
        <v>-17072.241641522323</v>
      </c>
      <c r="P68" s="63">
        <f t="shared" si="44"/>
        <v>0</v>
      </c>
      <c r="Q68" s="63">
        <f t="shared" si="44"/>
        <v>0</v>
      </c>
      <c r="R68" s="63">
        <f t="shared" si="44"/>
        <v>0</v>
      </c>
      <c r="S68" s="63">
        <f t="shared" si="44"/>
        <v>0</v>
      </c>
      <c r="T68" s="63">
        <f t="shared" si="44"/>
        <v>0</v>
      </c>
      <c r="U68" s="63">
        <f t="shared" si="44"/>
        <v>0</v>
      </c>
      <c r="V68" s="63">
        <f t="shared" si="44"/>
        <v>0</v>
      </c>
      <c r="W68" s="63">
        <f t="shared" si="44"/>
        <v>0</v>
      </c>
      <c r="X68" s="63">
        <f t="shared" si="44"/>
        <v>0</v>
      </c>
      <c r="Y68" s="63">
        <f t="shared" si="44"/>
        <v>0</v>
      </c>
      <c r="Z68" s="63">
        <f t="shared" si="44"/>
        <v>0</v>
      </c>
      <c r="AA68" s="63">
        <f t="shared" si="44"/>
        <v>0</v>
      </c>
      <c r="AB68" s="63">
        <f t="shared" si="44"/>
        <v>0</v>
      </c>
      <c r="AC68" s="63">
        <f t="shared" si="44"/>
        <v>0</v>
      </c>
      <c r="AD68" s="63">
        <f t="shared" si="44"/>
        <v>0</v>
      </c>
      <c r="AE68" s="63">
        <f t="shared" si="44"/>
        <v>0</v>
      </c>
      <c r="AF68" s="63">
        <f t="shared" si="44"/>
        <v>0</v>
      </c>
      <c r="AG68" s="63">
        <f t="shared" si="44"/>
        <v>0</v>
      </c>
      <c r="AH68" s="63">
        <f t="shared" si="44"/>
        <v>0</v>
      </c>
      <c r="AI68" s="63">
        <f t="shared" si="44"/>
        <v>0</v>
      </c>
      <c r="AJ68" s="63">
        <f t="shared" si="44"/>
        <v>0</v>
      </c>
      <c r="AK68" s="63">
        <f t="shared" si="44"/>
        <v>0</v>
      </c>
      <c r="AL68" s="63">
        <f t="shared" si="44"/>
        <v>0</v>
      </c>
      <c r="AM68" s="63">
        <f t="shared" si="44"/>
        <v>0</v>
      </c>
      <c r="AN68" s="63">
        <f t="shared" si="44"/>
        <v>0</v>
      </c>
      <c r="AO68" s="63">
        <f t="shared" si="44"/>
        <v>0</v>
      </c>
      <c r="AP68" s="63">
        <f t="shared" si="44"/>
        <v>0</v>
      </c>
      <c r="AQ68" s="63">
        <f t="shared" si="44"/>
        <v>0</v>
      </c>
      <c r="AR68" s="63">
        <f t="shared" si="44"/>
        <v>0</v>
      </c>
      <c r="AS68" s="63">
        <f t="shared" si="44"/>
        <v>0</v>
      </c>
      <c r="AT68" s="63">
        <f t="shared" si="44"/>
        <v>0</v>
      </c>
      <c r="AU68" s="63">
        <f t="shared" si="44"/>
        <v>0</v>
      </c>
      <c r="AV68" s="63">
        <f t="shared" si="44"/>
        <v>0</v>
      </c>
      <c r="AW68" s="63">
        <f t="shared" si="44"/>
        <v>0</v>
      </c>
      <c r="AX68" s="63">
        <f t="shared" si="44"/>
        <v>0</v>
      </c>
      <c r="AY68" s="63">
        <f t="shared" si="44"/>
        <v>0</v>
      </c>
      <c r="AZ68" s="63">
        <f t="shared" si="44"/>
        <v>0</v>
      </c>
      <c r="BA68" s="63">
        <f t="shared" si="44"/>
        <v>0</v>
      </c>
      <c r="BB68" s="63">
        <f t="shared" si="44"/>
        <v>0</v>
      </c>
      <c r="BC68" s="63">
        <f t="shared" si="44"/>
        <v>0</v>
      </c>
      <c r="BD68" s="63">
        <f t="shared" si="44"/>
        <v>0</v>
      </c>
      <c r="BE68" s="63">
        <f t="shared" si="44"/>
        <v>0</v>
      </c>
      <c r="BF68" s="63">
        <f t="shared" si="44"/>
        <v>0</v>
      </c>
      <c r="BG68" s="63">
        <f t="shared" si="44"/>
        <v>0</v>
      </c>
      <c r="BH68" s="63">
        <f t="shared" si="44"/>
        <v>0</v>
      </c>
      <c r="BI68" s="63">
        <f t="shared" si="44"/>
        <v>0</v>
      </c>
      <c r="BJ68" s="63">
        <f t="shared" si="44"/>
        <v>0</v>
      </c>
      <c r="BK68" s="63">
        <f t="shared" si="44"/>
        <v>0</v>
      </c>
      <c r="BL68" s="63">
        <f t="shared" si="44"/>
        <v>0</v>
      </c>
      <c r="BM68" s="63">
        <f t="shared" si="44"/>
        <v>0</v>
      </c>
      <c r="BN68" s="63">
        <f t="shared" si="44"/>
        <v>0</v>
      </c>
      <c r="BO68" s="63">
        <f t="shared" si="44"/>
        <v>0</v>
      </c>
      <c r="BP68" s="63">
        <f t="shared" si="44"/>
        <v>0</v>
      </c>
      <c r="BQ68" s="63">
        <f t="shared" si="44"/>
        <v>0</v>
      </c>
      <c r="BR68" s="63">
        <f t="shared" ref="BR68:BZ68" si="45">-BR53</f>
        <v>0</v>
      </c>
      <c r="BS68" s="63">
        <f t="shared" si="45"/>
        <v>0</v>
      </c>
      <c r="BT68" s="63">
        <f t="shared" si="45"/>
        <v>0</v>
      </c>
      <c r="BU68" s="63">
        <f t="shared" si="45"/>
        <v>0</v>
      </c>
      <c r="BV68" s="63">
        <f t="shared" si="45"/>
        <v>0</v>
      </c>
      <c r="BW68" s="63">
        <f t="shared" si="45"/>
        <v>0</v>
      </c>
      <c r="BX68" s="63">
        <f t="shared" si="45"/>
        <v>0</v>
      </c>
      <c r="BY68" s="63">
        <f t="shared" si="45"/>
        <v>0</v>
      </c>
      <c r="BZ68" s="63">
        <f t="shared" si="45"/>
        <v>0</v>
      </c>
    </row>
    <row r="69" spans="1:78" x14ac:dyDescent="0.2">
      <c r="E69" s="9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</row>
    <row r="70" spans="1:78" ht="15" thickBot="1" x14ac:dyDescent="0.25">
      <c r="A70" s="160" t="s">
        <v>111</v>
      </c>
      <c r="B70" s="66"/>
      <c r="C70" s="48">
        <f>SUM(F70:BB70)</f>
        <v>-86610833.988428205</v>
      </c>
      <c r="E70" s="93"/>
      <c r="F70" s="123">
        <f t="shared" ref="F70:BQ70" si="46">SUM(F64:F68)</f>
        <v>-3090000</v>
      </c>
      <c r="G70" s="123">
        <f t="shared" si="46"/>
        <v>-90000</v>
      </c>
      <c r="H70" s="123">
        <f t="shared" si="46"/>
        <v>-881245.57500000007</v>
      </c>
      <c r="I70" s="123">
        <f t="shared" si="46"/>
        <v>-881245.57500000007</v>
      </c>
      <c r="J70" s="123">
        <f t="shared" si="46"/>
        <v>-881245.57500000007</v>
      </c>
      <c r="K70" s="123">
        <f t="shared" si="46"/>
        <v>-29787454.570406251</v>
      </c>
      <c r="L70" s="123">
        <f t="shared" si="46"/>
        <v>-12748178.501218529</v>
      </c>
      <c r="M70" s="123">
        <f t="shared" si="46"/>
        <v>-12722164.319349114</v>
      </c>
      <c r="N70" s="123">
        <f t="shared" si="46"/>
        <v>-12696030.905812796</v>
      </c>
      <c r="O70" s="123">
        <f t="shared" si="46"/>
        <v>-9377403.9666415192</v>
      </c>
      <c r="P70" s="123">
        <f t="shared" si="46"/>
        <v>-3455865</v>
      </c>
      <c r="Q70" s="123">
        <f t="shared" si="46"/>
        <v>0</v>
      </c>
      <c r="R70" s="123">
        <f t="shared" si="46"/>
        <v>0</v>
      </c>
      <c r="S70" s="123">
        <f t="shared" si="46"/>
        <v>0</v>
      </c>
      <c r="T70" s="123">
        <f t="shared" si="46"/>
        <v>0</v>
      </c>
      <c r="U70" s="123">
        <f t="shared" si="46"/>
        <v>0</v>
      </c>
      <c r="V70" s="123">
        <f t="shared" si="46"/>
        <v>0</v>
      </c>
      <c r="W70" s="123">
        <f t="shared" si="46"/>
        <v>0</v>
      </c>
      <c r="X70" s="123">
        <f t="shared" si="46"/>
        <v>0</v>
      </c>
      <c r="Y70" s="123">
        <f t="shared" si="46"/>
        <v>0</v>
      </c>
      <c r="Z70" s="123">
        <f t="shared" si="46"/>
        <v>0</v>
      </c>
      <c r="AA70" s="123">
        <f t="shared" si="46"/>
        <v>0</v>
      </c>
      <c r="AB70" s="123">
        <f t="shared" si="46"/>
        <v>0</v>
      </c>
      <c r="AC70" s="123">
        <f t="shared" si="46"/>
        <v>0</v>
      </c>
      <c r="AD70" s="123">
        <f t="shared" si="46"/>
        <v>0</v>
      </c>
      <c r="AE70" s="123">
        <f t="shared" si="46"/>
        <v>0</v>
      </c>
      <c r="AF70" s="123">
        <f t="shared" si="46"/>
        <v>0</v>
      </c>
      <c r="AG70" s="123">
        <f t="shared" si="46"/>
        <v>0</v>
      </c>
      <c r="AH70" s="123">
        <f t="shared" si="46"/>
        <v>0</v>
      </c>
      <c r="AI70" s="123">
        <f t="shared" si="46"/>
        <v>0</v>
      </c>
      <c r="AJ70" s="123">
        <f t="shared" si="46"/>
        <v>0</v>
      </c>
      <c r="AK70" s="123">
        <f t="shared" si="46"/>
        <v>0</v>
      </c>
      <c r="AL70" s="123">
        <f t="shared" si="46"/>
        <v>0</v>
      </c>
      <c r="AM70" s="123">
        <f t="shared" si="46"/>
        <v>0</v>
      </c>
      <c r="AN70" s="123">
        <f t="shared" si="46"/>
        <v>0</v>
      </c>
      <c r="AO70" s="123">
        <f t="shared" si="46"/>
        <v>0</v>
      </c>
      <c r="AP70" s="123">
        <f t="shared" si="46"/>
        <v>0</v>
      </c>
      <c r="AQ70" s="123">
        <f t="shared" si="46"/>
        <v>0</v>
      </c>
      <c r="AR70" s="123">
        <f t="shared" si="46"/>
        <v>0</v>
      </c>
      <c r="AS70" s="123">
        <f t="shared" si="46"/>
        <v>0</v>
      </c>
      <c r="AT70" s="123">
        <f t="shared" si="46"/>
        <v>0</v>
      </c>
      <c r="AU70" s="123">
        <f t="shared" si="46"/>
        <v>0</v>
      </c>
      <c r="AV70" s="123">
        <f t="shared" si="46"/>
        <v>0</v>
      </c>
      <c r="AW70" s="123">
        <f t="shared" si="46"/>
        <v>0</v>
      </c>
      <c r="AX70" s="123">
        <f t="shared" si="46"/>
        <v>0</v>
      </c>
      <c r="AY70" s="123">
        <f t="shared" si="46"/>
        <v>0</v>
      </c>
      <c r="AZ70" s="123">
        <f t="shared" si="46"/>
        <v>0</v>
      </c>
      <c r="BA70" s="123">
        <f t="shared" si="46"/>
        <v>0</v>
      </c>
      <c r="BB70" s="123">
        <f t="shared" si="46"/>
        <v>0</v>
      </c>
      <c r="BC70" s="123">
        <f t="shared" si="46"/>
        <v>0</v>
      </c>
      <c r="BD70" s="123">
        <f t="shared" si="46"/>
        <v>0</v>
      </c>
      <c r="BE70" s="123">
        <f t="shared" si="46"/>
        <v>0</v>
      </c>
      <c r="BF70" s="123">
        <f t="shared" si="46"/>
        <v>0</v>
      </c>
      <c r="BG70" s="123">
        <f t="shared" si="46"/>
        <v>0</v>
      </c>
      <c r="BH70" s="123">
        <f t="shared" si="46"/>
        <v>0</v>
      </c>
      <c r="BI70" s="123">
        <f t="shared" si="46"/>
        <v>0</v>
      </c>
      <c r="BJ70" s="123">
        <f t="shared" si="46"/>
        <v>0</v>
      </c>
      <c r="BK70" s="123">
        <f t="shared" si="46"/>
        <v>0</v>
      </c>
      <c r="BL70" s="123">
        <f t="shared" si="46"/>
        <v>0</v>
      </c>
      <c r="BM70" s="123">
        <f t="shared" si="46"/>
        <v>0</v>
      </c>
      <c r="BN70" s="123">
        <f t="shared" si="46"/>
        <v>0</v>
      </c>
      <c r="BO70" s="123">
        <f t="shared" si="46"/>
        <v>0</v>
      </c>
      <c r="BP70" s="123">
        <f t="shared" si="46"/>
        <v>0</v>
      </c>
      <c r="BQ70" s="123">
        <f t="shared" si="46"/>
        <v>0</v>
      </c>
      <c r="BR70" s="123">
        <f t="shared" ref="BR70:BZ70" si="47">SUM(BR64:BR68)</f>
        <v>0</v>
      </c>
      <c r="BS70" s="123">
        <f t="shared" si="47"/>
        <v>0</v>
      </c>
      <c r="BT70" s="123">
        <f t="shared" si="47"/>
        <v>0</v>
      </c>
      <c r="BU70" s="123">
        <f t="shared" si="47"/>
        <v>0</v>
      </c>
      <c r="BV70" s="123">
        <f t="shared" si="47"/>
        <v>0</v>
      </c>
      <c r="BW70" s="123">
        <f t="shared" si="47"/>
        <v>0</v>
      </c>
      <c r="BX70" s="123">
        <f t="shared" si="47"/>
        <v>0</v>
      </c>
      <c r="BY70" s="123">
        <f t="shared" si="47"/>
        <v>0</v>
      </c>
      <c r="BZ70" s="123">
        <f t="shared" si="47"/>
        <v>0</v>
      </c>
    </row>
    <row r="71" spans="1:78" ht="15" thickTop="1" x14ac:dyDescent="0.2">
      <c r="E71" s="9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</row>
    <row r="72" spans="1:78" ht="15" thickBot="1" x14ac:dyDescent="0.25">
      <c r="A72" s="163" t="s">
        <v>112</v>
      </c>
      <c r="B72" s="76"/>
      <c r="C72" s="57">
        <f>SUM(F72:BB72)</f>
        <v>5657497.7365717869</v>
      </c>
      <c r="E72" s="93"/>
      <c r="F72" s="124">
        <f t="shared" ref="F72:BQ72" si="48">F61+F70</f>
        <v>-3090000</v>
      </c>
      <c r="G72" s="124">
        <f t="shared" si="48"/>
        <v>-90000</v>
      </c>
      <c r="H72" s="124">
        <f t="shared" si="48"/>
        <v>-881245.57500000007</v>
      </c>
      <c r="I72" s="124">
        <f t="shared" si="48"/>
        <v>-881245.57500000007</v>
      </c>
      <c r="J72" s="124">
        <f t="shared" si="48"/>
        <v>-881245.57500000007</v>
      </c>
      <c r="K72" s="124">
        <f t="shared" si="48"/>
        <v>-6614582.8454062529</v>
      </c>
      <c r="L72" s="124">
        <f t="shared" si="48"/>
        <v>-80313.501218529418</v>
      </c>
      <c r="M72" s="124">
        <f t="shared" si="48"/>
        <v>-54299.319349113852</v>
      </c>
      <c r="N72" s="124">
        <f t="shared" si="48"/>
        <v>-28165.905812796205</v>
      </c>
      <c r="O72" s="124">
        <f t="shared" si="48"/>
        <v>3290461.0333584808</v>
      </c>
      <c r="P72" s="124">
        <f t="shared" si="48"/>
        <v>5756135</v>
      </c>
      <c r="Q72" s="124">
        <f t="shared" si="48"/>
        <v>9212000</v>
      </c>
      <c r="R72" s="124">
        <f t="shared" si="48"/>
        <v>0</v>
      </c>
      <c r="S72" s="124">
        <f t="shared" si="48"/>
        <v>0</v>
      </c>
      <c r="T72" s="124">
        <f t="shared" si="48"/>
        <v>0</v>
      </c>
      <c r="U72" s="124">
        <f t="shared" si="48"/>
        <v>0</v>
      </c>
      <c r="V72" s="124">
        <f t="shared" si="48"/>
        <v>0</v>
      </c>
      <c r="W72" s="124">
        <f t="shared" si="48"/>
        <v>0</v>
      </c>
      <c r="X72" s="124">
        <f t="shared" si="48"/>
        <v>0</v>
      </c>
      <c r="Y72" s="124">
        <f t="shared" si="48"/>
        <v>0</v>
      </c>
      <c r="Z72" s="124">
        <f t="shared" si="48"/>
        <v>0</v>
      </c>
      <c r="AA72" s="124">
        <f t="shared" si="48"/>
        <v>0</v>
      </c>
      <c r="AB72" s="124">
        <f t="shared" si="48"/>
        <v>0</v>
      </c>
      <c r="AC72" s="124">
        <f t="shared" si="48"/>
        <v>0</v>
      </c>
      <c r="AD72" s="124">
        <f t="shared" si="48"/>
        <v>0</v>
      </c>
      <c r="AE72" s="124">
        <f t="shared" si="48"/>
        <v>0</v>
      </c>
      <c r="AF72" s="124">
        <f t="shared" si="48"/>
        <v>0</v>
      </c>
      <c r="AG72" s="124">
        <f t="shared" si="48"/>
        <v>0</v>
      </c>
      <c r="AH72" s="124">
        <f t="shared" si="48"/>
        <v>0</v>
      </c>
      <c r="AI72" s="124">
        <f t="shared" si="48"/>
        <v>0</v>
      </c>
      <c r="AJ72" s="124">
        <f t="shared" si="48"/>
        <v>0</v>
      </c>
      <c r="AK72" s="124">
        <f t="shared" si="48"/>
        <v>0</v>
      </c>
      <c r="AL72" s="124">
        <f t="shared" si="48"/>
        <v>0</v>
      </c>
      <c r="AM72" s="124">
        <f t="shared" si="48"/>
        <v>0</v>
      </c>
      <c r="AN72" s="124">
        <f t="shared" si="48"/>
        <v>0</v>
      </c>
      <c r="AO72" s="124">
        <f t="shared" si="48"/>
        <v>0</v>
      </c>
      <c r="AP72" s="124">
        <f t="shared" si="48"/>
        <v>0</v>
      </c>
      <c r="AQ72" s="124">
        <f t="shared" si="48"/>
        <v>0</v>
      </c>
      <c r="AR72" s="124">
        <f t="shared" si="48"/>
        <v>0</v>
      </c>
      <c r="AS72" s="124">
        <f t="shared" si="48"/>
        <v>0</v>
      </c>
      <c r="AT72" s="124">
        <f t="shared" si="48"/>
        <v>0</v>
      </c>
      <c r="AU72" s="124">
        <f t="shared" si="48"/>
        <v>0</v>
      </c>
      <c r="AV72" s="124">
        <f t="shared" si="48"/>
        <v>0</v>
      </c>
      <c r="AW72" s="124">
        <f t="shared" si="48"/>
        <v>0</v>
      </c>
      <c r="AX72" s="124">
        <f t="shared" si="48"/>
        <v>0</v>
      </c>
      <c r="AY72" s="124">
        <f t="shared" si="48"/>
        <v>0</v>
      </c>
      <c r="AZ72" s="124">
        <f t="shared" si="48"/>
        <v>0</v>
      </c>
      <c r="BA72" s="124">
        <f t="shared" si="48"/>
        <v>0</v>
      </c>
      <c r="BB72" s="124">
        <f t="shared" si="48"/>
        <v>0</v>
      </c>
      <c r="BC72" s="124">
        <f t="shared" si="48"/>
        <v>0</v>
      </c>
      <c r="BD72" s="124">
        <f t="shared" si="48"/>
        <v>0</v>
      </c>
      <c r="BE72" s="124">
        <f t="shared" si="48"/>
        <v>0</v>
      </c>
      <c r="BF72" s="124">
        <f t="shared" si="48"/>
        <v>0</v>
      </c>
      <c r="BG72" s="124">
        <f t="shared" si="48"/>
        <v>0</v>
      </c>
      <c r="BH72" s="124">
        <f t="shared" si="48"/>
        <v>0</v>
      </c>
      <c r="BI72" s="124">
        <f t="shared" si="48"/>
        <v>0</v>
      </c>
      <c r="BJ72" s="124">
        <f t="shared" si="48"/>
        <v>0</v>
      </c>
      <c r="BK72" s="124">
        <f t="shared" si="48"/>
        <v>0</v>
      </c>
      <c r="BL72" s="124">
        <f t="shared" si="48"/>
        <v>0</v>
      </c>
      <c r="BM72" s="124">
        <f t="shared" si="48"/>
        <v>0</v>
      </c>
      <c r="BN72" s="124">
        <f t="shared" si="48"/>
        <v>0</v>
      </c>
      <c r="BO72" s="124">
        <f t="shared" si="48"/>
        <v>0</v>
      </c>
      <c r="BP72" s="124">
        <f t="shared" si="48"/>
        <v>0</v>
      </c>
      <c r="BQ72" s="124">
        <f t="shared" si="48"/>
        <v>0</v>
      </c>
      <c r="BR72" s="124">
        <f t="shared" ref="BR72:BZ72" si="49">BR61+BR70</f>
        <v>0</v>
      </c>
      <c r="BS72" s="124">
        <f t="shared" si="49"/>
        <v>0</v>
      </c>
      <c r="BT72" s="124">
        <f t="shared" si="49"/>
        <v>0</v>
      </c>
      <c r="BU72" s="124">
        <f t="shared" si="49"/>
        <v>0</v>
      </c>
      <c r="BV72" s="124">
        <f t="shared" si="49"/>
        <v>0</v>
      </c>
      <c r="BW72" s="124">
        <f t="shared" si="49"/>
        <v>0</v>
      </c>
      <c r="BX72" s="124">
        <f t="shared" si="49"/>
        <v>0</v>
      </c>
      <c r="BY72" s="124">
        <f t="shared" si="49"/>
        <v>0</v>
      </c>
      <c r="BZ72" s="124">
        <f t="shared" si="49"/>
        <v>0</v>
      </c>
    </row>
    <row r="73" spans="1:78" ht="15" thickTop="1" x14ac:dyDescent="0.2">
      <c r="C73" s="50"/>
      <c r="E73" s="9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</row>
    <row r="74" spans="1:78" x14ac:dyDescent="0.2">
      <c r="E74" s="9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</row>
    <row r="75" spans="1:78" x14ac:dyDescent="0.2"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</row>
    <row r="76" spans="1:78" x14ac:dyDescent="0.2"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</row>
    <row r="77" spans="1:78" x14ac:dyDescent="0.2">
      <c r="A77" s="154" t="s">
        <v>139</v>
      </c>
      <c r="B77" s="29"/>
      <c r="C77" s="30"/>
      <c r="E77" s="29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</row>
    <row r="78" spans="1:78" x14ac:dyDescent="0.2"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</row>
    <row r="79" spans="1:78" x14ac:dyDescent="0.2">
      <c r="A79" s="156" t="s">
        <v>222</v>
      </c>
      <c r="B79" s="31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</row>
    <row r="80" spans="1:78" x14ac:dyDescent="0.2">
      <c r="A80" s="166" t="s">
        <v>223</v>
      </c>
      <c r="B80" s="111"/>
      <c r="E80" s="9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</row>
    <row r="81" spans="1:78" x14ac:dyDescent="0.2">
      <c r="A81" s="155" t="s">
        <v>224</v>
      </c>
      <c r="C81" s="63">
        <f>SUM(F81:BZ81)</f>
        <v>1.8258192121807219E-5</v>
      </c>
      <c r="E81" s="93"/>
      <c r="F81" s="63">
        <f>F123+F138+F153+F160</f>
        <v>0</v>
      </c>
      <c r="G81" s="63">
        <f t="shared" ref="G81:BR81" si="50">G123+G138+G153+G160</f>
        <v>0</v>
      </c>
      <c r="H81" s="63">
        <f t="shared" si="50"/>
        <v>0</v>
      </c>
      <c r="I81" s="63">
        <f t="shared" si="50"/>
        <v>0</v>
      </c>
      <c r="J81" s="63">
        <f t="shared" si="50"/>
        <v>0</v>
      </c>
      <c r="K81" s="63">
        <f t="shared" si="50"/>
        <v>0</v>
      </c>
      <c r="L81" s="63">
        <f t="shared" si="50"/>
        <v>0</v>
      </c>
      <c r="M81" s="63">
        <f t="shared" si="50"/>
        <v>0</v>
      </c>
      <c r="N81" s="63">
        <f t="shared" si="50"/>
        <v>0</v>
      </c>
      <c r="O81" s="63">
        <f t="shared" si="50"/>
        <v>3.29038824270043E-6</v>
      </c>
      <c r="P81" s="63">
        <f t="shared" si="50"/>
        <v>5.7560076643925484E-6</v>
      </c>
      <c r="Q81" s="63">
        <f t="shared" si="50"/>
        <v>9.2117962147142407E-6</v>
      </c>
      <c r="R81" s="63">
        <f t="shared" si="50"/>
        <v>0</v>
      </c>
      <c r="S81" s="63">
        <f t="shared" si="50"/>
        <v>0</v>
      </c>
      <c r="T81" s="63">
        <f t="shared" si="50"/>
        <v>0</v>
      </c>
      <c r="U81" s="63">
        <f t="shared" si="50"/>
        <v>0</v>
      </c>
      <c r="V81" s="63">
        <f t="shared" si="50"/>
        <v>0</v>
      </c>
      <c r="W81" s="63">
        <f t="shared" si="50"/>
        <v>0</v>
      </c>
      <c r="X81" s="63">
        <f t="shared" si="50"/>
        <v>0</v>
      </c>
      <c r="Y81" s="63">
        <f t="shared" si="50"/>
        <v>0</v>
      </c>
      <c r="Z81" s="63">
        <f t="shared" si="50"/>
        <v>0</v>
      </c>
      <c r="AA81" s="63">
        <f t="shared" si="50"/>
        <v>0</v>
      </c>
      <c r="AB81" s="63">
        <f t="shared" si="50"/>
        <v>0</v>
      </c>
      <c r="AC81" s="63">
        <f t="shared" si="50"/>
        <v>0</v>
      </c>
      <c r="AD81" s="63">
        <f t="shared" si="50"/>
        <v>0</v>
      </c>
      <c r="AE81" s="63">
        <f t="shared" si="50"/>
        <v>0</v>
      </c>
      <c r="AF81" s="63">
        <f t="shared" si="50"/>
        <v>0</v>
      </c>
      <c r="AG81" s="63">
        <f t="shared" si="50"/>
        <v>0</v>
      </c>
      <c r="AH81" s="63">
        <f t="shared" si="50"/>
        <v>0</v>
      </c>
      <c r="AI81" s="63">
        <f t="shared" si="50"/>
        <v>0</v>
      </c>
      <c r="AJ81" s="63">
        <f t="shared" si="50"/>
        <v>0</v>
      </c>
      <c r="AK81" s="63">
        <f t="shared" si="50"/>
        <v>0</v>
      </c>
      <c r="AL81" s="63">
        <f t="shared" si="50"/>
        <v>0</v>
      </c>
      <c r="AM81" s="63">
        <f t="shared" si="50"/>
        <v>0</v>
      </c>
      <c r="AN81" s="63">
        <f t="shared" si="50"/>
        <v>0</v>
      </c>
      <c r="AO81" s="63">
        <f t="shared" si="50"/>
        <v>0</v>
      </c>
      <c r="AP81" s="63">
        <f t="shared" si="50"/>
        <v>0</v>
      </c>
      <c r="AQ81" s="63">
        <f t="shared" si="50"/>
        <v>0</v>
      </c>
      <c r="AR81" s="63">
        <f t="shared" si="50"/>
        <v>0</v>
      </c>
      <c r="AS81" s="63">
        <f t="shared" si="50"/>
        <v>0</v>
      </c>
      <c r="AT81" s="63">
        <f t="shared" si="50"/>
        <v>0</v>
      </c>
      <c r="AU81" s="63">
        <f t="shared" si="50"/>
        <v>0</v>
      </c>
      <c r="AV81" s="63">
        <f t="shared" si="50"/>
        <v>0</v>
      </c>
      <c r="AW81" s="63">
        <f t="shared" si="50"/>
        <v>0</v>
      </c>
      <c r="AX81" s="63">
        <f t="shared" si="50"/>
        <v>0</v>
      </c>
      <c r="AY81" s="63">
        <f t="shared" si="50"/>
        <v>0</v>
      </c>
      <c r="AZ81" s="63">
        <f t="shared" si="50"/>
        <v>0</v>
      </c>
      <c r="BA81" s="63">
        <f t="shared" si="50"/>
        <v>0</v>
      </c>
      <c r="BB81" s="63">
        <f t="shared" si="50"/>
        <v>0</v>
      </c>
      <c r="BC81" s="63">
        <f t="shared" si="50"/>
        <v>0</v>
      </c>
      <c r="BD81" s="63">
        <f t="shared" si="50"/>
        <v>0</v>
      </c>
      <c r="BE81" s="63">
        <f t="shared" si="50"/>
        <v>0</v>
      </c>
      <c r="BF81" s="63">
        <f t="shared" si="50"/>
        <v>0</v>
      </c>
      <c r="BG81" s="63">
        <f t="shared" si="50"/>
        <v>0</v>
      </c>
      <c r="BH81" s="63">
        <f t="shared" si="50"/>
        <v>0</v>
      </c>
      <c r="BI81" s="63">
        <f t="shared" si="50"/>
        <v>0</v>
      </c>
      <c r="BJ81" s="63">
        <f t="shared" si="50"/>
        <v>0</v>
      </c>
      <c r="BK81" s="63">
        <f t="shared" si="50"/>
        <v>0</v>
      </c>
      <c r="BL81" s="63">
        <f t="shared" si="50"/>
        <v>0</v>
      </c>
      <c r="BM81" s="63">
        <f t="shared" si="50"/>
        <v>0</v>
      </c>
      <c r="BN81" s="63">
        <f t="shared" si="50"/>
        <v>0</v>
      </c>
      <c r="BO81" s="63">
        <f t="shared" si="50"/>
        <v>0</v>
      </c>
      <c r="BP81" s="63">
        <f t="shared" si="50"/>
        <v>0</v>
      </c>
      <c r="BQ81" s="63">
        <f t="shared" si="50"/>
        <v>0</v>
      </c>
      <c r="BR81" s="63">
        <f t="shared" si="50"/>
        <v>0</v>
      </c>
      <c r="BS81" s="63">
        <f t="shared" ref="BS81:BZ81" si="51">BS123+BS138+BS153+BS160</f>
        <v>0</v>
      </c>
      <c r="BT81" s="63">
        <f t="shared" si="51"/>
        <v>0</v>
      </c>
      <c r="BU81" s="63">
        <f t="shared" si="51"/>
        <v>0</v>
      </c>
      <c r="BV81" s="63">
        <f t="shared" si="51"/>
        <v>0</v>
      </c>
      <c r="BW81" s="63">
        <f t="shared" si="51"/>
        <v>0</v>
      </c>
      <c r="BX81" s="63">
        <f t="shared" si="51"/>
        <v>0</v>
      </c>
      <c r="BY81" s="63">
        <f t="shared" si="51"/>
        <v>0</v>
      </c>
      <c r="BZ81" s="63">
        <f t="shared" si="51"/>
        <v>0</v>
      </c>
    </row>
    <row r="82" spans="1:78" x14ac:dyDescent="0.2">
      <c r="A82" s="155" t="s">
        <v>225</v>
      </c>
      <c r="C82" s="63">
        <f>SUM(F82:BZ82)</f>
        <v>1.2600819538816948E-5</v>
      </c>
      <c r="E82" s="93"/>
      <c r="F82" s="63">
        <f>F112</f>
        <v>3.0899316438848246E-6</v>
      </c>
      <c r="G82" s="63">
        <f t="shared" ref="G82:BR82" si="52">G112</f>
        <v>8.9998009045189065E-8</v>
      </c>
      <c r="H82" s="63">
        <f t="shared" si="52"/>
        <v>8.812260803320316E-7</v>
      </c>
      <c r="I82" s="63">
        <f t="shared" si="52"/>
        <v>8.812260803320316E-7</v>
      </c>
      <c r="J82" s="63">
        <f t="shared" si="52"/>
        <v>8.812260803320316E-7</v>
      </c>
      <c r="K82" s="63">
        <f t="shared" si="52"/>
        <v>6.6144365194558263E-6</v>
      </c>
      <c r="L82" s="63">
        <f t="shared" si="52"/>
        <v>8.0311724545733484E-8</v>
      </c>
      <c r="M82" s="63">
        <f t="shared" si="52"/>
        <v>5.4298118154768423E-8</v>
      </c>
      <c r="N82" s="63">
        <f t="shared" si="52"/>
        <v>2.8165282734510846E-8</v>
      </c>
      <c r="O82" s="63">
        <f t="shared" si="52"/>
        <v>0</v>
      </c>
      <c r="P82" s="63">
        <f t="shared" si="52"/>
        <v>0</v>
      </c>
      <c r="Q82" s="63">
        <f t="shared" si="52"/>
        <v>0</v>
      </c>
      <c r="R82" s="63">
        <f t="shared" si="52"/>
        <v>0</v>
      </c>
      <c r="S82" s="63">
        <f t="shared" si="52"/>
        <v>0</v>
      </c>
      <c r="T82" s="63">
        <f t="shared" si="52"/>
        <v>0</v>
      </c>
      <c r="U82" s="63">
        <f t="shared" si="52"/>
        <v>0</v>
      </c>
      <c r="V82" s="63">
        <f t="shared" si="52"/>
        <v>0</v>
      </c>
      <c r="W82" s="63">
        <f t="shared" si="52"/>
        <v>0</v>
      </c>
      <c r="X82" s="63">
        <f t="shared" si="52"/>
        <v>0</v>
      </c>
      <c r="Y82" s="63">
        <f t="shared" si="52"/>
        <v>0</v>
      </c>
      <c r="Z82" s="63">
        <f t="shared" si="52"/>
        <v>0</v>
      </c>
      <c r="AA82" s="63">
        <f t="shared" si="52"/>
        <v>0</v>
      </c>
      <c r="AB82" s="63">
        <f t="shared" si="52"/>
        <v>0</v>
      </c>
      <c r="AC82" s="63">
        <f t="shared" si="52"/>
        <v>0</v>
      </c>
      <c r="AD82" s="63">
        <f t="shared" si="52"/>
        <v>0</v>
      </c>
      <c r="AE82" s="63">
        <f t="shared" si="52"/>
        <v>0</v>
      </c>
      <c r="AF82" s="63">
        <f t="shared" si="52"/>
        <v>0</v>
      </c>
      <c r="AG82" s="63">
        <f t="shared" si="52"/>
        <v>0</v>
      </c>
      <c r="AH82" s="63">
        <f t="shared" si="52"/>
        <v>0</v>
      </c>
      <c r="AI82" s="63">
        <f t="shared" si="52"/>
        <v>0</v>
      </c>
      <c r="AJ82" s="63">
        <f t="shared" si="52"/>
        <v>0</v>
      </c>
      <c r="AK82" s="63">
        <f t="shared" si="52"/>
        <v>0</v>
      </c>
      <c r="AL82" s="63">
        <f t="shared" si="52"/>
        <v>0</v>
      </c>
      <c r="AM82" s="63">
        <f t="shared" si="52"/>
        <v>0</v>
      </c>
      <c r="AN82" s="63">
        <f t="shared" si="52"/>
        <v>0</v>
      </c>
      <c r="AO82" s="63">
        <f t="shared" si="52"/>
        <v>0</v>
      </c>
      <c r="AP82" s="63">
        <f t="shared" si="52"/>
        <v>0</v>
      </c>
      <c r="AQ82" s="63">
        <f t="shared" si="52"/>
        <v>0</v>
      </c>
      <c r="AR82" s="63">
        <f t="shared" si="52"/>
        <v>0</v>
      </c>
      <c r="AS82" s="63">
        <f t="shared" si="52"/>
        <v>0</v>
      </c>
      <c r="AT82" s="63">
        <f t="shared" si="52"/>
        <v>0</v>
      </c>
      <c r="AU82" s="63">
        <f t="shared" si="52"/>
        <v>0</v>
      </c>
      <c r="AV82" s="63">
        <f t="shared" si="52"/>
        <v>0</v>
      </c>
      <c r="AW82" s="63">
        <f t="shared" si="52"/>
        <v>0</v>
      </c>
      <c r="AX82" s="63">
        <f t="shared" si="52"/>
        <v>0</v>
      </c>
      <c r="AY82" s="63">
        <f t="shared" si="52"/>
        <v>0</v>
      </c>
      <c r="AZ82" s="63">
        <f t="shared" si="52"/>
        <v>0</v>
      </c>
      <c r="BA82" s="63">
        <f t="shared" si="52"/>
        <v>0</v>
      </c>
      <c r="BB82" s="63">
        <f t="shared" si="52"/>
        <v>0</v>
      </c>
      <c r="BC82" s="63">
        <f t="shared" si="52"/>
        <v>0</v>
      </c>
      <c r="BD82" s="63">
        <f t="shared" si="52"/>
        <v>0</v>
      </c>
      <c r="BE82" s="63">
        <f t="shared" si="52"/>
        <v>0</v>
      </c>
      <c r="BF82" s="63">
        <f t="shared" si="52"/>
        <v>0</v>
      </c>
      <c r="BG82" s="63">
        <f t="shared" si="52"/>
        <v>0</v>
      </c>
      <c r="BH82" s="63">
        <f t="shared" si="52"/>
        <v>0</v>
      </c>
      <c r="BI82" s="63">
        <f t="shared" si="52"/>
        <v>0</v>
      </c>
      <c r="BJ82" s="63">
        <f t="shared" si="52"/>
        <v>0</v>
      </c>
      <c r="BK82" s="63">
        <f t="shared" si="52"/>
        <v>0</v>
      </c>
      <c r="BL82" s="63">
        <f t="shared" si="52"/>
        <v>0</v>
      </c>
      <c r="BM82" s="63">
        <f t="shared" si="52"/>
        <v>0</v>
      </c>
      <c r="BN82" s="63">
        <f t="shared" si="52"/>
        <v>0</v>
      </c>
      <c r="BO82" s="63">
        <f t="shared" si="52"/>
        <v>0</v>
      </c>
      <c r="BP82" s="63">
        <f t="shared" si="52"/>
        <v>0</v>
      </c>
      <c r="BQ82" s="63">
        <f t="shared" si="52"/>
        <v>0</v>
      </c>
      <c r="BR82" s="63">
        <f t="shared" si="52"/>
        <v>0</v>
      </c>
      <c r="BS82" s="63">
        <f t="shared" ref="BS82:BZ82" si="53">BS112</f>
        <v>0</v>
      </c>
      <c r="BT82" s="63">
        <f t="shared" si="53"/>
        <v>0</v>
      </c>
      <c r="BU82" s="63">
        <f t="shared" si="53"/>
        <v>0</v>
      </c>
      <c r="BV82" s="63">
        <f t="shared" si="53"/>
        <v>0</v>
      </c>
      <c r="BW82" s="63">
        <f t="shared" si="53"/>
        <v>0</v>
      </c>
      <c r="BX82" s="63">
        <f t="shared" si="53"/>
        <v>0</v>
      </c>
      <c r="BY82" s="63">
        <f t="shared" si="53"/>
        <v>0</v>
      </c>
      <c r="BZ82" s="63">
        <f t="shared" si="53"/>
        <v>0</v>
      </c>
    </row>
    <row r="83" spans="1:78" x14ac:dyDescent="0.2">
      <c r="A83" s="155" t="s">
        <v>226</v>
      </c>
      <c r="C83" s="63">
        <f>C81-C82</f>
        <v>5.6573725829902714E-6</v>
      </c>
      <c r="E83" s="9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</row>
    <row r="84" spans="1:78" ht="15" thickBot="1" x14ac:dyDescent="0.25">
      <c r="A84" s="167" t="s">
        <v>227</v>
      </c>
      <c r="B84" s="113">
        <f>XIRR(F84:BZ84, $F$2:$BZ$2)</f>
        <v>0.87739161252975473</v>
      </c>
      <c r="C84" s="123"/>
      <c r="E84" s="93"/>
      <c r="F84" s="123">
        <f>(-F82)+F81</f>
        <v>-3.0899316438848246E-6</v>
      </c>
      <c r="G84" s="123">
        <f t="shared" ref="G84:BR84" si="54">(-G82)+G81</f>
        <v>-8.9998009045189065E-8</v>
      </c>
      <c r="H84" s="123">
        <f t="shared" si="54"/>
        <v>-8.812260803320316E-7</v>
      </c>
      <c r="I84" s="123">
        <f t="shared" si="54"/>
        <v>-8.812260803320316E-7</v>
      </c>
      <c r="J84" s="123">
        <f t="shared" si="54"/>
        <v>-8.812260803320316E-7</v>
      </c>
      <c r="K84" s="123">
        <f t="shared" si="54"/>
        <v>-6.6144365194558263E-6</v>
      </c>
      <c r="L84" s="123">
        <f t="shared" si="54"/>
        <v>-8.0311724545733484E-8</v>
      </c>
      <c r="M84" s="123">
        <f t="shared" si="54"/>
        <v>-5.4298118154768423E-8</v>
      </c>
      <c r="N84" s="123">
        <f t="shared" si="54"/>
        <v>-2.8165282734510846E-8</v>
      </c>
      <c r="O84" s="123">
        <f t="shared" si="54"/>
        <v>3.29038824270043E-6</v>
      </c>
      <c r="P84" s="123">
        <f t="shared" si="54"/>
        <v>5.7560076643925484E-6</v>
      </c>
      <c r="Q84" s="123">
        <f t="shared" si="54"/>
        <v>9.2117962147142407E-6</v>
      </c>
      <c r="R84" s="123">
        <f t="shared" si="54"/>
        <v>0</v>
      </c>
      <c r="S84" s="123">
        <f t="shared" si="54"/>
        <v>0</v>
      </c>
      <c r="T84" s="123">
        <f t="shared" si="54"/>
        <v>0</v>
      </c>
      <c r="U84" s="123">
        <f t="shared" si="54"/>
        <v>0</v>
      </c>
      <c r="V84" s="123">
        <f t="shared" si="54"/>
        <v>0</v>
      </c>
      <c r="W84" s="123">
        <f t="shared" si="54"/>
        <v>0</v>
      </c>
      <c r="X84" s="123">
        <f t="shared" si="54"/>
        <v>0</v>
      </c>
      <c r="Y84" s="123">
        <f t="shared" si="54"/>
        <v>0</v>
      </c>
      <c r="Z84" s="123">
        <f t="shared" si="54"/>
        <v>0</v>
      </c>
      <c r="AA84" s="123">
        <f t="shared" si="54"/>
        <v>0</v>
      </c>
      <c r="AB84" s="123">
        <f t="shared" si="54"/>
        <v>0</v>
      </c>
      <c r="AC84" s="123">
        <f t="shared" si="54"/>
        <v>0</v>
      </c>
      <c r="AD84" s="123">
        <f t="shared" si="54"/>
        <v>0</v>
      </c>
      <c r="AE84" s="123">
        <f t="shared" si="54"/>
        <v>0</v>
      </c>
      <c r="AF84" s="123">
        <f t="shared" si="54"/>
        <v>0</v>
      </c>
      <c r="AG84" s="123">
        <f t="shared" si="54"/>
        <v>0</v>
      </c>
      <c r="AH84" s="123">
        <f t="shared" si="54"/>
        <v>0</v>
      </c>
      <c r="AI84" s="123">
        <f t="shared" si="54"/>
        <v>0</v>
      </c>
      <c r="AJ84" s="123">
        <f t="shared" si="54"/>
        <v>0</v>
      </c>
      <c r="AK84" s="123">
        <f t="shared" si="54"/>
        <v>0</v>
      </c>
      <c r="AL84" s="123">
        <f t="shared" si="54"/>
        <v>0</v>
      </c>
      <c r="AM84" s="123">
        <f t="shared" si="54"/>
        <v>0</v>
      </c>
      <c r="AN84" s="123">
        <f t="shared" si="54"/>
        <v>0</v>
      </c>
      <c r="AO84" s="123">
        <f t="shared" si="54"/>
        <v>0</v>
      </c>
      <c r="AP84" s="123">
        <f t="shared" si="54"/>
        <v>0</v>
      </c>
      <c r="AQ84" s="123">
        <f t="shared" si="54"/>
        <v>0</v>
      </c>
      <c r="AR84" s="123">
        <f t="shared" si="54"/>
        <v>0</v>
      </c>
      <c r="AS84" s="123">
        <f t="shared" si="54"/>
        <v>0</v>
      </c>
      <c r="AT84" s="123">
        <f t="shared" si="54"/>
        <v>0</v>
      </c>
      <c r="AU84" s="123">
        <f t="shared" si="54"/>
        <v>0</v>
      </c>
      <c r="AV84" s="123">
        <f t="shared" si="54"/>
        <v>0</v>
      </c>
      <c r="AW84" s="123">
        <f t="shared" si="54"/>
        <v>0</v>
      </c>
      <c r="AX84" s="123">
        <f t="shared" si="54"/>
        <v>0</v>
      </c>
      <c r="AY84" s="123">
        <f t="shared" si="54"/>
        <v>0</v>
      </c>
      <c r="AZ84" s="123">
        <f t="shared" si="54"/>
        <v>0</v>
      </c>
      <c r="BA84" s="123">
        <f t="shared" si="54"/>
        <v>0</v>
      </c>
      <c r="BB84" s="123">
        <f t="shared" si="54"/>
        <v>0</v>
      </c>
      <c r="BC84" s="123">
        <f t="shared" si="54"/>
        <v>0</v>
      </c>
      <c r="BD84" s="123">
        <f t="shared" si="54"/>
        <v>0</v>
      </c>
      <c r="BE84" s="123">
        <f t="shared" si="54"/>
        <v>0</v>
      </c>
      <c r="BF84" s="123">
        <f t="shared" si="54"/>
        <v>0</v>
      </c>
      <c r="BG84" s="123">
        <f t="shared" si="54"/>
        <v>0</v>
      </c>
      <c r="BH84" s="123">
        <f t="shared" si="54"/>
        <v>0</v>
      </c>
      <c r="BI84" s="123">
        <f t="shared" si="54"/>
        <v>0</v>
      </c>
      <c r="BJ84" s="123">
        <f t="shared" si="54"/>
        <v>0</v>
      </c>
      <c r="BK84" s="123">
        <f t="shared" si="54"/>
        <v>0</v>
      </c>
      <c r="BL84" s="123">
        <f t="shared" si="54"/>
        <v>0</v>
      </c>
      <c r="BM84" s="123">
        <f t="shared" si="54"/>
        <v>0</v>
      </c>
      <c r="BN84" s="123">
        <f t="shared" si="54"/>
        <v>0</v>
      </c>
      <c r="BO84" s="123">
        <f t="shared" si="54"/>
        <v>0</v>
      </c>
      <c r="BP84" s="123">
        <f t="shared" si="54"/>
        <v>0</v>
      </c>
      <c r="BQ84" s="123">
        <f t="shared" si="54"/>
        <v>0</v>
      </c>
      <c r="BR84" s="123">
        <f t="shared" si="54"/>
        <v>0</v>
      </c>
      <c r="BS84" s="123">
        <f t="shared" ref="BS84:BZ84" si="55">(-BS82)+BS81</f>
        <v>0</v>
      </c>
      <c r="BT84" s="123">
        <f t="shared" si="55"/>
        <v>0</v>
      </c>
      <c r="BU84" s="123">
        <f t="shared" si="55"/>
        <v>0</v>
      </c>
      <c r="BV84" s="123">
        <f t="shared" si="55"/>
        <v>0</v>
      </c>
      <c r="BW84" s="123">
        <f t="shared" si="55"/>
        <v>0</v>
      </c>
      <c r="BX84" s="123">
        <f t="shared" si="55"/>
        <v>0</v>
      </c>
      <c r="BY84" s="123">
        <f t="shared" si="55"/>
        <v>0</v>
      </c>
      <c r="BZ84" s="123">
        <f t="shared" si="55"/>
        <v>0</v>
      </c>
    </row>
    <row r="85" spans="1:78" ht="15" thickTop="1" x14ac:dyDescent="0.2">
      <c r="A85" s="155" t="s">
        <v>228</v>
      </c>
      <c r="B85" s="112">
        <f>C81/C82</f>
        <v>1.448968621887067</v>
      </c>
      <c r="E85" s="9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</row>
    <row r="86" spans="1:78" x14ac:dyDescent="0.2">
      <c r="E86" s="9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</row>
    <row r="87" spans="1:78" x14ac:dyDescent="0.2">
      <c r="A87" s="166" t="s">
        <v>229</v>
      </c>
      <c r="B87" s="111"/>
      <c r="E87" s="9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</row>
    <row r="88" spans="1:78" x14ac:dyDescent="0.2">
      <c r="A88" s="155" t="s">
        <v>230</v>
      </c>
      <c r="C88" s="63">
        <f>SUM(F88:BZ88)</f>
        <v>18258596.033340223</v>
      </c>
      <c r="E88" s="93"/>
      <c r="F88" s="63">
        <f>F124+F139+F154+F161</f>
        <v>0</v>
      </c>
      <c r="G88" s="63">
        <f t="shared" ref="G88:BR88" si="56">G124+G139+G154+G161</f>
        <v>0</v>
      </c>
      <c r="H88" s="63">
        <f t="shared" si="56"/>
        <v>0</v>
      </c>
      <c r="I88" s="63">
        <f t="shared" si="56"/>
        <v>0</v>
      </c>
      <c r="J88" s="63">
        <f t="shared" si="56"/>
        <v>0</v>
      </c>
      <c r="K88" s="63">
        <f t="shared" si="56"/>
        <v>0</v>
      </c>
      <c r="L88" s="63">
        <f t="shared" si="56"/>
        <v>0</v>
      </c>
      <c r="M88" s="63">
        <f t="shared" si="56"/>
        <v>0</v>
      </c>
      <c r="N88" s="63">
        <f t="shared" si="56"/>
        <v>0</v>
      </c>
      <c r="O88" s="63">
        <f t="shared" si="56"/>
        <v>3290461.0333551904</v>
      </c>
      <c r="P88" s="63">
        <f t="shared" si="56"/>
        <v>5756134.9999942444</v>
      </c>
      <c r="Q88" s="63">
        <f t="shared" si="56"/>
        <v>9211999.9999907874</v>
      </c>
      <c r="R88" s="63">
        <f t="shared" si="56"/>
        <v>0</v>
      </c>
      <c r="S88" s="63">
        <f t="shared" si="56"/>
        <v>0</v>
      </c>
      <c r="T88" s="63">
        <f t="shared" si="56"/>
        <v>0</v>
      </c>
      <c r="U88" s="63">
        <f t="shared" si="56"/>
        <v>0</v>
      </c>
      <c r="V88" s="63">
        <f t="shared" si="56"/>
        <v>0</v>
      </c>
      <c r="W88" s="63">
        <f t="shared" si="56"/>
        <v>0</v>
      </c>
      <c r="X88" s="63">
        <f t="shared" si="56"/>
        <v>0</v>
      </c>
      <c r="Y88" s="63">
        <f t="shared" si="56"/>
        <v>0</v>
      </c>
      <c r="Z88" s="63">
        <f t="shared" si="56"/>
        <v>0</v>
      </c>
      <c r="AA88" s="63">
        <f t="shared" si="56"/>
        <v>0</v>
      </c>
      <c r="AB88" s="63">
        <f t="shared" si="56"/>
        <v>0</v>
      </c>
      <c r="AC88" s="63">
        <f t="shared" si="56"/>
        <v>0</v>
      </c>
      <c r="AD88" s="63">
        <f t="shared" si="56"/>
        <v>0</v>
      </c>
      <c r="AE88" s="63">
        <f t="shared" si="56"/>
        <v>0</v>
      </c>
      <c r="AF88" s="63">
        <f t="shared" si="56"/>
        <v>0</v>
      </c>
      <c r="AG88" s="63">
        <f t="shared" si="56"/>
        <v>0</v>
      </c>
      <c r="AH88" s="63">
        <f t="shared" si="56"/>
        <v>0</v>
      </c>
      <c r="AI88" s="63">
        <f t="shared" si="56"/>
        <v>0</v>
      </c>
      <c r="AJ88" s="63">
        <f t="shared" si="56"/>
        <v>0</v>
      </c>
      <c r="AK88" s="63">
        <f t="shared" si="56"/>
        <v>0</v>
      </c>
      <c r="AL88" s="63">
        <f t="shared" si="56"/>
        <v>0</v>
      </c>
      <c r="AM88" s="63">
        <f t="shared" si="56"/>
        <v>0</v>
      </c>
      <c r="AN88" s="63">
        <f t="shared" si="56"/>
        <v>0</v>
      </c>
      <c r="AO88" s="63">
        <f t="shared" si="56"/>
        <v>0</v>
      </c>
      <c r="AP88" s="63">
        <f t="shared" si="56"/>
        <v>0</v>
      </c>
      <c r="AQ88" s="63">
        <f t="shared" si="56"/>
        <v>0</v>
      </c>
      <c r="AR88" s="63">
        <f t="shared" si="56"/>
        <v>0</v>
      </c>
      <c r="AS88" s="63">
        <f t="shared" si="56"/>
        <v>0</v>
      </c>
      <c r="AT88" s="63">
        <f t="shared" si="56"/>
        <v>0</v>
      </c>
      <c r="AU88" s="63">
        <f t="shared" si="56"/>
        <v>0</v>
      </c>
      <c r="AV88" s="63">
        <f t="shared" si="56"/>
        <v>0</v>
      </c>
      <c r="AW88" s="63">
        <f t="shared" si="56"/>
        <v>0</v>
      </c>
      <c r="AX88" s="63">
        <f t="shared" si="56"/>
        <v>0</v>
      </c>
      <c r="AY88" s="63">
        <f t="shared" si="56"/>
        <v>0</v>
      </c>
      <c r="AZ88" s="63">
        <f t="shared" si="56"/>
        <v>0</v>
      </c>
      <c r="BA88" s="63">
        <f t="shared" si="56"/>
        <v>0</v>
      </c>
      <c r="BB88" s="63">
        <f t="shared" si="56"/>
        <v>0</v>
      </c>
      <c r="BC88" s="63">
        <f t="shared" si="56"/>
        <v>0</v>
      </c>
      <c r="BD88" s="63">
        <f t="shared" si="56"/>
        <v>0</v>
      </c>
      <c r="BE88" s="63">
        <f t="shared" si="56"/>
        <v>0</v>
      </c>
      <c r="BF88" s="63">
        <f t="shared" si="56"/>
        <v>0</v>
      </c>
      <c r="BG88" s="63">
        <f t="shared" si="56"/>
        <v>0</v>
      </c>
      <c r="BH88" s="63">
        <f t="shared" si="56"/>
        <v>0</v>
      </c>
      <c r="BI88" s="63">
        <f t="shared" si="56"/>
        <v>0</v>
      </c>
      <c r="BJ88" s="63">
        <f t="shared" si="56"/>
        <v>0</v>
      </c>
      <c r="BK88" s="63">
        <f t="shared" si="56"/>
        <v>0</v>
      </c>
      <c r="BL88" s="63">
        <f t="shared" si="56"/>
        <v>0</v>
      </c>
      <c r="BM88" s="63">
        <f t="shared" si="56"/>
        <v>0</v>
      </c>
      <c r="BN88" s="63">
        <f t="shared" si="56"/>
        <v>0</v>
      </c>
      <c r="BO88" s="63">
        <f t="shared" si="56"/>
        <v>0</v>
      </c>
      <c r="BP88" s="63">
        <f t="shared" si="56"/>
        <v>0</v>
      </c>
      <c r="BQ88" s="63">
        <f t="shared" si="56"/>
        <v>0</v>
      </c>
      <c r="BR88" s="63">
        <f t="shared" si="56"/>
        <v>0</v>
      </c>
      <c r="BS88" s="63">
        <f t="shared" ref="BS88:BZ88" si="57">BS124+BS139+BS154+BS161</f>
        <v>0</v>
      </c>
      <c r="BT88" s="63">
        <f t="shared" si="57"/>
        <v>0</v>
      </c>
      <c r="BU88" s="63">
        <f t="shared" si="57"/>
        <v>0</v>
      </c>
      <c r="BV88" s="63">
        <f t="shared" si="57"/>
        <v>0</v>
      </c>
      <c r="BW88" s="63">
        <f t="shared" si="57"/>
        <v>0</v>
      </c>
      <c r="BX88" s="63">
        <f t="shared" si="57"/>
        <v>0</v>
      </c>
      <c r="BY88" s="63">
        <f t="shared" si="57"/>
        <v>0</v>
      </c>
      <c r="BZ88" s="63">
        <f t="shared" si="57"/>
        <v>0</v>
      </c>
    </row>
    <row r="89" spans="1:78" x14ac:dyDescent="0.2">
      <c r="E89" s="9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</row>
    <row r="90" spans="1:78" x14ac:dyDescent="0.2">
      <c r="A90" s="155" t="s">
        <v>252</v>
      </c>
      <c r="C90" s="63">
        <f>SUM(F90:BZ90)</f>
        <v>483821.10000000003</v>
      </c>
      <c r="E90" s="93"/>
      <c r="F90" s="63">
        <f>IF(AND(F$1&gt;ScaleEconomics!$N$223, F$1&lt;=ScaleEconomics!$N$224), ScaleEconomics!$N$166/ScaleEconomics!$N$148, 0)</f>
        <v>0</v>
      </c>
      <c r="G90" s="63">
        <f>IF(AND(G$1&gt;ScaleEconomics!$N$223, G$1&lt;=ScaleEconomics!$N$224), ScaleEconomics!$N$166/ScaleEconomics!$N$148, 0)</f>
        <v>0</v>
      </c>
      <c r="H90" s="63">
        <f>IF(AND(H$1&gt;ScaleEconomics!$N$223, H$1&lt;=ScaleEconomics!$N$224), ScaleEconomics!$N$166/ScaleEconomics!$N$148, 0)</f>
        <v>120955.27500000001</v>
      </c>
      <c r="I90" s="63">
        <f>IF(AND(I$1&gt;ScaleEconomics!$N$223, I$1&lt;=ScaleEconomics!$N$224), ScaleEconomics!$N$166/ScaleEconomics!$N$148, 0)</f>
        <v>120955.27500000001</v>
      </c>
      <c r="J90" s="63">
        <f>IF(AND(J$1&gt;ScaleEconomics!$N$223, J$1&lt;=ScaleEconomics!$N$224), ScaleEconomics!$N$166/ScaleEconomics!$N$148, 0)</f>
        <v>120955.27500000001</v>
      </c>
      <c r="K90" s="63">
        <f>IF(AND(K$1&gt;ScaleEconomics!$N$223, K$1&lt;=ScaleEconomics!$N$224), ScaleEconomics!$N$166/ScaleEconomics!$N$148, 0)</f>
        <v>120955.27500000001</v>
      </c>
      <c r="L90" s="63">
        <f>IF(AND(L$1&gt;ScaleEconomics!$N$223, L$1&lt;=ScaleEconomics!$N$224), ScaleEconomics!$N$166/ScaleEconomics!$N$148, 0)</f>
        <v>0</v>
      </c>
      <c r="M90" s="63">
        <f>IF(AND(M$1&gt;ScaleEconomics!$N$223, M$1&lt;=ScaleEconomics!$N$224), ScaleEconomics!$N$166/ScaleEconomics!$N$148, 0)</f>
        <v>0</v>
      </c>
      <c r="N90" s="63">
        <f>IF(AND(N$1&gt;ScaleEconomics!$N$223, N$1&lt;=ScaleEconomics!$N$224), ScaleEconomics!$N$166/ScaleEconomics!$N$148, 0)</f>
        <v>0</v>
      </c>
      <c r="O90" s="63">
        <f>IF(AND(O$1&gt;ScaleEconomics!$N$223, O$1&lt;=ScaleEconomics!$N$224), ScaleEconomics!$N$166/ScaleEconomics!$N$148, 0)</f>
        <v>0</v>
      </c>
      <c r="P90" s="63">
        <f>IF(AND(P$1&gt;ScaleEconomics!$N$223, P$1&lt;=ScaleEconomics!$N$224), ScaleEconomics!$N$166/ScaleEconomics!$N$148, 0)</f>
        <v>0</v>
      </c>
      <c r="Q90" s="63">
        <f>IF(AND(Q$1&gt;ScaleEconomics!$N$223, Q$1&lt;=ScaleEconomics!$N$224), ScaleEconomics!$N$166/ScaleEconomics!$N$148, 0)</f>
        <v>0</v>
      </c>
      <c r="R90" s="63">
        <f>IF(AND(R$1&gt;ScaleEconomics!$N$223, R$1&lt;=ScaleEconomics!$N$224), ScaleEconomics!$N$166/ScaleEconomics!$N$148, 0)</f>
        <v>0</v>
      </c>
      <c r="S90" s="63">
        <f>IF(AND(S$1&gt;ScaleEconomics!$N$223, S$1&lt;=ScaleEconomics!$N$224), ScaleEconomics!$N$166/ScaleEconomics!$N$148, 0)</f>
        <v>0</v>
      </c>
      <c r="T90" s="63">
        <f>IF(AND(T$1&gt;ScaleEconomics!$N$223, T$1&lt;=ScaleEconomics!$N$224), ScaleEconomics!$N$166/ScaleEconomics!$N$148, 0)</f>
        <v>0</v>
      </c>
      <c r="U90" s="63">
        <f>IF(AND(U$1&gt;ScaleEconomics!$N$223, U$1&lt;=ScaleEconomics!$N$224), ScaleEconomics!$N$166/ScaleEconomics!$N$148, 0)</f>
        <v>0</v>
      </c>
      <c r="V90" s="63">
        <f>IF(AND(V$1&gt;ScaleEconomics!$N$223, V$1&lt;=ScaleEconomics!$N$224), ScaleEconomics!$N$166/ScaleEconomics!$N$148, 0)</f>
        <v>0</v>
      </c>
      <c r="W90" s="63">
        <f>IF(AND(W$1&gt;ScaleEconomics!$N$223, W$1&lt;=ScaleEconomics!$N$224), ScaleEconomics!$N$166/ScaleEconomics!$N$148, 0)</f>
        <v>0</v>
      </c>
      <c r="X90" s="63">
        <f>IF(AND(X$1&gt;ScaleEconomics!$N$223, X$1&lt;=ScaleEconomics!$N$224), ScaleEconomics!$N$166/ScaleEconomics!$N$148, 0)</f>
        <v>0</v>
      </c>
      <c r="Y90" s="63">
        <f>IF(AND(Y$1&gt;ScaleEconomics!$N$223, Y$1&lt;=ScaleEconomics!$N$224), ScaleEconomics!$N$166/ScaleEconomics!$N$148, 0)</f>
        <v>0</v>
      </c>
      <c r="Z90" s="63">
        <f>IF(AND(Z$1&gt;ScaleEconomics!$N$223, Z$1&lt;=ScaleEconomics!$N$224), ScaleEconomics!$N$166/ScaleEconomics!$N$148, 0)</f>
        <v>0</v>
      </c>
      <c r="AA90" s="63">
        <f>IF(AND(AA$1&gt;ScaleEconomics!$N$223, AA$1&lt;=ScaleEconomics!$N$224), ScaleEconomics!$N$166/ScaleEconomics!$N$148, 0)</f>
        <v>0</v>
      </c>
      <c r="AB90" s="63">
        <f>IF(AND(AB$1&gt;ScaleEconomics!$N$223, AB$1&lt;=ScaleEconomics!$N$224), ScaleEconomics!$N$166/ScaleEconomics!$N$148, 0)</f>
        <v>0</v>
      </c>
      <c r="AC90" s="63">
        <f>IF(AND(AC$1&gt;ScaleEconomics!$N$223, AC$1&lt;=ScaleEconomics!$N$224), ScaleEconomics!$N$166/ScaleEconomics!$N$148, 0)</f>
        <v>0</v>
      </c>
      <c r="AD90" s="63">
        <f>IF(AND(AD$1&gt;ScaleEconomics!$N$223, AD$1&lt;=ScaleEconomics!$N$224), ScaleEconomics!$N$166/ScaleEconomics!$N$148, 0)</f>
        <v>0</v>
      </c>
      <c r="AE90" s="63">
        <f>IF(AND(AE$1&gt;ScaleEconomics!$N$223, AE$1&lt;=ScaleEconomics!$N$224), ScaleEconomics!$N$166/ScaleEconomics!$N$148, 0)</f>
        <v>0</v>
      </c>
      <c r="AF90" s="63">
        <f>IF(AND(AF$1&gt;ScaleEconomics!$N$223, AF$1&lt;=ScaleEconomics!$N$224), ScaleEconomics!$N$166/ScaleEconomics!$N$148, 0)</f>
        <v>0</v>
      </c>
      <c r="AG90" s="63">
        <f>IF(AND(AG$1&gt;ScaleEconomics!$N$223, AG$1&lt;=ScaleEconomics!$N$224), ScaleEconomics!$N$166/ScaleEconomics!$N$148, 0)</f>
        <v>0</v>
      </c>
      <c r="AH90" s="63">
        <f>IF(AND(AH$1&gt;ScaleEconomics!$N$223, AH$1&lt;=ScaleEconomics!$N$224), ScaleEconomics!$N$166/ScaleEconomics!$N$148, 0)</f>
        <v>0</v>
      </c>
      <c r="AI90" s="63">
        <f>IF(AND(AI$1&gt;ScaleEconomics!$N$223, AI$1&lt;=ScaleEconomics!$N$224), ScaleEconomics!$N$166/ScaleEconomics!$N$148, 0)</f>
        <v>0</v>
      </c>
      <c r="AJ90" s="63">
        <f>IF(AND(AJ$1&gt;ScaleEconomics!$N$223, AJ$1&lt;=ScaleEconomics!$N$224), ScaleEconomics!$N$166/ScaleEconomics!$N$148, 0)</f>
        <v>0</v>
      </c>
      <c r="AK90" s="63">
        <f>IF(AND(AK$1&gt;ScaleEconomics!$N$223, AK$1&lt;=ScaleEconomics!$N$224), ScaleEconomics!$N$166/ScaleEconomics!$N$148, 0)</f>
        <v>0</v>
      </c>
      <c r="AL90" s="63">
        <f>IF(AND(AL$1&gt;ScaleEconomics!$N$223, AL$1&lt;=ScaleEconomics!$N$224), ScaleEconomics!$N$166/ScaleEconomics!$N$148, 0)</f>
        <v>0</v>
      </c>
      <c r="AM90" s="63">
        <f>IF(AND(AM$1&gt;ScaleEconomics!$N$223, AM$1&lt;=ScaleEconomics!$N$224), ScaleEconomics!$N$166/ScaleEconomics!$N$148, 0)</f>
        <v>0</v>
      </c>
      <c r="AN90" s="63">
        <f>IF(AND(AN$1&gt;ScaleEconomics!$N$223, AN$1&lt;=ScaleEconomics!$N$224), ScaleEconomics!$N$166/ScaleEconomics!$N$148, 0)</f>
        <v>0</v>
      </c>
      <c r="AO90" s="63">
        <f>IF(AND(AO$1&gt;ScaleEconomics!$N$223, AO$1&lt;=ScaleEconomics!$N$224), ScaleEconomics!$N$166/ScaleEconomics!$N$148, 0)</f>
        <v>0</v>
      </c>
      <c r="AP90" s="63">
        <f>IF(AND(AP$1&gt;ScaleEconomics!$N$223, AP$1&lt;=ScaleEconomics!$N$224), ScaleEconomics!$N$166/ScaleEconomics!$N$148, 0)</f>
        <v>0</v>
      </c>
      <c r="AQ90" s="63">
        <f>IF(AND(AQ$1&gt;ScaleEconomics!$N$223, AQ$1&lt;=ScaleEconomics!$N$224), ScaleEconomics!$N$166/ScaleEconomics!$N$148, 0)</f>
        <v>0</v>
      </c>
      <c r="AR90" s="63">
        <f>IF(AND(AR$1&gt;ScaleEconomics!$N$223, AR$1&lt;=ScaleEconomics!$N$224), ScaleEconomics!$N$166/ScaleEconomics!$N$148, 0)</f>
        <v>0</v>
      </c>
      <c r="AS90" s="63">
        <f>IF(AND(AS$1&gt;ScaleEconomics!$N$223, AS$1&lt;=ScaleEconomics!$N$224), ScaleEconomics!$N$166/ScaleEconomics!$N$148, 0)</f>
        <v>0</v>
      </c>
      <c r="AT90" s="63">
        <f>IF(AND(AT$1&gt;ScaleEconomics!$N$223, AT$1&lt;=ScaleEconomics!$N$224), ScaleEconomics!$N$166/ScaleEconomics!$N$148, 0)</f>
        <v>0</v>
      </c>
      <c r="AU90" s="63">
        <f>IF(AND(AU$1&gt;ScaleEconomics!$N$223, AU$1&lt;=ScaleEconomics!$N$224), ScaleEconomics!$N$166/ScaleEconomics!$N$148, 0)</f>
        <v>0</v>
      </c>
      <c r="AV90" s="63">
        <f>IF(AND(AV$1&gt;ScaleEconomics!$N$223, AV$1&lt;=ScaleEconomics!$N$224), ScaleEconomics!$N$166/ScaleEconomics!$N$148, 0)</f>
        <v>0</v>
      </c>
      <c r="AW90" s="63">
        <f>IF(AND(AW$1&gt;ScaleEconomics!$N$223, AW$1&lt;=ScaleEconomics!$N$224), ScaleEconomics!$N$166/ScaleEconomics!$N$148, 0)</f>
        <v>0</v>
      </c>
      <c r="AX90" s="63">
        <f>IF(AND(AX$1&gt;ScaleEconomics!$N$223, AX$1&lt;=ScaleEconomics!$N$224), ScaleEconomics!$N$166/ScaleEconomics!$N$148, 0)</f>
        <v>0</v>
      </c>
      <c r="AY90" s="63">
        <f>IF(AND(AY$1&gt;ScaleEconomics!$N$223, AY$1&lt;=ScaleEconomics!$N$224), ScaleEconomics!$N$166/ScaleEconomics!$N$148, 0)</f>
        <v>0</v>
      </c>
      <c r="AZ90" s="63">
        <f>IF(AND(AZ$1&gt;ScaleEconomics!$N$223, AZ$1&lt;=ScaleEconomics!$N$224), ScaleEconomics!$N$166/ScaleEconomics!$N$148, 0)</f>
        <v>0</v>
      </c>
      <c r="BA90" s="63">
        <f>IF(AND(BA$1&gt;ScaleEconomics!$N$223, BA$1&lt;=ScaleEconomics!$N$224), ScaleEconomics!$N$166/ScaleEconomics!$N$148, 0)</f>
        <v>0</v>
      </c>
      <c r="BB90" s="63">
        <f>IF(AND(BB$1&gt;ScaleEconomics!$N$223, BB$1&lt;=ScaleEconomics!$N$224), ScaleEconomics!$N$166/ScaleEconomics!$N$148, 0)</f>
        <v>0</v>
      </c>
      <c r="BC90" s="63">
        <f>IF(AND(BC$1&gt;ScaleEconomics!$N$223, BC$1&lt;=ScaleEconomics!$N$224), ScaleEconomics!$N$166/ScaleEconomics!$N$148, 0)</f>
        <v>0</v>
      </c>
      <c r="BD90" s="63">
        <f>IF(AND(BD$1&gt;ScaleEconomics!$N$223, BD$1&lt;=ScaleEconomics!$N$224), ScaleEconomics!$N$166/ScaleEconomics!$N$148, 0)</f>
        <v>0</v>
      </c>
      <c r="BE90" s="63">
        <f>IF(AND(BE$1&gt;ScaleEconomics!$N$223, BE$1&lt;=ScaleEconomics!$N$224), ScaleEconomics!$N$166/ScaleEconomics!$N$148, 0)</f>
        <v>0</v>
      </c>
      <c r="BF90" s="63">
        <f>IF(AND(BF$1&gt;ScaleEconomics!$N$223, BF$1&lt;=ScaleEconomics!$N$224), ScaleEconomics!$N$166/ScaleEconomics!$N$148, 0)</f>
        <v>0</v>
      </c>
      <c r="BG90" s="63">
        <f>IF(AND(BG$1&gt;ScaleEconomics!$N$223, BG$1&lt;=ScaleEconomics!$N$224), ScaleEconomics!$N$166/ScaleEconomics!$N$148, 0)</f>
        <v>0</v>
      </c>
      <c r="BH90" s="63">
        <f>IF(AND(BH$1&gt;ScaleEconomics!$N$223, BH$1&lt;=ScaleEconomics!$N$224), ScaleEconomics!$N$166/ScaleEconomics!$N$148, 0)</f>
        <v>0</v>
      </c>
      <c r="BI90" s="63">
        <f>IF(AND(BI$1&gt;ScaleEconomics!$N$223, BI$1&lt;=ScaleEconomics!$N$224), ScaleEconomics!$N$166/ScaleEconomics!$N$148, 0)</f>
        <v>0</v>
      </c>
      <c r="BJ90" s="63">
        <f>IF(AND(BJ$1&gt;ScaleEconomics!$N$223, BJ$1&lt;=ScaleEconomics!$N$224), ScaleEconomics!$N$166/ScaleEconomics!$N$148, 0)</f>
        <v>0</v>
      </c>
      <c r="BK90" s="63">
        <f>IF(AND(BK$1&gt;ScaleEconomics!$N$223, BK$1&lt;=ScaleEconomics!$N$224), ScaleEconomics!$N$166/ScaleEconomics!$N$148, 0)</f>
        <v>0</v>
      </c>
      <c r="BL90" s="63">
        <f>IF(AND(BL$1&gt;ScaleEconomics!$N$223, BL$1&lt;=ScaleEconomics!$N$224), ScaleEconomics!$N$166/ScaleEconomics!$N$148, 0)</f>
        <v>0</v>
      </c>
      <c r="BM90" s="63">
        <f>IF(AND(BM$1&gt;ScaleEconomics!$N$223, BM$1&lt;=ScaleEconomics!$N$224), ScaleEconomics!$N$166/ScaleEconomics!$N$148, 0)</f>
        <v>0</v>
      </c>
      <c r="BN90" s="63">
        <f>IF(AND(BN$1&gt;ScaleEconomics!$N$223, BN$1&lt;=ScaleEconomics!$N$224), ScaleEconomics!$N$166/ScaleEconomics!$N$148, 0)</f>
        <v>0</v>
      </c>
      <c r="BO90" s="63">
        <f>IF(AND(BO$1&gt;ScaleEconomics!$N$223, BO$1&lt;=ScaleEconomics!$N$224), ScaleEconomics!$N$166/ScaleEconomics!$N$148, 0)</f>
        <v>0</v>
      </c>
      <c r="BP90" s="63">
        <f>IF(AND(BP$1&gt;ScaleEconomics!$N$223, BP$1&lt;=ScaleEconomics!$N$224), ScaleEconomics!$N$166/ScaleEconomics!$N$148, 0)</f>
        <v>0</v>
      </c>
      <c r="BQ90" s="63">
        <f>IF(AND(BQ$1&gt;ScaleEconomics!$N$223, BQ$1&lt;=ScaleEconomics!$N$224), ScaleEconomics!$N$166/ScaleEconomics!$N$148, 0)</f>
        <v>0</v>
      </c>
      <c r="BR90" s="63">
        <f>IF(AND(BR$1&gt;ScaleEconomics!$N$223, BR$1&lt;=ScaleEconomics!$N$224), ScaleEconomics!$N$166/ScaleEconomics!$N$148, 0)</f>
        <v>0</v>
      </c>
      <c r="BS90" s="63">
        <f>IF(AND(BS$1&gt;ScaleEconomics!$N$223, BS$1&lt;=ScaleEconomics!$N$224), ScaleEconomics!$N$166/ScaleEconomics!$N$148, 0)</f>
        <v>0</v>
      </c>
      <c r="BT90" s="63">
        <f>IF(AND(BT$1&gt;ScaleEconomics!$N$223, BT$1&lt;=ScaleEconomics!$N$224), ScaleEconomics!$N$166/ScaleEconomics!$N$148, 0)</f>
        <v>0</v>
      </c>
      <c r="BU90" s="63">
        <f>IF(AND(BU$1&gt;ScaleEconomics!$N$223, BU$1&lt;=ScaleEconomics!$N$224), ScaleEconomics!$N$166/ScaleEconomics!$N$148, 0)</f>
        <v>0</v>
      </c>
      <c r="BV90" s="63">
        <f>IF(AND(BV$1&gt;ScaleEconomics!$N$223, BV$1&lt;=ScaleEconomics!$N$224), ScaleEconomics!$N$166/ScaleEconomics!$N$148, 0)</f>
        <v>0</v>
      </c>
      <c r="BW90" s="63">
        <f>IF(AND(BW$1&gt;ScaleEconomics!$N$223, BW$1&lt;=ScaleEconomics!$N$224), ScaleEconomics!$N$166/ScaleEconomics!$N$148, 0)</f>
        <v>0</v>
      </c>
      <c r="BX90" s="63">
        <f>IF(AND(BX$1&gt;ScaleEconomics!$N$223, BX$1&lt;=ScaleEconomics!$N$224), ScaleEconomics!$N$166/ScaleEconomics!$N$148, 0)</f>
        <v>0</v>
      </c>
      <c r="BY90" s="63">
        <f>IF(AND(BY$1&gt;ScaleEconomics!$N$223, BY$1&lt;=ScaleEconomics!$N$224), ScaleEconomics!$N$166/ScaleEconomics!$N$148, 0)</f>
        <v>0</v>
      </c>
      <c r="BZ90" s="63">
        <f>IF(AND(BZ$1&gt;ScaleEconomics!$N$223, BZ$1&lt;=ScaleEconomics!$N$224), ScaleEconomics!$N$166/ScaleEconomics!$N$148, 0)</f>
        <v>0</v>
      </c>
    </row>
    <row r="91" spans="1:78" ht="15" thickBot="1" x14ac:dyDescent="0.25">
      <c r="A91" s="167" t="s">
        <v>231</v>
      </c>
      <c r="B91" s="103"/>
      <c r="C91" s="123">
        <f>SUM(F91:BZ91)</f>
        <v>483821.10000000003</v>
      </c>
      <c r="E91" s="93"/>
      <c r="F91" s="123">
        <f t="shared" ref="F91:AK91" si="58">SUM(F90:F90)</f>
        <v>0</v>
      </c>
      <c r="G91" s="123">
        <f t="shared" si="58"/>
        <v>0</v>
      </c>
      <c r="H91" s="123">
        <f t="shared" si="58"/>
        <v>120955.27500000001</v>
      </c>
      <c r="I91" s="123">
        <f t="shared" si="58"/>
        <v>120955.27500000001</v>
      </c>
      <c r="J91" s="123">
        <f t="shared" si="58"/>
        <v>120955.27500000001</v>
      </c>
      <c r="K91" s="123">
        <f t="shared" si="58"/>
        <v>120955.27500000001</v>
      </c>
      <c r="L91" s="123">
        <f t="shared" si="58"/>
        <v>0</v>
      </c>
      <c r="M91" s="123">
        <f t="shared" si="58"/>
        <v>0</v>
      </c>
      <c r="N91" s="123">
        <f t="shared" si="58"/>
        <v>0</v>
      </c>
      <c r="O91" s="123">
        <f t="shared" si="58"/>
        <v>0</v>
      </c>
      <c r="P91" s="123">
        <f t="shared" si="58"/>
        <v>0</v>
      </c>
      <c r="Q91" s="123">
        <f t="shared" si="58"/>
        <v>0</v>
      </c>
      <c r="R91" s="123">
        <f t="shared" si="58"/>
        <v>0</v>
      </c>
      <c r="S91" s="123">
        <f t="shared" si="58"/>
        <v>0</v>
      </c>
      <c r="T91" s="123">
        <f t="shared" si="58"/>
        <v>0</v>
      </c>
      <c r="U91" s="123">
        <f t="shared" si="58"/>
        <v>0</v>
      </c>
      <c r="V91" s="123">
        <f t="shared" si="58"/>
        <v>0</v>
      </c>
      <c r="W91" s="123">
        <f t="shared" si="58"/>
        <v>0</v>
      </c>
      <c r="X91" s="123">
        <f t="shared" si="58"/>
        <v>0</v>
      </c>
      <c r="Y91" s="123">
        <f t="shared" si="58"/>
        <v>0</v>
      </c>
      <c r="Z91" s="123">
        <f t="shared" si="58"/>
        <v>0</v>
      </c>
      <c r="AA91" s="123">
        <f t="shared" si="58"/>
        <v>0</v>
      </c>
      <c r="AB91" s="123">
        <f t="shared" si="58"/>
        <v>0</v>
      </c>
      <c r="AC91" s="123">
        <f t="shared" si="58"/>
        <v>0</v>
      </c>
      <c r="AD91" s="123">
        <f t="shared" si="58"/>
        <v>0</v>
      </c>
      <c r="AE91" s="123">
        <f t="shared" si="58"/>
        <v>0</v>
      </c>
      <c r="AF91" s="123">
        <f t="shared" si="58"/>
        <v>0</v>
      </c>
      <c r="AG91" s="123">
        <f t="shared" si="58"/>
        <v>0</v>
      </c>
      <c r="AH91" s="123">
        <f t="shared" si="58"/>
        <v>0</v>
      </c>
      <c r="AI91" s="123">
        <f t="shared" si="58"/>
        <v>0</v>
      </c>
      <c r="AJ91" s="123">
        <f t="shared" si="58"/>
        <v>0</v>
      </c>
      <c r="AK91" s="123">
        <f t="shared" si="58"/>
        <v>0</v>
      </c>
      <c r="AL91" s="123">
        <f t="shared" ref="AL91:BQ91" si="59">SUM(AL90:AL90)</f>
        <v>0</v>
      </c>
      <c r="AM91" s="123">
        <f t="shared" si="59"/>
        <v>0</v>
      </c>
      <c r="AN91" s="123">
        <f t="shared" si="59"/>
        <v>0</v>
      </c>
      <c r="AO91" s="123">
        <f t="shared" si="59"/>
        <v>0</v>
      </c>
      <c r="AP91" s="123">
        <f t="shared" si="59"/>
        <v>0</v>
      </c>
      <c r="AQ91" s="123">
        <f t="shared" si="59"/>
        <v>0</v>
      </c>
      <c r="AR91" s="123">
        <f t="shared" si="59"/>
        <v>0</v>
      </c>
      <c r="AS91" s="123">
        <f t="shared" si="59"/>
        <v>0</v>
      </c>
      <c r="AT91" s="123">
        <f t="shared" si="59"/>
        <v>0</v>
      </c>
      <c r="AU91" s="123">
        <f t="shared" si="59"/>
        <v>0</v>
      </c>
      <c r="AV91" s="123">
        <f t="shared" si="59"/>
        <v>0</v>
      </c>
      <c r="AW91" s="123">
        <f t="shared" si="59"/>
        <v>0</v>
      </c>
      <c r="AX91" s="123">
        <f t="shared" si="59"/>
        <v>0</v>
      </c>
      <c r="AY91" s="123">
        <f t="shared" si="59"/>
        <v>0</v>
      </c>
      <c r="AZ91" s="123">
        <f t="shared" si="59"/>
        <v>0</v>
      </c>
      <c r="BA91" s="123">
        <f t="shared" si="59"/>
        <v>0</v>
      </c>
      <c r="BB91" s="123">
        <f t="shared" si="59"/>
        <v>0</v>
      </c>
      <c r="BC91" s="123">
        <f t="shared" si="59"/>
        <v>0</v>
      </c>
      <c r="BD91" s="123">
        <f t="shared" si="59"/>
        <v>0</v>
      </c>
      <c r="BE91" s="123">
        <f t="shared" si="59"/>
        <v>0</v>
      </c>
      <c r="BF91" s="123">
        <f t="shared" si="59"/>
        <v>0</v>
      </c>
      <c r="BG91" s="123">
        <f t="shared" si="59"/>
        <v>0</v>
      </c>
      <c r="BH91" s="123">
        <f t="shared" si="59"/>
        <v>0</v>
      </c>
      <c r="BI91" s="123">
        <f t="shared" si="59"/>
        <v>0</v>
      </c>
      <c r="BJ91" s="123">
        <f t="shared" si="59"/>
        <v>0</v>
      </c>
      <c r="BK91" s="123">
        <f t="shared" si="59"/>
        <v>0</v>
      </c>
      <c r="BL91" s="123">
        <f t="shared" si="59"/>
        <v>0</v>
      </c>
      <c r="BM91" s="123">
        <f t="shared" si="59"/>
        <v>0</v>
      </c>
      <c r="BN91" s="123">
        <f t="shared" si="59"/>
        <v>0</v>
      </c>
      <c r="BO91" s="123">
        <f t="shared" si="59"/>
        <v>0</v>
      </c>
      <c r="BP91" s="123">
        <f t="shared" si="59"/>
        <v>0</v>
      </c>
      <c r="BQ91" s="123">
        <f t="shared" si="59"/>
        <v>0</v>
      </c>
      <c r="BR91" s="123">
        <f t="shared" ref="BR91:BZ91" si="60">SUM(BR90:BR90)</f>
        <v>0</v>
      </c>
      <c r="BS91" s="123">
        <f t="shared" si="60"/>
        <v>0</v>
      </c>
      <c r="BT91" s="123">
        <f t="shared" si="60"/>
        <v>0</v>
      </c>
      <c r="BU91" s="123">
        <f t="shared" si="60"/>
        <v>0</v>
      </c>
      <c r="BV91" s="123">
        <f t="shared" si="60"/>
        <v>0</v>
      </c>
      <c r="BW91" s="123">
        <f t="shared" si="60"/>
        <v>0</v>
      </c>
      <c r="BX91" s="123">
        <f t="shared" si="60"/>
        <v>0</v>
      </c>
      <c r="BY91" s="123">
        <f t="shared" si="60"/>
        <v>0</v>
      </c>
      <c r="BZ91" s="123">
        <f t="shared" si="60"/>
        <v>0</v>
      </c>
    </row>
    <row r="92" spans="1:78" ht="15" thickTop="1" x14ac:dyDescent="0.2">
      <c r="C92" s="63"/>
      <c r="E92" s="9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</row>
    <row r="93" spans="1:78" x14ac:dyDescent="0.2">
      <c r="A93" s="155" t="s">
        <v>232</v>
      </c>
      <c r="C93" s="63">
        <f>SUM(F93:BZ93)</f>
        <v>12601098.296774093</v>
      </c>
      <c r="E93" s="93"/>
      <c r="F93" s="63">
        <f>-(MIN(F$72,0)+F112)</f>
        <v>3089999.9999969099</v>
      </c>
      <c r="G93" s="63">
        <f t="shared" ref="G93:BR93" si="61">-(MIN(G$72,0)+G112)</f>
        <v>89999.999999909996</v>
      </c>
      <c r="H93" s="63">
        <f t="shared" si="61"/>
        <v>881245.57499911881</v>
      </c>
      <c r="I93" s="63">
        <f t="shared" si="61"/>
        <v>881245.57499911881</v>
      </c>
      <c r="J93" s="63">
        <f t="shared" si="61"/>
        <v>881245.57499911881</v>
      </c>
      <c r="K93" s="63">
        <f t="shared" si="61"/>
        <v>6614582.8453996386</v>
      </c>
      <c r="L93" s="63">
        <f t="shared" si="61"/>
        <v>80313.501218449106</v>
      </c>
      <c r="M93" s="63">
        <f t="shared" si="61"/>
        <v>54299.319349059551</v>
      </c>
      <c r="N93" s="63">
        <f t="shared" si="61"/>
        <v>28165.90581276804</v>
      </c>
      <c r="O93" s="63">
        <f t="shared" si="61"/>
        <v>0</v>
      </c>
      <c r="P93" s="63">
        <f t="shared" si="61"/>
        <v>0</v>
      </c>
      <c r="Q93" s="63">
        <f t="shared" si="61"/>
        <v>0</v>
      </c>
      <c r="R93" s="63">
        <f t="shared" si="61"/>
        <v>0</v>
      </c>
      <c r="S93" s="63">
        <f t="shared" si="61"/>
        <v>0</v>
      </c>
      <c r="T93" s="63">
        <f t="shared" si="61"/>
        <v>0</v>
      </c>
      <c r="U93" s="63">
        <f t="shared" si="61"/>
        <v>0</v>
      </c>
      <c r="V93" s="63">
        <f t="shared" si="61"/>
        <v>0</v>
      </c>
      <c r="W93" s="63">
        <f t="shared" si="61"/>
        <v>0</v>
      </c>
      <c r="X93" s="63">
        <f t="shared" si="61"/>
        <v>0</v>
      </c>
      <c r="Y93" s="63">
        <f t="shared" si="61"/>
        <v>0</v>
      </c>
      <c r="Z93" s="63">
        <f t="shared" si="61"/>
        <v>0</v>
      </c>
      <c r="AA93" s="63">
        <f t="shared" si="61"/>
        <v>0</v>
      </c>
      <c r="AB93" s="63">
        <f t="shared" si="61"/>
        <v>0</v>
      </c>
      <c r="AC93" s="63">
        <f t="shared" si="61"/>
        <v>0</v>
      </c>
      <c r="AD93" s="63">
        <f t="shared" si="61"/>
        <v>0</v>
      </c>
      <c r="AE93" s="63">
        <f t="shared" si="61"/>
        <v>0</v>
      </c>
      <c r="AF93" s="63">
        <f t="shared" si="61"/>
        <v>0</v>
      </c>
      <c r="AG93" s="63">
        <f t="shared" si="61"/>
        <v>0</v>
      </c>
      <c r="AH93" s="63">
        <f t="shared" si="61"/>
        <v>0</v>
      </c>
      <c r="AI93" s="63">
        <f t="shared" si="61"/>
        <v>0</v>
      </c>
      <c r="AJ93" s="63">
        <f t="shared" si="61"/>
        <v>0</v>
      </c>
      <c r="AK93" s="63">
        <f t="shared" si="61"/>
        <v>0</v>
      </c>
      <c r="AL93" s="63">
        <f t="shared" si="61"/>
        <v>0</v>
      </c>
      <c r="AM93" s="63">
        <f t="shared" si="61"/>
        <v>0</v>
      </c>
      <c r="AN93" s="63">
        <f t="shared" si="61"/>
        <v>0</v>
      </c>
      <c r="AO93" s="63">
        <f t="shared" si="61"/>
        <v>0</v>
      </c>
      <c r="AP93" s="63">
        <f t="shared" si="61"/>
        <v>0</v>
      </c>
      <c r="AQ93" s="63">
        <f t="shared" si="61"/>
        <v>0</v>
      </c>
      <c r="AR93" s="63">
        <f t="shared" si="61"/>
        <v>0</v>
      </c>
      <c r="AS93" s="63">
        <f t="shared" si="61"/>
        <v>0</v>
      </c>
      <c r="AT93" s="63">
        <f t="shared" si="61"/>
        <v>0</v>
      </c>
      <c r="AU93" s="63">
        <f t="shared" si="61"/>
        <v>0</v>
      </c>
      <c r="AV93" s="63">
        <f t="shared" si="61"/>
        <v>0</v>
      </c>
      <c r="AW93" s="63">
        <f t="shared" si="61"/>
        <v>0</v>
      </c>
      <c r="AX93" s="63">
        <f t="shared" si="61"/>
        <v>0</v>
      </c>
      <c r="AY93" s="63">
        <f t="shared" si="61"/>
        <v>0</v>
      </c>
      <c r="AZ93" s="63">
        <f t="shared" si="61"/>
        <v>0</v>
      </c>
      <c r="BA93" s="63">
        <f t="shared" si="61"/>
        <v>0</v>
      </c>
      <c r="BB93" s="63">
        <f t="shared" si="61"/>
        <v>0</v>
      </c>
      <c r="BC93" s="63">
        <f t="shared" si="61"/>
        <v>0</v>
      </c>
      <c r="BD93" s="63">
        <f t="shared" si="61"/>
        <v>0</v>
      </c>
      <c r="BE93" s="63">
        <f t="shared" si="61"/>
        <v>0</v>
      </c>
      <c r="BF93" s="63">
        <f t="shared" si="61"/>
        <v>0</v>
      </c>
      <c r="BG93" s="63">
        <f t="shared" si="61"/>
        <v>0</v>
      </c>
      <c r="BH93" s="63">
        <f t="shared" si="61"/>
        <v>0</v>
      </c>
      <c r="BI93" s="63">
        <f t="shared" si="61"/>
        <v>0</v>
      </c>
      <c r="BJ93" s="63">
        <f t="shared" si="61"/>
        <v>0</v>
      </c>
      <c r="BK93" s="63">
        <f t="shared" si="61"/>
        <v>0</v>
      </c>
      <c r="BL93" s="63">
        <f t="shared" si="61"/>
        <v>0</v>
      </c>
      <c r="BM93" s="63">
        <f t="shared" si="61"/>
        <v>0</v>
      </c>
      <c r="BN93" s="63">
        <f t="shared" si="61"/>
        <v>0</v>
      </c>
      <c r="BO93" s="63">
        <f t="shared" si="61"/>
        <v>0</v>
      </c>
      <c r="BP93" s="63">
        <f t="shared" si="61"/>
        <v>0</v>
      </c>
      <c r="BQ93" s="63">
        <f t="shared" si="61"/>
        <v>0</v>
      </c>
      <c r="BR93" s="63">
        <f t="shared" si="61"/>
        <v>0</v>
      </c>
      <c r="BS93" s="63">
        <f t="shared" ref="BS93:BZ93" si="62">-(MIN(BS$72,0)+BS112)</f>
        <v>0</v>
      </c>
      <c r="BT93" s="63">
        <f t="shared" si="62"/>
        <v>0</v>
      </c>
      <c r="BU93" s="63">
        <f t="shared" si="62"/>
        <v>0</v>
      </c>
      <c r="BV93" s="63">
        <f t="shared" si="62"/>
        <v>0</v>
      </c>
      <c r="BW93" s="63">
        <f t="shared" si="62"/>
        <v>0</v>
      </c>
      <c r="BX93" s="63">
        <f t="shared" si="62"/>
        <v>0</v>
      </c>
      <c r="BY93" s="63">
        <f t="shared" si="62"/>
        <v>0</v>
      </c>
      <c r="BZ93" s="63">
        <f t="shared" si="62"/>
        <v>0</v>
      </c>
    </row>
    <row r="94" spans="1:78" x14ac:dyDescent="0.2">
      <c r="A94" s="155" t="s">
        <v>235</v>
      </c>
      <c r="C94" s="63">
        <f>+C88+C91-C93</f>
        <v>6141318.8365661316</v>
      </c>
      <c r="E94" s="9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</row>
    <row r="95" spans="1:78" ht="15" thickBot="1" x14ac:dyDescent="0.25">
      <c r="A95" s="167" t="s">
        <v>233</v>
      </c>
      <c r="B95" s="113">
        <f>XIRR(F95:BZ95, $F$2:$BZ$2)</f>
        <v>1.0023157238960265</v>
      </c>
      <c r="C95" s="114"/>
      <c r="E95" s="93"/>
      <c r="F95" s="123">
        <f t="shared" ref="F95:AK95" si="63">-F93+F88+F91</f>
        <v>-3089999.9999969099</v>
      </c>
      <c r="G95" s="123">
        <f t="shared" si="63"/>
        <v>-89999.999999909996</v>
      </c>
      <c r="H95" s="123">
        <f t="shared" si="63"/>
        <v>-760290.29999911878</v>
      </c>
      <c r="I95" s="123">
        <f t="shared" si="63"/>
        <v>-760290.29999911878</v>
      </c>
      <c r="J95" s="123">
        <f t="shared" si="63"/>
        <v>-760290.29999911878</v>
      </c>
      <c r="K95" s="123">
        <f t="shared" si="63"/>
        <v>-6493627.5703996383</v>
      </c>
      <c r="L95" s="123">
        <f t="shared" si="63"/>
        <v>-80313.501218449106</v>
      </c>
      <c r="M95" s="123">
        <f t="shared" si="63"/>
        <v>-54299.319349059551</v>
      </c>
      <c r="N95" s="123">
        <f t="shared" si="63"/>
        <v>-28165.90581276804</v>
      </c>
      <c r="O95" s="123">
        <f t="shared" si="63"/>
        <v>3290461.0333551904</v>
      </c>
      <c r="P95" s="123">
        <f t="shared" si="63"/>
        <v>5756134.9999942444</v>
      </c>
      <c r="Q95" s="123">
        <f t="shared" si="63"/>
        <v>9211999.9999907874</v>
      </c>
      <c r="R95" s="123">
        <f t="shared" si="63"/>
        <v>0</v>
      </c>
      <c r="S95" s="123">
        <f t="shared" si="63"/>
        <v>0</v>
      </c>
      <c r="T95" s="123">
        <f t="shared" si="63"/>
        <v>0</v>
      </c>
      <c r="U95" s="123">
        <f t="shared" si="63"/>
        <v>0</v>
      </c>
      <c r="V95" s="123">
        <f t="shared" si="63"/>
        <v>0</v>
      </c>
      <c r="W95" s="123">
        <f t="shared" si="63"/>
        <v>0</v>
      </c>
      <c r="X95" s="123">
        <f t="shared" si="63"/>
        <v>0</v>
      </c>
      <c r="Y95" s="123">
        <f t="shared" si="63"/>
        <v>0</v>
      </c>
      <c r="Z95" s="123">
        <f t="shared" si="63"/>
        <v>0</v>
      </c>
      <c r="AA95" s="123">
        <f t="shared" si="63"/>
        <v>0</v>
      </c>
      <c r="AB95" s="123">
        <f t="shared" si="63"/>
        <v>0</v>
      </c>
      <c r="AC95" s="123">
        <f t="shared" si="63"/>
        <v>0</v>
      </c>
      <c r="AD95" s="123">
        <f t="shared" si="63"/>
        <v>0</v>
      </c>
      <c r="AE95" s="123">
        <f t="shared" si="63"/>
        <v>0</v>
      </c>
      <c r="AF95" s="123">
        <f t="shared" si="63"/>
        <v>0</v>
      </c>
      <c r="AG95" s="123">
        <f t="shared" si="63"/>
        <v>0</v>
      </c>
      <c r="AH95" s="123">
        <f t="shared" si="63"/>
        <v>0</v>
      </c>
      <c r="AI95" s="123">
        <f t="shared" si="63"/>
        <v>0</v>
      </c>
      <c r="AJ95" s="123">
        <f t="shared" si="63"/>
        <v>0</v>
      </c>
      <c r="AK95" s="123">
        <f t="shared" si="63"/>
        <v>0</v>
      </c>
      <c r="AL95" s="123">
        <f t="shared" ref="AL95:BQ95" si="64">-AL93+AL88+AL91</f>
        <v>0</v>
      </c>
      <c r="AM95" s="123">
        <f t="shared" si="64"/>
        <v>0</v>
      </c>
      <c r="AN95" s="123">
        <f t="shared" si="64"/>
        <v>0</v>
      </c>
      <c r="AO95" s="123">
        <f t="shared" si="64"/>
        <v>0</v>
      </c>
      <c r="AP95" s="123">
        <f t="shared" si="64"/>
        <v>0</v>
      </c>
      <c r="AQ95" s="123">
        <f t="shared" si="64"/>
        <v>0</v>
      </c>
      <c r="AR95" s="123">
        <f t="shared" si="64"/>
        <v>0</v>
      </c>
      <c r="AS95" s="123">
        <f t="shared" si="64"/>
        <v>0</v>
      </c>
      <c r="AT95" s="123">
        <f t="shared" si="64"/>
        <v>0</v>
      </c>
      <c r="AU95" s="123">
        <f t="shared" si="64"/>
        <v>0</v>
      </c>
      <c r="AV95" s="123">
        <f t="shared" si="64"/>
        <v>0</v>
      </c>
      <c r="AW95" s="123">
        <f t="shared" si="64"/>
        <v>0</v>
      </c>
      <c r="AX95" s="123">
        <f t="shared" si="64"/>
        <v>0</v>
      </c>
      <c r="AY95" s="123">
        <f t="shared" si="64"/>
        <v>0</v>
      </c>
      <c r="AZ95" s="123">
        <f t="shared" si="64"/>
        <v>0</v>
      </c>
      <c r="BA95" s="123">
        <f t="shared" si="64"/>
        <v>0</v>
      </c>
      <c r="BB95" s="123">
        <f t="shared" si="64"/>
        <v>0</v>
      </c>
      <c r="BC95" s="123">
        <f t="shared" si="64"/>
        <v>0</v>
      </c>
      <c r="BD95" s="123">
        <f t="shared" si="64"/>
        <v>0</v>
      </c>
      <c r="BE95" s="123">
        <f t="shared" si="64"/>
        <v>0</v>
      </c>
      <c r="BF95" s="123">
        <f t="shared" si="64"/>
        <v>0</v>
      </c>
      <c r="BG95" s="123">
        <f t="shared" si="64"/>
        <v>0</v>
      </c>
      <c r="BH95" s="123">
        <f t="shared" si="64"/>
        <v>0</v>
      </c>
      <c r="BI95" s="123">
        <f t="shared" si="64"/>
        <v>0</v>
      </c>
      <c r="BJ95" s="123">
        <f t="shared" si="64"/>
        <v>0</v>
      </c>
      <c r="BK95" s="123">
        <f t="shared" si="64"/>
        <v>0</v>
      </c>
      <c r="BL95" s="123">
        <f t="shared" si="64"/>
        <v>0</v>
      </c>
      <c r="BM95" s="123">
        <f t="shared" si="64"/>
        <v>0</v>
      </c>
      <c r="BN95" s="123">
        <f t="shared" si="64"/>
        <v>0</v>
      </c>
      <c r="BO95" s="123">
        <f t="shared" si="64"/>
        <v>0</v>
      </c>
      <c r="BP95" s="123">
        <f t="shared" si="64"/>
        <v>0</v>
      </c>
      <c r="BQ95" s="123">
        <f t="shared" si="64"/>
        <v>0</v>
      </c>
      <c r="BR95" s="123">
        <f t="shared" ref="BR95:BZ95" si="65">-BR93+BR88+BR91</f>
        <v>0</v>
      </c>
      <c r="BS95" s="123">
        <f t="shared" si="65"/>
        <v>0</v>
      </c>
      <c r="BT95" s="123">
        <f t="shared" si="65"/>
        <v>0</v>
      </c>
      <c r="BU95" s="123">
        <f t="shared" si="65"/>
        <v>0</v>
      </c>
      <c r="BV95" s="123">
        <f t="shared" si="65"/>
        <v>0</v>
      </c>
      <c r="BW95" s="123">
        <f t="shared" si="65"/>
        <v>0</v>
      </c>
      <c r="BX95" s="123">
        <f t="shared" si="65"/>
        <v>0</v>
      </c>
      <c r="BY95" s="123">
        <f t="shared" si="65"/>
        <v>0</v>
      </c>
      <c r="BZ95" s="123">
        <f t="shared" si="65"/>
        <v>0</v>
      </c>
    </row>
    <row r="96" spans="1:78" ht="15" thickTop="1" x14ac:dyDescent="0.2">
      <c r="A96" s="155" t="s">
        <v>234</v>
      </c>
      <c r="B96" s="112">
        <f>IFERROR(C88/C93,"NA")</f>
        <v>1.4489686218870668</v>
      </c>
      <c r="E96" s="9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</row>
    <row r="97" spans="1:78" x14ac:dyDescent="0.2">
      <c r="B97" s="112"/>
      <c r="E97" s="9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</row>
    <row r="98" spans="1:78" x14ac:dyDescent="0.2">
      <c r="A98" s="166" t="s">
        <v>281</v>
      </c>
      <c r="B98" s="111"/>
      <c r="E98" s="9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</row>
    <row r="99" spans="1:78" x14ac:dyDescent="0.2">
      <c r="A99" s="155" t="s">
        <v>251</v>
      </c>
      <c r="B99" s="112"/>
      <c r="E99" s="93"/>
      <c r="F99" s="63">
        <f>IF(AND(F$1&gt;ScaleEconomics!$N$223, F$1&lt;=ScaleEconomics!$N$224), ScaleEconomics!$N$182/ScaleEconomics!$N$148, 0)</f>
        <v>0</v>
      </c>
      <c r="G99" s="63">
        <f>IF(AND(G$1&gt;ScaleEconomics!$N$223, G$1&lt;=ScaleEconomics!$N$224), ScaleEconomics!$N$182/ScaleEconomics!$N$148, 0)</f>
        <v>0</v>
      </c>
      <c r="H99" s="63">
        <f>IF(AND(H$1&gt;ScaleEconomics!$N$223, H$1&lt;=ScaleEconomics!$N$224), ScaleEconomics!$N$182/ScaleEconomics!$N$148, 0)</f>
        <v>129594.9375</v>
      </c>
      <c r="I99" s="63">
        <f>IF(AND(I$1&gt;ScaleEconomics!$N$223, I$1&lt;=ScaleEconomics!$N$224), ScaleEconomics!$N$182/ScaleEconomics!$N$148, 0)</f>
        <v>129594.9375</v>
      </c>
      <c r="J99" s="63">
        <f>IF(AND(J$1&gt;ScaleEconomics!$N$223, J$1&lt;=ScaleEconomics!$N$224), ScaleEconomics!$N$182/ScaleEconomics!$N$148, 0)</f>
        <v>129594.9375</v>
      </c>
      <c r="K99" s="63">
        <f>IF(AND(K$1&gt;ScaleEconomics!$N$223, K$1&lt;=ScaleEconomics!$N$224), ScaleEconomics!$N$182/ScaleEconomics!$N$148, 0)</f>
        <v>129594.9375</v>
      </c>
      <c r="L99" s="63">
        <f>IF(AND(L$1&gt;ScaleEconomics!$N$223, L$1&lt;=ScaleEconomics!$N$224), ScaleEconomics!$N$182/ScaleEconomics!$N$148, 0)</f>
        <v>0</v>
      </c>
      <c r="M99" s="63">
        <f>IF(AND(M$1&gt;ScaleEconomics!$N$223, M$1&lt;=ScaleEconomics!$N$224), ScaleEconomics!$N$182/ScaleEconomics!$N$148, 0)</f>
        <v>0</v>
      </c>
      <c r="N99" s="63">
        <f>IF(AND(N$1&gt;ScaleEconomics!$N$223, N$1&lt;=ScaleEconomics!$N$224), ScaleEconomics!$N$182/ScaleEconomics!$N$148, 0)</f>
        <v>0</v>
      </c>
      <c r="O99" s="63">
        <f>IF(AND(O$1&gt;ScaleEconomics!$N$223, O$1&lt;=ScaleEconomics!$N$224), ScaleEconomics!$N$182/ScaleEconomics!$N$148, 0)</f>
        <v>0</v>
      </c>
      <c r="P99" s="63">
        <f>IF(AND(P$1&gt;ScaleEconomics!$N$223, P$1&lt;=ScaleEconomics!$N$224), ScaleEconomics!$N$182/ScaleEconomics!$N$148, 0)</f>
        <v>0</v>
      </c>
      <c r="Q99" s="63">
        <f>IF(AND(Q$1&gt;ScaleEconomics!$N$223, Q$1&lt;=ScaleEconomics!$N$224), ScaleEconomics!$N$182/ScaleEconomics!$N$148, 0)</f>
        <v>0</v>
      </c>
      <c r="R99" s="63">
        <f>IF(AND(R$1&gt;ScaleEconomics!$N$223, R$1&lt;=ScaleEconomics!$N$224), ScaleEconomics!$N$182/ScaleEconomics!$N$148, 0)</f>
        <v>0</v>
      </c>
      <c r="S99" s="63">
        <f>IF(AND(S$1&gt;ScaleEconomics!$N$223, S$1&lt;=ScaleEconomics!$N$224), ScaleEconomics!$N$182/ScaleEconomics!$N$148, 0)</f>
        <v>0</v>
      </c>
      <c r="T99" s="63">
        <f>IF(AND(T$1&gt;ScaleEconomics!$N$223, T$1&lt;=ScaleEconomics!$N$224), ScaleEconomics!$N$182/ScaleEconomics!$N$148, 0)</f>
        <v>0</v>
      </c>
      <c r="U99" s="63">
        <f>IF(AND(U$1&gt;ScaleEconomics!$N$223, U$1&lt;=ScaleEconomics!$N$224), ScaleEconomics!$N$182/ScaleEconomics!$N$148, 0)</f>
        <v>0</v>
      </c>
      <c r="V99" s="63">
        <f>IF(AND(V$1&gt;ScaleEconomics!$N$223, V$1&lt;=ScaleEconomics!$N$224), ScaleEconomics!$N$182/ScaleEconomics!$N$148, 0)</f>
        <v>0</v>
      </c>
      <c r="W99" s="63">
        <f>IF(AND(W$1&gt;ScaleEconomics!$N$223, W$1&lt;=ScaleEconomics!$N$224), ScaleEconomics!$N$182/ScaleEconomics!$N$148, 0)</f>
        <v>0</v>
      </c>
      <c r="X99" s="63">
        <f>IF(AND(X$1&gt;ScaleEconomics!$N$223, X$1&lt;=ScaleEconomics!$N$224), ScaleEconomics!$N$182/ScaleEconomics!$N$148, 0)</f>
        <v>0</v>
      </c>
      <c r="Y99" s="63">
        <f>IF(AND(Y$1&gt;ScaleEconomics!$N$223, Y$1&lt;=ScaleEconomics!$N$224), ScaleEconomics!$N$182/ScaleEconomics!$N$148, 0)</f>
        <v>0</v>
      </c>
      <c r="Z99" s="63">
        <f>IF(AND(Z$1&gt;ScaleEconomics!$N$223, Z$1&lt;=ScaleEconomics!$N$224), ScaleEconomics!$N$182/ScaleEconomics!$N$148, 0)</f>
        <v>0</v>
      </c>
      <c r="AA99" s="63">
        <f>IF(AND(AA$1&gt;ScaleEconomics!$N$223, AA$1&lt;=ScaleEconomics!$N$224), ScaleEconomics!$N$182/ScaleEconomics!$N$148, 0)</f>
        <v>0</v>
      </c>
      <c r="AB99" s="63">
        <f>IF(AND(AB$1&gt;ScaleEconomics!$N$223, AB$1&lt;=ScaleEconomics!$N$224), ScaleEconomics!$N$182/ScaleEconomics!$N$148, 0)</f>
        <v>0</v>
      </c>
      <c r="AC99" s="63">
        <f>IF(AND(AC$1&gt;ScaleEconomics!$N$223, AC$1&lt;=ScaleEconomics!$N$224), ScaleEconomics!$N$182/ScaleEconomics!$N$148, 0)</f>
        <v>0</v>
      </c>
      <c r="AD99" s="63">
        <f>IF(AND(AD$1&gt;ScaleEconomics!$N$223, AD$1&lt;=ScaleEconomics!$N$224), ScaleEconomics!$N$182/ScaleEconomics!$N$148, 0)</f>
        <v>0</v>
      </c>
      <c r="AE99" s="63">
        <f>IF(AND(AE$1&gt;ScaleEconomics!$N$223, AE$1&lt;=ScaleEconomics!$N$224), ScaleEconomics!$N$182/ScaleEconomics!$N$148, 0)</f>
        <v>0</v>
      </c>
      <c r="AF99" s="63">
        <f>IF(AND(AF$1&gt;ScaleEconomics!$N$223, AF$1&lt;=ScaleEconomics!$N$224), ScaleEconomics!$N$182/ScaleEconomics!$N$148, 0)</f>
        <v>0</v>
      </c>
      <c r="AG99" s="63">
        <f>IF(AND(AG$1&gt;ScaleEconomics!$N$223, AG$1&lt;=ScaleEconomics!$N$224), ScaleEconomics!$N$182/ScaleEconomics!$N$148, 0)</f>
        <v>0</v>
      </c>
      <c r="AH99" s="63">
        <f>IF(AND(AH$1&gt;ScaleEconomics!$N$223, AH$1&lt;=ScaleEconomics!$N$224), ScaleEconomics!$N$182/ScaleEconomics!$N$148, 0)</f>
        <v>0</v>
      </c>
      <c r="AI99" s="63">
        <f>IF(AND(AI$1&gt;ScaleEconomics!$N$223, AI$1&lt;=ScaleEconomics!$N$224), ScaleEconomics!$N$182/ScaleEconomics!$N$148, 0)</f>
        <v>0</v>
      </c>
      <c r="AJ99" s="63">
        <f>IF(AND(AJ$1&gt;ScaleEconomics!$N$223, AJ$1&lt;=ScaleEconomics!$N$224), ScaleEconomics!$N$182/ScaleEconomics!$N$148, 0)</f>
        <v>0</v>
      </c>
      <c r="AK99" s="63">
        <f>IF(AND(AK$1&gt;ScaleEconomics!$N$223, AK$1&lt;=ScaleEconomics!$N$224), ScaleEconomics!$N$182/ScaleEconomics!$N$148, 0)</f>
        <v>0</v>
      </c>
      <c r="AL99" s="63">
        <f>IF(AND(AL$1&gt;ScaleEconomics!$N$223, AL$1&lt;=ScaleEconomics!$N$224), ScaleEconomics!$N$182/ScaleEconomics!$N$148, 0)</f>
        <v>0</v>
      </c>
      <c r="AM99" s="63">
        <f>IF(AND(AM$1&gt;ScaleEconomics!$N$223, AM$1&lt;=ScaleEconomics!$N$224), ScaleEconomics!$N$182/ScaleEconomics!$N$148, 0)</f>
        <v>0</v>
      </c>
      <c r="AN99" s="63">
        <f>IF(AND(AN$1&gt;ScaleEconomics!$N$223, AN$1&lt;=ScaleEconomics!$N$224), ScaleEconomics!$N$182/ScaleEconomics!$N$148, 0)</f>
        <v>0</v>
      </c>
      <c r="AO99" s="63">
        <f>IF(AND(AO$1&gt;ScaleEconomics!$N$223, AO$1&lt;=ScaleEconomics!$N$224), ScaleEconomics!$N$182/ScaleEconomics!$N$148, 0)</f>
        <v>0</v>
      </c>
      <c r="AP99" s="63">
        <f>IF(AND(AP$1&gt;ScaleEconomics!$N$223, AP$1&lt;=ScaleEconomics!$N$224), ScaleEconomics!$N$182/ScaleEconomics!$N$148, 0)</f>
        <v>0</v>
      </c>
      <c r="AQ99" s="63">
        <f>IF(AND(AQ$1&gt;ScaleEconomics!$N$223, AQ$1&lt;=ScaleEconomics!$N$224), ScaleEconomics!$N$182/ScaleEconomics!$N$148, 0)</f>
        <v>0</v>
      </c>
      <c r="AR99" s="63">
        <f>IF(AND(AR$1&gt;ScaleEconomics!$N$223, AR$1&lt;=ScaleEconomics!$N$224), ScaleEconomics!$N$182/ScaleEconomics!$N$148, 0)</f>
        <v>0</v>
      </c>
      <c r="AS99" s="63">
        <f>IF(AND(AS$1&gt;ScaleEconomics!$N$223, AS$1&lt;=ScaleEconomics!$N$224), ScaleEconomics!$N$182/ScaleEconomics!$N$148, 0)</f>
        <v>0</v>
      </c>
      <c r="AT99" s="63">
        <f>IF(AND(AT$1&gt;ScaleEconomics!$N$223, AT$1&lt;=ScaleEconomics!$N$224), ScaleEconomics!$N$182/ScaleEconomics!$N$148, 0)</f>
        <v>0</v>
      </c>
      <c r="AU99" s="63">
        <f>IF(AND(AU$1&gt;ScaleEconomics!$N$223, AU$1&lt;=ScaleEconomics!$N$224), ScaleEconomics!$N$182/ScaleEconomics!$N$148, 0)</f>
        <v>0</v>
      </c>
      <c r="AV99" s="63">
        <f>IF(AND(AV$1&gt;ScaleEconomics!$N$223, AV$1&lt;=ScaleEconomics!$N$224), ScaleEconomics!$N$182/ScaleEconomics!$N$148, 0)</f>
        <v>0</v>
      </c>
      <c r="AW99" s="63">
        <f>IF(AND(AW$1&gt;ScaleEconomics!$N$223, AW$1&lt;=ScaleEconomics!$N$224), ScaleEconomics!$N$182/ScaleEconomics!$N$148, 0)</f>
        <v>0</v>
      </c>
      <c r="AX99" s="63">
        <f>IF(AND(AX$1&gt;ScaleEconomics!$N$223, AX$1&lt;=ScaleEconomics!$N$224), ScaleEconomics!$N$182/ScaleEconomics!$N$148, 0)</f>
        <v>0</v>
      </c>
      <c r="AY99" s="63">
        <f>IF(AND(AY$1&gt;ScaleEconomics!$N$223, AY$1&lt;=ScaleEconomics!$N$224), ScaleEconomics!$N$182/ScaleEconomics!$N$148, 0)</f>
        <v>0</v>
      </c>
      <c r="AZ99" s="63">
        <f>IF(AND(AZ$1&gt;ScaleEconomics!$N$223, AZ$1&lt;=ScaleEconomics!$N$224), ScaleEconomics!$N$182/ScaleEconomics!$N$148, 0)</f>
        <v>0</v>
      </c>
      <c r="BA99" s="63">
        <f>IF(AND(BA$1&gt;ScaleEconomics!$N$223, BA$1&lt;=ScaleEconomics!$N$224), ScaleEconomics!$N$182/ScaleEconomics!$N$148, 0)</f>
        <v>0</v>
      </c>
      <c r="BB99" s="63">
        <f>IF(AND(BB$1&gt;ScaleEconomics!$N$223, BB$1&lt;=ScaleEconomics!$N$224), ScaleEconomics!$N$182/ScaleEconomics!$N$148, 0)</f>
        <v>0</v>
      </c>
      <c r="BC99" s="63">
        <f>IF(AND(BC$1&gt;ScaleEconomics!$N$223, BC$1&lt;=ScaleEconomics!$N$224), ScaleEconomics!$N$182/ScaleEconomics!$N$148, 0)</f>
        <v>0</v>
      </c>
      <c r="BD99" s="63">
        <f>IF(AND(BD$1&gt;ScaleEconomics!$N$223, BD$1&lt;=ScaleEconomics!$N$224), ScaleEconomics!$N$182/ScaleEconomics!$N$148, 0)</f>
        <v>0</v>
      </c>
      <c r="BE99" s="63">
        <f>IF(AND(BE$1&gt;ScaleEconomics!$N$223, BE$1&lt;=ScaleEconomics!$N$224), ScaleEconomics!$N$182/ScaleEconomics!$N$148, 0)</f>
        <v>0</v>
      </c>
      <c r="BF99" s="63">
        <f>IF(AND(BF$1&gt;ScaleEconomics!$N$223, BF$1&lt;=ScaleEconomics!$N$224), ScaleEconomics!$N$182/ScaleEconomics!$N$148, 0)</f>
        <v>0</v>
      </c>
      <c r="BG99" s="63">
        <f>IF(AND(BG$1&gt;ScaleEconomics!$N$223, BG$1&lt;=ScaleEconomics!$N$224), ScaleEconomics!$N$182/ScaleEconomics!$N$148, 0)</f>
        <v>0</v>
      </c>
      <c r="BH99" s="63">
        <f>IF(AND(BH$1&gt;ScaleEconomics!$N$223, BH$1&lt;=ScaleEconomics!$N$224), ScaleEconomics!$N$182/ScaleEconomics!$N$148, 0)</f>
        <v>0</v>
      </c>
      <c r="BI99" s="63">
        <f>IF(AND(BI$1&gt;ScaleEconomics!$N$223, BI$1&lt;=ScaleEconomics!$N$224), ScaleEconomics!$N$182/ScaleEconomics!$N$148, 0)</f>
        <v>0</v>
      </c>
      <c r="BJ99" s="63">
        <f>IF(AND(BJ$1&gt;ScaleEconomics!$N$223, BJ$1&lt;=ScaleEconomics!$N$224), ScaleEconomics!$N$182/ScaleEconomics!$N$148, 0)</f>
        <v>0</v>
      </c>
      <c r="BK99" s="63">
        <f>IF(AND(BK$1&gt;ScaleEconomics!$N$223, BK$1&lt;=ScaleEconomics!$N$224), ScaleEconomics!$N$182/ScaleEconomics!$N$148, 0)</f>
        <v>0</v>
      </c>
      <c r="BL99" s="63">
        <f>IF(AND(BL$1&gt;ScaleEconomics!$N$223, BL$1&lt;=ScaleEconomics!$N$224), ScaleEconomics!$N$182/ScaleEconomics!$N$148, 0)</f>
        <v>0</v>
      </c>
      <c r="BM99" s="63">
        <f>IF(AND(BM$1&gt;ScaleEconomics!$N$223, BM$1&lt;=ScaleEconomics!$N$224), ScaleEconomics!$N$182/ScaleEconomics!$N$148, 0)</f>
        <v>0</v>
      </c>
      <c r="BN99" s="63">
        <f>IF(AND(BN$1&gt;ScaleEconomics!$N$223, BN$1&lt;=ScaleEconomics!$N$224), ScaleEconomics!$N$182/ScaleEconomics!$N$148, 0)</f>
        <v>0</v>
      </c>
      <c r="BO99" s="63">
        <f>IF(AND(BO$1&gt;ScaleEconomics!$N$223, BO$1&lt;=ScaleEconomics!$N$224), ScaleEconomics!$N$182/ScaleEconomics!$N$148, 0)</f>
        <v>0</v>
      </c>
      <c r="BP99" s="63">
        <f>IF(AND(BP$1&gt;ScaleEconomics!$N$223, BP$1&lt;=ScaleEconomics!$N$224), ScaleEconomics!$N$182/ScaleEconomics!$N$148, 0)</f>
        <v>0</v>
      </c>
      <c r="BQ99" s="63">
        <f>IF(AND(BQ$1&gt;ScaleEconomics!$N$223, BQ$1&lt;=ScaleEconomics!$N$224), ScaleEconomics!$N$182/ScaleEconomics!$N$148, 0)</f>
        <v>0</v>
      </c>
      <c r="BR99" s="63">
        <f>IF(AND(BR$1&gt;ScaleEconomics!$N$223, BR$1&lt;=ScaleEconomics!$N$224), ScaleEconomics!$N$182/ScaleEconomics!$N$148, 0)</f>
        <v>0</v>
      </c>
      <c r="BS99" s="63">
        <f>IF(AND(BS$1&gt;ScaleEconomics!$N$223, BS$1&lt;=ScaleEconomics!$N$224), ScaleEconomics!$N$182/ScaleEconomics!$N$148, 0)</f>
        <v>0</v>
      </c>
      <c r="BT99" s="63">
        <f>IF(AND(BT$1&gt;ScaleEconomics!$N$223, BT$1&lt;=ScaleEconomics!$N$224), ScaleEconomics!$N$182/ScaleEconomics!$N$148, 0)</f>
        <v>0</v>
      </c>
      <c r="BU99" s="63">
        <f>IF(AND(BU$1&gt;ScaleEconomics!$N$223, BU$1&lt;=ScaleEconomics!$N$224), ScaleEconomics!$N$182/ScaleEconomics!$N$148, 0)</f>
        <v>0</v>
      </c>
      <c r="BV99" s="63">
        <f>IF(AND(BV$1&gt;ScaleEconomics!$N$223, BV$1&lt;=ScaleEconomics!$N$224), ScaleEconomics!$N$182/ScaleEconomics!$N$148, 0)</f>
        <v>0</v>
      </c>
      <c r="BW99" s="63">
        <f>IF(AND(BW$1&gt;ScaleEconomics!$N$223, BW$1&lt;=ScaleEconomics!$N$224), ScaleEconomics!$N$182/ScaleEconomics!$N$148, 0)</f>
        <v>0</v>
      </c>
      <c r="BX99" s="63">
        <f>IF(AND(BX$1&gt;ScaleEconomics!$N$223, BX$1&lt;=ScaleEconomics!$N$224), ScaleEconomics!$N$182/ScaleEconomics!$N$148, 0)</f>
        <v>0</v>
      </c>
      <c r="BY99" s="63">
        <f>IF(AND(BY$1&gt;ScaleEconomics!$N$223, BY$1&lt;=ScaleEconomics!$N$224), ScaleEconomics!$N$182/ScaleEconomics!$N$148, 0)</f>
        <v>0</v>
      </c>
      <c r="BZ99" s="63">
        <f>IF(AND(BZ$1&gt;ScaleEconomics!$N$223, BZ$1&lt;=ScaleEconomics!$N$224), ScaleEconomics!$N$182/ScaleEconomics!$N$148, 0)</f>
        <v>0</v>
      </c>
    </row>
    <row r="100" spans="1:78" x14ac:dyDescent="0.2">
      <c r="A100" s="155" t="s">
        <v>249</v>
      </c>
      <c r="B100" s="112"/>
      <c r="E100" s="93"/>
      <c r="F100" s="63">
        <f>IF(AND(F$1&gt;ScaleEconomics!$N$225, F$1&lt;=ScaleEconomics!$N$226), ScaleEconomics!$N$202/ScaleEconomics!$N$185, 0)</f>
        <v>0</v>
      </c>
      <c r="G100" s="63">
        <f>IF(AND(G$1&gt;ScaleEconomics!$N$225, G$1&lt;=ScaleEconomics!$N$226), ScaleEconomics!$N$202/ScaleEconomics!$N$185, 0)</f>
        <v>0</v>
      </c>
      <c r="H100" s="63">
        <f>IF(AND(H$1&gt;ScaleEconomics!$N$225, H$1&lt;=ScaleEconomics!$N$226), ScaleEconomics!$N$202/ScaleEconomics!$N$185, 0)</f>
        <v>0</v>
      </c>
      <c r="I100" s="63">
        <f>IF(AND(I$1&gt;ScaleEconomics!$N$225, I$1&lt;=ScaleEconomics!$N$226), ScaleEconomics!$N$202/ScaleEconomics!$N$185, 0)</f>
        <v>0</v>
      </c>
      <c r="J100" s="63">
        <f>IF(AND(J$1&gt;ScaleEconomics!$N$225, J$1&lt;=ScaleEconomics!$N$226), ScaleEconomics!$N$202/ScaleEconomics!$N$185, 0)</f>
        <v>0</v>
      </c>
      <c r="K100" s="63">
        <f>IF(AND(K$1&gt;ScaleEconomics!$N$225, K$1&lt;=ScaleEconomics!$N$226), ScaleEconomics!$N$202/ScaleEconomics!$N$185, 0)</f>
        <v>0</v>
      </c>
      <c r="L100" s="63">
        <f>IF(AND(L$1&gt;ScaleEconomics!$N$225, L$1&lt;=ScaleEconomics!$N$226), ScaleEconomics!$N$202/ScaleEconomics!$N$185, 0)</f>
        <v>241910.55000000002</v>
      </c>
      <c r="M100" s="63">
        <f>IF(AND(M$1&gt;ScaleEconomics!$N$225, M$1&lt;=ScaleEconomics!$N$226), ScaleEconomics!$N$202/ScaleEconomics!$N$185, 0)</f>
        <v>241910.55000000002</v>
      </c>
      <c r="N100" s="63">
        <f>IF(AND(N$1&gt;ScaleEconomics!$N$225, N$1&lt;=ScaleEconomics!$N$226), ScaleEconomics!$N$202/ScaleEconomics!$N$185, 0)</f>
        <v>241910.55000000002</v>
      </c>
      <c r="O100" s="63">
        <f>IF(AND(O$1&gt;ScaleEconomics!$N$225, O$1&lt;=ScaleEconomics!$N$226), ScaleEconomics!$N$202/ScaleEconomics!$N$185, 0)</f>
        <v>241910.55000000002</v>
      </c>
      <c r="P100" s="63">
        <f>IF(AND(P$1&gt;ScaleEconomics!$N$225, P$1&lt;=ScaleEconomics!$N$226), ScaleEconomics!$N$202/ScaleEconomics!$N$185, 0)</f>
        <v>0</v>
      </c>
      <c r="Q100" s="63">
        <f>IF(AND(Q$1&gt;ScaleEconomics!$N$225, Q$1&lt;=ScaleEconomics!$N$226), ScaleEconomics!$N$202/ScaleEconomics!$N$185, 0)</f>
        <v>0</v>
      </c>
      <c r="R100" s="63">
        <f>IF(AND(R$1&gt;ScaleEconomics!$N$225, R$1&lt;=ScaleEconomics!$N$226), ScaleEconomics!$N$202/ScaleEconomics!$N$185, 0)</f>
        <v>0</v>
      </c>
      <c r="S100" s="63">
        <f>IF(AND(S$1&gt;ScaleEconomics!$N$225, S$1&lt;=ScaleEconomics!$N$226), ScaleEconomics!$N$202/ScaleEconomics!$N$185, 0)</f>
        <v>0</v>
      </c>
      <c r="T100" s="63">
        <f>IF(AND(T$1&gt;ScaleEconomics!$N$225, T$1&lt;=ScaleEconomics!$N$226), ScaleEconomics!$N$202/ScaleEconomics!$N$185, 0)</f>
        <v>0</v>
      </c>
      <c r="U100" s="63">
        <f>IF(AND(U$1&gt;ScaleEconomics!$N$225, U$1&lt;=ScaleEconomics!$N$226), ScaleEconomics!$N$202/ScaleEconomics!$N$185, 0)</f>
        <v>0</v>
      </c>
      <c r="V100" s="63">
        <f>IF(AND(V$1&gt;ScaleEconomics!$N$225, V$1&lt;=ScaleEconomics!$N$226), ScaleEconomics!$N$202/ScaleEconomics!$N$185, 0)</f>
        <v>0</v>
      </c>
      <c r="W100" s="63">
        <f>IF(AND(W$1&gt;ScaleEconomics!$N$225, W$1&lt;=ScaleEconomics!$N$226), ScaleEconomics!$N$202/ScaleEconomics!$N$185, 0)</f>
        <v>0</v>
      </c>
      <c r="X100" s="63">
        <f>IF(AND(X$1&gt;ScaleEconomics!$N$225, X$1&lt;=ScaleEconomics!$N$226), ScaleEconomics!$N$202/ScaleEconomics!$N$185, 0)</f>
        <v>0</v>
      </c>
      <c r="Y100" s="63">
        <f>IF(AND(Y$1&gt;ScaleEconomics!$N$225, Y$1&lt;=ScaleEconomics!$N$226), ScaleEconomics!$N$202/ScaleEconomics!$N$185, 0)</f>
        <v>0</v>
      </c>
      <c r="Z100" s="63">
        <f>IF(AND(Z$1&gt;ScaleEconomics!$N$225, Z$1&lt;=ScaleEconomics!$N$226), ScaleEconomics!$N$202/ScaleEconomics!$N$185, 0)</f>
        <v>0</v>
      </c>
      <c r="AA100" s="63">
        <f>IF(AND(AA$1&gt;ScaleEconomics!$N$225, AA$1&lt;=ScaleEconomics!$N$226), ScaleEconomics!$N$202/ScaleEconomics!$N$185, 0)</f>
        <v>0</v>
      </c>
      <c r="AB100" s="63">
        <f>IF(AND(AB$1&gt;ScaleEconomics!$N$225, AB$1&lt;=ScaleEconomics!$N$226), ScaleEconomics!$N$202/ScaleEconomics!$N$185, 0)</f>
        <v>0</v>
      </c>
      <c r="AC100" s="63">
        <f>IF(AND(AC$1&gt;ScaleEconomics!$N$225, AC$1&lt;=ScaleEconomics!$N$226), ScaleEconomics!$N$202/ScaleEconomics!$N$185, 0)</f>
        <v>0</v>
      </c>
      <c r="AD100" s="63">
        <f>IF(AND(AD$1&gt;ScaleEconomics!$N$225, AD$1&lt;=ScaleEconomics!$N$226), ScaleEconomics!$N$202/ScaleEconomics!$N$185, 0)</f>
        <v>0</v>
      </c>
      <c r="AE100" s="63">
        <f>IF(AND(AE$1&gt;ScaleEconomics!$N$225, AE$1&lt;=ScaleEconomics!$N$226), ScaleEconomics!$N$202/ScaleEconomics!$N$185, 0)</f>
        <v>0</v>
      </c>
      <c r="AF100" s="63">
        <f>IF(AND(AF$1&gt;ScaleEconomics!$N$225, AF$1&lt;=ScaleEconomics!$N$226), ScaleEconomics!$N$202/ScaleEconomics!$N$185, 0)</f>
        <v>0</v>
      </c>
      <c r="AG100" s="63">
        <f>IF(AND(AG$1&gt;ScaleEconomics!$N$225, AG$1&lt;=ScaleEconomics!$N$226), ScaleEconomics!$N$202/ScaleEconomics!$N$185, 0)</f>
        <v>0</v>
      </c>
      <c r="AH100" s="63">
        <f>IF(AND(AH$1&gt;ScaleEconomics!$N$225, AH$1&lt;=ScaleEconomics!$N$226), ScaleEconomics!$N$202/ScaleEconomics!$N$185, 0)</f>
        <v>0</v>
      </c>
      <c r="AI100" s="63">
        <f>IF(AND(AI$1&gt;ScaleEconomics!$N$225, AI$1&lt;=ScaleEconomics!$N$226), ScaleEconomics!$N$202/ScaleEconomics!$N$185, 0)</f>
        <v>0</v>
      </c>
      <c r="AJ100" s="63">
        <f>IF(AND(AJ$1&gt;ScaleEconomics!$N$225, AJ$1&lt;=ScaleEconomics!$N$226), ScaleEconomics!$N$202/ScaleEconomics!$N$185, 0)</f>
        <v>0</v>
      </c>
      <c r="AK100" s="63">
        <f>IF(AND(AK$1&gt;ScaleEconomics!$N$225, AK$1&lt;=ScaleEconomics!$N$226), ScaleEconomics!$N$202/ScaleEconomics!$N$185, 0)</f>
        <v>0</v>
      </c>
      <c r="AL100" s="63">
        <f>IF(AND(AL$1&gt;ScaleEconomics!$N$225, AL$1&lt;=ScaleEconomics!$N$226), ScaleEconomics!$N$202/ScaleEconomics!$N$185, 0)</f>
        <v>0</v>
      </c>
      <c r="AM100" s="63">
        <f>IF(AND(AM$1&gt;ScaleEconomics!$N$225, AM$1&lt;=ScaleEconomics!$N$226), ScaleEconomics!$N$202/ScaleEconomics!$N$185, 0)</f>
        <v>0</v>
      </c>
      <c r="AN100" s="63">
        <f>IF(AND(AN$1&gt;ScaleEconomics!$N$225, AN$1&lt;=ScaleEconomics!$N$226), ScaleEconomics!$N$202/ScaleEconomics!$N$185, 0)</f>
        <v>0</v>
      </c>
      <c r="AO100" s="63">
        <f>IF(AND(AO$1&gt;ScaleEconomics!$N$225, AO$1&lt;=ScaleEconomics!$N$226), ScaleEconomics!$N$202/ScaleEconomics!$N$185, 0)</f>
        <v>0</v>
      </c>
      <c r="AP100" s="63">
        <f>IF(AND(AP$1&gt;ScaleEconomics!$N$225, AP$1&lt;=ScaleEconomics!$N$226), ScaleEconomics!$N$202/ScaleEconomics!$N$185, 0)</f>
        <v>0</v>
      </c>
      <c r="AQ100" s="63">
        <f>IF(AND(AQ$1&gt;ScaleEconomics!$N$225, AQ$1&lt;=ScaleEconomics!$N$226), ScaleEconomics!$N$202/ScaleEconomics!$N$185, 0)</f>
        <v>0</v>
      </c>
      <c r="AR100" s="63">
        <f>IF(AND(AR$1&gt;ScaleEconomics!$N$225, AR$1&lt;=ScaleEconomics!$N$226), ScaleEconomics!$N$202/ScaleEconomics!$N$185, 0)</f>
        <v>0</v>
      </c>
      <c r="AS100" s="63">
        <f>IF(AND(AS$1&gt;ScaleEconomics!$N$225, AS$1&lt;=ScaleEconomics!$N$226), ScaleEconomics!$N$202/ScaleEconomics!$N$185, 0)</f>
        <v>0</v>
      </c>
      <c r="AT100" s="63">
        <f>IF(AND(AT$1&gt;ScaleEconomics!$N$225, AT$1&lt;=ScaleEconomics!$N$226), ScaleEconomics!$N$202/ScaleEconomics!$N$185, 0)</f>
        <v>0</v>
      </c>
      <c r="AU100" s="63">
        <f>IF(AND(AU$1&gt;ScaleEconomics!$N$225, AU$1&lt;=ScaleEconomics!$N$226), ScaleEconomics!$N$202/ScaleEconomics!$N$185, 0)</f>
        <v>0</v>
      </c>
      <c r="AV100" s="63">
        <f>IF(AND(AV$1&gt;ScaleEconomics!$N$225, AV$1&lt;=ScaleEconomics!$N$226), ScaleEconomics!$N$202/ScaleEconomics!$N$185, 0)</f>
        <v>0</v>
      </c>
      <c r="AW100" s="63">
        <f>IF(AND(AW$1&gt;ScaleEconomics!$N$225, AW$1&lt;=ScaleEconomics!$N$226), ScaleEconomics!$N$202/ScaleEconomics!$N$185, 0)</f>
        <v>0</v>
      </c>
      <c r="AX100" s="63">
        <f>IF(AND(AX$1&gt;ScaleEconomics!$N$225, AX$1&lt;=ScaleEconomics!$N$226), ScaleEconomics!$N$202/ScaleEconomics!$N$185, 0)</f>
        <v>0</v>
      </c>
      <c r="AY100" s="63">
        <f>IF(AND(AY$1&gt;ScaleEconomics!$N$225, AY$1&lt;=ScaleEconomics!$N$226), ScaleEconomics!$N$202/ScaleEconomics!$N$185, 0)</f>
        <v>0</v>
      </c>
      <c r="AZ100" s="63">
        <f>IF(AND(AZ$1&gt;ScaleEconomics!$N$225, AZ$1&lt;=ScaleEconomics!$N$226), ScaleEconomics!$N$202/ScaleEconomics!$N$185, 0)</f>
        <v>0</v>
      </c>
      <c r="BA100" s="63">
        <f>IF(AND(BA$1&gt;ScaleEconomics!$N$225, BA$1&lt;=ScaleEconomics!$N$226), ScaleEconomics!$N$202/ScaleEconomics!$N$185, 0)</f>
        <v>0</v>
      </c>
      <c r="BB100" s="63">
        <f>IF(AND(BB$1&gt;ScaleEconomics!$N$225, BB$1&lt;=ScaleEconomics!$N$226), ScaleEconomics!$N$202/ScaleEconomics!$N$185, 0)</f>
        <v>0</v>
      </c>
      <c r="BC100" s="63">
        <f>IF(AND(BC$1&gt;ScaleEconomics!$N$225, BC$1&lt;=ScaleEconomics!$N$226), ScaleEconomics!$N$202/ScaleEconomics!$N$185, 0)</f>
        <v>0</v>
      </c>
      <c r="BD100" s="63">
        <f>IF(AND(BD$1&gt;ScaleEconomics!$N$225, BD$1&lt;=ScaleEconomics!$N$226), ScaleEconomics!$N$202/ScaleEconomics!$N$185, 0)</f>
        <v>0</v>
      </c>
      <c r="BE100" s="63">
        <f>IF(AND(BE$1&gt;ScaleEconomics!$N$225, BE$1&lt;=ScaleEconomics!$N$226), ScaleEconomics!$N$202/ScaleEconomics!$N$185, 0)</f>
        <v>0</v>
      </c>
      <c r="BF100" s="63">
        <f>IF(AND(BF$1&gt;ScaleEconomics!$N$225, BF$1&lt;=ScaleEconomics!$N$226), ScaleEconomics!$N$202/ScaleEconomics!$N$185, 0)</f>
        <v>0</v>
      </c>
      <c r="BG100" s="63">
        <f>IF(AND(BG$1&gt;ScaleEconomics!$N$225, BG$1&lt;=ScaleEconomics!$N$226), ScaleEconomics!$N$202/ScaleEconomics!$N$185, 0)</f>
        <v>0</v>
      </c>
      <c r="BH100" s="63">
        <f>IF(AND(BH$1&gt;ScaleEconomics!$N$225, BH$1&lt;=ScaleEconomics!$N$226), ScaleEconomics!$N$202/ScaleEconomics!$N$185, 0)</f>
        <v>0</v>
      </c>
      <c r="BI100" s="63">
        <f>IF(AND(BI$1&gt;ScaleEconomics!$N$225, BI$1&lt;=ScaleEconomics!$N$226), ScaleEconomics!$N$202/ScaleEconomics!$N$185, 0)</f>
        <v>0</v>
      </c>
      <c r="BJ100" s="63">
        <f>IF(AND(BJ$1&gt;ScaleEconomics!$N$225, BJ$1&lt;=ScaleEconomics!$N$226), ScaleEconomics!$N$202/ScaleEconomics!$N$185, 0)</f>
        <v>0</v>
      </c>
      <c r="BK100" s="63">
        <f>IF(AND(BK$1&gt;ScaleEconomics!$N$225, BK$1&lt;=ScaleEconomics!$N$226), ScaleEconomics!$N$202/ScaleEconomics!$N$185, 0)</f>
        <v>0</v>
      </c>
      <c r="BL100" s="63">
        <f>IF(AND(BL$1&gt;ScaleEconomics!$N$225, BL$1&lt;=ScaleEconomics!$N$226), ScaleEconomics!$N$202/ScaleEconomics!$N$185, 0)</f>
        <v>0</v>
      </c>
      <c r="BM100" s="63">
        <f>IF(AND(BM$1&gt;ScaleEconomics!$N$225, BM$1&lt;=ScaleEconomics!$N$226), ScaleEconomics!$N$202/ScaleEconomics!$N$185, 0)</f>
        <v>0</v>
      </c>
      <c r="BN100" s="63">
        <f>IF(AND(BN$1&gt;ScaleEconomics!$N$225, BN$1&lt;=ScaleEconomics!$N$226), ScaleEconomics!$N$202/ScaleEconomics!$N$185, 0)</f>
        <v>0</v>
      </c>
      <c r="BO100" s="63">
        <f>IF(AND(BO$1&gt;ScaleEconomics!$N$225, BO$1&lt;=ScaleEconomics!$N$226), ScaleEconomics!$N$202/ScaleEconomics!$N$185, 0)</f>
        <v>0</v>
      </c>
      <c r="BP100" s="63">
        <f>IF(AND(BP$1&gt;ScaleEconomics!$N$225, BP$1&lt;=ScaleEconomics!$N$226), ScaleEconomics!$N$202/ScaleEconomics!$N$185, 0)</f>
        <v>0</v>
      </c>
      <c r="BQ100" s="63">
        <f>IF(AND(BQ$1&gt;ScaleEconomics!$N$225, BQ$1&lt;=ScaleEconomics!$N$226), ScaleEconomics!$N$202/ScaleEconomics!$N$185, 0)</f>
        <v>0</v>
      </c>
      <c r="BR100" s="63">
        <f>IF(AND(BR$1&gt;ScaleEconomics!$N$225, BR$1&lt;=ScaleEconomics!$N$226), ScaleEconomics!$N$202/ScaleEconomics!$N$185, 0)</f>
        <v>0</v>
      </c>
      <c r="BS100" s="63">
        <f>IF(AND(BS$1&gt;ScaleEconomics!$N$225, BS$1&lt;=ScaleEconomics!$N$226), ScaleEconomics!$N$202/ScaleEconomics!$N$185, 0)</f>
        <v>0</v>
      </c>
      <c r="BT100" s="63">
        <f>IF(AND(BT$1&gt;ScaleEconomics!$N$225, BT$1&lt;=ScaleEconomics!$N$226), ScaleEconomics!$N$202/ScaleEconomics!$N$185, 0)</f>
        <v>0</v>
      </c>
      <c r="BU100" s="63">
        <f>IF(AND(BU$1&gt;ScaleEconomics!$N$225, BU$1&lt;=ScaleEconomics!$N$226), ScaleEconomics!$N$202/ScaleEconomics!$N$185, 0)</f>
        <v>0</v>
      </c>
      <c r="BV100" s="63">
        <f>IF(AND(BV$1&gt;ScaleEconomics!$N$225, BV$1&lt;=ScaleEconomics!$N$226), ScaleEconomics!$N$202/ScaleEconomics!$N$185, 0)</f>
        <v>0</v>
      </c>
      <c r="BW100" s="63">
        <f>IF(AND(BW$1&gt;ScaleEconomics!$N$225, BW$1&lt;=ScaleEconomics!$N$226), ScaleEconomics!$N$202/ScaleEconomics!$N$185, 0)</f>
        <v>0</v>
      </c>
      <c r="BX100" s="63">
        <f>IF(AND(BX$1&gt;ScaleEconomics!$N$225, BX$1&lt;=ScaleEconomics!$N$226), ScaleEconomics!$N$202/ScaleEconomics!$N$185, 0)</f>
        <v>0</v>
      </c>
      <c r="BY100" s="63">
        <f>IF(AND(BY$1&gt;ScaleEconomics!$N$225, BY$1&lt;=ScaleEconomics!$N$226), ScaleEconomics!$N$202/ScaleEconomics!$N$185, 0)</f>
        <v>0</v>
      </c>
      <c r="BZ100" s="63">
        <f>IF(AND(BZ$1&gt;ScaleEconomics!$N$225, BZ$1&lt;=ScaleEconomics!$N$226), ScaleEconomics!$N$202/ScaleEconomics!$N$185, 0)</f>
        <v>0</v>
      </c>
    </row>
    <row r="101" spans="1:78" ht="15" thickBot="1" x14ac:dyDescent="0.25">
      <c r="A101" s="167" t="s">
        <v>282</v>
      </c>
      <c r="B101" s="103"/>
      <c r="C101" s="123">
        <f>SUM(F101:BZ101)</f>
        <v>1486021.9500000002</v>
      </c>
      <c r="E101" s="93"/>
      <c r="F101" s="123">
        <f>SUM(F99:F100)</f>
        <v>0</v>
      </c>
      <c r="G101" s="123">
        <f t="shared" ref="G101:BR101" si="66">SUM(G99:G100)</f>
        <v>0</v>
      </c>
      <c r="H101" s="123">
        <f t="shared" si="66"/>
        <v>129594.9375</v>
      </c>
      <c r="I101" s="123">
        <f t="shared" si="66"/>
        <v>129594.9375</v>
      </c>
      <c r="J101" s="123">
        <f t="shared" si="66"/>
        <v>129594.9375</v>
      </c>
      <c r="K101" s="123">
        <f t="shared" si="66"/>
        <v>129594.9375</v>
      </c>
      <c r="L101" s="123">
        <f t="shared" si="66"/>
        <v>241910.55000000002</v>
      </c>
      <c r="M101" s="123">
        <f t="shared" si="66"/>
        <v>241910.55000000002</v>
      </c>
      <c r="N101" s="123">
        <f t="shared" si="66"/>
        <v>241910.55000000002</v>
      </c>
      <c r="O101" s="123">
        <f t="shared" si="66"/>
        <v>241910.55000000002</v>
      </c>
      <c r="P101" s="123">
        <f t="shared" si="66"/>
        <v>0</v>
      </c>
      <c r="Q101" s="123">
        <f t="shared" si="66"/>
        <v>0</v>
      </c>
      <c r="R101" s="123">
        <f t="shared" si="66"/>
        <v>0</v>
      </c>
      <c r="S101" s="123">
        <f t="shared" si="66"/>
        <v>0</v>
      </c>
      <c r="T101" s="123">
        <f t="shared" si="66"/>
        <v>0</v>
      </c>
      <c r="U101" s="123">
        <f t="shared" si="66"/>
        <v>0</v>
      </c>
      <c r="V101" s="123">
        <f t="shared" si="66"/>
        <v>0</v>
      </c>
      <c r="W101" s="123">
        <f t="shared" si="66"/>
        <v>0</v>
      </c>
      <c r="X101" s="123">
        <f t="shared" si="66"/>
        <v>0</v>
      </c>
      <c r="Y101" s="123">
        <f t="shared" si="66"/>
        <v>0</v>
      </c>
      <c r="Z101" s="123">
        <f t="shared" si="66"/>
        <v>0</v>
      </c>
      <c r="AA101" s="123">
        <f t="shared" si="66"/>
        <v>0</v>
      </c>
      <c r="AB101" s="123">
        <f t="shared" si="66"/>
        <v>0</v>
      </c>
      <c r="AC101" s="123">
        <f t="shared" si="66"/>
        <v>0</v>
      </c>
      <c r="AD101" s="123">
        <f t="shared" si="66"/>
        <v>0</v>
      </c>
      <c r="AE101" s="123">
        <f t="shared" si="66"/>
        <v>0</v>
      </c>
      <c r="AF101" s="123">
        <f t="shared" si="66"/>
        <v>0</v>
      </c>
      <c r="AG101" s="123">
        <f t="shared" si="66"/>
        <v>0</v>
      </c>
      <c r="AH101" s="123">
        <f t="shared" si="66"/>
        <v>0</v>
      </c>
      <c r="AI101" s="123">
        <f t="shared" si="66"/>
        <v>0</v>
      </c>
      <c r="AJ101" s="123">
        <f t="shared" si="66"/>
        <v>0</v>
      </c>
      <c r="AK101" s="123">
        <f t="shared" si="66"/>
        <v>0</v>
      </c>
      <c r="AL101" s="123">
        <f t="shared" si="66"/>
        <v>0</v>
      </c>
      <c r="AM101" s="123">
        <f t="shared" si="66"/>
        <v>0</v>
      </c>
      <c r="AN101" s="123">
        <f t="shared" si="66"/>
        <v>0</v>
      </c>
      <c r="AO101" s="123">
        <f t="shared" si="66"/>
        <v>0</v>
      </c>
      <c r="AP101" s="123">
        <f t="shared" si="66"/>
        <v>0</v>
      </c>
      <c r="AQ101" s="123">
        <f t="shared" si="66"/>
        <v>0</v>
      </c>
      <c r="AR101" s="123">
        <f t="shared" si="66"/>
        <v>0</v>
      </c>
      <c r="AS101" s="123">
        <f t="shared" si="66"/>
        <v>0</v>
      </c>
      <c r="AT101" s="123">
        <f t="shared" si="66"/>
        <v>0</v>
      </c>
      <c r="AU101" s="123">
        <f t="shared" si="66"/>
        <v>0</v>
      </c>
      <c r="AV101" s="123">
        <f t="shared" si="66"/>
        <v>0</v>
      </c>
      <c r="AW101" s="123">
        <f t="shared" si="66"/>
        <v>0</v>
      </c>
      <c r="AX101" s="123">
        <f t="shared" si="66"/>
        <v>0</v>
      </c>
      <c r="AY101" s="123">
        <f t="shared" si="66"/>
        <v>0</v>
      </c>
      <c r="AZ101" s="123">
        <f t="shared" si="66"/>
        <v>0</v>
      </c>
      <c r="BA101" s="123">
        <f t="shared" si="66"/>
        <v>0</v>
      </c>
      <c r="BB101" s="123">
        <f t="shared" si="66"/>
        <v>0</v>
      </c>
      <c r="BC101" s="123">
        <f t="shared" si="66"/>
        <v>0</v>
      </c>
      <c r="BD101" s="123">
        <f t="shared" si="66"/>
        <v>0</v>
      </c>
      <c r="BE101" s="123">
        <f t="shared" si="66"/>
        <v>0</v>
      </c>
      <c r="BF101" s="123">
        <f t="shared" si="66"/>
        <v>0</v>
      </c>
      <c r="BG101" s="123">
        <f t="shared" si="66"/>
        <v>0</v>
      </c>
      <c r="BH101" s="123">
        <f t="shared" si="66"/>
        <v>0</v>
      </c>
      <c r="BI101" s="123">
        <f t="shared" si="66"/>
        <v>0</v>
      </c>
      <c r="BJ101" s="123">
        <f t="shared" si="66"/>
        <v>0</v>
      </c>
      <c r="BK101" s="123">
        <f t="shared" si="66"/>
        <v>0</v>
      </c>
      <c r="BL101" s="123">
        <f t="shared" si="66"/>
        <v>0</v>
      </c>
      <c r="BM101" s="123">
        <f t="shared" si="66"/>
        <v>0</v>
      </c>
      <c r="BN101" s="123">
        <f t="shared" si="66"/>
        <v>0</v>
      </c>
      <c r="BO101" s="123">
        <f t="shared" si="66"/>
        <v>0</v>
      </c>
      <c r="BP101" s="123">
        <f t="shared" si="66"/>
        <v>0</v>
      </c>
      <c r="BQ101" s="123">
        <f t="shared" si="66"/>
        <v>0</v>
      </c>
      <c r="BR101" s="123">
        <f t="shared" si="66"/>
        <v>0</v>
      </c>
      <c r="BS101" s="123">
        <f t="shared" ref="BS101:BZ101" si="67">SUM(BS99:BS100)</f>
        <v>0</v>
      </c>
      <c r="BT101" s="123">
        <f t="shared" si="67"/>
        <v>0</v>
      </c>
      <c r="BU101" s="123">
        <f t="shared" si="67"/>
        <v>0</v>
      </c>
      <c r="BV101" s="123">
        <f t="shared" si="67"/>
        <v>0</v>
      </c>
      <c r="BW101" s="123">
        <f t="shared" si="67"/>
        <v>0</v>
      </c>
      <c r="BX101" s="123">
        <f t="shared" si="67"/>
        <v>0</v>
      </c>
      <c r="BY101" s="123">
        <f t="shared" si="67"/>
        <v>0</v>
      </c>
      <c r="BZ101" s="123">
        <f t="shared" si="67"/>
        <v>0</v>
      </c>
    </row>
    <row r="102" spans="1:78" ht="15" thickTop="1" x14ac:dyDescent="0.2">
      <c r="C102" s="151"/>
      <c r="E102" s="93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  <c r="AA102" s="151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</row>
    <row r="103" spans="1:78" ht="15" thickBot="1" x14ac:dyDescent="0.25">
      <c r="A103" s="167" t="s">
        <v>285</v>
      </c>
      <c r="B103" s="103"/>
      <c r="C103" s="123">
        <f>SUM(F103:BZ103)</f>
        <v>-2799993</v>
      </c>
      <c r="E103" s="93"/>
      <c r="F103" s="123">
        <f>IF(AND(F$1&gt;ScaleEconomics!$N$221, F$1&lt;=ScaleEconomics!$N$228), ScaleEconomics!$N$29/ScaleEconomics!$N$220, 0)</f>
        <v>-233332.75</v>
      </c>
      <c r="G103" s="123">
        <f>IF(AND(G$1&gt;ScaleEconomics!$N$221, G$1&lt;=ScaleEconomics!$N$228), ScaleEconomics!$N$29/ScaleEconomics!$N$220, 0)</f>
        <v>-233332.75</v>
      </c>
      <c r="H103" s="123">
        <f>IF(AND(H$1&gt;ScaleEconomics!$N$221, H$1&lt;=ScaleEconomics!$N$228), ScaleEconomics!$N$29/ScaleEconomics!$N$220, 0)</f>
        <v>-233332.75</v>
      </c>
      <c r="I103" s="123">
        <f>IF(AND(I$1&gt;ScaleEconomics!$N$221, I$1&lt;=ScaleEconomics!$N$228), ScaleEconomics!$N$29/ScaleEconomics!$N$220, 0)</f>
        <v>-233332.75</v>
      </c>
      <c r="J103" s="123">
        <f>IF(AND(J$1&gt;ScaleEconomics!$N$221, J$1&lt;=ScaleEconomics!$N$228), ScaleEconomics!$N$29/ScaleEconomics!$N$220, 0)</f>
        <v>-233332.75</v>
      </c>
      <c r="K103" s="123">
        <f>IF(AND(K$1&gt;ScaleEconomics!$N$221, K$1&lt;=ScaleEconomics!$N$228), ScaleEconomics!$N$29/ScaleEconomics!$N$220, 0)</f>
        <v>-233332.75</v>
      </c>
      <c r="L103" s="123">
        <f>IF(AND(L$1&gt;ScaleEconomics!$N$221, L$1&lt;=ScaleEconomics!$N$228), ScaleEconomics!$N$29/ScaleEconomics!$N$220, 0)</f>
        <v>-233332.75</v>
      </c>
      <c r="M103" s="123">
        <f>IF(AND(M$1&gt;ScaleEconomics!$N$221, M$1&lt;=ScaleEconomics!$N$228), ScaleEconomics!$N$29/ScaleEconomics!$N$220, 0)</f>
        <v>-233332.75</v>
      </c>
      <c r="N103" s="123">
        <f>IF(AND(N$1&gt;ScaleEconomics!$N$221, N$1&lt;=ScaleEconomics!$N$228), ScaleEconomics!$N$29/ScaleEconomics!$N$220, 0)</f>
        <v>-233332.75</v>
      </c>
      <c r="O103" s="123">
        <f>IF(AND(O$1&gt;ScaleEconomics!$N$221, O$1&lt;=ScaleEconomics!$N$228), ScaleEconomics!$N$29/ScaleEconomics!$N$220, 0)</f>
        <v>-233332.75</v>
      </c>
      <c r="P103" s="123">
        <f>IF(AND(P$1&gt;ScaleEconomics!$N$221, P$1&lt;=ScaleEconomics!$N$228), ScaleEconomics!$N$29/ScaleEconomics!$N$220, 0)</f>
        <v>-233332.75</v>
      </c>
      <c r="Q103" s="123">
        <f>IF(AND(Q$1&gt;ScaleEconomics!$N$221, Q$1&lt;=ScaleEconomics!$N$228), ScaleEconomics!$N$29/ScaleEconomics!$N$220, 0)</f>
        <v>-233332.75</v>
      </c>
      <c r="R103" s="123">
        <f>IF(AND(R$1&gt;ScaleEconomics!$N$221, R$1&lt;=ScaleEconomics!$N$228), ScaleEconomics!$N$29/ScaleEconomics!$N$220, 0)</f>
        <v>0</v>
      </c>
      <c r="S103" s="123">
        <f>IF(AND(S$1&gt;ScaleEconomics!$N$221, S$1&lt;=ScaleEconomics!$N$228), ScaleEconomics!$N$29/ScaleEconomics!$N$220, 0)</f>
        <v>0</v>
      </c>
      <c r="T103" s="123">
        <f>IF(AND(T$1&gt;ScaleEconomics!$N$221, T$1&lt;=ScaleEconomics!$N$228), ScaleEconomics!$N$29/ScaleEconomics!$N$220, 0)</f>
        <v>0</v>
      </c>
      <c r="U103" s="123">
        <f>IF(AND(U$1&gt;ScaleEconomics!$N$221, U$1&lt;=ScaleEconomics!$N$228), ScaleEconomics!$N$29/ScaleEconomics!$N$220, 0)</f>
        <v>0</v>
      </c>
      <c r="V103" s="123">
        <f>IF(AND(V$1&gt;ScaleEconomics!$N$221, V$1&lt;=ScaleEconomics!$N$228), ScaleEconomics!$N$29/ScaleEconomics!$N$220, 0)</f>
        <v>0</v>
      </c>
      <c r="W103" s="123">
        <f>IF(AND(W$1&gt;ScaleEconomics!$N$221, W$1&lt;=ScaleEconomics!$N$228), ScaleEconomics!$N$29/ScaleEconomics!$N$220, 0)</f>
        <v>0</v>
      </c>
      <c r="X103" s="123">
        <f>IF(AND(X$1&gt;ScaleEconomics!$N$221, X$1&lt;=ScaleEconomics!$N$228), ScaleEconomics!$N$29/ScaleEconomics!$N$220, 0)</f>
        <v>0</v>
      </c>
      <c r="Y103" s="123">
        <f>IF(AND(Y$1&gt;ScaleEconomics!$N$221, Y$1&lt;=ScaleEconomics!$N$228), ScaleEconomics!$N$29/ScaleEconomics!$N$220, 0)</f>
        <v>0</v>
      </c>
      <c r="Z103" s="123">
        <f>IF(AND(Z$1&gt;ScaleEconomics!$N$221, Z$1&lt;=ScaleEconomics!$N$228), ScaleEconomics!$N$29/ScaleEconomics!$N$220, 0)</f>
        <v>0</v>
      </c>
      <c r="AA103" s="123">
        <f>IF(AND(AA$1&gt;ScaleEconomics!$N$221, AA$1&lt;=ScaleEconomics!$N$228), ScaleEconomics!$N$29/ScaleEconomics!$N$220, 0)</f>
        <v>0</v>
      </c>
      <c r="AB103" s="123">
        <f>IF(AND(AB$1&gt;ScaleEconomics!$N$221, AB$1&lt;=ScaleEconomics!$N$228), ScaleEconomics!$N$29/ScaleEconomics!$N$220, 0)</f>
        <v>0</v>
      </c>
      <c r="AC103" s="123">
        <f>IF(AND(AC$1&gt;ScaleEconomics!$N$221, AC$1&lt;=ScaleEconomics!$N$228), ScaleEconomics!$N$29/ScaleEconomics!$N$220, 0)</f>
        <v>0</v>
      </c>
      <c r="AD103" s="123">
        <f>IF(AND(AD$1&gt;ScaleEconomics!$N$221, AD$1&lt;=ScaleEconomics!$N$228), ScaleEconomics!$N$29/ScaleEconomics!$N$220, 0)</f>
        <v>0</v>
      </c>
      <c r="AE103" s="123">
        <f>IF(AND(AE$1&gt;ScaleEconomics!$N$221, AE$1&lt;=ScaleEconomics!$N$228), ScaleEconomics!$N$29/ScaleEconomics!$N$220, 0)</f>
        <v>0</v>
      </c>
      <c r="AF103" s="123">
        <f>IF(AND(AF$1&gt;ScaleEconomics!$N$221, AF$1&lt;=ScaleEconomics!$N$228), ScaleEconomics!$N$29/ScaleEconomics!$N$220, 0)</f>
        <v>0</v>
      </c>
      <c r="AG103" s="123">
        <f>IF(AND(AG$1&gt;ScaleEconomics!$N$221, AG$1&lt;=ScaleEconomics!$N$228), ScaleEconomics!$N$29/ScaleEconomics!$N$220, 0)</f>
        <v>0</v>
      </c>
      <c r="AH103" s="123">
        <f>IF(AND(AH$1&gt;ScaleEconomics!$N$221, AH$1&lt;=ScaleEconomics!$N$228), ScaleEconomics!$N$29/ScaleEconomics!$N$220, 0)</f>
        <v>0</v>
      </c>
      <c r="AI103" s="123">
        <f>IF(AND(AI$1&gt;ScaleEconomics!$N$221, AI$1&lt;=ScaleEconomics!$N$228), ScaleEconomics!$N$29/ScaleEconomics!$N$220, 0)</f>
        <v>0</v>
      </c>
      <c r="AJ103" s="123">
        <f>IF(AND(AJ$1&gt;ScaleEconomics!$N$221, AJ$1&lt;=ScaleEconomics!$N$228), ScaleEconomics!$N$29/ScaleEconomics!$N$220, 0)</f>
        <v>0</v>
      </c>
      <c r="AK103" s="123">
        <f>IF(AND(AK$1&gt;ScaleEconomics!$N$221, AK$1&lt;=ScaleEconomics!$N$228), ScaleEconomics!$N$29/ScaleEconomics!$N$220, 0)</f>
        <v>0</v>
      </c>
      <c r="AL103" s="123">
        <f>IF(AND(AL$1&gt;ScaleEconomics!$N$221, AL$1&lt;=ScaleEconomics!$N$228), ScaleEconomics!$N$29/ScaleEconomics!$N$220, 0)</f>
        <v>0</v>
      </c>
      <c r="AM103" s="123">
        <f>IF(AND(AM$1&gt;ScaleEconomics!$N$221, AM$1&lt;=ScaleEconomics!$N$228), ScaleEconomics!$N$29/ScaleEconomics!$N$220, 0)</f>
        <v>0</v>
      </c>
      <c r="AN103" s="123">
        <f>IF(AND(AN$1&gt;ScaleEconomics!$N$221, AN$1&lt;=ScaleEconomics!$N$228), ScaleEconomics!$N$29/ScaleEconomics!$N$220, 0)</f>
        <v>0</v>
      </c>
      <c r="AO103" s="123">
        <f>IF(AND(AO$1&gt;ScaleEconomics!$N$221, AO$1&lt;=ScaleEconomics!$N$228), ScaleEconomics!$N$29/ScaleEconomics!$N$220, 0)</f>
        <v>0</v>
      </c>
      <c r="AP103" s="123">
        <f>IF(AND(AP$1&gt;ScaleEconomics!$N$221, AP$1&lt;=ScaleEconomics!$N$228), ScaleEconomics!$N$29/ScaleEconomics!$N$220, 0)</f>
        <v>0</v>
      </c>
      <c r="AQ103" s="123">
        <f>IF(AND(AQ$1&gt;ScaleEconomics!$N$221, AQ$1&lt;=ScaleEconomics!$N$228), ScaleEconomics!$N$29/ScaleEconomics!$N$220, 0)</f>
        <v>0</v>
      </c>
      <c r="AR103" s="123">
        <f>IF(AND(AR$1&gt;ScaleEconomics!$N$221, AR$1&lt;=ScaleEconomics!$N$228), ScaleEconomics!$N$29/ScaleEconomics!$N$220, 0)</f>
        <v>0</v>
      </c>
      <c r="AS103" s="123">
        <f>IF(AND(AS$1&gt;ScaleEconomics!$N$221, AS$1&lt;=ScaleEconomics!$N$228), ScaleEconomics!$N$29/ScaleEconomics!$N$220, 0)</f>
        <v>0</v>
      </c>
      <c r="AT103" s="123">
        <f>IF(AND(AT$1&gt;ScaleEconomics!$N$221, AT$1&lt;=ScaleEconomics!$N$228), ScaleEconomics!$N$29/ScaleEconomics!$N$220, 0)</f>
        <v>0</v>
      </c>
      <c r="AU103" s="123">
        <f>IF(AND(AU$1&gt;ScaleEconomics!$N$221, AU$1&lt;=ScaleEconomics!$N$228), ScaleEconomics!$N$29/ScaleEconomics!$N$220, 0)</f>
        <v>0</v>
      </c>
      <c r="AV103" s="123">
        <f>IF(AND(AV$1&gt;ScaleEconomics!$N$221, AV$1&lt;=ScaleEconomics!$N$228), ScaleEconomics!$N$29/ScaleEconomics!$N$220, 0)</f>
        <v>0</v>
      </c>
      <c r="AW103" s="123">
        <f>IF(AND(AW$1&gt;ScaleEconomics!$N$221, AW$1&lt;=ScaleEconomics!$N$228), ScaleEconomics!$N$29/ScaleEconomics!$N$220, 0)</f>
        <v>0</v>
      </c>
      <c r="AX103" s="123">
        <f>IF(AND(AX$1&gt;ScaleEconomics!$N$221, AX$1&lt;=ScaleEconomics!$N$228), ScaleEconomics!$N$29/ScaleEconomics!$N$220, 0)</f>
        <v>0</v>
      </c>
      <c r="AY103" s="123">
        <f>IF(AND(AY$1&gt;ScaleEconomics!$N$221, AY$1&lt;=ScaleEconomics!$N$228), ScaleEconomics!$N$29/ScaleEconomics!$N$220, 0)</f>
        <v>0</v>
      </c>
      <c r="AZ103" s="123">
        <f>IF(AND(AZ$1&gt;ScaleEconomics!$N$221, AZ$1&lt;=ScaleEconomics!$N$228), ScaleEconomics!$N$29/ScaleEconomics!$N$220, 0)</f>
        <v>0</v>
      </c>
      <c r="BA103" s="123">
        <f>IF(AND(BA$1&gt;ScaleEconomics!$N$221, BA$1&lt;=ScaleEconomics!$N$228), ScaleEconomics!$N$29/ScaleEconomics!$N$220, 0)</f>
        <v>0</v>
      </c>
      <c r="BB103" s="123">
        <f>IF(AND(BB$1&gt;ScaleEconomics!$N$221, BB$1&lt;=ScaleEconomics!$N$228), ScaleEconomics!$N$29/ScaleEconomics!$N$220, 0)</f>
        <v>0</v>
      </c>
      <c r="BC103" s="123">
        <f>IF(AND(BC$1&gt;ScaleEconomics!$N$221, BC$1&lt;=ScaleEconomics!$N$228), ScaleEconomics!$N$29/ScaleEconomics!$N$220, 0)</f>
        <v>0</v>
      </c>
      <c r="BD103" s="123">
        <f>IF(AND(BD$1&gt;ScaleEconomics!$N$221, BD$1&lt;=ScaleEconomics!$N$228), ScaleEconomics!$N$29/ScaleEconomics!$N$220, 0)</f>
        <v>0</v>
      </c>
      <c r="BE103" s="123">
        <f>IF(AND(BE$1&gt;ScaleEconomics!$N$221, BE$1&lt;=ScaleEconomics!$N$228), ScaleEconomics!$N$29/ScaleEconomics!$N$220, 0)</f>
        <v>0</v>
      </c>
      <c r="BF103" s="123">
        <f>IF(AND(BF$1&gt;ScaleEconomics!$N$221, BF$1&lt;=ScaleEconomics!$N$228), ScaleEconomics!$N$29/ScaleEconomics!$N$220, 0)</f>
        <v>0</v>
      </c>
      <c r="BG103" s="123">
        <f>IF(AND(BG$1&gt;ScaleEconomics!$N$221, BG$1&lt;=ScaleEconomics!$N$228), ScaleEconomics!$N$29/ScaleEconomics!$N$220, 0)</f>
        <v>0</v>
      </c>
      <c r="BH103" s="123">
        <f>IF(AND(BH$1&gt;ScaleEconomics!$N$221, BH$1&lt;=ScaleEconomics!$N$228), ScaleEconomics!$N$29/ScaleEconomics!$N$220, 0)</f>
        <v>0</v>
      </c>
      <c r="BI103" s="123">
        <f>IF(AND(BI$1&gt;ScaleEconomics!$N$221, BI$1&lt;=ScaleEconomics!$N$228), ScaleEconomics!$N$29/ScaleEconomics!$N$220, 0)</f>
        <v>0</v>
      </c>
      <c r="BJ103" s="123">
        <f>IF(AND(BJ$1&gt;ScaleEconomics!$N$221, BJ$1&lt;=ScaleEconomics!$N$228), ScaleEconomics!$N$29/ScaleEconomics!$N$220, 0)</f>
        <v>0</v>
      </c>
      <c r="BK103" s="123">
        <f>IF(AND(BK$1&gt;ScaleEconomics!$N$221, BK$1&lt;=ScaleEconomics!$N$228), ScaleEconomics!$N$29/ScaleEconomics!$N$220, 0)</f>
        <v>0</v>
      </c>
      <c r="BL103" s="123">
        <f>IF(AND(BL$1&gt;ScaleEconomics!$N$221, BL$1&lt;=ScaleEconomics!$N$228), ScaleEconomics!$N$29/ScaleEconomics!$N$220, 0)</f>
        <v>0</v>
      </c>
      <c r="BM103" s="123">
        <f>IF(AND(BM$1&gt;ScaleEconomics!$N$221, BM$1&lt;=ScaleEconomics!$N$228), ScaleEconomics!$N$29/ScaleEconomics!$N$220, 0)</f>
        <v>0</v>
      </c>
      <c r="BN103" s="123">
        <f>IF(AND(BN$1&gt;ScaleEconomics!$N$221, BN$1&lt;=ScaleEconomics!$N$228), ScaleEconomics!$N$29/ScaleEconomics!$N$220, 0)</f>
        <v>0</v>
      </c>
      <c r="BO103" s="123">
        <f>IF(AND(BO$1&gt;ScaleEconomics!$N$221, BO$1&lt;=ScaleEconomics!$N$228), ScaleEconomics!$N$29/ScaleEconomics!$N$220, 0)</f>
        <v>0</v>
      </c>
      <c r="BP103" s="123">
        <f>IF(AND(BP$1&gt;ScaleEconomics!$N$221, BP$1&lt;=ScaleEconomics!$N$228), ScaleEconomics!$N$29/ScaleEconomics!$N$220, 0)</f>
        <v>0</v>
      </c>
      <c r="BQ103" s="123">
        <f>IF(AND(BQ$1&gt;ScaleEconomics!$N$221, BQ$1&lt;=ScaleEconomics!$N$228), ScaleEconomics!$N$29/ScaleEconomics!$N$220, 0)</f>
        <v>0</v>
      </c>
      <c r="BR103" s="123">
        <f>IF(AND(BR$1&gt;ScaleEconomics!$N$221, BR$1&lt;=ScaleEconomics!$N$228), ScaleEconomics!$N$29/ScaleEconomics!$N$220, 0)</f>
        <v>0</v>
      </c>
      <c r="BS103" s="123">
        <f>IF(AND(BS$1&gt;ScaleEconomics!$N$221, BS$1&lt;=ScaleEconomics!$N$228), ScaleEconomics!$N$29/ScaleEconomics!$N$220, 0)</f>
        <v>0</v>
      </c>
      <c r="BT103" s="123">
        <f>IF(AND(BT$1&gt;ScaleEconomics!$N$221, BT$1&lt;=ScaleEconomics!$N$228), ScaleEconomics!$N$29/ScaleEconomics!$N$220, 0)</f>
        <v>0</v>
      </c>
      <c r="BU103" s="123">
        <f>IF(AND(BU$1&gt;ScaleEconomics!$N$221, BU$1&lt;=ScaleEconomics!$N$228), ScaleEconomics!$N$29/ScaleEconomics!$N$220, 0)</f>
        <v>0</v>
      </c>
      <c r="BV103" s="123">
        <f>IF(AND(BV$1&gt;ScaleEconomics!$N$221, BV$1&lt;=ScaleEconomics!$N$228), ScaleEconomics!$N$29/ScaleEconomics!$N$220, 0)</f>
        <v>0</v>
      </c>
      <c r="BW103" s="123">
        <f>IF(AND(BW$1&gt;ScaleEconomics!$N$221, BW$1&lt;=ScaleEconomics!$N$228), ScaleEconomics!$N$29/ScaleEconomics!$N$220, 0)</f>
        <v>0</v>
      </c>
      <c r="BX103" s="123">
        <f>IF(AND(BX$1&gt;ScaleEconomics!$N$221, BX$1&lt;=ScaleEconomics!$N$228), ScaleEconomics!$N$29/ScaleEconomics!$N$220, 0)</f>
        <v>0</v>
      </c>
      <c r="BY103" s="123">
        <f>IF(AND(BY$1&gt;ScaleEconomics!$N$221, BY$1&lt;=ScaleEconomics!$N$228), ScaleEconomics!$N$29/ScaleEconomics!$N$220, 0)</f>
        <v>0</v>
      </c>
      <c r="BZ103" s="123">
        <f>IF(AND(BZ$1&gt;ScaleEconomics!$N$221, BZ$1&lt;=ScaleEconomics!$N$228), ScaleEconomics!$N$29/ScaleEconomics!$N$220, 0)</f>
        <v>0</v>
      </c>
    </row>
    <row r="104" spans="1:78" ht="15" thickTop="1" x14ac:dyDescent="0.2">
      <c r="C104" s="151"/>
      <c r="E104" s="93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</row>
    <row r="105" spans="1:78" ht="15" thickBot="1" x14ac:dyDescent="0.25">
      <c r="A105" s="168" t="s">
        <v>283</v>
      </c>
      <c r="B105" s="152">
        <f>XIRR(F105:BZ105, $F$2:$BZ$2)</f>
        <v>0.6997157216072083</v>
      </c>
      <c r="C105" s="124">
        <f>SUM(F105:BZ105)</f>
        <v>4827347.7865661327</v>
      </c>
      <c r="E105" s="93"/>
      <c r="F105" s="124">
        <f>F95+F101+F103</f>
        <v>-3323332.7499969099</v>
      </c>
      <c r="G105" s="124">
        <f t="shared" ref="G105:BR105" si="68">G95+G101+G103</f>
        <v>-323332.74999991001</v>
      </c>
      <c r="H105" s="124">
        <f t="shared" si="68"/>
        <v>-864028.11249911878</v>
      </c>
      <c r="I105" s="124">
        <f t="shared" si="68"/>
        <v>-864028.11249911878</v>
      </c>
      <c r="J105" s="124">
        <f t="shared" si="68"/>
        <v>-864028.11249911878</v>
      </c>
      <c r="K105" s="124">
        <f t="shared" si="68"/>
        <v>-6597365.3828996383</v>
      </c>
      <c r="L105" s="124">
        <f t="shared" si="68"/>
        <v>-71735.701218449103</v>
      </c>
      <c r="M105" s="124">
        <f t="shared" si="68"/>
        <v>-45721.519349059527</v>
      </c>
      <c r="N105" s="124">
        <f t="shared" si="68"/>
        <v>-19588.105812768015</v>
      </c>
      <c r="O105" s="124">
        <f t="shared" si="68"/>
        <v>3299038.8333551902</v>
      </c>
      <c r="P105" s="124">
        <f t="shared" si="68"/>
        <v>5522802.2499942444</v>
      </c>
      <c r="Q105" s="124">
        <f t="shared" si="68"/>
        <v>8978667.2499907874</v>
      </c>
      <c r="R105" s="124">
        <f t="shared" si="68"/>
        <v>0</v>
      </c>
      <c r="S105" s="124">
        <f t="shared" si="68"/>
        <v>0</v>
      </c>
      <c r="T105" s="124">
        <f t="shared" si="68"/>
        <v>0</v>
      </c>
      <c r="U105" s="124">
        <f t="shared" si="68"/>
        <v>0</v>
      </c>
      <c r="V105" s="124">
        <f t="shared" si="68"/>
        <v>0</v>
      </c>
      <c r="W105" s="124">
        <f t="shared" si="68"/>
        <v>0</v>
      </c>
      <c r="X105" s="124">
        <f t="shared" si="68"/>
        <v>0</v>
      </c>
      <c r="Y105" s="124">
        <f t="shared" si="68"/>
        <v>0</v>
      </c>
      <c r="Z105" s="124">
        <f t="shared" si="68"/>
        <v>0</v>
      </c>
      <c r="AA105" s="124">
        <f t="shared" si="68"/>
        <v>0</v>
      </c>
      <c r="AB105" s="124">
        <f t="shared" si="68"/>
        <v>0</v>
      </c>
      <c r="AC105" s="124">
        <f t="shared" si="68"/>
        <v>0</v>
      </c>
      <c r="AD105" s="124">
        <f t="shared" si="68"/>
        <v>0</v>
      </c>
      <c r="AE105" s="124">
        <f t="shared" si="68"/>
        <v>0</v>
      </c>
      <c r="AF105" s="124">
        <f t="shared" si="68"/>
        <v>0</v>
      </c>
      <c r="AG105" s="124">
        <f t="shared" si="68"/>
        <v>0</v>
      </c>
      <c r="AH105" s="124">
        <f t="shared" si="68"/>
        <v>0</v>
      </c>
      <c r="AI105" s="124">
        <f t="shared" si="68"/>
        <v>0</v>
      </c>
      <c r="AJ105" s="124">
        <f t="shared" si="68"/>
        <v>0</v>
      </c>
      <c r="AK105" s="124">
        <f t="shared" si="68"/>
        <v>0</v>
      </c>
      <c r="AL105" s="124">
        <f t="shared" si="68"/>
        <v>0</v>
      </c>
      <c r="AM105" s="124">
        <f t="shared" si="68"/>
        <v>0</v>
      </c>
      <c r="AN105" s="124">
        <f t="shared" si="68"/>
        <v>0</v>
      </c>
      <c r="AO105" s="124">
        <f t="shared" si="68"/>
        <v>0</v>
      </c>
      <c r="AP105" s="124">
        <f t="shared" si="68"/>
        <v>0</v>
      </c>
      <c r="AQ105" s="124">
        <f t="shared" si="68"/>
        <v>0</v>
      </c>
      <c r="AR105" s="124">
        <f t="shared" si="68"/>
        <v>0</v>
      </c>
      <c r="AS105" s="124">
        <f t="shared" si="68"/>
        <v>0</v>
      </c>
      <c r="AT105" s="124">
        <f t="shared" si="68"/>
        <v>0</v>
      </c>
      <c r="AU105" s="124">
        <f t="shared" si="68"/>
        <v>0</v>
      </c>
      <c r="AV105" s="124">
        <f t="shared" si="68"/>
        <v>0</v>
      </c>
      <c r="AW105" s="124">
        <f t="shared" si="68"/>
        <v>0</v>
      </c>
      <c r="AX105" s="124">
        <f t="shared" si="68"/>
        <v>0</v>
      </c>
      <c r="AY105" s="124">
        <f t="shared" si="68"/>
        <v>0</v>
      </c>
      <c r="AZ105" s="124">
        <f t="shared" si="68"/>
        <v>0</v>
      </c>
      <c r="BA105" s="124">
        <f t="shared" si="68"/>
        <v>0</v>
      </c>
      <c r="BB105" s="124">
        <f t="shared" si="68"/>
        <v>0</v>
      </c>
      <c r="BC105" s="124">
        <f t="shared" si="68"/>
        <v>0</v>
      </c>
      <c r="BD105" s="124">
        <f t="shared" si="68"/>
        <v>0</v>
      </c>
      <c r="BE105" s="124">
        <f t="shared" si="68"/>
        <v>0</v>
      </c>
      <c r="BF105" s="124">
        <f t="shared" si="68"/>
        <v>0</v>
      </c>
      <c r="BG105" s="124">
        <f t="shared" si="68"/>
        <v>0</v>
      </c>
      <c r="BH105" s="124">
        <f t="shared" si="68"/>
        <v>0</v>
      </c>
      <c r="BI105" s="124">
        <f t="shared" si="68"/>
        <v>0</v>
      </c>
      <c r="BJ105" s="124">
        <f t="shared" si="68"/>
        <v>0</v>
      </c>
      <c r="BK105" s="124">
        <f t="shared" si="68"/>
        <v>0</v>
      </c>
      <c r="BL105" s="124">
        <f t="shared" si="68"/>
        <v>0</v>
      </c>
      <c r="BM105" s="124">
        <f t="shared" si="68"/>
        <v>0</v>
      </c>
      <c r="BN105" s="124">
        <f t="shared" si="68"/>
        <v>0</v>
      </c>
      <c r="BO105" s="124">
        <f t="shared" si="68"/>
        <v>0</v>
      </c>
      <c r="BP105" s="124">
        <f t="shared" si="68"/>
        <v>0</v>
      </c>
      <c r="BQ105" s="124">
        <f t="shared" si="68"/>
        <v>0</v>
      </c>
      <c r="BR105" s="124">
        <f t="shared" si="68"/>
        <v>0</v>
      </c>
      <c r="BS105" s="124">
        <f t="shared" ref="BS105:BZ105" si="69">BS95+BS101+BS103</f>
        <v>0</v>
      </c>
      <c r="BT105" s="124">
        <f t="shared" si="69"/>
        <v>0</v>
      </c>
      <c r="BU105" s="124">
        <f t="shared" si="69"/>
        <v>0</v>
      </c>
      <c r="BV105" s="124">
        <f t="shared" si="69"/>
        <v>0</v>
      </c>
      <c r="BW105" s="124">
        <f t="shared" si="69"/>
        <v>0</v>
      </c>
      <c r="BX105" s="124">
        <f t="shared" si="69"/>
        <v>0</v>
      </c>
      <c r="BY105" s="124">
        <f t="shared" si="69"/>
        <v>0</v>
      </c>
      <c r="BZ105" s="124">
        <f t="shared" si="69"/>
        <v>0</v>
      </c>
    </row>
    <row r="106" spans="1:78" ht="15" thickTop="1" x14ac:dyDescent="0.2">
      <c r="E106" s="9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</row>
    <row r="107" spans="1:78" x14ac:dyDescent="0.2">
      <c r="E107" s="9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</row>
    <row r="108" spans="1:78" x14ac:dyDescent="0.2">
      <c r="A108" s="156" t="s">
        <v>188</v>
      </c>
      <c r="B108" s="31"/>
      <c r="E108" s="9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</row>
    <row r="109" spans="1:78" x14ac:dyDescent="0.2">
      <c r="A109" s="155" t="s">
        <v>189</v>
      </c>
      <c r="E109" s="93"/>
      <c r="F109" s="63">
        <v>0</v>
      </c>
      <c r="G109" s="63">
        <f>F114</f>
        <v>3.0899316438848246E-6</v>
      </c>
      <c r="H109" s="63">
        <f t="shared" ref="H109:BS109" si="70">G114</f>
        <v>3.1799296529300136E-6</v>
      </c>
      <c r="I109" s="63">
        <f t="shared" si="70"/>
        <v>4.0611557332620453E-6</v>
      </c>
      <c r="J109" s="63">
        <f t="shared" si="70"/>
        <v>4.942381813594077E-6</v>
      </c>
      <c r="K109" s="63">
        <f t="shared" si="70"/>
        <v>5.8236078939261087E-6</v>
      </c>
      <c r="L109" s="63">
        <f t="shared" si="70"/>
        <v>1.2438044413381935E-5</v>
      </c>
      <c r="M109" s="63">
        <f t="shared" si="70"/>
        <v>1.2518356137927669E-5</v>
      </c>
      <c r="N109" s="63">
        <f t="shared" si="70"/>
        <v>1.2572654256082437E-5</v>
      </c>
      <c r="O109" s="63">
        <f t="shared" si="70"/>
        <v>1.2600819538816948E-5</v>
      </c>
      <c r="P109" s="63">
        <f t="shared" si="70"/>
        <v>9.3104312961165177E-6</v>
      </c>
      <c r="Q109" s="63">
        <f t="shared" si="70"/>
        <v>3.5544236317239693E-6</v>
      </c>
      <c r="R109" s="63">
        <f t="shared" si="70"/>
        <v>0</v>
      </c>
      <c r="S109" s="63">
        <f t="shared" si="70"/>
        <v>0</v>
      </c>
      <c r="T109" s="63">
        <f t="shared" si="70"/>
        <v>0</v>
      </c>
      <c r="U109" s="63">
        <f t="shared" si="70"/>
        <v>0</v>
      </c>
      <c r="V109" s="63">
        <f t="shared" si="70"/>
        <v>0</v>
      </c>
      <c r="W109" s="63">
        <f t="shared" si="70"/>
        <v>0</v>
      </c>
      <c r="X109" s="63">
        <f t="shared" si="70"/>
        <v>0</v>
      </c>
      <c r="Y109" s="63">
        <f t="shared" si="70"/>
        <v>0</v>
      </c>
      <c r="Z109" s="63">
        <f t="shared" si="70"/>
        <v>0</v>
      </c>
      <c r="AA109" s="63">
        <f t="shared" si="70"/>
        <v>0</v>
      </c>
      <c r="AB109" s="63">
        <f t="shared" si="70"/>
        <v>0</v>
      </c>
      <c r="AC109" s="63">
        <f t="shared" si="70"/>
        <v>0</v>
      </c>
      <c r="AD109" s="63">
        <f t="shared" si="70"/>
        <v>0</v>
      </c>
      <c r="AE109" s="63">
        <f t="shared" si="70"/>
        <v>0</v>
      </c>
      <c r="AF109" s="63">
        <f t="shared" si="70"/>
        <v>0</v>
      </c>
      <c r="AG109" s="63">
        <f t="shared" si="70"/>
        <v>0</v>
      </c>
      <c r="AH109" s="63">
        <f t="shared" si="70"/>
        <v>0</v>
      </c>
      <c r="AI109" s="63">
        <f t="shared" si="70"/>
        <v>0</v>
      </c>
      <c r="AJ109" s="63">
        <f t="shared" si="70"/>
        <v>0</v>
      </c>
      <c r="AK109" s="63">
        <f t="shared" si="70"/>
        <v>0</v>
      </c>
      <c r="AL109" s="63">
        <f t="shared" si="70"/>
        <v>0</v>
      </c>
      <c r="AM109" s="63">
        <f t="shared" si="70"/>
        <v>0</v>
      </c>
      <c r="AN109" s="63">
        <f t="shared" si="70"/>
        <v>0</v>
      </c>
      <c r="AO109" s="63">
        <f t="shared" si="70"/>
        <v>0</v>
      </c>
      <c r="AP109" s="63">
        <f t="shared" si="70"/>
        <v>0</v>
      </c>
      <c r="AQ109" s="63">
        <f t="shared" si="70"/>
        <v>0</v>
      </c>
      <c r="AR109" s="63">
        <f t="shared" si="70"/>
        <v>0</v>
      </c>
      <c r="AS109" s="63">
        <f t="shared" si="70"/>
        <v>0</v>
      </c>
      <c r="AT109" s="63">
        <f t="shared" si="70"/>
        <v>0</v>
      </c>
      <c r="AU109" s="63">
        <f t="shared" si="70"/>
        <v>0</v>
      </c>
      <c r="AV109" s="63">
        <f t="shared" si="70"/>
        <v>0</v>
      </c>
      <c r="AW109" s="63">
        <f t="shared" si="70"/>
        <v>0</v>
      </c>
      <c r="AX109" s="63">
        <f t="shared" si="70"/>
        <v>0</v>
      </c>
      <c r="AY109" s="63">
        <f t="shared" si="70"/>
        <v>0</v>
      </c>
      <c r="AZ109" s="63">
        <f t="shared" si="70"/>
        <v>0</v>
      </c>
      <c r="BA109" s="63">
        <f t="shared" si="70"/>
        <v>0</v>
      </c>
      <c r="BB109" s="63">
        <f t="shared" si="70"/>
        <v>0</v>
      </c>
      <c r="BC109" s="63">
        <f t="shared" si="70"/>
        <v>0</v>
      </c>
      <c r="BD109" s="63">
        <f t="shared" si="70"/>
        <v>0</v>
      </c>
      <c r="BE109" s="63">
        <f t="shared" si="70"/>
        <v>0</v>
      </c>
      <c r="BF109" s="63">
        <f t="shared" si="70"/>
        <v>0</v>
      </c>
      <c r="BG109" s="63">
        <f t="shared" si="70"/>
        <v>0</v>
      </c>
      <c r="BH109" s="63">
        <f t="shared" si="70"/>
        <v>0</v>
      </c>
      <c r="BI109" s="63">
        <f t="shared" si="70"/>
        <v>0</v>
      </c>
      <c r="BJ109" s="63">
        <f t="shared" si="70"/>
        <v>0</v>
      </c>
      <c r="BK109" s="63">
        <f t="shared" si="70"/>
        <v>0</v>
      </c>
      <c r="BL109" s="63">
        <f t="shared" si="70"/>
        <v>0</v>
      </c>
      <c r="BM109" s="63">
        <f t="shared" si="70"/>
        <v>0</v>
      </c>
      <c r="BN109" s="63">
        <f t="shared" si="70"/>
        <v>0</v>
      </c>
      <c r="BO109" s="63">
        <f t="shared" si="70"/>
        <v>0</v>
      </c>
      <c r="BP109" s="63">
        <f t="shared" si="70"/>
        <v>0</v>
      </c>
      <c r="BQ109" s="63">
        <f t="shared" si="70"/>
        <v>0</v>
      </c>
      <c r="BR109" s="63">
        <f t="shared" si="70"/>
        <v>0</v>
      </c>
      <c r="BS109" s="63">
        <f t="shared" si="70"/>
        <v>0</v>
      </c>
      <c r="BT109" s="63">
        <f t="shared" ref="BT109:BZ109" si="71">BS114</f>
        <v>0</v>
      </c>
      <c r="BU109" s="63">
        <f t="shared" si="71"/>
        <v>0</v>
      </c>
      <c r="BV109" s="63">
        <f t="shared" si="71"/>
        <v>0</v>
      </c>
      <c r="BW109" s="63">
        <f t="shared" si="71"/>
        <v>0</v>
      </c>
      <c r="BX109" s="63">
        <f t="shared" si="71"/>
        <v>0</v>
      </c>
      <c r="BY109" s="63">
        <f t="shared" si="71"/>
        <v>0</v>
      </c>
      <c r="BZ109" s="63">
        <f t="shared" si="71"/>
        <v>0</v>
      </c>
    </row>
    <row r="110" spans="1:78" x14ac:dyDescent="0.2">
      <c r="A110" s="155" t="s">
        <v>190</v>
      </c>
      <c r="B110" s="102" t="str">
        <f>IF(ROUND(SUM(F110:DY110),0)=ROUND(SUM(F112:DY112),0),"All Capital Returned","Capital Not Returned")</f>
        <v>All Capital Returned</v>
      </c>
      <c r="C110" s="50">
        <f>SUM(F110:BB110)</f>
        <v>1.2600819538816948E-5</v>
      </c>
      <c r="E110" s="93"/>
      <c r="F110" s="63">
        <f t="shared" ref="F110:AK110" si="72">F123-F111</f>
        <v>0</v>
      </c>
      <c r="G110" s="63">
        <f t="shared" si="72"/>
        <v>0</v>
      </c>
      <c r="H110" s="63">
        <f t="shared" si="72"/>
        <v>0</v>
      </c>
      <c r="I110" s="63">
        <f t="shared" si="72"/>
        <v>0</v>
      </c>
      <c r="J110" s="63">
        <f t="shared" si="72"/>
        <v>0</v>
      </c>
      <c r="K110" s="63">
        <f t="shared" si="72"/>
        <v>0</v>
      </c>
      <c r="L110" s="63">
        <f t="shared" si="72"/>
        <v>0</v>
      </c>
      <c r="M110" s="63">
        <f t="shared" si="72"/>
        <v>0</v>
      </c>
      <c r="N110" s="63">
        <f t="shared" si="72"/>
        <v>0</v>
      </c>
      <c r="O110" s="63">
        <f t="shared" si="72"/>
        <v>3.29038824270043E-6</v>
      </c>
      <c r="P110" s="63">
        <f t="shared" si="72"/>
        <v>5.7560076643925484E-6</v>
      </c>
      <c r="Q110" s="63">
        <f t="shared" si="72"/>
        <v>3.5544236317239693E-6</v>
      </c>
      <c r="R110" s="63">
        <f t="shared" si="72"/>
        <v>0</v>
      </c>
      <c r="S110" s="63">
        <f t="shared" si="72"/>
        <v>0</v>
      </c>
      <c r="T110" s="63">
        <f t="shared" si="72"/>
        <v>0</v>
      </c>
      <c r="U110" s="63">
        <f t="shared" si="72"/>
        <v>0</v>
      </c>
      <c r="V110" s="63">
        <f t="shared" si="72"/>
        <v>0</v>
      </c>
      <c r="W110" s="63">
        <f t="shared" si="72"/>
        <v>0</v>
      </c>
      <c r="X110" s="63">
        <f t="shared" si="72"/>
        <v>0</v>
      </c>
      <c r="Y110" s="63">
        <f t="shared" si="72"/>
        <v>0</v>
      </c>
      <c r="Z110" s="63">
        <f t="shared" si="72"/>
        <v>0</v>
      </c>
      <c r="AA110" s="63">
        <f t="shared" si="72"/>
        <v>0</v>
      </c>
      <c r="AB110" s="63">
        <f t="shared" si="72"/>
        <v>0</v>
      </c>
      <c r="AC110" s="63">
        <f t="shared" si="72"/>
        <v>0</v>
      </c>
      <c r="AD110" s="63">
        <f t="shared" si="72"/>
        <v>0</v>
      </c>
      <c r="AE110" s="63">
        <f t="shared" si="72"/>
        <v>0</v>
      </c>
      <c r="AF110" s="63">
        <f t="shared" si="72"/>
        <v>0</v>
      </c>
      <c r="AG110" s="63">
        <f t="shared" si="72"/>
        <v>0</v>
      </c>
      <c r="AH110" s="63">
        <f t="shared" si="72"/>
        <v>0</v>
      </c>
      <c r="AI110" s="63">
        <f t="shared" si="72"/>
        <v>0</v>
      </c>
      <c r="AJ110" s="63">
        <f t="shared" si="72"/>
        <v>0</v>
      </c>
      <c r="AK110" s="63">
        <f t="shared" si="72"/>
        <v>0</v>
      </c>
      <c r="AL110" s="63">
        <f t="shared" ref="AL110:BQ110" si="73">AL123-AL111</f>
        <v>0</v>
      </c>
      <c r="AM110" s="63">
        <f t="shared" si="73"/>
        <v>0</v>
      </c>
      <c r="AN110" s="63">
        <f t="shared" si="73"/>
        <v>0</v>
      </c>
      <c r="AO110" s="63">
        <f t="shared" si="73"/>
        <v>0</v>
      </c>
      <c r="AP110" s="63">
        <f t="shared" si="73"/>
        <v>0</v>
      </c>
      <c r="AQ110" s="63">
        <f t="shared" si="73"/>
        <v>0</v>
      </c>
      <c r="AR110" s="63">
        <f t="shared" si="73"/>
        <v>0</v>
      </c>
      <c r="AS110" s="63">
        <f t="shared" si="73"/>
        <v>0</v>
      </c>
      <c r="AT110" s="63">
        <f t="shared" si="73"/>
        <v>0</v>
      </c>
      <c r="AU110" s="63">
        <f t="shared" si="73"/>
        <v>0</v>
      </c>
      <c r="AV110" s="63">
        <f t="shared" si="73"/>
        <v>0</v>
      </c>
      <c r="AW110" s="63">
        <f t="shared" si="73"/>
        <v>0</v>
      </c>
      <c r="AX110" s="63">
        <f t="shared" si="73"/>
        <v>0</v>
      </c>
      <c r="AY110" s="63">
        <f t="shared" si="73"/>
        <v>0</v>
      </c>
      <c r="AZ110" s="63">
        <f t="shared" si="73"/>
        <v>0</v>
      </c>
      <c r="BA110" s="63">
        <f t="shared" si="73"/>
        <v>0</v>
      </c>
      <c r="BB110" s="63">
        <f t="shared" si="73"/>
        <v>0</v>
      </c>
      <c r="BC110" s="63">
        <f t="shared" si="73"/>
        <v>0</v>
      </c>
      <c r="BD110" s="63">
        <f t="shared" si="73"/>
        <v>0</v>
      </c>
      <c r="BE110" s="63">
        <f t="shared" si="73"/>
        <v>0</v>
      </c>
      <c r="BF110" s="63">
        <f t="shared" si="73"/>
        <v>0</v>
      </c>
      <c r="BG110" s="63">
        <f t="shared" si="73"/>
        <v>0</v>
      </c>
      <c r="BH110" s="63">
        <f t="shared" si="73"/>
        <v>0</v>
      </c>
      <c r="BI110" s="63">
        <f t="shared" si="73"/>
        <v>0</v>
      </c>
      <c r="BJ110" s="63">
        <f t="shared" si="73"/>
        <v>0</v>
      </c>
      <c r="BK110" s="63">
        <f t="shared" si="73"/>
        <v>0</v>
      </c>
      <c r="BL110" s="63">
        <f t="shared" si="73"/>
        <v>0</v>
      </c>
      <c r="BM110" s="63">
        <f t="shared" si="73"/>
        <v>0</v>
      </c>
      <c r="BN110" s="63">
        <f t="shared" si="73"/>
        <v>0</v>
      </c>
      <c r="BO110" s="63">
        <f t="shared" si="73"/>
        <v>0</v>
      </c>
      <c r="BP110" s="63">
        <f t="shared" si="73"/>
        <v>0</v>
      </c>
      <c r="BQ110" s="63">
        <f t="shared" si="73"/>
        <v>0</v>
      </c>
      <c r="BR110" s="63">
        <f t="shared" ref="BR110:BZ110" si="74">BR123-BR111</f>
        <v>0</v>
      </c>
      <c r="BS110" s="63">
        <f t="shared" si="74"/>
        <v>0</v>
      </c>
      <c r="BT110" s="63">
        <f t="shared" si="74"/>
        <v>0</v>
      </c>
      <c r="BU110" s="63">
        <f t="shared" si="74"/>
        <v>0</v>
      </c>
      <c r="BV110" s="63">
        <f t="shared" si="74"/>
        <v>0</v>
      </c>
      <c r="BW110" s="63">
        <f t="shared" si="74"/>
        <v>0</v>
      </c>
      <c r="BX110" s="63">
        <f t="shared" si="74"/>
        <v>0</v>
      </c>
      <c r="BY110" s="63">
        <f t="shared" si="74"/>
        <v>0</v>
      </c>
      <c r="BZ110" s="63">
        <f t="shared" si="74"/>
        <v>0</v>
      </c>
    </row>
    <row r="111" spans="1:78" x14ac:dyDescent="0.2">
      <c r="A111" s="155" t="s">
        <v>191</v>
      </c>
      <c r="E111" s="93"/>
      <c r="F111" s="63">
        <v>0</v>
      </c>
      <c r="G111" s="63">
        <f>G109*((1+ScaleEconomics!$N$84)^((G$2-F$2)/365)-1)</f>
        <v>0</v>
      </c>
      <c r="H111" s="63">
        <f>H109*((1+ScaleEconomics!$N$84)^((H$2-G$2)/365)-1)</f>
        <v>0</v>
      </c>
      <c r="I111" s="63">
        <f>I109*((1+ScaleEconomics!$N$84)^((I$2-H$2)/365)-1)</f>
        <v>0</v>
      </c>
      <c r="J111" s="63">
        <f>J109*((1+ScaleEconomics!$N$84)^((J$2-I$2)/365)-1)</f>
        <v>0</v>
      </c>
      <c r="K111" s="63">
        <f>K109*((1+ScaleEconomics!$N$84)^((K$2-J$2)/365)-1)</f>
        <v>0</v>
      </c>
      <c r="L111" s="63">
        <f>L109*((1+ScaleEconomics!$N$84)^((L$2-K$2)/365)-1)</f>
        <v>0</v>
      </c>
      <c r="M111" s="63">
        <f>M109*((1+ScaleEconomics!$N$84)^((M$2-L$2)/365)-1)</f>
        <v>0</v>
      </c>
      <c r="N111" s="63">
        <f>N109*((1+ScaleEconomics!$N$84)^((N$2-M$2)/365)-1)</f>
        <v>0</v>
      </c>
      <c r="O111" s="63">
        <f>O109*((1+ScaleEconomics!$N$84)^((O$2-N$2)/365)-1)</f>
        <v>0</v>
      </c>
      <c r="P111" s="63">
        <f>P109*((1+ScaleEconomics!$N$84)^((P$2-O$2)/365)-1)</f>
        <v>0</v>
      </c>
      <c r="Q111" s="63">
        <f>Q109*((1+ScaleEconomics!$N$84)^((Q$2-P$2)/365)-1)</f>
        <v>0</v>
      </c>
      <c r="R111" s="63">
        <f>R109*((1+ScaleEconomics!$N$84)^((R$2-Q$2)/365)-1)</f>
        <v>0</v>
      </c>
      <c r="S111" s="63">
        <f>S109*((1+ScaleEconomics!$N$84)^((S$2-R$2)/365)-1)</f>
        <v>0</v>
      </c>
      <c r="T111" s="63">
        <f>T109*((1+ScaleEconomics!$N$84)^((T$2-S$2)/365)-1)</f>
        <v>0</v>
      </c>
      <c r="U111" s="63">
        <f>U109*((1+ScaleEconomics!$N$84)^((U$2-T$2)/365)-1)</f>
        <v>0</v>
      </c>
      <c r="V111" s="63">
        <f>V109*((1+ScaleEconomics!$N$84)^((V$2-U$2)/365)-1)</f>
        <v>0</v>
      </c>
      <c r="W111" s="63">
        <f>W109*((1+ScaleEconomics!$N$84)^((W$2-V$2)/365)-1)</f>
        <v>0</v>
      </c>
      <c r="X111" s="63">
        <f>X109*((1+ScaleEconomics!$N$84)^((X$2-W$2)/365)-1)</f>
        <v>0</v>
      </c>
      <c r="Y111" s="63">
        <f>Y109*((1+ScaleEconomics!$N$84)^((Y$2-X$2)/365)-1)</f>
        <v>0</v>
      </c>
      <c r="Z111" s="63">
        <f>Z109*((1+ScaleEconomics!$N$84)^((Z$2-Y$2)/365)-1)</f>
        <v>0</v>
      </c>
      <c r="AA111" s="63">
        <f>AA109*((1+ScaleEconomics!$N$84)^((AA$2-Z$2)/365)-1)</f>
        <v>0</v>
      </c>
      <c r="AB111" s="63">
        <f>AB109*((1+ScaleEconomics!$N$84)^((AB$2-AA$2)/365)-1)</f>
        <v>0</v>
      </c>
      <c r="AC111" s="63">
        <f>AC109*((1+ScaleEconomics!$N$84)^((AC$2-AB$2)/365)-1)</f>
        <v>0</v>
      </c>
      <c r="AD111" s="63">
        <f>AD109*((1+ScaleEconomics!$N$84)^((AD$2-AC$2)/365)-1)</f>
        <v>0</v>
      </c>
      <c r="AE111" s="63">
        <f>AE109*((1+ScaleEconomics!$N$84)^((AE$2-AD$2)/365)-1)</f>
        <v>0</v>
      </c>
      <c r="AF111" s="63">
        <f>AF109*((1+ScaleEconomics!$N$84)^((AF$2-AE$2)/365)-1)</f>
        <v>0</v>
      </c>
      <c r="AG111" s="63">
        <f>AG109*((1+ScaleEconomics!$N$84)^((AG$2-AF$2)/365)-1)</f>
        <v>0</v>
      </c>
      <c r="AH111" s="63">
        <f>AH109*((1+ScaleEconomics!$N$84)^((AH$2-AG$2)/365)-1)</f>
        <v>0</v>
      </c>
      <c r="AI111" s="63">
        <f>AI109*((1+ScaleEconomics!$N$84)^((AI$2-AH$2)/365)-1)</f>
        <v>0</v>
      </c>
      <c r="AJ111" s="63">
        <f>AJ109*((1+ScaleEconomics!$N$84)^((AJ$2-AI$2)/365)-1)</f>
        <v>0</v>
      </c>
      <c r="AK111" s="63">
        <f>AK109*((1+ScaleEconomics!$N$84)^((AK$2-AJ$2)/365)-1)</f>
        <v>0</v>
      </c>
      <c r="AL111" s="63">
        <f>AL109*((1+ScaleEconomics!$N$84)^((AL$2-AK$2)/365)-1)</f>
        <v>0</v>
      </c>
      <c r="AM111" s="63">
        <f>AM109*((1+ScaleEconomics!$N$84)^((AM$2-AL$2)/365)-1)</f>
        <v>0</v>
      </c>
      <c r="AN111" s="63">
        <f>AN109*((1+ScaleEconomics!$N$84)^((AN$2-AM$2)/365)-1)</f>
        <v>0</v>
      </c>
      <c r="AO111" s="63">
        <f>AO109*((1+ScaleEconomics!$N$84)^((AO$2-AN$2)/365)-1)</f>
        <v>0</v>
      </c>
      <c r="AP111" s="63">
        <f>AP109*((1+ScaleEconomics!$N$84)^((AP$2-AO$2)/365)-1)</f>
        <v>0</v>
      </c>
      <c r="AQ111" s="63">
        <f>AQ109*((1+ScaleEconomics!$N$84)^((AQ$2-AP$2)/365)-1)</f>
        <v>0</v>
      </c>
      <c r="AR111" s="63">
        <f>AR109*((1+ScaleEconomics!$N$84)^((AR$2-AQ$2)/365)-1)</f>
        <v>0</v>
      </c>
      <c r="AS111" s="63">
        <f>AS109*((1+ScaleEconomics!$N$84)^((AS$2-AR$2)/365)-1)</f>
        <v>0</v>
      </c>
      <c r="AT111" s="63">
        <f>AT109*((1+ScaleEconomics!$N$84)^((AT$2-AS$2)/365)-1)</f>
        <v>0</v>
      </c>
      <c r="AU111" s="63">
        <f>AU109*((1+ScaleEconomics!$N$84)^((AU$2-AT$2)/365)-1)</f>
        <v>0</v>
      </c>
      <c r="AV111" s="63">
        <f>AV109*((1+ScaleEconomics!$N$84)^((AV$2-AU$2)/365)-1)</f>
        <v>0</v>
      </c>
      <c r="AW111" s="63">
        <f>AW109*((1+ScaleEconomics!$N$84)^((AW$2-AV$2)/365)-1)</f>
        <v>0</v>
      </c>
      <c r="AX111" s="63">
        <f>AX109*((1+ScaleEconomics!$N$84)^((AX$2-AW$2)/365)-1)</f>
        <v>0</v>
      </c>
      <c r="AY111" s="63">
        <f>AY109*((1+ScaleEconomics!$N$84)^((AY$2-AX$2)/365)-1)</f>
        <v>0</v>
      </c>
      <c r="AZ111" s="63">
        <f>AZ109*((1+ScaleEconomics!$N$84)^((AZ$2-AY$2)/365)-1)</f>
        <v>0</v>
      </c>
      <c r="BA111" s="63">
        <f>BA109*((1+ScaleEconomics!$N$84)^((BA$2-AZ$2)/365)-1)</f>
        <v>0</v>
      </c>
      <c r="BB111" s="63">
        <f>BB109*((1+ScaleEconomics!$N$84)^((BB$2-BA$2)/365)-1)</f>
        <v>0</v>
      </c>
      <c r="BC111" s="63">
        <f>BC109*((1+ScaleEconomics!$N$84)^((BC$2-BB$2)/365)-1)</f>
        <v>0</v>
      </c>
      <c r="BD111" s="63">
        <f>BD109*((1+ScaleEconomics!$N$84)^((BD$2-BC$2)/365)-1)</f>
        <v>0</v>
      </c>
      <c r="BE111" s="63">
        <f>BE109*((1+ScaleEconomics!$N$84)^((BE$2-BD$2)/365)-1)</f>
        <v>0</v>
      </c>
      <c r="BF111" s="63">
        <f>BF109*((1+ScaleEconomics!$N$84)^((BF$2-BE$2)/365)-1)</f>
        <v>0</v>
      </c>
      <c r="BG111" s="63">
        <f>BG109*((1+ScaleEconomics!$N$84)^((BG$2-BF$2)/365)-1)</f>
        <v>0</v>
      </c>
      <c r="BH111" s="63">
        <f>BH109*((1+ScaleEconomics!$N$84)^((BH$2-BG$2)/365)-1)</f>
        <v>0</v>
      </c>
      <c r="BI111" s="63">
        <f>BI109*((1+ScaleEconomics!$N$84)^((BI$2-BH$2)/365)-1)</f>
        <v>0</v>
      </c>
      <c r="BJ111" s="63">
        <f>BJ109*((1+ScaleEconomics!$N$84)^((BJ$2-BI$2)/365)-1)</f>
        <v>0</v>
      </c>
      <c r="BK111" s="63">
        <f>BK109*((1+ScaleEconomics!$N$84)^((BK$2-BJ$2)/365)-1)</f>
        <v>0</v>
      </c>
      <c r="BL111" s="63">
        <f>BL109*((1+ScaleEconomics!$N$84)^((BL$2-BK$2)/365)-1)</f>
        <v>0</v>
      </c>
      <c r="BM111" s="63">
        <f>BM109*((1+ScaleEconomics!$N$84)^((BM$2-BL$2)/365)-1)</f>
        <v>0</v>
      </c>
      <c r="BN111" s="63">
        <f>BN109*((1+ScaleEconomics!$N$84)^((BN$2-BM$2)/365)-1)</f>
        <v>0</v>
      </c>
      <c r="BO111" s="63">
        <f>BO109*((1+ScaleEconomics!$N$84)^((BO$2-BN$2)/365)-1)</f>
        <v>0</v>
      </c>
      <c r="BP111" s="63">
        <f>BP109*((1+ScaleEconomics!$N$84)^((BP$2-BO$2)/365)-1)</f>
        <v>0</v>
      </c>
      <c r="BQ111" s="63">
        <f>BQ109*((1+ScaleEconomics!$N$84)^((BQ$2-BP$2)/365)-1)</f>
        <v>0</v>
      </c>
      <c r="BR111" s="63">
        <f>BR109*((1+ScaleEconomics!$N$84)^((BR$2-BQ$2)/365)-1)</f>
        <v>0</v>
      </c>
      <c r="BS111" s="63">
        <f>BS109*((1+ScaleEconomics!$N$84)^((BS$2-BR$2)/365)-1)</f>
        <v>0</v>
      </c>
      <c r="BT111" s="63">
        <f>BT109*((1+ScaleEconomics!$N$84)^((BT$2-BS$2)/365)-1)</f>
        <v>0</v>
      </c>
      <c r="BU111" s="63">
        <f>BU109*((1+ScaleEconomics!$N$84)^((BU$2-BT$2)/365)-1)</f>
        <v>0</v>
      </c>
      <c r="BV111" s="63">
        <f>BV109*((1+ScaleEconomics!$N$84)^((BV$2-BU$2)/365)-1)</f>
        <v>0</v>
      </c>
      <c r="BW111" s="63">
        <f>BW109*((1+ScaleEconomics!$N$84)^((BW$2-BV$2)/365)-1)</f>
        <v>0</v>
      </c>
      <c r="BX111" s="63">
        <f>BX109*((1+ScaleEconomics!$N$84)^((BX$2-BW$2)/365)-1)</f>
        <v>0</v>
      </c>
      <c r="BY111" s="63">
        <f>BY109*((1+ScaleEconomics!$N$84)^((BY$2-BX$2)/365)-1)</f>
        <v>0</v>
      </c>
      <c r="BZ111" s="63">
        <f>BZ109*((1+ScaleEconomics!$N$84)^((BZ$2-BY$2)/365)-1)</f>
        <v>0</v>
      </c>
    </row>
    <row r="112" spans="1:78" x14ac:dyDescent="0.2">
      <c r="A112" s="155" t="s">
        <v>192</v>
      </c>
      <c r="E112" s="93"/>
      <c r="F112" s="63">
        <f>-MIN(0,F$72*ScaleEconomics!$N$81)</f>
        <v>3.0899316438848246E-6</v>
      </c>
      <c r="G112" s="63">
        <f>-MIN(0,G$72*ScaleEconomics!$N$81)</f>
        <v>8.9998009045189065E-8</v>
      </c>
      <c r="H112" s="63">
        <f>-MIN(0,H$72*ScaleEconomics!$N$81)</f>
        <v>8.812260803320316E-7</v>
      </c>
      <c r="I112" s="63">
        <f>-MIN(0,I$72*ScaleEconomics!$N$81)</f>
        <v>8.812260803320316E-7</v>
      </c>
      <c r="J112" s="63">
        <f>-MIN(0,J$72*ScaleEconomics!$N$81)</f>
        <v>8.812260803320316E-7</v>
      </c>
      <c r="K112" s="63">
        <f>-MIN(0,K$72*ScaleEconomics!$N$81)</f>
        <v>6.6144365194558263E-6</v>
      </c>
      <c r="L112" s="63">
        <f>-MIN(0,L$72*ScaleEconomics!$N$81)</f>
        <v>8.0311724545733484E-8</v>
      </c>
      <c r="M112" s="63">
        <f>-MIN(0,M$72*ScaleEconomics!$N$81)</f>
        <v>5.4298118154768423E-8</v>
      </c>
      <c r="N112" s="63">
        <f>-MIN(0,N$72*ScaleEconomics!$N$81)</f>
        <v>2.8165282734510846E-8</v>
      </c>
      <c r="O112" s="63">
        <f>-MIN(0,O$72*ScaleEconomics!$N$81)</f>
        <v>0</v>
      </c>
      <c r="P112" s="63">
        <f>-MIN(0,P$72*ScaleEconomics!$N$81)</f>
        <v>0</v>
      </c>
      <c r="Q112" s="63">
        <f>-MIN(0,Q$72*ScaleEconomics!$N$81)</f>
        <v>0</v>
      </c>
      <c r="R112" s="63">
        <f>-MIN(0,R$72*ScaleEconomics!$N$81)</f>
        <v>0</v>
      </c>
      <c r="S112" s="63">
        <f>-MIN(0,S$72*ScaleEconomics!$N$81)</f>
        <v>0</v>
      </c>
      <c r="T112" s="63">
        <f>-MIN(0,T$72*ScaleEconomics!$N$81)</f>
        <v>0</v>
      </c>
      <c r="U112" s="63">
        <f>-MIN(0,U$72*ScaleEconomics!$N$81)</f>
        <v>0</v>
      </c>
      <c r="V112" s="63">
        <f>-MIN(0,V$72*ScaleEconomics!$N$81)</f>
        <v>0</v>
      </c>
      <c r="W112" s="63">
        <f>-MIN(0,W$72*ScaleEconomics!$N$81)</f>
        <v>0</v>
      </c>
      <c r="X112" s="63">
        <f>-MIN(0,X$72*ScaleEconomics!$N$81)</f>
        <v>0</v>
      </c>
      <c r="Y112" s="63">
        <f>-MIN(0,Y$72*ScaleEconomics!$N$81)</f>
        <v>0</v>
      </c>
      <c r="Z112" s="63">
        <f>-MIN(0,Z$72*ScaleEconomics!$N$81)</f>
        <v>0</v>
      </c>
      <c r="AA112" s="63">
        <f>-MIN(0,AA$72*ScaleEconomics!$N$81)</f>
        <v>0</v>
      </c>
      <c r="AB112" s="63">
        <f>-MIN(0,AB$72*ScaleEconomics!$N$81)</f>
        <v>0</v>
      </c>
      <c r="AC112" s="63">
        <f>-MIN(0,AC$72*ScaleEconomics!$N$81)</f>
        <v>0</v>
      </c>
      <c r="AD112" s="63">
        <f>-MIN(0,AD$72*ScaleEconomics!$N$81)</f>
        <v>0</v>
      </c>
      <c r="AE112" s="63">
        <f>-MIN(0,AE$72*ScaleEconomics!$N$81)</f>
        <v>0</v>
      </c>
      <c r="AF112" s="63">
        <f>-MIN(0,AF$72*ScaleEconomics!$N$81)</f>
        <v>0</v>
      </c>
      <c r="AG112" s="63">
        <f>-MIN(0,AG$72*ScaleEconomics!$N$81)</f>
        <v>0</v>
      </c>
      <c r="AH112" s="63">
        <f>-MIN(0,AH$72*ScaleEconomics!$N$81)</f>
        <v>0</v>
      </c>
      <c r="AI112" s="63">
        <f>-MIN(0,AI$72*ScaleEconomics!$N$81)</f>
        <v>0</v>
      </c>
      <c r="AJ112" s="63">
        <f>-MIN(0,AJ$72*ScaleEconomics!$N$81)</f>
        <v>0</v>
      </c>
      <c r="AK112" s="63">
        <f>-MIN(0,AK$72*ScaleEconomics!$N$81)</f>
        <v>0</v>
      </c>
      <c r="AL112" s="63">
        <f>-MIN(0,AL$72*ScaleEconomics!$N$81)</f>
        <v>0</v>
      </c>
      <c r="AM112" s="63">
        <f>-MIN(0,AM$72*ScaleEconomics!$N$81)</f>
        <v>0</v>
      </c>
      <c r="AN112" s="63">
        <f>-MIN(0,AN$72*ScaleEconomics!$N$81)</f>
        <v>0</v>
      </c>
      <c r="AO112" s="63">
        <f>-MIN(0,AO$72*ScaleEconomics!$N$81)</f>
        <v>0</v>
      </c>
      <c r="AP112" s="63">
        <f>-MIN(0,AP$72*ScaleEconomics!$N$81)</f>
        <v>0</v>
      </c>
      <c r="AQ112" s="63">
        <f>-MIN(0,AQ$72*ScaleEconomics!$N$81)</f>
        <v>0</v>
      </c>
      <c r="AR112" s="63">
        <f>-MIN(0,AR$72*ScaleEconomics!$N$81)</f>
        <v>0</v>
      </c>
      <c r="AS112" s="63">
        <f>-MIN(0,AS$72*ScaleEconomics!$N$81)</f>
        <v>0</v>
      </c>
      <c r="AT112" s="63">
        <f>-MIN(0,AT$72*ScaleEconomics!$N$81)</f>
        <v>0</v>
      </c>
      <c r="AU112" s="63">
        <f>-MIN(0,AU$72*ScaleEconomics!$N$81)</f>
        <v>0</v>
      </c>
      <c r="AV112" s="63">
        <f>-MIN(0,AV$72*ScaleEconomics!$N$81)</f>
        <v>0</v>
      </c>
      <c r="AW112" s="63">
        <f>-MIN(0,AW$72*ScaleEconomics!$N$81)</f>
        <v>0</v>
      </c>
      <c r="AX112" s="63">
        <f>-MIN(0,AX$72*ScaleEconomics!$N$81)</f>
        <v>0</v>
      </c>
      <c r="AY112" s="63">
        <f>-MIN(0,AY$72*ScaleEconomics!$N$81)</f>
        <v>0</v>
      </c>
      <c r="AZ112" s="63">
        <f>-MIN(0,AZ$72*ScaleEconomics!$N$81)</f>
        <v>0</v>
      </c>
      <c r="BA112" s="63">
        <f>-MIN(0,BA$72*ScaleEconomics!$N$81)</f>
        <v>0</v>
      </c>
      <c r="BB112" s="63">
        <f>-MIN(0,BB$72*ScaleEconomics!$N$81)</f>
        <v>0</v>
      </c>
      <c r="BC112" s="63">
        <f>-MIN(0,BC$72*ScaleEconomics!$N$81)</f>
        <v>0</v>
      </c>
      <c r="BD112" s="63">
        <f>-MIN(0,BD$72*ScaleEconomics!$N$81)</f>
        <v>0</v>
      </c>
      <c r="BE112" s="63">
        <f>-MIN(0,BE$72*ScaleEconomics!$N$81)</f>
        <v>0</v>
      </c>
      <c r="BF112" s="63">
        <f>-MIN(0,BF$72*ScaleEconomics!$N$81)</f>
        <v>0</v>
      </c>
      <c r="BG112" s="63">
        <f>-MIN(0,BG$72*ScaleEconomics!$N$81)</f>
        <v>0</v>
      </c>
      <c r="BH112" s="63">
        <f>-MIN(0,BH$72*ScaleEconomics!$N$81)</f>
        <v>0</v>
      </c>
      <c r="BI112" s="63">
        <f>-MIN(0,BI$72*ScaleEconomics!$N$81)</f>
        <v>0</v>
      </c>
      <c r="BJ112" s="63">
        <f>-MIN(0,BJ$72*ScaleEconomics!$N$81)</f>
        <v>0</v>
      </c>
      <c r="BK112" s="63">
        <f>-MIN(0,BK$72*ScaleEconomics!$N$81)</f>
        <v>0</v>
      </c>
      <c r="BL112" s="63">
        <f>-MIN(0,BL$72*ScaleEconomics!$N$81)</f>
        <v>0</v>
      </c>
      <c r="BM112" s="63">
        <f>-MIN(0,BM$72*ScaleEconomics!$N$81)</f>
        <v>0</v>
      </c>
      <c r="BN112" s="63">
        <f>-MIN(0,BN$72*ScaleEconomics!$N$81)</f>
        <v>0</v>
      </c>
      <c r="BO112" s="63">
        <f>-MIN(0,BO$72*ScaleEconomics!$N$81)</f>
        <v>0</v>
      </c>
      <c r="BP112" s="63">
        <f>-MIN(0,BP$72*ScaleEconomics!$N$81)</f>
        <v>0</v>
      </c>
      <c r="BQ112" s="63">
        <f>-MIN(0,BQ$72*ScaleEconomics!$N$81)</f>
        <v>0</v>
      </c>
      <c r="BR112" s="63">
        <f>-MIN(0,BR$72*ScaleEconomics!$N$81)</f>
        <v>0</v>
      </c>
      <c r="BS112" s="63">
        <f>-MIN(0,BS$72*ScaleEconomics!$N$81)</f>
        <v>0</v>
      </c>
      <c r="BT112" s="63">
        <f>-MIN(0,BT$72*ScaleEconomics!$N$81)</f>
        <v>0</v>
      </c>
      <c r="BU112" s="63">
        <f>-MIN(0,BU$72*ScaleEconomics!$N$81)</f>
        <v>0</v>
      </c>
      <c r="BV112" s="63">
        <f>-MIN(0,BV$72*ScaleEconomics!$N$81)</f>
        <v>0</v>
      </c>
      <c r="BW112" s="63">
        <f>-MIN(0,BW$72*ScaleEconomics!$N$81)</f>
        <v>0</v>
      </c>
      <c r="BX112" s="63">
        <f>-MIN(0,BX$72*ScaleEconomics!$N$81)</f>
        <v>0</v>
      </c>
      <c r="BY112" s="63">
        <f>-MIN(0,BY$72*ScaleEconomics!$N$81)</f>
        <v>0</v>
      </c>
      <c r="BZ112" s="63">
        <f>-MIN(0,BZ$72*ScaleEconomics!$N$81)</f>
        <v>0</v>
      </c>
    </row>
    <row r="113" spans="1:78" x14ac:dyDescent="0.2">
      <c r="A113" s="155" t="s">
        <v>193</v>
      </c>
      <c r="E113" s="93"/>
      <c r="F113" s="63">
        <f>MAX(F$72,F111)</f>
        <v>0</v>
      </c>
      <c r="G113" s="63">
        <f>MIN(G109+G111,MAX(G$72,0)*ScaleEconomics!$N$97)</f>
        <v>0</v>
      </c>
      <c r="H113" s="63">
        <f>MIN(H109+H111,MAX(H$72,0)*ScaleEconomics!$N$97)</f>
        <v>0</v>
      </c>
      <c r="I113" s="63">
        <f>MIN(I109+I111,MAX(I$72,0)*ScaleEconomics!$N$97)</f>
        <v>0</v>
      </c>
      <c r="J113" s="63">
        <f>MIN(J109+J111,MAX(J$72,0)*ScaleEconomics!$N$97)</f>
        <v>0</v>
      </c>
      <c r="K113" s="63">
        <f>MIN(K109+K111,MAX(K$72,0)*ScaleEconomics!$N$97)</f>
        <v>0</v>
      </c>
      <c r="L113" s="63">
        <f>MIN(L109+L111,MAX(L$72,0)*ScaleEconomics!$N$97)</f>
        <v>0</v>
      </c>
      <c r="M113" s="63">
        <f>MIN(M109+M111,MAX(M$72,0)*ScaleEconomics!$N$97)</f>
        <v>0</v>
      </c>
      <c r="N113" s="63">
        <f>MIN(N109+N111,MAX(N$72,0)*ScaleEconomics!$N$97)</f>
        <v>0</v>
      </c>
      <c r="O113" s="63">
        <f>MIN(O109+O111,MAX(O$72,0)*ScaleEconomics!$N$97)</f>
        <v>3.29038824270043E-6</v>
      </c>
      <c r="P113" s="63">
        <f>MIN(P109+P111,MAX(P$72,0)*ScaleEconomics!$N$97)</f>
        <v>5.7560076643925484E-6</v>
      </c>
      <c r="Q113" s="63">
        <f>MIN(Q109+Q111,MAX(Q$72,0)*ScaleEconomics!$N$97)</f>
        <v>3.5544236317239693E-6</v>
      </c>
      <c r="R113" s="63">
        <f>MIN(R109+R111,MAX(R$72,0)*ScaleEconomics!$N$97)</f>
        <v>0</v>
      </c>
      <c r="S113" s="63">
        <f>MIN(S109+S111,MAX(S$72,0)*ScaleEconomics!$N$97)</f>
        <v>0</v>
      </c>
      <c r="T113" s="63">
        <f>MIN(T109+T111,MAX(T$72,0)*ScaleEconomics!$N$97)</f>
        <v>0</v>
      </c>
      <c r="U113" s="63">
        <f>MIN(U109+U111,MAX(U$72,0)*ScaleEconomics!$N$97)</f>
        <v>0</v>
      </c>
      <c r="V113" s="63">
        <f>MIN(V109+V111,MAX(V$72,0)*ScaleEconomics!$N$97)</f>
        <v>0</v>
      </c>
      <c r="W113" s="63">
        <f>MIN(W109+W111,MAX(W$72,0)*ScaleEconomics!$N$97)</f>
        <v>0</v>
      </c>
      <c r="X113" s="63">
        <f>MIN(X109+X111,MAX(X$72,0)*ScaleEconomics!$N$97)</f>
        <v>0</v>
      </c>
      <c r="Y113" s="63">
        <f>MIN(Y109+Y111,MAX(Y$72,0)*ScaleEconomics!$N$97)</f>
        <v>0</v>
      </c>
      <c r="Z113" s="63">
        <f>MIN(Z109+Z111,MAX(Z$72,0)*ScaleEconomics!$N$97)</f>
        <v>0</v>
      </c>
      <c r="AA113" s="63">
        <f>MIN(AA109+AA111,MAX(AA$72,0)*ScaleEconomics!$N$97)</f>
        <v>0</v>
      </c>
      <c r="AB113" s="63">
        <f>MIN(AB109+AB111,MAX(AB$72,0)*ScaleEconomics!$N$97)</f>
        <v>0</v>
      </c>
      <c r="AC113" s="63">
        <f>MIN(AC109+AC111,MAX(AC$72,0)*ScaleEconomics!$N$97)</f>
        <v>0</v>
      </c>
      <c r="AD113" s="63">
        <f>MIN(AD109+AD111,MAX(AD$72,0)*ScaleEconomics!$N$97)</f>
        <v>0</v>
      </c>
      <c r="AE113" s="63">
        <f>MIN(AE109+AE111,MAX(AE$72,0)*ScaleEconomics!$N$97)</f>
        <v>0</v>
      </c>
      <c r="AF113" s="63">
        <f>MIN(AF109+AF111,MAX(AF$72,0)*ScaleEconomics!$N$97)</f>
        <v>0</v>
      </c>
      <c r="AG113" s="63">
        <f>MIN(AG109+AG111,MAX(AG$72,0)*ScaleEconomics!$N$97)</f>
        <v>0</v>
      </c>
      <c r="AH113" s="63">
        <f>MIN(AH109+AH111,MAX(AH$72,0)*ScaleEconomics!$N$97)</f>
        <v>0</v>
      </c>
      <c r="AI113" s="63">
        <f>MIN(AI109+AI111,MAX(AI$72,0)*ScaleEconomics!$N$97)</f>
        <v>0</v>
      </c>
      <c r="AJ113" s="63">
        <f>MIN(AJ109+AJ111,MAX(AJ$72,0)*ScaleEconomics!$N$97)</f>
        <v>0</v>
      </c>
      <c r="AK113" s="63">
        <f>MIN(AK109+AK111,MAX(AK$72,0)*ScaleEconomics!$N$97)</f>
        <v>0</v>
      </c>
      <c r="AL113" s="63">
        <f>MIN(AL109+AL111,MAX(AL$72,0)*ScaleEconomics!$N$97)</f>
        <v>0</v>
      </c>
      <c r="AM113" s="63">
        <f>MIN(AM109+AM111,MAX(AM$72,0)*ScaleEconomics!$N$97)</f>
        <v>0</v>
      </c>
      <c r="AN113" s="63">
        <f>MIN(AN109+AN111,MAX(AN$72,0)*ScaleEconomics!$N$97)</f>
        <v>0</v>
      </c>
      <c r="AO113" s="63">
        <f>MIN(AO109+AO111,MAX(AO$72,0)*ScaleEconomics!$N$97)</f>
        <v>0</v>
      </c>
      <c r="AP113" s="63">
        <f>MIN(AP109+AP111,MAX(AP$72,0)*ScaleEconomics!$N$97)</f>
        <v>0</v>
      </c>
      <c r="AQ113" s="63">
        <f>MIN(AQ109+AQ111,MAX(AQ$72,0)*ScaleEconomics!$N$97)</f>
        <v>0</v>
      </c>
      <c r="AR113" s="63">
        <f>MIN(AR109+AR111,MAX(AR$72,0)*ScaleEconomics!$N$97)</f>
        <v>0</v>
      </c>
      <c r="AS113" s="63">
        <f>MIN(AS109+AS111,MAX(AS$72,0)*ScaleEconomics!$N$97)</f>
        <v>0</v>
      </c>
      <c r="AT113" s="63">
        <f>MIN(AT109+AT111,MAX(AT$72,0)*ScaleEconomics!$N$97)</f>
        <v>0</v>
      </c>
      <c r="AU113" s="63">
        <f>MIN(AU109+AU111,MAX(AU$72,0)*ScaleEconomics!$N$97)</f>
        <v>0</v>
      </c>
      <c r="AV113" s="63">
        <f>MIN(AV109+AV111,MAX(AV$72,0)*ScaleEconomics!$N$97)</f>
        <v>0</v>
      </c>
      <c r="AW113" s="63">
        <f>MIN(AW109+AW111,MAX(AW$72,0)*ScaleEconomics!$N$97)</f>
        <v>0</v>
      </c>
      <c r="AX113" s="63">
        <f>MIN(AX109+AX111,MAX(AX$72,0)*ScaleEconomics!$N$97)</f>
        <v>0</v>
      </c>
      <c r="AY113" s="63">
        <f>MIN(AY109+AY111,MAX(AY$72,0)*ScaleEconomics!$N$97)</f>
        <v>0</v>
      </c>
      <c r="AZ113" s="63">
        <f>MIN(AZ109+AZ111,MAX(AZ$72,0)*ScaleEconomics!$N$97)</f>
        <v>0</v>
      </c>
      <c r="BA113" s="63">
        <f>MIN(BA109+BA111,MAX(BA$72,0)*ScaleEconomics!$N$97)</f>
        <v>0</v>
      </c>
      <c r="BB113" s="63">
        <f>MIN(BB109+BB111,MAX(BB$72,0)*ScaleEconomics!$N$97)</f>
        <v>0</v>
      </c>
      <c r="BC113" s="63">
        <f>MIN(BC109+BC111,MAX(BC$72,0)*ScaleEconomics!$N$97)</f>
        <v>0</v>
      </c>
      <c r="BD113" s="63">
        <f>MIN(BD109+BD111,MAX(BD$72,0)*ScaleEconomics!$N$97)</f>
        <v>0</v>
      </c>
      <c r="BE113" s="63">
        <f>MIN(BE109+BE111,MAX(BE$72,0)*ScaleEconomics!$N$97)</f>
        <v>0</v>
      </c>
      <c r="BF113" s="63">
        <f>MIN(BF109+BF111,MAX(BF$72,0)*ScaleEconomics!$N$97)</f>
        <v>0</v>
      </c>
      <c r="BG113" s="63">
        <f>MIN(BG109+BG111,MAX(BG$72,0)*ScaleEconomics!$N$97)</f>
        <v>0</v>
      </c>
      <c r="BH113" s="63">
        <f>MIN(BH109+BH111,MAX(BH$72,0)*ScaleEconomics!$N$97)</f>
        <v>0</v>
      </c>
      <c r="BI113" s="63">
        <f>MIN(BI109+BI111,MAX(BI$72,0)*ScaleEconomics!$N$97)</f>
        <v>0</v>
      </c>
      <c r="BJ113" s="63">
        <f>MIN(BJ109+BJ111,MAX(BJ$72,0)*ScaleEconomics!$N$97)</f>
        <v>0</v>
      </c>
      <c r="BK113" s="63">
        <f>MIN(BK109+BK111,MAX(BK$72,0)*ScaleEconomics!$N$97)</f>
        <v>0</v>
      </c>
      <c r="BL113" s="63">
        <f>MIN(BL109+BL111,MAX(BL$72,0)*ScaleEconomics!$N$97)</f>
        <v>0</v>
      </c>
      <c r="BM113" s="63">
        <f>MIN(BM109+BM111,MAX(BM$72,0)*ScaleEconomics!$N$97)</f>
        <v>0</v>
      </c>
      <c r="BN113" s="63">
        <f>MIN(BN109+BN111,MAX(BN$72,0)*ScaleEconomics!$N$97)</f>
        <v>0</v>
      </c>
      <c r="BO113" s="63">
        <f>MIN(BO109+BO111,MAX(BO$72,0)*ScaleEconomics!$N$97)</f>
        <v>0</v>
      </c>
      <c r="BP113" s="63">
        <f>MIN(BP109+BP111,MAX(BP$72,0)*ScaleEconomics!$N$97)</f>
        <v>0</v>
      </c>
      <c r="BQ113" s="63">
        <f>MIN(BQ109+BQ111,MAX(BQ$72,0)*ScaleEconomics!$N$97)</f>
        <v>0</v>
      </c>
      <c r="BR113" s="63">
        <f>MIN(BR109+BR111,MAX(BR$72,0)*ScaleEconomics!$N$97)</f>
        <v>0</v>
      </c>
      <c r="BS113" s="63">
        <f>MIN(BS109+BS111,MAX(BS$72,0)*ScaleEconomics!$N$97)</f>
        <v>0</v>
      </c>
      <c r="BT113" s="63">
        <f>MIN(BT109+BT111,MAX(BT$72,0)*ScaleEconomics!$N$97)</f>
        <v>0</v>
      </c>
      <c r="BU113" s="63">
        <f>MIN(BU109+BU111,MAX(BU$72,0)*ScaleEconomics!$N$97)</f>
        <v>0</v>
      </c>
      <c r="BV113" s="63">
        <f>MIN(BV109+BV111,MAX(BV$72,0)*ScaleEconomics!$N$97)</f>
        <v>0</v>
      </c>
      <c r="BW113" s="63">
        <f>MIN(BW109+BW111,MAX(BW$72,0)*ScaleEconomics!$N$97)</f>
        <v>0</v>
      </c>
      <c r="BX113" s="63">
        <f>MIN(BX109+BX111,MAX(BX$72,0)*ScaleEconomics!$N$97)</f>
        <v>0</v>
      </c>
      <c r="BY113" s="63">
        <f>MIN(BY109+BY111,MAX(BY$72,0)*ScaleEconomics!$N$97)</f>
        <v>0</v>
      </c>
      <c r="BZ113" s="63">
        <f>MIN(BZ109+BZ111,MAX(BZ$72,0)*ScaleEconomics!$N$97)</f>
        <v>0</v>
      </c>
    </row>
    <row r="114" spans="1:78" x14ac:dyDescent="0.2">
      <c r="A114" s="155" t="s">
        <v>194</v>
      </c>
      <c r="E114" s="93"/>
      <c r="F114" s="63">
        <f>F109+F112-F113</f>
        <v>3.0899316438848246E-6</v>
      </c>
      <c r="G114" s="63">
        <f>G109+G111+G112-G113</f>
        <v>3.1799296529300136E-6</v>
      </c>
      <c r="H114" s="63">
        <f t="shared" ref="H114:BS114" si="75">H109+H111+H112-H113</f>
        <v>4.0611557332620453E-6</v>
      </c>
      <c r="I114" s="63">
        <f t="shared" si="75"/>
        <v>4.942381813594077E-6</v>
      </c>
      <c r="J114" s="63">
        <f t="shared" si="75"/>
        <v>5.8236078939261087E-6</v>
      </c>
      <c r="K114" s="63">
        <f t="shared" si="75"/>
        <v>1.2438044413381935E-5</v>
      </c>
      <c r="L114" s="63">
        <f t="shared" si="75"/>
        <v>1.2518356137927669E-5</v>
      </c>
      <c r="M114" s="63">
        <f t="shared" si="75"/>
        <v>1.2572654256082437E-5</v>
      </c>
      <c r="N114" s="63">
        <f t="shared" si="75"/>
        <v>1.2600819538816948E-5</v>
      </c>
      <c r="O114" s="63">
        <f t="shared" si="75"/>
        <v>9.3104312961165177E-6</v>
      </c>
      <c r="P114" s="63">
        <f t="shared" si="75"/>
        <v>3.5544236317239693E-6</v>
      </c>
      <c r="Q114" s="63">
        <f t="shared" si="75"/>
        <v>0</v>
      </c>
      <c r="R114" s="63">
        <f t="shared" si="75"/>
        <v>0</v>
      </c>
      <c r="S114" s="63">
        <f t="shared" si="75"/>
        <v>0</v>
      </c>
      <c r="T114" s="63">
        <f t="shared" si="75"/>
        <v>0</v>
      </c>
      <c r="U114" s="63">
        <f t="shared" si="75"/>
        <v>0</v>
      </c>
      <c r="V114" s="63">
        <f t="shared" si="75"/>
        <v>0</v>
      </c>
      <c r="W114" s="63">
        <f t="shared" si="75"/>
        <v>0</v>
      </c>
      <c r="X114" s="63">
        <f t="shared" si="75"/>
        <v>0</v>
      </c>
      <c r="Y114" s="63">
        <f t="shared" si="75"/>
        <v>0</v>
      </c>
      <c r="Z114" s="63">
        <f t="shared" si="75"/>
        <v>0</v>
      </c>
      <c r="AA114" s="63">
        <f t="shared" si="75"/>
        <v>0</v>
      </c>
      <c r="AB114" s="63">
        <f t="shared" si="75"/>
        <v>0</v>
      </c>
      <c r="AC114" s="63">
        <f t="shared" si="75"/>
        <v>0</v>
      </c>
      <c r="AD114" s="63">
        <f t="shared" si="75"/>
        <v>0</v>
      </c>
      <c r="AE114" s="63">
        <f t="shared" si="75"/>
        <v>0</v>
      </c>
      <c r="AF114" s="63">
        <f t="shared" si="75"/>
        <v>0</v>
      </c>
      <c r="AG114" s="63">
        <f t="shared" si="75"/>
        <v>0</v>
      </c>
      <c r="AH114" s="63">
        <f t="shared" si="75"/>
        <v>0</v>
      </c>
      <c r="AI114" s="63">
        <f t="shared" si="75"/>
        <v>0</v>
      </c>
      <c r="AJ114" s="63">
        <f t="shared" si="75"/>
        <v>0</v>
      </c>
      <c r="AK114" s="63">
        <f t="shared" si="75"/>
        <v>0</v>
      </c>
      <c r="AL114" s="63">
        <f t="shared" si="75"/>
        <v>0</v>
      </c>
      <c r="AM114" s="63">
        <f t="shared" si="75"/>
        <v>0</v>
      </c>
      <c r="AN114" s="63">
        <f t="shared" si="75"/>
        <v>0</v>
      </c>
      <c r="AO114" s="63">
        <f t="shared" si="75"/>
        <v>0</v>
      </c>
      <c r="AP114" s="63">
        <f t="shared" si="75"/>
        <v>0</v>
      </c>
      <c r="AQ114" s="63">
        <f t="shared" si="75"/>
        <v>0</v>
      </c>
      <c r="AR114" s="63">
        <f t="shared" si="75"/>
        <v>0</v>
      </c>
      <c r="AS114" s="63">
        <f t="shared" si="75"/>
        <v>0</v>
      </c>
      <c r="AT114" s="63">
        <f t="shared" si="75"/>
        <v>0</v>
      </c>
      <c r="AU114" s="63">
        <f t="shared" si="75"/>
        <v>0</v>
      </c>
      <c r="AV114" s="63">
        <f t="shared" si="75"/>
        <v>0</v>
      </c>
      <c r="AW114" s="63">
        <f t="shared" si="75"/>
        <v>0</v>
      </c>
      <c r="AX114" s="63">
        <f t="shared" si="75"/>
        <v>0</v>
      </c>
      <c r="AY114" s="63">
        <f t="shared" si="75"/>
        <v>0</v>
      </c>
      <c r="AZ114" s="63">
        <f t="shared" si="75"/>
        <v>0</v>
      </c>
      <c r="BA114" s="63">
        <f t="shared" si="75"/>
        <v>0</v>
      </c>
      <c r="BB114" s="63">
        <f t="shared" si="75"/>
        <v>0</v>
      </c>
      <c r="BC114" s="63">
        <f t="shared" si="75"/>
        <v>0</v>
      </c>
      <c r="BD114" s="63">
        <f t="shared" si="75"/>
        <v>0</v>
      </c>
      <c r="BE114" s="63">
        <f t="shared" si="75"/>
        <v>0</v>
      </c>
      <c r="BF114" s="63">
        <f t="shared" si="75"/>
        <v>0</v>
      </c>
      <c r="BG114" s="63">
        <f t="shared" si="75"/>
        <v>0</v>
      </c>
      <c r="BH114" s="63">
        <f t="shared" si="75"/>
        <v>0</v>
      </c>
      <c r="BI114" s="63">
        <f t="shared" si="75"/>
        <v>0</v>
      </c>
      <c r="BJ114" s="63">
        <f t="shared" si="75"/>
        <v>0</v>
      </c>
      <c r="BK114" s="63">
        <f t="shared" si="75"/>
        <v>0</v>
      </c>
      <c r="BL114" s="63">
        <f t="shared" si="75"/>
        <v>0</v>
      </c>
      <c r="BM114" s="63">
        <f t="shared" si="75"/>
        <v>0</v>
      </c>
      <c r="BN114" s="63">
        <f t="shared" si="75"/>
        <v>0</v>
      </c>
      <c r="BO114" s="63">
        <f t="shared" si="75"/>
        <v>0</v>
      </c>
      <c r="BP114" s="63">
        <f t="shared" si="75"/>
        <v>0</v>
      </c>
      <c r="BQ114" s="63">
        <f t="shared" si="75"/>
        <v>0</v>
      </c>
      <c r="BR114" s="63">
        <f t="shared" si="75"/>
        <v>0</v>
      </c>
      <c r="BS114" s="63">
        <f t="shared" si="75"/>
        <v>0</v>
      </c>
      <c r="BT114" s="63">
        <f t="shared" ref="BT114:BZ114" si="76">BT109+BT111+BT112-BT113</f>
        <v>0</v>
      </c>
      <c r="BU114" s="63">
        <f t="shared" si="76"/>
        <v>0</v>
      </c>
      <c r="BV114" s="63">
        <f t="shared" si="76"/>
        <v>0</v>
      </c>
      <c r="BW114" s="63">
        <f t="shared" si="76"/>
        <v>0</v>
      </c>
      <c r="BX114" s="63">
        <f t="shared" si="76"/>
        <v>0</v>
      </c>
      <c r="BY114" s="63">
        <f t="shared" si="76"/>
        <v>0</v>
      </c>
      <c r="BZ114" s="63">
        <f t="shared" si="76"/>
        <v>0</v>
      </c>
    </row>
    <row r="115" spans="1:78" x14ac:dyDescent="0.2">
      <c r="A115" s="155" t="s">
        <v>196</v>
      </c>
      <c r="B115" s="101">
        <f>XIRR(F115:BZ115, $F$2:$BZ$2)</f>
        <v>2.9802322387695314E-9</v>
      </c>
      <c r="E115" s="93"/>
      <c r="F115" s="63">
        <f>-F112+F113</f>
        <v>-3.0899316438848246E-6</v>
      </c>
      <c r="G115" s="63">
        <f>-G112+G113</f>
        <v>-8.9998009045189065E-8</v>
      </c>
      <c r="H115" s="63">
        <f t="shared" ref="H115:BS115" si="77">-H112+H113</f>
        <v>-8.812260803320316E-7</v>
      </c>
      <c r="I115" s="63">
        <f t="shared" si="77"/>
        <v>-8.812260803320316E-7</v>
      </c>
      <c r="J115" s="63">
        <f t="shared" si="77"/>
        <v>-8.812260803320316E-7</v>
      </c>
      <c r="K115" s="63">
        <f t="shared" si="77"/>
        <v>-6.6144365194558263E-6</v>
      </c>
      <c r="L115" s="63">
        <f t="shared" si="77"/>
        <v>-8.0311724545733484E-8</v>
      </c>
      <c r="M115" s="63">
        <f t="shared" si="77"/>
        <v>-5.4298118154768423E-8</v>
      </c>
      <c r="N115" s="63">
        <f t="shared" si="77"/>
        <v>-2.8165282734510846E-8</v>
      </c>
      <c r="O115" s="63">
        <f t="shared" si="77"/>
        <v>3.29038824270043E-6</v>
      </c>
      <c r="P115" s="63">
        <f t="shared" si="77"/>
        <v>5.7560076643925484E-6</v>
      </c>
      <c r="Q115" s="63">
        <f t="shared" si="77"/>
        <v>3.5544236317239693E-6</v>
      </c>
      <c r="R115" s="63">
        <f t="shared" si="77"/>
        <v>0</v>
      </c>
      <c r="S115" s="63">
        <f t="shared" si="77"/>
        <v>0</v>
      </c>
      <c r="T115" s="63">
        <f t="shared" si="77"/>
        <v>0</v>
      </c>
      <c r="U115" s="63">
        <f t="shared" si="77"/>
        <v>0</v>
      </c>
      <c r="V115" s="63">
        <f t="shared" si="77"/>
        <v>0</v>
      </c>
      <c r="W115" s="63">
        <f t="shared" si="77"/>
        <v>0</v>
      </c>
      <c r="X115" s="63">
        <f t="shared" si="77"/>
        <v>0</v>
      </c>
      <c r="Y115" s="63">
        <f t="shared" si="77"/>
        <v>0</v>
      </c>
      <c r="Z115" s="63">
        <f t="shared" si="77"/>
        <v>0</v>
      </c>
      <c r="AA115" s="63">
        <f t="shared" si="77"/>
        <v>0</v>
      </c>
      <c r="AB115" s="63">
        <f t="shared" si="77"/>
        <v>0</v>
      </c>
      <c r="AC115" s="63">
        <f t="shared" si="77"/>
        <v>0</v>
      </c>
      <c r="AD115" s="63">
        <f t="shared" si="77"/>
        <v>0</v>
      </c>
      <c r="AE115" s="63">
        <f t="shared" si="77"/>
        <v>0</v>
      </c>
      <c r="AF115" s="63">
        <f t="shared" si="77"/>
        <v>0</v>
      </c>
      <c r="AG115" s="63">
        <f t="shared" si="77"/>
        <v>0</v>
      </c>
      <c r="AH115" s="63">
        <f t="shared" si="77"/>
        <v>0</v>
      </c>
      <c r="AI115" s="63">
        <f t="shared" si="77"/>
        <v>0</v>
      </c>
      <c r="AJ115" s="63">
        <f t="shared" si="77"/>
        <v>0</v>
      </c>
      <c r="AK115" s="63">
        <f t="shared" si="77"/>
        <v>0</v>
      </c>
      <c r="AL115" s="63">
        <f t="shared" si="77"/>
        <v>0</v>
      </c>
      <c r="AM115" s="63">
        <f t="shared" si="77"/>
        <v>0</v>
      </c>
      <c r="AN115" s="63">
        <f t="shared" si="77"/>
        <v>0</v>
      </c>
      <c r="AO115" s="63">
        <f t="shared" si="77"/>
        <v>0</v>
      </c>
      <c r="AP115" s="63">
        <f t="shared" si="77"/>
        <v>0</v>
      </c>
      <c r="AQ115" s="63">
        <f t="shared" si="77"/>
        <v>0</v>
      </c>
      <c r="AR115" s="63">
        <f t="shared" si="77"/>
        <v>0</v>
      </c>
      <c r="AS115" s="63">
        <f t="shared" si="77"/>
        <v>0</v>
      </c>
      <c r="AT115" s="63">
        <f t="shared" si="77"/>
        <v>0</v>
      </c>
      <c r="AU115" s="63">
        <f t="shared" si="77"/>
        <v>0</v>
      </c>
      <c r="AV115" s="63">
        <f t="shared" si="77"/>
        <v>0</v>
      </c>
      <c r="AW115" s="63">
        <f t="shared" si="77"/>
        <v>0</v>
      </c>
      <c r="AX115" s="63">
        <f t="shared" si="77"/>
        <v>0</v>
      </c>
      <c r="AY115" s="63">
        <f t="shared" si="77"/>
        <v>0</v>
      </c>
      <c r="AZ115" s="63">
        <f t="shared" si="77"/>
        <v>0</v>
      </c>
      <c r="BA115" s="63">
        <f t="shared" si="77"/>
        <v>0</v>
      </c>
      <c r="BB115" s="63">
        <f t="shared" si="77"/>
        <v>0</v>
      </c>
      <c r="BC115" s="63">
        <f t="shared" si="77"/>
        <v>0</v>
      </c>
      <c r="BD115" s="63">
        <f t="shared" si="77"/>
        <v>0</v>
      </c>
      <c r="BE115" s="63">
        <f t="shared" si="77"/>
        <v>0</v>
      </c>
      <c r="BF115" s="63">
        <f t="shared" si="77"/>
        <v>0</v>
      </c>
      <c r="BG115" s="63">
        <f t="shared" si="77"/>
        <v>0</v>
      </c>
      <c r="BH115" s="63">
        <f t="shared" si="77"/>
        <v>0</v>
      </c>
      <c r="BI115" s="63">
        <f t="shared" si="77"/>
        <v>0</v>
      </c>
      <c r="BJ115" s="63">
        <f t="shared" si="77"/>
        <v>0</v>
      </c>
      <c r="BK115" s="63">
        <f t="shared" si="77"/>
        <v>0</v>
      </c>
      <c r="BL115" s="63">
        <f t="shared" si="77"/>
        <v>0</v>
      </c>
      <c r="BM115" s="63">
        <f t="shared" si="77"/>
        <v>0</v>
      </c>
      <c r="BN115" s="63">
        <f t="shared" si="77"/>
        <v>0</v>
      </c>
      <c r="BO115" s="63">
        <f t="shared" si="77"/>
        <v>0</v>
      </c>
      <c r="BP115" s="63">
        <f t="shared" si="77"/>
        <v>0</v>
      </c>
      <c r="BQ115" s="63">
        <f t="shared" si="77"/>
        <v>0</v>
      </c>
      <c r="BR115" s="63">
        <f t="shared" si="77"/>
        <v>0</v>
      </c>
      <c r="BS115" s="63">
        <f t="shared" si="77"/>
        <v>0</v>
      </c>
      <c r="BT115" s="63">
        <f t="shared" ref="BT115:BZ115" si="78">-BT112+BT113</f>
        <v>0</v>
      </c>
      <c r="BU115" s="63">
        <f t="shared" si="78"/>
        <v>0</v>
      </c>
      <c r="BV115" s="63">
        <f t="shared" si="78"/>
        <v>0</v>
      </c>
      <c r="BW115" s="63">
        <f t="shared" si="78"/>
        <v>0</v>
      </c>
      <c r="BX115" s="63">
        <f t="shared" si="78"/>
        <v>0</v>
      </c>
      <c r="BY115" s="63">
        <f t="shared" si="78"/>
        <v>0</v>
      </c>
      <c r="BZ115" s="63">
        <f t="shared" si="78"/>
        <v>0</v>
      </c>
    </row>
    <row r="116" spans="1:78" x14ac:dyDescent="0.2">
      <c r="E116" s="9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</row>
    <row r="117" spans="1:78" x14ac:dyDescent="0.2">
      <c r="A117" s="155" t="s">
        <v>197</v>
      </c>
      <c r="E117" s="93"/>
      <c r="F117" s="63">
        <f>E120</f>
        <v>0</v>
      </c>
      <c r="G117" s="63">
        <f>F120</f>
        <v>3089999.9999969099</v>
      </c>
      <c r="H117" s="63">
        <f t="shared" ref="H117:BS117" si="79">G120</f>
        <v>3179999.99999682</v>
      </c>
      <c r="I117" s="63">
        <f t="shared" si="79"/>
        <v>4061245.5749959387</v>
      </c>
      <c r="J117" s="63">
        <f t="shared" si="79"/>
        <v>4942491.1499950578</v>
      </c>
      <c r="K117" s="63">
        <f t="shared" si="79"/>
        <v>5823736.724994177</v>
      </c>
      <c r="L117" s="63">
        <f t="shared" si="79"/>
        <v>12438319.570393816</v>
      </c>
      <c r="M117" s="63">
        <f t="shared" si="79"/>
        <v>12518633.071612265</v>
      </c>
      <c r="N117" s="63">
        <f t="shared" si="79"/>
        <v>12572932.390961325</v>
      </c>
      <c r="O117" s="63">
        <f t="shared" si="79"/>
        <v>12601098.296774093</v>
      </c>
      <c r="P117" s="63">
        <f t="shared" si="79"/>
        <v>9310637.2634189017</v>
      </c>
      <c r="Q117" s="63">
        <f t="shared" si="79"/>
        <v>3554502.2634246573</v>
      </c>
      <c r="R117" s="63">
        <f t="shared" si="79"/>
        <v>0</v>
      </c>
      <c r="S117" s="63">
        <f t="shared" si="79"/>
        <v>0</v>
      </c>
      <c r="T117" s="63">
        <f t="shared" si="79"/>
        <v>0</v>
      </c>
      <c r="U117" s="63">
        <f t="shared" si="79"/>
        <v>0</v>
      </c>
      <c r="V117" s="63">
        <f t="shared" si="79"/>
        <v>0</v>
      </c>
      <c r="W117" s="63">
        <f t="shared" si="79"/>
        <v>0</v>
      </c>
      <c r="X117" s="63">
        <f t="shared" si="79"/>
        <v>0</v>
      </c>
      <c r="Y117" s="63">
        <f t="shared" si="79"/>
        <v>0</v>
      </c>
      <c r="Z117" s="63">
        <f t="shared" si="79"/>
        <v>0</v>
      </c>
      <c r="AA117" s="63">
        <f t="shared" si="79"/>
        <v>0</v>
      </c>
      <c r="AB117" s="63">
        <f t="shared" si="79"/>
        <v>0</v>
      </c>
      <c r="AC117" s="63">
        <f t="shared" si="79"/>
        <v>0</v>
      </c>
      <c r="AD117" s="63">
        <f t="shared" si="79"/>
        <v>0</v>
      </c>
      <c r="AE117" s="63">
        <f t="shared" si="79"/>
        <v>0</v>
      </c>
      <c r="AF117" s="63">
        <f t="shared" si="79"/>
        <v>0</v>
      </c>
      <c r="AG117" s="63">
        <f t="shared" si="79"/>
        <v>0</v>
      </c>
      <c r="AH117" s="63">
        <f t="shared" si="79"/>
        <v>0</v>
      </c>
      <c r="AI117" s="63">
        <f t="shared" si="79"/>
        <v>0</v>
      </c>
      <c r="AJ117" s="63">
        <f t="shared" si="79"/>
        <v>0</v>
      </c>
      <c r="AK117" s="63">
        <f t="shared" si="79"/>
        <v>0</v>
      </c>
      <c r="AL117" s="63">
        <f t="shared" si="79"/>
        <v>0</v>
      </c>
      <c r="AM117" s="63">
        <f t="shared" si="79"/>
        <v>0</v>
      </c>
      <c r="AN117" s="63">
        <f t="shared" si="79"/>
        <v>0</v>
      </c>
      <c r="AO117" s="63">
        <f t="shared" si="79"/>
        <v>0</v>
      </c>
      <c r="AP117" s="63">
        <f t="shared" si="79"/>
        <v>0</v>
      </c>
      <c r="AQ117" s="63">
        <f t="shared" si="79"/>
        <v>0</v>
      </c>
      <c r="AR117" s="63">
        <f t="shared" si="79"/>
        <v>0</v>
      </c>
      <c r="AS117" s="63">
        <f t="shared" si="79"/>
        <v>0</v>
      </c>
      <c r="AT117" s="63">
        <f t="shared" si="79"/>
        <v>0</v>
      </c>
      <c r="AU117" s="63">
        <f t="shared" si="79"/>
        <v>0</v>
      </c>
      <c r="AV117" s="63">
        <f t="shared" si="79"/>
        <v>0</v>
      </c>
      <c r="AW117" s="63">
        <f t="shared" si="79"/>
        <v>0</v>
      </c>
      <c r="AX117" s="63">
        <f t="shared" si="79"/>
        <v>0</v>
      </c>
      <c r="AY117" s="63">
        <f t="shared" si="79"/>
        <v>0</v>
      </c>
      <c r="AZ117" s="63">
        <f t="shared" si="79"/>
        <v>0</v>
      </c>
      <c r="BA117" s="63">
        <f t="shared" si="79"/>
        <v>0</v>
      </c>
      <c r="BB117" s="63">
        <f t="shared" si="79"/>
        <v>0</v>
      </c>
      <c r="BC117" s="63">
        <f t="shared" si="79"/>
        <v>0</v>
      </c>
      <c r="BD117" s="63">
        <f t="shared" si="79"/>
        <v>0</v>
      </c>
      <c r="BE117" s="63">
        <f t="shared" si="79"/>
        <v>0</v>
      </c>
      <c r="BF117" s="63">
        <f t="shared" si="79"/>
        <v>0</v>
      </c>
      <c r="BG117" s="63">
        <f t="shared" si="79"/>
        <v>0</v>
      </c>
      <c r="BH117" s="63">
        <f t="shared" si="79"/>
        <v>0</v>
      </c>
      <c r="BI117" s="63">
        <f t="shared" si="79"/>
        <v>0</v>
      </c>
      <c r="BJ117" s="63">
        <f t="shared" si="79"/>
        <v>0</v>
      </c>
      <c r="BK117" s="63">
        <f t="shared" si="79"/>
        <v>0</v>
      </c>
      <c r="BL117" s="63">
        <f t="shared" si="79"/>
        <v>0</v>
      </c>
      <c r="BM117" s="63">
        <f t="shared" si="79"/>
        <v>0</v>
      </c>
      <c r="BN117" s="63">
        <f t="shared" si="79"/>
        <v>0</v>
      </c>
      <c r="BO117" s="63">
        <f t="shared" si="79"/>
        <v>0</v>
      </c>
      <c r="BP117" s="63">
        <f t="shared" si="79"/>
        <v>0</v>
      </c>
      <c r="BQ117" s="63">
        <f t="shared" si="79"/>
        <v>0</v>
      </c>
      <c r="BR117" s="63">
        <f t="shared" si="79"/>
        <v>0</v>
      </c>
      <c r="BS117" s="63">
        <f t="shared" si="79"/>
        <v>0</v>
      </c>
      <c r="BT117" s="63">
        <f t="shared" ref="BT117:BZ117" si="80">BS120</f>
        <v>0</v>
      </c>
      <c r="BU117" s="63">
        <f t="shared" si="80"/>
        <v>0</v>
      </c>
      <c r="BV117" s="63">
        <f t="shared" si="80"/>
        <v>0</v>
      </c>
      <c r="BW117" s="63">
        <f t="shared" si="80"/>
        <v>0</v>
      </c>
      <c r="BX117" s="63">
        <f t="shared" si="80"/>
        <v>0</v>
      </c>
      <c r="BY117" s="63">
        <f t="shared" si="80"/>
        <v>0</v>
      </c>
      <c r="BZ117" s="63">
        <f t="shared" si="80"/>
        <v>0</v>
      </c>
    </row>
    <row r="118" spans="1:78" x14ac:dyDescent="0.2">
      <c r="A118" s="155" t="s">
        <v>198</v>
      </c>
      <c r="E118" s="93"/>
      <c r="F118" s="63">
        <f>F117*ScaleEconomics!$N$84</f>
        <v>0</v>
      </c>
      <c r="G118" s="63">
        <f>G117*((1+ScaleEconomics!$N$84)^((G$2-F$2)/365)-1)</f>
        <v>0</v>
      </c>
      <c r="H118" s="63">
        <f>H117*((1+ScaleEconomics!$N$84)^((H$2-G$2)/365)-1)</f>
        <v>0</v>
      </c>
      <c r="I118" s="63">
        <f>I117*((1+ScaleEconomics!$N$84)^((I$2-H$2)/365)-1)</f>
        <v>0</v>
      </c>
      <c r="J118" s="63">
        <f>J117*((1+ScaleEconomics!$N$84)^((J$2-I$2)/365)-1)</f>
        <v>0</v>
      </c>
      <c r="K118" s="63">
        <f>K117*((1+ScaleEconomics!$N$84)^((K$2-J$2)/365)-1)</f>
        <v>0</v>
      </c>
      <c r="L118" s="63">
        <f>L117*((1+ScaleEconomics!$N$84)^((L$2-K$2)/365)-1)</f>
        <v>0</v>
      </c>
      <c r="M118" s="63">
        <f>M117*((1+ScaleEconomics!$N$84)^((M$2-L$2)/365)-1)</f>
        <v>0</v>
      </c>
      <c r="N118" s="63">
        <f>N117*((1+ScaleEconomics!$N$84)^((N$2-M$2)/365)-1)</f>
        <v>0</v>
      </c>
      <c r="O118" s="63">
        <f>O117*((1+ScaleEconomics!$N$84)^((O$2-N$2)/365)-1)</f>
        <v>0</v>
      </c>
      <c r="P118" s="63">
        <f>P117*((1+ScaleEconomics!$N$84)^((P$2-O$2)/365)-1)</f>
        <v>0</v>
      </c>
      <c r="Q118" s="63">
        <f>Q117*((1+ScaleEconomics!$N$84)^((Q$2-P$2)/365)-1)</f>
        <v>0</v>
      </c>
      <c r="R118" s="63">
        <f>R117*((1+ScaleEconomics!$N$84)^((R$2-Q$2)/365)-1)</f>
        <v>0</v>
      </c>
      <c r="S118" s="63">
        <f>S117*((1+ScaleEconomics!$N$84)^((S$2-R$2)/365)-1)</f>
        <v>0</v>
      </c>
      <c r="T118" s="63">
        <f>T117*((1+ScaleEconomics!$N$84)^((T$2-S$2)/365)-1)</f>
        <v>0</v>
      </c>
      <c r="U118" s="63">
        <f>U117*((1+ScaleEconomics!$N$84)^((U$2-T$2)/365)-1)</f>
        <v>0</v>
      </c>
      <c r="V118" s="63">
        <f>V117*((1+ScaleEconomics!$N$84)^((V$2-U$2)/365)-1)</f>
        <v>0</v>
      </c>
      <c r="W118" s="63">
        <f>W117*((1+ScaleEconomics!$N$84)^((W$2-V$2)/365)-1)</f>
        <v>0</v>
      </c>
      <c r="X118" s="63">
        <f>X117*((1+ScaleEconomics!$N$84)^((X$2-W$2)/365)-1)</f>
        <v>0</v>
      </c>
      <c r="Y118" s="63">
        <f>Y117*((1+ScaleEconomics!$N$84)^((Y$2-X$2)/365)-1)</f>
        <v>0</v>
      </c>
      <c r="Z118" s="63">
        <f>Z117*((1+ScaleEconomics!$N$84)^((Z$2-Y$2)/365)-1)</f>
        <v>0</v>
      </c>
      <c r="AA118" s="63">
        <f>AA117*((1+ScaleEconomics!$N$84)^((AA$2-Z$2)/365)-1)</f>
        <v>0</v>
      </c>
      <c r="AB118" s="63">
        <f>AB117*((1+ScaleEconomics!$N$84)^((AB$2-AA$2)/365)-1)</f>
        <v>0</v>
      </c>
      <c r="AC118" s="63">
        <f>AC117*((1+ScaleEconomics!$N$84)^((AC$2-AB$2)/365)-1)</f>
        <v>0</v>
      </c>
      <c r="AD118" s="63">
        <f>AD117*((1+ScaleEconomics!$N$84)^((AD$2-AC$2)/365)-1)</f>
        <v>0</v>
      </c>
      <c r="AE118" s="63">
        <f>AE117*((1+ScaleEconomics!$N$84)^((AE$2-AD$2)/365)-1)</f>
        <v>0</v>
      </c>
      <c r="AF118" s="63">
        <f>AF117*((1+ScaleEconomics!$N$84)^((AF$2-AE$2)/365)-1)</f>
        <v>0</v>
      </c>
      <c r="AG118" s="63">
        <f>AG117*((1+ScaleEconomics!$N$84)^((AG$2-AF$2)/365)-1)</f>
        <v>0</v>
      </c>
      <c r="AH118" s="63">
        <f>AH117*((1+ScaleEconomics!$N$84)^((AH$2-AG$2)/365)-1)</f>
        <v>0</v>
      </c>
      <c r="AI118" s="63">
        <f>AI117*((1+ScaleEconomics!$N$84)^((AI$2-AH$2)/365)-1)</f>
        <v>0</v>
      </c>
      <c r="AJ118" s="63">
        <f>AJ117*((1+ScaleEconomics!$N$84)^((AJ$2-AI$2)/365)-1)</f>
        <v>0</v>
      </c>
      <c r="AK118" s="63">
        <f>AK117*((1+ScaleEconomics!$N$84)^((AK$2-AJ$2)/365)-1)</f>
        <v>0</v>
      </c>
      <c r="AL118" s="63">
        <f>AL117*((1+ScaleEconomics!$N$84)^((AL$2-AK$2)/365)-1)</f>
        <v>0</v>
      </c>
      <c r="AM118" s="63">
        <f>AM117*((1+ScaleEconomics!$N$84)^((AM$2-AL$2)/365)-1)</f>
        <v>0</v>
      </c>
      <c r="AN118" s="63">
        <f>AN117*((1+ScaleEconomics!$N$84)^((AN$2-AM$2)/365)-1)</f>
        <v>0</v>
      </c>
      <c r="AO118" s="63">
        <f>AO117*((1+ScaleEconomics!$N$84)^((AO$2-AN$2)/365)-1)</f>
        <v>0</v>
      </c>
      <c r="AP118" s="63">
        <f>AP117*((1+ScaleEconomics!$N$84)^((AP$2-AO$2)/365)-1)</f>
        <v>0</v>
      </c>
      <c r="AQ118" s="63">
        <f>AQ117*((1+ScaleEconomics!$N$84)^((AQ$2-AP$2)/365)-1)</f>
        <v>0</v>
      </c>
      <c r="AR118" s="63">
        <f>AR117*((1+ScaleEconomics!$N$84)^((AR$2-AQ$2)/365)-1)</f>
        <v>0</v>
      </c>
      <c r="AS118" s="63">
        <f>AS117*((1+ScaleEconomics!$N$84)^((AS$2-AR$2)/365)-1)</f>
        <v>0</v>
      </c>
      <c r="AT118" s="63">
        <f>AT117*((1+ScaleEconomics!$N$84)^((AT$2-AS$2)/365)-1)</f>
        <v>0</v>
      </c>
      <c r="AU118" s="63">
        <f>AU117*((1+ScaleEconomics!$N$84)^((AU$2-AT$2)/365)-1)</f>
        <v>0</v>
      </c>
      <c r="AV118" s="63">
        <f>AV117*((1+ScaleEconomics!$N$84)^((AV$2-AU$2)/365)-1)</f>
        <v>0</v>
      </c>
      <c r="AW118" s="63">
        <f>AW117*((1+ScaleEconomics!$N$84)^((AW$2-AV$2)/365)-1)</f>
        <v>0</v>
      </c>
      <c r="AX118" s="63">
        <f>AX117*((1+ScaleEconomics!$N$84)^((AX$2-AW$2)/365)-1)</f>
        <v>0</v>
      </c>
      <c r="AY118" s="63">
        <f>AY117*((1+ScaleEconomics!$N$84)^((AY$2-AX$2)/365)-1)</f>
        <v>0</v>
      </c>
      <c r="AZ118" s="63">
        <f>AZ117*((1+ScaleEconomics!$N$84)^((AZ$2-AY$2)/365)-1)</f>
        <v>0</v>
      </c>
      <c r="BA118" s="63">
        <f>BA117*((1+ScaleEconomics!$N$84)^((BA$2-AZ$2)/365)-1)</f>
        <v>0</v>
      </c>
      <c r="BB118" s="63">
        <f>BB117*((1+ScaleEconomics!$N$84)^((BB$2-BA$2)/365)-1)</f>
        <v>0</v>
      </c>
      <c r="BC118" s="63">
        <f>BC117*((1+ScaleEconomics!$N$84)^((BC$2-BB$2)/365)-1)</f>
        <v>0</v>
      </c>
      <c r="BD118" s="63">
        <f>BD117*((1+ScaleEconomics!$N$84)^((BD$2-BC$2)/365)-1)</f>
        <v>0</v>
      </c>
      <c r="BE118" s="63">
        <f>BE117*((1+ScaleEconomics!$N$84)^((BE$2-BD$2)/365)-1)</f>
        <v>0</v>
      </c>
      <c r="BF118" s="63">
        <f>BF117*((1+ScaleEconomics!$N$84)^((BF$2-BE$2)/365)-1)</f>
        <v>0</v>
      </c>
      <c r="BG118" s="63">
        <f>BG117*((1+ScaleEconomics!$N$84)^((BG$2-BF$2)/365)-1)</f>
        <v>0</v>
      </c>
      <c r="BH118" s="63">
        <f>BH117*((1+ScaleEconomics!$N$84)^((BH$2-BG$2)/365)-1)</f>
        <v>0</v>
      </c>
      <c r="BI118" s="63">
        <f>BI117*((1+ScaleEconomics!$N$84)^((BI$2-BH$2)/365)-1)</f>
        <v>0</v>
      </c>
      <c r="BJ118" s="63">
        <f>BJ117*((1+ScaleEconomics!$N$84)^((BJ$2-BI$2)/365)-1)</f>
        <v>0</v>
      </c>
      <c r="BK118" s="63">
        <f>BK117*((1+ScaleEconomics!$N$84)^((BK$2-BJ$2)/365)-1)</f>
        <v>0</v>
      </c>
      <c r="BL118" s="63">
        <f>BL117*((1+ScaleEconomics!$N$84)^((BL$2-BK$2)/365)-1)</f>
        <v>0</v>
      </c>
      <c r="BM118" s="63">
        <f>BM117*((1+ScaleEconomics!$N$84)^((BM$2-BL$2)/365)-1)</f>
        <v>0</v>
      </c>
      <c r="BN118" s="63">
        <f>BN117*((1+ScaleEconomics!$N$84)^((BN$2-BM$2)/365)-1)</f>
        <v>0</v>
      </c>
      <c r="BO118" s="63">
        <f>BO117*((1+ScaleEconomics!$N$84)^((BO$2-BN$2)/365)-1)</f>
        <v>0</v>
      </c>
      <c r="BP118" s="63">
        <f>BP117*((1+ScaleEconomics!$N$84)^((BP$2-BO$2)/365)-1)</f>
        <v>0</v>
      </c>
      <c r="BQ118" s="63">
        <f>BQ117*((1+ScaleEconomics!$N$84)^((BQ$2-BP$2)/365)-1)</f>
        <v>0</v>
      </c>
      <c r="BR118" s="63">
        <f>BR117*((1+ScaleEconomics!$N$84)^((BR$2-BQ$2)/365)-1)</f>
        <v>0</v>
      </c>
      <c r="BS118" s="63">
        <f>BS117*((1+ScaleEconomics!$N$84)^((BS$2-BR$2)/365)-1)</f>
        <v>0</v>
      </c>
      <c r="BT118" s="63">
        <f>BT117*((1+ScaleEconomics!$N$84)^((BT$2-BS$2)/365)-1)</f>
        <v>0</v>
      </c>
      <c r="BU118" s="63">
        <f>BU117*((1+ScaleEconomics!$N$84)^((BU$2-BT$2)/365)-1)</f>
        <v>0</v>
      </c>
      <c r="BV118" s="63">
        <f>BV117*((1+ScaleEconomics!$N$84)^((BV$2-BU$2)/365)-1)</f>
        <v>0</v>
      </c>
      <c r="BW118" s="63">
        <f>BW117*((1+ScaleEconomics!$N$84)^((BW$2-BV$2)/365)-1)</f>
        <v>0</v>
      </c>
      <c r="BX118" s="63">
        <f>BX117*((1+ScaleEconomics!$N$84)^((BX$2-BW$2)/365)-1)</f>
        <v>0</v>
      </c>
      <c r="BY118" s="63">
        <f>BY117*((1+ScaleEconomics!$N$84)^((BY$2-BX$2)/365)-1)</f>
        <v>0</v>
      </c>
      <c r="BZ118" s="63">
        <f>BZ117*((1+ScaleEconomics!$N$84)^((BZ$2-BY$2)/365)-1)</f>
        <v>0</v>
      </c>
    </row>
    <row r="119" spans="1:78" x14ac:dyDescent="0.2">
      <c r="A119" s="155" t="s">
        <v>199</v>
      </c>
      <c r="E119" s="93"/>
      <c r="F119" s="63">
        <f>-MIN(0,F$72*ScaleEconomics!$N$78)</f>
        <v>3089999.9999969099</v>
      </c>
      <c r="G119" s="63">
        <f>-MIN(0,G$72*ScaleEconomics!$N$78)</f>
        <v>89999.999999909996</v>
      </c>
      <c r="H119" s="63">
        <f>-MIN(0,H$72*ScaleEconomics!$N$78)</f>
        <v>881245.57499911881</v>
      </c>
      <c r="I119" s="63">
        <f>-MIN(0,I$72*ScaleEconomics!$N$78)</f>
        <v>881245.57499911881</v>
      </c>
      <c r="J119" s="63">
        <f>-MIN(0,J$72*ScaleEconomics!$N$78)</f>
        <v>881245.57499911881</v>
      </c>
      <c r="K119" s="63">
        <f>-MIN(0,K$72*ScaleEconomics!$N$78)</f>
        <v>6614582.8453996386</v>
      </c>
      <c r="L119" s="63">
        <f>-MIN(0,L$72*ScaleEconomics!$N$78)</f>
        <v>80313.501218449106</v>
      </c>
      <c r="M119" s="63">
        <f>-MIN(0,M$72*ScaleEconomics!$N$78)</f>
        <v>54299.319349059551</v>
      </c>
      <c r="N119" s="63">
        <f>-MIN(0,N$72*ScaleEconomics!$N$78)</f>
        <v>28165.90581276804</v>
      </c>
      <c r="O119" s="63">
        <f>-MIN(0,O$72*ScaleEconomics!$N$78)</f>
        <v>0</v>
      </c>
      <c r="P119" s="63">
        <f>-MIN(0,P$72*ScaleEconomics!$N$78)</f>
        <v>0</v>
      </c>
      <c r="Q119" s="63">
        <f>-MIN(0,Q$72*ScaleEconomics!$N$78)</f>
        <v>0</v>
      </c>
      <c r="R119" s="63">
        <f>-MIN(0,R$72*ScaleEconomics!$N$78)</f>
        <v>0</v>
      </c>
      <c r="S119" s="63">
        <f>-MIN(0,S$72*ScaleEconomics!$N$78)</f>
        <v>0</v>
      </c>
      <c r="T119" s="63">
        <f>-MIN(0,T$72*ScaleEconomics!$N$78)</f>
        <v>0</v>
      </c>
      <c r="U119" s="63">
        <f>-MIN(0,U$72*ScaleEconomics!$N$78)</f>
        <v>0</v>
      </c>
      <c r="V119" s="63">
        <f>-MIN(0,V$72*ScaleEconomics!$N$78)</f>
        <v>0</v>
      </c>
      <c r="W119" s="63">
        <f>-MIN(0,W$72*ScaleEconomics!$N$78)</f>
        <v>0</v>
      </c>
      <c r="X119" s="63">
        <f>-MIN(0,X$72*ScaleEconomics!$N$78)</f>
        <v>0</v>
      </c>
      <c r="Y119" s="63">
        <f>-MIN(0,Y$72*ScaleEconomics!$N$78)</f>
        <v>0</v>
      </c>
      <c r="Z119" s="63">
        <f>-MIN(0,Z$72*ScaleEconomics!$N$78)</f>
        <v>0</v>
      </c>
      <c r="AA119" s="63">
        <f>-MIN(0,AA$72*ScaleEconomics!$N$78)</f>
        <v>0</v>
      </c>
      <c r="AB119" s="63">
        <f>-MIN(0,AB$72*ScaleEconomics!$N$78)</f>
        <v>0</v>
      </c>
      <c r="AC119" s="63">
        <f>-MIN(0,AC$72*ScaleEconomics!$N$78)</f>
        <v>0</v>
      </c>
      <c r="AD119" s="63">
        <f>-MIN(0,AD$72*ScaleEconomics!$N$78)</f>
        <v>0</v>
      </c>
      <c r="AE119" s="63">
        <f>-MIN(0,AE$72*ScaleEconomics!$N$78)</f>
        <v>0</v>
      </c>
      <c r="AF119" s="63">
        <f>-MIN(0,AF$72*ScaleEconomics!$N$78)</f>
        <v>0</v>
      </c>
      <c r="AG119" s="63">
        <f>-MIN(0,AG$72*ScaleEconomics!$N$78)</f>
        <v>0</v>
      </c>
      <c r="AH119" s="63">
        <f>-MIN(0,AH$72*ScaleEconomics!$N$78)</f>
        <v>0</v>
      </c>
      <c r="AI119" s="63">
        <f>-MIN(0,AI$72*ScaleEconomics!$N$78)</f>
        <v>0</v>
      </c>
      <c r="AJ119" s="63">
        <f>-MIN(0,AJ$72*ScaleEconomics!$N$78)</f>
        <v>0</v>
      </c>
      <c r="AK119" s="63">
        <f>-MIN(0,AK$72*ScaleEconomics!$N$78)</f>
        <v>0</v>
      </c>
      <c r="AL119" s="63">
        <f>-MIN(0,AL$72*ScaleEconomics!$N$78)</f>
        <v>0</v>
      </c>
      <c r="AM119" s="63">
        <f>-MIN(0,AM$72*ScaleEconomics!$N$78)</f>
        <v>0</v>
      </c>
      <c r="AN119" s="63">
        <f>-MIN(0,AN$72*ScaleEconomics!$N$78)</f>
        <v>0</v>
      </c>
      <c r="AO119" s="63">
        <f>-MIN(0,AO$72*ScaleEconomics!$N$78)</f>
        <v>0</v>
      </c>
      <c r="AP119" s="63">
        <f>-MIN(0,AP$72*ScaleEconomics!$N$78)</f>
        <v>0</v>
      </c>
      <c r="AQ119" s="63">
        <f>-MIN(0,AQ$72*ScaleEconomics!$N$78)</f>
        <v>0</v>
      </c>
      <c r="AR119" s="63">
        <f>-MIN(0,AR$72*ScaleEconomics!$N$78)</f>
        <v>0</v>
      </c>
      <c r="AS119" s="63">
        <f>-MIN(0,AS$72*ScaleEconomics!$N$78)</f>
        <v>0</v>
      </c>
      <c r="AT119" s="63">
        <f>-MIN(0,AT$72*ScaleEconomics!$N$78)</f>
        <v>0</v>
      </c>
      <c r="AU119" s="63">
        <f>-MIN(0,AU$72*ScaleEconomics!$N$78)</f>
        <v>0</v>
      </c>
      <c r="AV119" s="63">
        <f>-MIN(0,AV$72*ScaleEconomics!$N$78)</f>
        <v>0</v>
      </c>
      <c r="AW119" s="63">
        <f>-MIN(0,AW$72*ScaleEconomics!$N$78)</f>
        <v>0</v>
      </c>
      <c r="AX119" s="63">
        <f>-MIN(0,AX$72*ScaleEconomics!$N$78)</f>
        <v>0</v>
      </c>
      <c r="AY119" s="63">
        <f>-MIN(0,AY$72*ScaleEconomics!$N$78)</f>
        <v>0</v>
      </c>
      <c r="AZ119" s="63">
        <f>-MIN(0,AZ$72*ScaleEconomics!$N$78)</f>
        <v>0</v>
      </c>
      <c r="BA119" s="63">
        <f>-MIN(0,BA$72*ScaleEconomics!$N$78)</f>
        <v>0</v>
      </c>
      <c r="BB119" s="63">
        <f>-MIN(0,BB$72*ScaleEconomics!$N$78)</f>
        <v>0</v>
      </c>
      <c r="BC119" s="63">
        <f>-MIN(0,BC$72*ScaleEconomics!$N$78)</f>
        <v>0</v>
      </c>
      <c r="BD119" s="63">
        <f>-MIN(0,BD$72*ScaleEconomics!$N$78)</f>
        <v>0</v>
      </c>
      <c r="BE119" s="63">
        <f>-MIN(0,BE$72*ScaleEconomics!$N$78)</f>
        <v>0</v>
      </c>
      <c r="BF119" s="63">
        <f>-MIN(0,BF$72*ScaleEconomics!$N$78)</f>
        <v>0</v>
      </c>
      <c r="BG119" s="63">
        <f>-MIN(0,BG$72*ScaleEconomics!$N$78)</f>
        <v>0</v>
      </c>
      <c r="BH119" s="63">
        <f>-MIN(0,BH$72*ScaleEconomics!$N$78)</f>
        <v>0</v>
      </c>
      <c r="BI119" s="63">
        <f>-MIN(0,BI$72*ScaleEconomics!$N$78)</f>
        <v>0</v>
      </c>
      <c r="BJ119" s="63">
        <f>-MIN(0,BJ$72*ScaleEconomics!$N$78)</f>
        <v>0</v>
      </c>
      <c r="BK119" s="63">
        <f>-MIN(0,BK$72*ScaleEconomics!$N$78)</f>
        <v>0</v>
      </c>
      <c r="BL119" s="63">
        <f>-MIN(0,BL$72*ScaleEconomics!$N$78)</f>
        <v>0</v>
      </c>
      <c r="BM119" s="63">
        <f>-MIN(0,BM$72*ScaleEconomics!$N$78)</f>
        <v>0</v>
      </c>
      <c r="BN119" s="63">
        <f>-MIN(0,BN$72*ScaleEconomics!$N$78)</f>
        <v>0</v>
      </c>
      <c r="BO119" s="63">
        <f>-MIN(0,BO$72*ScaleEconomics!$N$78)</f>
        <v>0</v>
      </c>
      <c r="BP119" s="63">
        <f>-MIN(0,BP$72*ScaleEconomics!$N$78)</f>
        <v>0</v>
      </c>
      <c r="BQ119" s="63">
        <f>-MIN(0,BQ$72*ScaleEconomics!$N$78)</f>
        <v>0</v>
      </c>
      <c r="BR119" s="63">
        <f>-MIN(0,BR$72*ScaleEconomics!$N$78)</f>
        <v>0</v>
      </c>
      <c r="BS119" s="63">
        <f>-MIN(0,BS$72*ScaleEconomics!$N$78)</f>
        <v>0</v>
      </c>
      <c r="BT119" s="63">
        <f>-MIN(0,BT$72*ScaleEconomics!$N$78)</f>
        <v>0</v>
      </c>
      <c r="BU119" s="63">
        <f>-MIN(0,BU$72*ScaleEconomics!$N$78)</f>
        <v>0</v>
      </c>
      <c r="BV119" s="63">
        <f>-MIN(0,BV$72*ScaleEconomics!$N$78)</f>
        <v>0</v>
      </c>
      <c r="BW119" s="63">
        <f>-MIN(0,BW$72*ScaleEconomics!$N$78)</f>
        <v>0</v>
      </c>
      <c r="BX119" s="63">
        <f>-MIN(0,BX$72*ScaleEconomics!$N$78)</f>
        <v>0</v>
      </c>
      <c r="BY119" s="63">
        <f>-MIN(0,BY$72*ScaleEconomics!$N$78)</f>
        <v>0</v>
      </c>
      <c r="BZ119" s="63">
        <f>-MIN(0,BZ$72*ScaleEconomics!$N$78)</f>
        <v>0</v>
      </c>
    </row>
    <row r="120" spans="1:78" x14ac:dyDescent="0.2">
      <c r="A120" s="155" t="s">
        <v>201</v>
      </c>
      <c r="E120" s="93"/>
      <c r="F120" s="63">
        <f t="shared" ref="F120:AK120" si="81">F117+F118+F119-F124</f>
        <v>3089999.9999969099</v>
      </c>
      <c r="G120" s="63">
        <f t="shared" si="81"/>
        <v>3179999.99999682</v>
      </c>
      <c r="H120" s="63">
        <f t="shared" si="81"/>
        <v>4061245.5749959387</v>
      </c>
      <c r="I120" s="63">
        <f t="shared" si="81"/>
        <v>4942491.1499950578</v>
      </c>
      <c r="J120" s="63">
        <f t="shared" si="81"/>
        <v>5823736.724994177</v>
      </c>
      <c r="K120" s="63">
        <f t="shared" si="81"/>
        <v>12438319.570393816</v>
      </c>
      <c r="L120" s="63">
        <f t="shared" si="81"/>
        <v>12518633.071612265</v>
      </c>
      <c r="M120" s="63">
        <f t="shared" si="81"/>
        <v>12572932.390961325</v>
      </c>
      <c r="N120" s="63">
        <f t="shared" si="81"/>
        <v>12601098.296774093</v>
      </c>
      <c r="O120" s="63">
        <f t="shared" si="81"/>
        <v>9310637.2634189017</v>
      </c>
      <c r="P120" s="63">
        <f t="shared" si="81"/>
        <v>3554502.2634246573</v>
      </c>
      <c r="Q120" s="63">
        <f t="shared" si="81"/>
        <v>0</v>
      </c>
      <c r="R120" s="63">
        <f t="shared" si="81"/>
        <v>0</v>
      </c>
      <c r="S120" s="63">
        <f t="shared" si="81"/>
        <v>0</v>
      </c>
      <c r="T120" s="63">
        <f t="shared" si="81"/>
        <v>0</v>
      </c>
      <c r="U120" s="63">
        <f t="shared" si="81"/>
        <v>0</v>
      </c>
      <c r="V120" s="63">
        <f t="shared" si="81"/>
        <v>0</v>
      </c>
      <c r="W120" s="63">
        <f t="shared" si="81"/>
        <v>0</v>
      </c>
      <c r="X120" s="63">
        <f t="shared" si="81"/>
        <v>0</v>
      </c>
      <c r="Y120" s="63">
        <f t="shared" si="81"/>
        <v>0</v>
      </c>
      <c r="Z120" s="63">
        <f t="shared" si="81"/>
        <v>0</v>
      </c>
      <c r="AA120" s="63">
        <f t="shared" si="81"/>
        <v>0</v>
      </c>
      <c r="AB120" s="63">
        <f t="shared" si="81"/>
        <v>0</v>
      </c>
      <c r="AC120" s="63">
        <f t="shared" si="81"/>
        <v>0</v>
      </c>
      <c r="AD120" s="63">
        <f t="shared" si="81"/>
        <v>0</v>
      </c>
      <c r="AE120" s="63">
        <f t="shared" si="81"/>
        <v>0</v>
      </c>
      <c r="AF120" s="63">
        <f t="shared" si="81"/>
        <v>0</v>
      </c>
      <c r="AG120" s="63">
        <f t="shared" si="81"/>
        <v>0</v>
      </c>
      <c r="AH120" s="63">
        <f t="shared" si="81"/>
        <v>0</v>
      </c>
      <c r="AI120" s="63">
        <f t="shared" si="81"/>
        <v>0</v>
      </c>
      <c r="AJ120" s="63">
        <f t="shared" si="81"/>
        <v>0</v>
      </c>
      <c r="AK120" s="63">
        <f t="shared" si="81"/>
        <v>0</v>
      </c>
      <c r="AL120" s="63">
        <f t="shared" ref="AL120:BQ120" si="82">AL117+AL118+AL119-AL124</f>
        <v>0</v>
      </c>
      <c r="AM120" s="63">
        <f t="shared" si="82"/>
        <v>0</v>
      </c>
      <c r="AN120" s="63">
        <f t="shared" si="82"/>
        <v>0</v>
      </c>
      <c r="AO120" s="63">
        <f t="shared" si="82"/>
        <v>0</v>
      </c>
      <c r="AP120" s="63">
        <f t="shared" si="82"/>
        <v>0</v>
      </c>
      <c r="AQ120" s="63">
        <f t="shared" si="82"/>
        <v>0</v>
      </c>
      <c r="AR120" s="63">
        <f t="shared" si="82"/>
        <v>0</v>
      </c>
      <c r="AS120" s="63">
        <f t="shared" si="82"/>
        <v>0</v>
      </c>
      <c r="AT120" s="63">
        <f t="shared" si="82"/>
        <v>0</v>
      </c>
      <c r="AU120" s="63">
        <f t="shared" si="82"/>
        <v>0</v>
      </c>
      <c r="AV120" s="63">
        <f t="shared" si="82"/>
        <v>0</v>
      </c>
      <c r="AW120" s="63">
        <f t="shared" si="82"/>
        <v>0</v>
      </c>
      <c r="AX120" s="63">
        <f t="shared" si="82"/>
        <v>0</v>
      </c>
      <c r="AY120" s="63">
        <f t="shared" si="82"/>
        <v>0</v>
      </c>
      <c r="AZ120" s="63">
        <f t="shared" si="82"/>
        <v>0</v>
      </c>
      <c r="BA120" s="63">
        <f t="shared" si="82"/>
        <v>0</v>
      </c>
      <c r="BB120" s="63">
        <f t="shared" si="82"/>
        <v>0</v>
      </c>
      <c r="BC120" s="63">
        <f t="shared" si="82"/>
        <v>0</v>
      </c>
      <c r="BD120" s="63">
        <f t="shared" si="82"/>
        <v>0</v>
      </c>
      <c r="BE120" s="63">
        <f t="shared" si="82"/>
        <v>0</v>
      </c>
      <c r="BF120" s="63">
        <f t="shared" si="82"/>
        <v>0</v>
      </c>
      <c r="BG120" s="63">
        <f t="shared" si="82"/>
        <v>0</v>
      </c>
      <c r="BH120" s="63">
        <f t="shared" si="82"/>
        <v>0</v>
      </c>
      <c r="BI120" s="63">
        <f t="shared" si="82"/>
        <v>0</v>
      </c>
      <c r="BJ120" s="63">
        <f t="shared" si="82"/>
        <v>0</v>
      </c>
      <c r="BK120" s="63">
        <f t="shared" si="82"/>
        <v>0</v>
      </c>
      <c r="BL120" s="63">
        <f t="shared" si="82"/>
        <v>0</v>
      </c>
      <c r="BM120" s="63">
        <f t="shared" si="82"/>
        <v>0</v>
      </c>
      <c r="BN120" s="63">
        <f t="shared" si="82"/>
        <v>0</v>
      </c>
      <c r="BO120" s="63">
        <f t="shared" si="82"/>
        <v>0</v>
      </c>
      <c r="BP120" s="63">
        <f t="shared" si="82"/>
        <v>0</v>
      </c>
      <c r="BQ120" s="63">
        <f t="shared" si="82"/>
        <v>0</v>
      </c>
      <c r="BR120" s="63">
        <f t="shared" ref="BR120:BZ120" si="83">BR117+BR118+BR119-BR124</f>
        <v>0</v>
      </c>
      <c r="BS120" s="63">
        <f t="shared" si="83"/>
        <v>0</v>
      </c>
      <c r="BT120" s="63">
        <f t="shared" si="83"/>
        <v>0</v>
      </c>
      <c r="BU120" s="63">
        <f t="shared" si="83"/>
        <v>0</v>
      </c>
      <c r="BV120" s="63">
        <f t="shared" si="83"/>
        <v>0</v>
      </c>
      <c r="BW120" s="63">
        <f t="shared" si="83"/>
        <v>0</v>
      </c>
      <c r="BX120" s="63">
        <f t="shared" si="83"/>
        <v>0</v>
      </c>
      <c r="BY120" s="63">
        <f t="shared" si="83"/>
        <v>0</v>
      </c>
      <c r="BZ120" s="63">
        <f t="shared" si="83"/>
        <v>0</v>
      </c>
    </row>
    <row r="121" spans="1:78" x14ac:dyDescent="0.2">
      <c r="A121" s="155" t="s">
        <v>204</v>
      </c>
      <c r="B121" s="101">
        <f>XIRR(F121:BZ121, $F$2:$BZ$2)</f>
        <v>2.9802322387695314E-9</v>
      </c>
      <c r="E121" s="93"/>
      <c r="F121" s="63">
        <f t="shared" ref="F121:AK121" si="84">-F119+F124</f>
        <v>-3089999.9999969099</v>
      </c>
      <c r="G121" s="63">
        <f t="shared" si="84"/>
        <v>-89999.999999909996</v>
      </c>
      <c r="H121" s="63">
        <f t="shared" si="84"/>
        <v>-881245.57499911881</v>
      </c>
      <c r="I121" s="63">
        <f t="shared" si="84"/>
        <v>-881245.57499911881</v>
      </c>
      <c r="J121" s="63">
        <f t="shared" si="84"/>
        <v>-881245.57499911881</v>
      </c>
      <c r="K121" s="63">
        <f t="shared" si="84"/>
        <v>-6614582.8453996386</v>
      </c>
      <c r="L121" s="63">
        <f t="shared" si="84"/>
        <v>-80313.501218449106</v>
      </c>
      <c r="M121" s="63">
        <f t="shared" si="84"/>
        <v>-54299.319349059551</v>
      </c>
      <c r="N121" s="63">
        <f t="shared" si="84"/>
        <v>-28165.90581276804</v>
      </c>
      <c r="O121" s="63">
        <f t="shared" si="84"/>
        <v>3290461.0333551904</v>
      </c>
      <c r="P121" s="63">
        <f t="shared" si="84"/>
        <v>5756134.9999942444</v>
      </c>
      <c r="Q121" s="63">
        <f t="shared" si="84"/>
        <v>3554502.2634246578</v>
      </c>
      <c r="R121" s="63">
        <f t="shared" si="84"/>
        <v>0</v>
      </c>
      <c r="S121" s="63">
        <f t="shared" si="84"/>
        <v>0</v>
      </c>
      <c r="T121" s="63">
        <f t="shared" si="84"/>
        <v>0</v>
      </c>
      <c r="U121" s="63">
        <f t="shared" si="84"/>
        <v>0</v>
      </c>
      <c r="V121" s="63">
        <f t="shared" si="84"/>
        <v>0</v>
      </c>
      <c r="W121" s="63">
        <f t="shared" si="84"/>
        <v>0</v>
      </c>
      <c r="X121" s="63">
        <f t="shared" si="84"/>
        <v>0</v>
      </c>
      <c r="Y121" s="63">
        <f t="shared" si="84"/>
        <v>0</v>
      </c>
      <c r="Z121" s="63">
        <f t="shared" si="84"/>
        <v>0</v>
      </c>
      <c r="AA121" s="63">
        <f t="shared" si="84"/>
        <v>0</v>
      </c>
      <c r="AB121" s="63">
        <f t="shared" si="84"/>
        <v>0</v>
      </c>
      <c r="AC121" s="63">
        <f t="shared" si="84"/>
        <v>0</v>
      </c>
      <c r="AD121" s="63">
        <f t="shared" si="84"/>
        <v>0</v>
      </c>
      <c r="AE121" s="63">
        <f t="shared" si="84"/>
        <v>0</v>
      </c>
      <c r="AF121" s="63">
        <f t="shared" si="84"/>
        <v>0</v>
      </c>
      <c r="AG121" s="63">
        <f t="shared" si="84"/>
        <v>0</v>
      </c>
      <c r="AH121" s="63">
        <f t="shared" si="84"/>
        <v>0</v>
      </c>
      <c r="AI121" s="63">
        <f t="shared" si="84"/>
        <v>0</v>
      </c>
      <c r="AJ121" s="63">
        <f t="shared" si="84"/>
        <v>0</v>
      </c>
      <c r="AK121" s="63">
        <f t="shared" si="84"/>
        <v>0</v>
      </c>
      <c r="AL121" s="63">
        <f t="shared" ref="AL121:BQ121" si="85">-AL119+AL124</f>
        <v>0</v>
      </c>
      <c r="AM121" s="63">
        <f t="shared" si="85"/>
        <v>0</v>
      </c>
      <c r="AN121" s="63">
        <f t="shared" si="85"/>
        <v>0</v>
      </c>
      <c r="AO121" s="63">
        <f t="shared" si="85"/>
        <v>0</v>
      </c>
      <c r="AP121" s="63">
        <f t="shared" si="85"/>
        <v>0</v>
      </c>
      <c r="AQ121" s="63">
        <f t="shared" si="85"/>
        <v>0</v>
      </c>
      <c r="AR121" s="63">
        <f t="shared" si="85"/>
        <v>0</v>
      </c>
      <c r="AS121" s="63">
        <f t="shared" si="85"/>
        <v>0</v>
      </c>
      <c r="AT121" s="63">
        <f t="shared" si="85"/>
        <v>0</v>
      </c>
      <c r="AU121" s="63">
        <f t="shared" si="85"/>
        <v>0</v>
      </c>
      <c r="AV121" s="63">
        <f t="shared" si="85"/>
        <v>0</v>
      </c>
      <c r="AW121" s="63">
        <f t="shared" si="85"/>
        <v>0</v>
      </c>
      <c r="AX121" s="63">
        <f t="shared" si="85"/>
        <v>0</v>
      </c>
      <c r="AY121" s="63">
        <f t="shared" si="85"/>
        <v>0</v>
      </c>
      <c r="AZ121" s="63">
        <f t="shared" si="85"/>
        <v>0</v>
      </c>
      <c r="BA121" s="63">
        <f t="shared" si="85"/>
        <v>0</v>
      </c>
      <c r="BB121" s="63">
        <f t="shared" si="85"/>
        <v>0</v>
      </c>
      <c r="BC121" s="63">
        <f t="shared" si="85"/>
        <v>0</v>
      </c>
      <c r="BD121" s="63">
        <f t="shared" si="85"/>
        <v>0</v>
      </c>
      <c r="BE121" s="63">
        <f t="shared" si="85"/>
        <v>0</v>
      </c>
      <c r="BF121" s="63">
        <f t="shared" si="85"/>
        <v>0</v>
      </c>
      <c r="BG121" s="63">
        <f t="shared" si="85"/>
        <v>0</v>
      </c>
      <c r="BH121" s="63">
        <f t="shared" si="85"/>
        <v>0</v>
      </c>
      <c r="BI121" s="63">
        <f t="shared" si="85"/>
        <v>0</v>
      </c>
      <c r="BJ121" s="63">
        <f t="shared" si="85"/>
        <v>0</v>
      </c>
      <c r="BK121" s="63">
        <f t="shared" si="85"/>
        <v>0</v>
      </c>
      <c r="BL121" s="63">
        <f t="shared" si="85"/>
        <v>0</v>
      </c>
      <c r="BM121" s="63">
        <f t="shared" si="85"/>
        <v>0</v>
      </c>
      <c r="BN121" s="63">
        <f t="shared" si="85"/>
        <v>0</v>
      </c>
      <c r="BO121" s="63">
        <f t="shared" si="85"/>
        <v>0</v>
      </c>
      <c r="BP121" s="63">
        <f t="shared" si="85"/>
        <v>0</v>
      </c>
      <c r="BQ121" s="63">
        <f t="shared" si="85"/>
        <v>0</v>
      </c>
      <c r="BR121" s="63">
        <f t="shared" ref="BR121:BZ121" si="86">-BR119+BR124</f>
        <v>0</v>
      </c>
      <c r="BS121" s="63">
        <f t="shared" si="86"/>
        <v>0</v>
      </c>
      <c r="BT121" s="63">
        <f t="shared" si="86"/>
        <v>0</v>
      </c>
      <c r="BU121" s="63">
        <f t="shared" si="86"/>
        <v>0</v>
      </c>
      <c r="BV121" s="63">
        <f t="shared" si="86"/>
        <v>0</v>
      </c>
      <c r="BW121" s="63">
        <f t="shared" si="86"/>
        <v>0</v>
      </c>
      <c r="BX121" s="63">
        <f t="shared" si="86"/>
        <v>0</v>
      </c>
      <c r="BY121" s="63">
        <f t="shared" si="86"/>
        <v>0</v>
      </c>
      <c r="BZ121" s="63">
        <f t="shared" si="86"/>
        <v>0</v>
      </c>
    </row>
    <row r="122" spans="1:78" x14ac:dyDescent="0.2">
      <c r="E122" s="9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</row>
    <row r="123" spans="1:78" x14ac:dyDescent="0.2">
      <c r="A123" s="169" t="s">
        <v>195</v>
      </c>
      <c r="B123" s="104"/>
      <c r="C123" s="44">
        <f>SUM(F123:BB123)</f>
        <v>1.2600819538816948E-5</v>
      </c>
      <c r="E123" s="93"/>
      <c r="F123" s="122">
        <f>MAX(F$72,F111)</f>
        <v>0</v>
      </c>
      <c r="G123" s="122">
        <f>MIN(G109+G111,MAX(G$72,0)*ScaleEconomics!$N$97)</f>
        <v>0</v>
      </c>
      <c r="H123" s="122">
        <f>MIN(H109+H111,MAX(H$72,0)*ScaleEconomics!$N$97)</f>
        <v>0</v>
      </c>
      <c r="I123" s="122">
        <f>MIN(I109+I111,MAX(I$72,0)*ScaleEconomics!$N$97)</f>
        <v>0</v>
      </c>
      <c r="J123" s="122">
        <f>MIN(J109+J111,MAX(J$72,0)*ScaleEconomics!$N$97)</f>
        <v>0</v>
      </c>
      <c r="K123" s="122">
        <f>MIN(K109+K111,MAX(K$72,0)*ScaleEconomics!$N$97)</f>
        <v>0</v>
      </c>
      <c r="L123" s="122">
        <f>MIN(L109+L111,MAX(L$72,0)*ScaleEconomics!$N$97)</f>
        <v>0</v>
      </c>
      <c r="M123" s="122">
        <f>MIN(M109+M111,MAX(M$72,0)*ScaleEconomics!$N$97)</f>
        <v>0</v>
      </c>
      <c r="N123" s="122">
        <f>MIN(N109+N111,MAX(N$72,0)*ScaleEconomics!$N$97)</f>
        <v>0</v>
      </c>
      <c r="O123" s="122">
        <f>MIN(O109+O111,MAX(O$72,0)*ScaleEconomics!$N$97)</f>
        <v>3.29038824270043E-6</v>
      </c>
      <c r="P123" s="122">
        <f>MIN(P109+P111,MAX(P$72,0)*ScaleEconomics!$N$97)</f>
        <v>5.7560076643925484E-6</v>
      </c>
      <c r="Q123" s="122">
        <f>MIN(Q109+Q111,MAX(Q$72,0)*ScaleEconomics!$N$97)</f>
        <v>3.5544236317239693E-6</v>
      </c>
      <c r="R123" s="122">
        <f>MIN(R109+R111,MAX(R$72,0)*ScaleEconomics!$N$97)</f>
        <v>0</v>
      </c>
      <c r="S123" s="122">
        <f>MIN(S109+S111,MAX(S$72,0)*ScaleEconomics!$N$97)</f>
        <v>0</v>
      </c>
      <c r="T123" s="122">
        <f>MIN(T109+T111,MAX(T$72,0)*ScaleEconomics!$N$97)</f>
        <v>0</v>
      </c>
      <c r="U123" s="122">
        <f>MIN(U109+U111,MAX(U$72,0)*ScaleEconomics!$N$97)</f>
        <v>0</v>
      </c>
      <c r="V123" s="122">
        <f>MIN(V109+V111,MAX(V$72,0)*ScaleEconomics!$N$97)</f>
        <v>0</v>
      </c>
      <c r="W123" s="122">
        <f>MIN(W109+W111,MAX(W$72,0)*ScaleEconomics!$N$97)</f>
        <v>0</v>
      </c>
      <c r="X123" s="122">
        <f>MIN(X109+X111,MAX(X$72,0)*ScaleEconomics!$N$97)</f>
        <v>0</v>
      </c>
      <c r="Y123" s="122">
        <f>MIN(Y109+Y111,MAX(Y$72,0)*ScaleEconomics!$N$97)</f>
        <v>0</v>
      </c>
      <c r="Z123" s="122">
        <f>MIN(Z109+Z111,MAX(Z$72,0)*ScaleEconomics!$N$97)</f>
        <v>0</v>
      </c>
      <c r="AA123" s="122">
        <f>MIN(AA109+AA111,MAX(AA$72,0)*ScaleEconomics!$N$97)</f>
        <v>0</v>
      </c>
      <c r="AB123" s="122">
        <f>MIN(AB109+AB111,MAX(AB$72,0)*ScaleEconomics!$N$97)</f>
        <v>0</v>
      </c>
      <c r="AC123" s="122">
        <f>MIN(AC109+AC111,MAX(AC$72,0)*ScaleEconomics!$N$97)</f>
        <v>0</v>
      </c>
      <c r="AD123" s="122">
        <f>MIN(AD109+AD111,MAX(AD$72,0)*ScaleEconomics!$N$97)</f>
        <v>0</v>
      </c>
      <c r="AE123" s="122">
        <f>MIN(AE109+AE111,MAX(AE$72,0)*ScaleEconomics!$N$97)</f>
        <v>0</v>
      </c>
      <c r="AF123" s="122">
        <f>MIN(AF109+AF111,MAX(AF$72,0)*ScaleEconomics!$N$97)</f>
        <v>0</v>
      </c>
      <c r="AG123" s="122">
        <f>MIN(AG109+AG111,MAX(AG$72,0)*ScaleEconomics!$N$97)</f>
        <v>0</v>
      </c>
      <c r="AH123" s="122">
        <f>MIN(AH109+AH111,MAX(AH$72,0)*ScaleEconomics!$N$97)</f>
        <v>0</v>
      </c>
      <c r="AI123" s="122">
        <f>MIN(AI109+AI111,MAX(AI$72,0)*ScaleEconomics!$N$97)</f>
        <v>0</v>
      </c>
      <c r="AJ123" s="122">
        <f>MIN(AJ109+AJ111,MAX(AJ$72,0)*ScaleEconomics!$N$97)</f>
        <v>0</v>
      </c>
      <c r="AK123" s="122">
        <f>MIN(AK109+AK111,MAX(AK$72,0)*ScaleEconomics!$N$97)</f>
        <v>0</v>
      </c>
      <c r="AL123" s="122">
        <f>MIN(AL109+AL111,MAX(AL$72,0)*ScaleEconomics!$N$97)</f>
        <v>0</v>
      </c>
      <c r="AM123" s="122">
        <f>MIN(AM109+AM111,MAX(AM$72,0)*ScaleEconomics!$N$97)</f>
        <v>0</v>
      </c>
      <c r="AN123" s="122">
        <f>MIN(AN109+AN111,MAX(AN$72,0)*ScaleEconomics!$N$97)</f>
        <v>0</v>
      </c>
      <c r="AO123" s="122">
        <f>MIN(AO109+AO111,MAX(AO$72,0)*ScaleEconomics!$N$97)</f>
        <v>0</v>
      </c>
      <c r="AP123" s="122">
        <f>MIN(AP109+AP111,MAX(AP$72,0)*ScaleEconomics!$N$97)</f>
        <v>0</v>
      </c>
      <c r="AQ123" s="122">
        <f>MIN(AQ109+AQ111,MAX(AQ$72,0)*ScaleEconomics!$N$97)</f>
        <v>0</v>
      </c>
      <c r="AR123" s="122">
        <f>MIN(AR109+AR111,MAX(AR$72,0)*ScaleEconomics!$N$97)</f>
        <v>0</v>
      </c>
      <c r="AS123" s="122">
        <f>MIN(AS109+AS111,MAX(AS$72,0)*ScaleEconomics!$N$97)</f>
        <v>0</v>
      </c>
      <c r="AT123" s="122">
        <f>MIN(AT109+AT111,MAX(AT$72,0)*ScaleEconomics!$N$97)</f>
        <v>0</v>
      </c>
      <c r="AU123" s="122">
        <f>MIN(AU109+AU111,MAX(AU$72,0)*ScaleEconomics!$N$97)</f>
        <v>0</v>
      </c>
      <c r="AV123" s="122">
        <f>MIN(AV109+AV111,MAX(AV$72,0)*ScaleEconomics!$N$97)</f>
        <v>0</v>
      </c>
      <c r="AW123" s="122">
        <f>MIN(AW109+AW111,MAX(AW$72,0)*ScaleEconomics!$N$97)</f>
        <v>0</v>
      </c>
      <c r="AX123" s="122">
        <f>MIN(AX109+AX111,MAX(AX$72,0)*ScaleEconomics!$N$97)</f>
        <v>0</v>
      </c>
      <c r="AY123" s="122">
        <f>MIN(AY109+AY111,MAX(AY$72,0)*ScaleEconomics!$N$97)</f>
        <v>0</v>
      </c>
      <c r="AZ123" s="122">
        <f>MIN(AZ109+AZ111,MAX(AZ$72,0)*ScaleEconomics!$N$97)</f>
        <v>0</v>
      </c>
      <c r="BA123" s="122">
        <f>MIN(BA109+BA111,MAX(BA$72,0)*ScaleEconomics!$N$97)</f>
        <v>0</v>
      </c>
      <c r="BB123" s="122">
        <f>MIN(BB109+BB111,MAX(BB$72,0)*ScaleEconomics!$N$97)</f>
        <v>0</v>
      </c>
      <c r="BC123" s="122">
        <f>MIN(BC109+BC111,MAX(BC$72,0)*ScaleEconomics!$N$97)</f>
        <v>0</v>
      </c>
      <c r="BD123" s="122">
        <f>MIN(BD109+BD111,MAX(BD$72,0)*ScaleEconomics!$N$97)</f>
        <v>0</v>
      </c>
      <c r="BE123" s="122">
        <f>MIN(BE109+BE111,MAX(BE$72,0)*ScaleEconomics!$N$97)</f>
        <v>0</v>
      </c>
      <c r="BF123" s="122">
        <f>MIN(BF109+BF111,MAX(BF$72,0)*ScaleEconomics!$N$97)</f>
        <v>0</v>
      </c>
      <c r="BG123" s="122">
        <f>MIN(BG109+BG111,MAX(BG$72,0)*ScaleEconomics!$N$97)</f>
        <v>0</v>
      </c>
      <c r="BH123" s="122">
        <f>MIN(BH109+BH111,MAX(BH$72,0)*ScaleEconomics!$N$97)</f>
        <v>0</v>
      </c>
      <c r="BI123" s="122">
        <f>MIN(BI109+BI111,MAX(BI$72,0)*ScaleEconomics!$N$97)</f>
        <v>0</v>
      </c>
      <c r="BJ123" s="122">
        <f>MIN(BJ109+BJ111,MAX(BJ$72,0)*ScaleEconomics!$N$97)</f>
        <v>0</v>
      </c>
      <c r="BK123" s="122">
        <f>MIN(BK109+BK111,MAX(BK$72,0)*ScaleEconomics!$N$97)</f>
        <v>0</v>
      </c>
      <c r="BL123" s="122">
        <f>MIN(BL109+BL111,MAX(BL$72,0)*ScaleEconomics!$N$97)</f>
        <v>0</v>
      </c>
      <c r="BM123" s="122">
        <f>MIN(BM109+BM111,MAX(BM$72,0)*ScaleEconomics!$N$97)</f>
        <v>0</v>
      </c>
      <c r="BN123" s="122">
        <f>MIN(BN109+BN111,MAX(BN$72,0)*ScaleEconomics!$N$97)</f>
        <v>0</v>
      </c>
      <c r="BO123" s="122">
        <f>MIN(BO109+BO111,MAX(BO$72,0)*ScaleEconomics!$N$97)</f>
        <v>0</v>
      </c>
      <c r="BP123" s="122">
        <f>MIN(BP109+BP111,MAX(BP$72,0)*ScaleEconomics!$N$97)</f>
        <v>0</v>
      </c>
      <c r="BQ123" s="122">
        <f>MIN(BQ109+BQ111,MAX(BQ$72,0)*ScaleEconomics!$N$97)</f>
        <v>0</v>
      </c>
      <c r="BR123" s="122">
        <f>MIN(BR109+BR111,MAX(BR$72,0)*ScaleEconomics!$N$97)</f>
        <v>0</v>
      </c>
      <c r="BS123" s="122">
        <f>MIN(BS109+BS111,MAX(BS$72,0)*ScaleEconomics!$N$97)</f>
        <v>0</v>
      </c>
      <c r="BT123" s="122">
        <f>MIN(BT109+BT111,MAX(BT$72,0)*ScaleEconomics!$N$97)</f>
        <v>0</v>
      </c>
      <c r="BU123" s="122">
        <f>MIN(BU109+BU111,MAX(BU$72,0)*ScaleEconomics!$N$97)</f>
        <v>0</v>
      </c>
      <c r="BV123" s="122">
        <f>MIN(BV109+BV111,MAX(BV$72,0)*ScaleEconomics!$N$97)</f>
        <v>0</v>
      </c>
      <c r="BW123" s="122">
        <f>MIN(BW109+BW111,MAX(BW$72,0)*ScaleEconomics!$N$97)</f>
        <v>0</v>
      </c>
      <c r="BX123" s="122">
        <f>MIN(BX109+BX111,MAX(BX$72,0)*ScaleEconomics!$N$97)</f>
        <v>0</v>
      </c>
      <c r="BY123" s="122">
        <f>MIN(BY109+BY111,MAX(BY$72,0)*ScaleEconomics!$N$97)</f>
        <v>0</v>
      </c>
      <c r="BZ123" s="122">
        <f>MIN(BZ109+BZ111,MAX(BZ$72,0)*ScaleEconomics!$N$97)</f>
        <v>0</v>
      </c>
    </row>
    <row r="124" spans="1:78" x14ac:dyDescent="0.2">
      <c r="A124" s="169" t="s">
        <v>200</v>
      </c>
      <c r="B124" s="104"/>
      <c r="C124" s="44">
        <f>SUM(F124:BB124)</f>
        <v>12601098.296774093</v>
      </c>
      <c r="E124" s="93"/>
      <c r="F124" s="122">
        <f xml:space="preserve"> F113 / ScaleEconomics!$N$97 * ScaleEconomics!$N$92</f>
        <v>0</v>
      </c>
      <c r="G124" s="122">
        <f xml:space="preserve"> G113 / ScaleEconomics!$N$97 * ScaleEconomics!$N$92</f>
        <v>0</v>
      </c>
      <c r="H124" s="122">
        <f xml:space="preserve"> H113 / ScaleEconomics!$N$97 * ScaleEconomics!$N$92</f>
        <v>0</v>
      </c>
      <c r="I124" s="122">
        <f xml:space="preserve"> I113 / ScaleEconomics!$N$97 * ScaleEconomics!$N$92</f>
        <v>0</v>
      </c>
      <c r="J124" s="122">
        <f xml:space="preserve"> J113 / ScaleEconomics!$N$97 * ScaleEconomics!$N$92</f>
        <v>0</v>
      </c>
      <c r="K124" s="122">
        <f xml:space="preserve"> K113 / ScaleEconomics!$N$97 * ScaleEconomics!$N$92</f>
        <v>0</v>
      </c>
      <c r="L124" s="122">
        <f xml:space="preserve"> L113 / ScaleEconomics!$N$97 * ScaleEconomics!$N$92</f>
        <v>0</v>
      </c>
      <c r="M124" s="122">
        <f xml:space="preserve"> M113 / ScaleEconomics!$N$97 * ScaleEconomics!$N$92</f>
        <v>0</v>
      </c>
      <c r="N124" s="122">
        <f xml:space="preserve"> N113 / ScaleEconomics!$N$97 * ScaleEconomics!$N$92</f>
        <v>0</v>
      </c>
      <c r="O124" s="122">
        <f xml:space="preserve"> O113 / ScaleEconomics!$N$97 * ScaleEconomics!$N$92</f>
        <v>3290461.0333551904</v>
      </c>
      <c r="P124" s="122">
        <f xml:space="preserve"> P113 / ScaleEconomics!$N$97 * ScaleEconomics!$N$92</f>
        <v>5756134.9999942444</v>
      </c>
      <c r="Q124" s="122">
        <f xml:space="preserve"> Q113 / ScaleEconomics!$N$97 * ScaleEconomics!$N$92</f>
        <v>3554502.2634246578</v>
      </c>
      <c r="R124" s="122">
        <f xml:space="preserve"> R113 / ScaleEconomics!$N$97 * ScaleEconomics!$N$92</f>
        <v>0</v>
      </c>
      <c r="S124" s="122">
        <f xml:space="preserve"> S113 / ScaleEconomics!$N$97 * ScaleEconomics!$N$92</f>
        <v>0</v>
      </c>
      <c r="T124" s="122">
        <f xml:space="preserve"> T113 / ScaleEconomics!$N$97 * ScaleEconomics!$N$92</f>
        <v>0</v>
      </c>
      <c r="U124" s="122">
        <f xml:space="preserve"> U113 / ScaleEconomics!$N$97 * ScaleEconomics!$N$92</f>
        <v>0</v>
      </c>
      <c r="V124" s="122">
        <f xml:space="preserve"> V113 / ScaleEconomics!$N$97 * ScaleEconomics!$N$92</f>
        <v>0</v>
      </c>
      <c r="W124" s="122">
        <f xml:space="preserve"> W113 / ScaleEconomics!$N$97 * ScaleEconomics!$N$92</f>
        <v>0</v>
      </c>
      <c r="X124" s="122">
        <f xml:space="preserve"> X113 / ScaleEconomics!$N$97 * ScaleEconomics!$N$92</f>
        <v>0</v>
      </c>
      <c r="Y124" s="122">
        <f xml:space="preserve"> Y113 / ScaleEconomics!$N$97 * ScaleEconomics!$N$92</f>
        <v>0</v>
      </c>
      <c r="Z124" s="122">
        <f xml:space="preserve"> Z113 / ScaleEconomics!$N$97 * ScaleEconomics!$N$92</f>
        <v>0</v>
      </c>
      <c r="AA124" s="122">
        <f xml:space="preserve"> AA113 / ScaleEconomics!$N$97 * ScaleEconomics!$N$92</f>
        <v>0</v>
      </c>
      <c r="AB124" s="122">
        <f xml:space="preserve"> AB113 / ScaleEconomics!$N$97 * ScaleEconomics!$N$92</f>
        <v>0</v>
      </c>
      <c r="AC124" s="122">
        <f xml:space="preserve"> AC113 / ScaleEconomics!$N$97 * ScaleEconomics!$N$92</f>
        <v>0</v>
      </c>
      <c r="AD124" s="122">
        <f xml:space="preserve"> AD113 / ScaleEconomics!$N$97 * ScaleEconomics!$N$92</f>
        <v>0</v>
      </c>
      <c r="AE124" s="122">
        <f xml:space="preserve"> AE113 / ScaleEconomics!$N$97 * ScaleEconomics!$N$92</f>
        <v>0</v>
      </c>
      <c r="AF124" s="122">
        <f xml:space="preserve"> AF113 / ScaleEconomics!$N$97 * ScaleEconomics!$N$92</f>
        <v>0</v>
      </c>
      <c r="AG124" s="122">
        <f xml:space="preserve"> AG113 / ScaleEconomics!$N$97 * ScaleEconomics!$N$92</f>
        <v>0</v>
      </c>
      <c r="AH124" s="122">
        <f xml:space="preserve"> AH113 / ScaleEconomics!$N$97 * ScaleEconomics!$N$92</f>
        <v>0</v>
      </c>
      <c r="AI124" s="122">
        <f xml:space="preserve"> AI113 / ScaleEconomics!$N$97 * ScaleEconomics!$N$92</f>
        <v>0</v>
      </c>
      <c r="AJ124" s="122">
        <f xml:space="preserve"> AJ113 / ScaleEconomics!$N$97 * ScaleEconomics!$N$92</f>
        <v>0</v>
      </c>
      <c r="AK124" s="122">
        <f xml:space="preserve"> AK113 / ScaleEconomics!$N$97 * ScaleEconomics!$N$92</f>
        <v>0</v>
      </c>
      <c r="AL124" s="122">
        <f xml:space="preserve"> AL113 / ScaleEconomics!$N$97 * ScaleEconomics!$N$92</f>
        <v>0</v>
      </c>
      <c r="AM124" s="122">
        <f xml:space="preserve"> AM113 / ScaleEconomics!$N$97 * ScaleEconomics!$N$92</f>
        <v>0</v>
      </c>
      <c r="AN124" s="122">
        <f xml:space="preserve"> AN113 / ScaleEconomics!$N$97 * ScaleEconomics!$N$92</f>
        <v>0</v>
      </c>
      <c r="AO124" s="122">
        <f xml:space="preserve"> AO113 / ScaleEconomics!$N$97 * ScaleEconomics!$N$92</f>
        <v>0</v>
      </c>
      <c r="AP124" s="122">
        <f xml:space="preserve"> AP113 / ScaleEconomics!$N$97 * ScaleEconomics!$N$92</f>
        <v>0</v>
      </c>
      <c r="AQ124" s="122">
        <f xml:space="preserve"> AQ113 / ScaleEconomics!$N$97 * ScaleEconomics!$N$92</f>
        <v>0</v>
      </c>
      <c r="AR124" s="122">
        <f xml:space="preserve"> AR113 / ScaleEconomics!$N$97 * ScaleEconomics!$N$92</f>
        <v>0</v>
      </c>
      <c r="AS124" s="122">
        <f xml:space="preserve"> AS113 / ScaleEconomics!$N$97 * ScaleEconomics!$N$92</f>
        <v>0</v>
      </c>
      <c r="AT124" s="122">
        <f xml:space="preserve"> AT113 / ScaleEconomics!$N$97 * ScaleEconomics!$N$92</f>
        <v>0</v>
      </c>
      <c r="AU124" s="122">
        <f xml:space="preserve"> AU113 / ScaleEconomics!$N$97 * ScaleEconomics!$N$92</f>
        <v>0</v>
      </c>
      <c r="AV124" s="122">
        <f xml:space="preserve"> AV113 / ScaleEconomics!$N$97 * ScaleEconomics!$N$92</f>
        <v>0</v>
      </c>
      <c r="AW124" s="122">
        <f xml:space="preserve"> AW113 / ScaleEconomics!$N$97 * ScaleEconomics!$N$92</f>
        <v>0</v>
      </c>
      <c r="AX124" s="122">
        <f xml:space="preserve"> AX113 / ScaleEconomics!$N$97 * ScaleEconomics!$N$92</f>
        <v>0</v>
      </c>
      <c r="AY124" s="122">
        <f xml:space="preserve"> AY113 / ScaleEconomics!$N$97 * ScaleEconomics!$N$92</f>
        <v>0</v>
      </c>
      <c r="AZ124" s="122">
        <f xml:space="preserve"> AZ113 / ScaleEconomics!$N$97 * ScaleEconomics!$N$92</f>
        <v>0</v>
      </c>
      <c r="BA124" s="122">
        <f xml:space="preserve"> BA113 / ScaleEconomics!$N$97 * ScaleEconomics!$N$92</f>
        <v>0</v>
      </c>
      <c r="BB124" s="122">
        <f xml:space="preserve"> BB113 / ScaleEconomics!$N$97 * ScaleEconomics!$N$92</f>
        <v>0</v>
      </c>
      <c r="BC124" s="122">
        <f xml:space="preserve"> BC113 / ScaleEconomics!$N$97 * ScaleEconomics!$N$92</f>
        <v>0</v>
      </c>
      <c r="BD124" s="122">
        <f xml:space="preserve"> BD113 / ScaleEconomics!$N$97 * ScaleEconomics!$N$92</f>
        <v>0</v>
      </c>
      <c r="BE124" s="122">
        <f xml:space="preserve"> BE113 / ScaleEconomics!$N$97 * ScaleEconomics!$N$92</f>
        <v>0</v>
      </c>
      <c r="BF124" s="122">
        <f xml:space="preserve"> BF113 / ScaleEconomics!$N$97 * ScaleEconomics!$N$92</f>
        <v>0</v>
      </c>
      <c r="BG124" s="122">
        <f xml:space="preserve"> BG113 / ScaleEconomics!$N$97 * ScaleEconomics!$N$92</f>
        <v>0</v>
      </c>
      <c r="BH124" s="122">
        <f xml:space="preserve"> BH113 / ScaleEconomics!$N$97 * ScaleEconomics!$N$92</f>
        <v>0</v>
      </c>
      <c r="BI124" s="122">
        <f xml:space="preserve"> BI113 / ScaleEconomics!$N$97 * ScaleEconomics!$N$92</f>
        <v>0</v>
      </c>
      <c r="BJ124" s="122">
        <f xml:space="preserve"> BJ113 / ScaleEconomics!$N$97 * ScaleEconomics!$N$92</f>
        <v>0</v>
      </c>
      <c r="BK124" s="122">
        <f xml:space="preserve"> BK113 / ScaleEconomics!$N$97 * ScaleEconomics!$N$92</f>
        <v>0</v>
      </c>
      <c r="BL124" s="122">
        <f xml:space="preserve"> BL113 / ScaleEconomics!$N$97 * ScaleEconomics!$N$92</f>
        <v>0</v>
      </c>
      <c r="BM124" s="122">
        <f xml:space="preserve"> BM113 / ScaleEconomics!$N$97 * ScaleEconomics!$N$92</f>
        <v>0</v>
      </c>
      <c r="BN124" s="122">
        <f xml:space="preserve"> BN113 / ScaleEconomics!$N$97 * ScaleEconomics!$N$92</f>
        <v>0</v>
      </c>
      <c r="BO124" s="122">
        <f xml:space="preserve"> BO113 / ScaleEconomics!$N$97 * ScaleEconomics!$N$92</f>
        <v>0</v>
      </c>
      <c r="BP124" s="122">
        <f xml:space="preserve"> BP113 / ScaleEconomics!$N$97 * ScaleEconomics!$N$92</f>
        <v>0</v>
      </c>
      <c r="BQ124" s="122">
        <f xml:space="preserve"> BQ113 / ScaleEconomics!$N$97 * ScaleEconomics!$N$92</f>
        <v>0</v>
      </c>
      <c r="BR124" s="122">
        <f xml:space="preserve"> BR113 / ScaleEconomics!$N$97 * ScaleEconomics!$N$92</f>
        <v>0</v>
      </c>
      <c r="BS124" s="122">
        <f xml:space="preserve"> BS113 / ScaleEconomics!$N$97 * ScaleEconomics!$N$92</f>
        <v>0</v>
      </c>
      <c r="BT124" s="122">
        <f xml:space="preserve"> BT113 / ScaleEconomics!$N$97 * ScaleEconomics!$N$92</f>
        <v>0</v>
      </c>
      <c r="BU124" s="122">
        <f xml:space="preserve"> BU113 / ScaleEconomics!$N$97 * ScaleEconomics!$N$92</f>
        <v>0</v>
      </c>
      <c r="BV124" s="122">
        <f xml:space="preserve"> BV113 / ScaleEconomics!$N$97 * ScaleEconomics!$N$92</f>
        <v>0</v>
      </c>
      <c r="BW124" s="122">
        <f xml:space="preserve"> BW113 / ScaleEconomics!$N$97 * ScaleEconomics!$N$92</f>
        <v>0</v>
      </c>
      <c r="BX124" s="122">
        <f xml:space="preserve"> BX113 / ScaleEconomics!$N$97 * ScaleEconomics!$N$92</f>
        <v>0</v>
      </c>
      <c r="BY124" s="122">
        <f xml:space="preserve"> BY113 / ScaleEconomics!$N$97 * ScaleEconomics!$N$92</f>
        <v>0</v>
      </c>
      <c r="BZ124" s="122">
        <f xml:space="preserve"> BZ113 / ScaleEconomics!$N$97 * ScaleEconomics!$N$92</f>
        <v>0</v>
      </c>
    </row>
    <row r="125" spans="1:78" ht="15" thickBot="1" x14ac:dyDescent="0.25">
      <c r="A125" s="168" t="s">
        <v>203</v>
      </c>
      <c r="B125" s="105"/>
      <c r="C125" s="57">
        <f>SUM(F125:BB125)</f>
        <v>12601098.296786692</v>
      </c>
      <c r="E125" s="93"/>
      <c r="F125" s="124">
        <f t="shared" ref="F125:AK125" si="87">F124+F123</f>
        <v>0</v>
      </c>
      <c r="G125" s="124">
        <f t="shared" si="87"/>
        <v>0</v>
      </c>
      <c r="H125" s="124">
        <f t="shared" si="87"/>
        <v>0</v>
      </c>
      <c r="I125" s="124">
        <f t="shared" si="87"/>
        <v>0</v>
      </c>
      <c r="J125" s="124">
        <f t="shared" si="87"/>
        <v>0</v>
      </c>
      <c r="K125" s="124">
        <f t="shared" si="87"/>
        <v>0</v>
      </c>
      <c r="L125" s="124">
        <f t="shared" si="87"/>
        <v>0</v>
      </c>
      <c r="M125" s="124">
        <f t="shared" si="87"/>
        <v>0</v>
      </c>
      <c r="N125" s="124">
        <f t="shared" si="87"/>
        <v>0</v>
      </c>
      <c r="O125" s="124">
        <f t="shared" si="87"/>
        <v>3290461.0333584808</v>
      </c>
      <c r="P125" s="124">
        <f t="shared" si="87"/>
        <v>5756135</v>
      </c>
      <c r="Q125" s="124">
        <f t="shared" si="87"/>
        <v>3554502.2634282121</v>
      </c>
      <c r="R125" s="124">
        <f t="shared" si="87"/>
        <v>0</v>
      </c>
      <c r="S125" s="124">
        <f t="shared" si="87"/>
        <v>0</v>
      </c>
      <c r="T125" s="124">
        <f t="shared" si="87"/>
        <v>0</v>
      </c>
      <c r="U125" s="124">
        <f t="shared" si="87"/>
        <v>0</v>
      </c>
      <c r="V125" s="124">
        <f t="shared" si="87"/>
        <v>0</v>
      </c>
      <c r="W125" s="124">
        <f t="shared" si="87"/>
        <v>0</v>
      </c>
      <c r="X125" s="124">
        <f t="shared" si="87"/>
        <v>0</v>
      </c>
      <c r="Y125" s="124">
        <f t="shared" si="87"/>
        <v>0</v>
      </c>
      <c r="Z125" s="124">
        <f t="shared" si="87"/>
        <v>0</v>
      </c>
      <c r="AA125" s="124">
        <f t="shared" si="87"/>
        <v>0</v>
      </c>
      <c r="AB125" s="124">
        <f t="shared" si="87"/>
        <v>0</v>
      </c>
      <c r="AC125" s="124">
        <f t="shared" si="87"/>
        <v>0</v>
      </c>
      <c r="AD125" s="124">
        <f t="shared" si="87"/>
        <v>0</v>
      </c>
      <c r="AE125" s="124">
        <f t="shared" si="87"/>
        <v>0</v>
      </c>
      <c r="AF125" s="124">
        <f t="shared" si="87"/>
        <v>0</v>
      </c>
      <c r="AG125" s="124">
        <f t="shared" si="87"/>
        <v>0</v>
      </c>
      <c r="AH125" s="124">
        <f t="shared" si="87"/>
        <v>0</v>
      </c>
      <c r="AI125" s="124">
        <f t="shared" si="87"/>
        <v>0</v>
      </c>
      <c r="AJ125" s="124">
        <f t="shared" si="87"/>
        <v>0</v>
      </c>
      <c r="AK125" s="124">
        <f t="shared" si="87"/>
        <v>0</v>
      </c>
      <c r="AL125" s="124">
        <f t="shared" ref="AL125:BQ125" si="88">AL124+AL123</f>
        <v>0</v>
      </c>
      <c r="AM125" s="124">
        <f t="shared" si="88"/>
        <v>0</v>
      </c>
      <c r="AN125" s="124">
        <f t="shared" si="88"/>
        <v>0</v>
      </c>
      <c r="AO125" s="124">
        <f t="shared" si="88"/>
        <v>0</v>
      </c>
      <c r="AP125" s="124">
        <f t="shared" si="88"/>
        <v>0</v>
      </c>
      <c r="AQ125" s="124">
        <f t="shared" si="88"/>
        <v>0</v>
      </c>
      <c r="AR125" s="124">
        <f t="shared" si="88"/>
        <v>0</v>
      </c>
      <c r="AS125" s="124">
        <f t="shared" si="88"/>
        <v>0</v>
      </c>
      <c r="AT125" s="124">
        <f t="shared" si="88"/>
        <v>0</v>
      </c>
      <c r="AU125" s="124">
        <f t="shared" si="88"/>
        <v>0</v>
      </c>
      <c r="AV125" s="124">
        <f t="shared" si="88"/>
        <v>0</v>
      </c>
      <c r="AW125" s="124">
        <f t="shared" si="88"/>
        <v>0</v>
      </c>
      <c r="AX125" s="124">
        <f t="shared" si="88"/>
        <v>0</v>
      </c>
      <c r="AY125" s="124">
        <f t="shared" si="88"/>
        <v>0</v>
      </c>
      <c r="AZ125" s="124">
        <f t="shared" si="88"/>
        <v>0</v>
      </c>
      <c r="BA125" s="124">
        <f t="shared" si="88"/>
        <v>0</v>
      </c>
      <c r="BB125" s="124">
        <f t="shared" si="88"/>
        <v>0</v>
      </c>
      <c r="BC125" s="124">
        <f t="shared" si="88"/>
        <v>0</v>
      </c>
      <c r="BD125" s="124">
        <f t="shared" si="88"/>
        <v>0</v>
      </c>
      <c r="BE125" s="124">
        <f t="shared" si="88"/>
        <v>0</v>
      </c>
      <c r="BF125" s="124">
        <f t="shared" si="88"/>
        <v>0</v>
      </c>
      <c r="BG125" s="124">
        <f t="shared" si="88"/>
        <v>0</v>
      </c>
      <c r="BH125" s="124">
        <f t="shared" si="88"/>
        <v>0</v>
      </c>
      <c r="BI125" s="124">
        <f t="shared" si="88"/>
        <v>0</v>
      </c>
      <c r="BJ125" s="124">
        <f t="shared" si="88"/>
        <v>0</v>
      </c>
      <c r="BK125" s="124">
        <f t="shared" si="88"/>
        <v>0</v>
      </c>
      <c r="BL125" s="124">
        <f t="shared" si="88"/>
        <v>0</v>
      </c>
      <c r="BM125" s="124">
        <f t="shared" si="88"/>
        <v>0</v>
      </c>
      <c r="BN125" s="124">
        <f t="shared" si="88"/>
        <v>0</v>
      </c>
      <c r="BO125" s="124">
        <f t="shared" si="88"/>
        <v>0</v>
      </c>
      <c r="BP125" s="124">
        <f t="shared" si="88"/>
        <v>0</v>
      </c>
      <c r="BQ125" s="124">
        <f t="shared" si="88"/>
        <v>0</v>
      </c>
      <c r="BR125" s="124">
        <f t="shared" ref="BR125:BZ125" si="89">BR124+BR123</f>
        <v>0</v>
      </c>
      <c r="BS125" s="124">
        <f t="shared" si="89"/>
        <v>0</v>
      </c>
      <c r="BT125" s="124">
        <f t="shared" si="89"/>
        <v>0</v>
      </c>
      <c r="BU125" s="124">
        <f t="shared" si="89"/>
        <v>0</v>
      </c>
      <c r="BV125" s="124">
        <f t="shared" si="89"/>
        <v>0</v>
      </c>
      <c r="BW125" s="124">
        <f t="shared" si="89"/>
        <v>0</v>
      </c>
      <c r="BX125" s="124">
        <f t="shared" si="89"/>
        <v>0</v>
      </c>
      <c r="BY125" s="124">
        <f t="shared" si="89"/>
        <v>0</v>
      </c>
      <c r="BZ125" s="124">
        <f t="shared" si="89"/>
        <v>0</v>
      </c>
    </row>
    <row r="126" spans="1:78" ht="16" thickTop="1" thickBot="1" x14ac:dyDescent="0.25">
      <c r="A126" s="170" t="s">
        <v>202</v>
      </c>
      <c r="B126" s="108"/>
      <c r="C126" s="153"/>
      <c r="E126" s="93"/>
      <c r="F126" s="126">
        <f>MAX(F$72-F125,0)</f>
        <v>0</v>
      </c>
      <c r="G126" s="126">
        <f>MAX(G$72-G125,0)</f>
        <v>0</v>
      </c>
      <c r="H126" s="126">
        <f t="shared" ref="H126:BS126" si="90">MAX(H$72-H125,0)</f>
        <v>0</v>
      </c>
      <c r="I126" s="126">
        <f t="shared" si="90"/>
        <v>0</v>
      </c>
      <c r="J126" s="126">
        <f t="shared" si="90"/>
        <v>0</v>
      </c>
      <c r="K126" s="126">
        <f t="shared" si="90"/>
        <v>0</v>
      </c>
      <c r="L126" s="126">
        <f t="shared" si="90"/>
        <v>0</v>
      </c>
      <c r="M126" s="126">
        <f t="shared" si="90"/>
        <v>0</v>
      </c>
      <c r="N126" s="126">
        <f t="shared" si="90"/>
        <v>0</v>
      </c>
      <c r="O126" s="126">
        <f t="shared" si="90"/>
        <v>0</v>
      </c>
      <c r="P126" s="126">
        <f t="shared" si="90"/>
        <v>0</v>
      </c>
      <c r="Q126" s="126">
        <f t="shared" si="90"/>
        <v>5657497.7365717879</v>
      </c>
      <c r="R126" s="126">
        <f t="shared" si="90"/>
        <v>0</v>
      </c>
      <c r="S126" s="126">
        <f t="shared" si="90"/>
        <v>0</v>
      </c>
      <c r="T126" s="126">
        <f t="shared" si="90"/>
        <v>0</v>
      </c>
      <c r="U126" s="126">
        <f t="shared" si="90"/>
        <v>0</v>
      </c>
      <c r="V126" s="126">
        <f t="shared" si="90"/>
        <v>0</v>
      </c>
      <c r="W126" s="126">
        <f t="shared" si="90"/>
        <v>0</v>
      </c>
      <c r="X126" s="126">
        <f t="shared" si="90"/>
        <v>0</v>
      </c>
      <c r="Y126" s="126">
        <f t="shared" si="90"/>
        <v>0</v>
      </c>
      <c r="Z126" s="126">
        <f t="shared" si="90"/>
        <v>0</v>
      </c>
      <c r="AA126" s="126">
        <f t="shared" si="90"/>
        <v>0</v>
      </c>
      <c r="AB126" s="126">
        <f t="shared" si="90"/>
        <v>0</v>
      </c>
      <c r="AC126" s="126">
        <f t="shared" si="90"/>
        <v>0</v>
      </c>
      <c r="AD126" s="126">
        <f t="shared" si="90"/>
        <v>0</v>
      </c>
      <c r="AE126" s="126">
        <f t="shared" si="90"/>
        <v>0</v>
      </c>
      <c r="AF126" s="126">
        <f t="shared" si="90"/>
        <v>0</v>
      </c>
      <c r="AG126" s="126">
        <f t="shared" si="90"/>
        <v>0</v>
      </c>
      <c r="AH126" s="126">
        <f t="shared" si="90"/>
        <v>0</v>
      </c>
      <c r="AI126" s="126">
        <f t="shared" si="90"/>
        <v>0</v>
      </c>
      <c r="AJ126" s="126">
        <f t="shared" si="90"/>
        <v>0</v>
      </c>
      <c r="AK126" s="126">
        <f t="shared" si="90"/>
        <v>0</v>
      </c>
      <c r="AL126" s="126">
        <f t="shared" si="90"/>
        <v>0</v>
      </c>
      <c r="AM126" s="126">
        <f t="shared" si="90"/>
        <v>0</v>
      </c>
      <c r="AN126" s="126">
        <f t="shared" si="90"/>
        <v>0</v>
      </c>
      <c r="AO126" s="126">
        <f t="shared" si="90"/>
        <v>0</v>
      </c>
      <c r="AP126" s="126">
        <f t="shared" si="90"/>
        <v>0</v>
      </c>
      <c r="AQ126" s="126">
        <f t="shared" si="90"/>
        <v>0</v>
      </c>
      <c r="AR126" s="126">
        <f t="shared" si="90"/>
        <v>0</v>
      </c>
      <c r="AS126" s="126">
        <f t="shared" si="90"/>
        <v>0</v>
      </c>
      <c r="AT126" s="126">
        <f t="shared" si="90"/>
        <v>0</v>
      </c>
      <c r="AU126" s="126">
        <f t="shared" si="90"/>
        <v>0</v>
      </c>
      <c r="AV126" s="126">
        <f t="shared" si="90"/>
        <v>0</v>
      </c>
      <c r="AW126" s="126">
        <f t="shared" si="90"/>
        <v>0</v>
      </c>
      <c r="AX126" s="126">
        <f t="shared" si="90"/>
        <v>0</v>
      </c>
      <c r="AY126" s="126">
        <f t="shared" si="90"/>
        <v>0</v>
      </c>
      <c r="AZ126" s="126">
        <f t="shared" si="90"/>
        <v>0</v>
      </c>
      <c r="BA126" s="126">
        <f t="shared" si="90"/>
        <v>0</v>
      </c>
      <c r="BB126" s="126">
        <f t="shared" si="90"/>
        <v>0</v>
      </c>
      <c r="BC126" s="126">
        <f t="shared" si="90"/>
        <v>0</v>
      </c>
      <c r="BD126" s="126">
        <f t="shared" si="90"/>
        <v>0</v>
      </c>
      <c r="BE126" s="126">
        <f t="shared" si="90"/>
        <v>0</v>
      </c>
      <c r="BF126" s="126">
        <f t="shared" si="90"/>
        <v>0</v>
      </c>
      <c r="BG126" s="126">
        <f t="shared" si="90"/>
        <v>0</v>
      </c>
      <c r="BH126" s="126">
        <f t="shared" si="90"/>
        <v>0</v>
      </c>
      <c r="BI126" s="126">
        <f t="shared" si="90"/>
        <v>0</v>
      </c>
      <c r="BJ126" s="126">
        <f t="shared" si="90"/>
        <v>0</v>
      </c>
      <c r="BK126" s="126">
        <f t="shared" si="90"/>
        <v>0</v>
      </c>
      <c r="BL126" s="126">
        <f t="shared" si="90"/>
        <v>0</v>
      </c>
      <c r="BM126" s="126">
        <f t="shared" si="90"/>
        <v>0</v>
      </c>
      <c r="BN126" s="126">
        <f t="shared" si="90"/>
        <v>0</v>
      </c>
      <c r="BO126" s="126">
        <f t="shared" si="90"/>
        <v>0</v>
      </c>
      <c r="BP126" s="126">
        <f t="shared" si="90"/>
        <v>0</v>
      </c>
      <c r="BQ126" s="126">
        <f t="shared" si="90"/>
        <v>0</v>
      </c>
      <c r="BR126" s="126">
        <f t="shared" si="90"/>
        <v>0</v>
      </c>
      <c r="BS126" s="126">
        <f t="shared" si="90"/>
        <v>0</v>
      </c>
      <c r="BT126" s="126">
        <f t="shared" ref="BT126:BZ126" si="91">MAX(BT$72-BT125,0)</f>
        <v>0</v>
      </c>
      <c r="BU126" s="126">
        <f t="shared" si="91"/>
        <v>0</v>
      </c>
      <c r="BV126" s="126">
        <f t="shared" si="91"/>
        <v>0</v>
      </c>
      <c r="BW126" s="126">
        <f t="shared" si="91"/>
        <v>0</v>
      </c>
      <c r="BX126" s="126">
        <f t="shared" si="91"/>
        <v>0</v>
      </c>
      <c r="BY126" s="126">
        <f t="shared" si="91"/>
        <v>0</v>
      </c>
      <c r="BZ126" s="126">
        <f t="shared" si="91"/>
        <v>0</v>
      </c>
    </row>
    <row r="127" spans="1:78" x14ac:dyDescent="0.2">
      <c r="E127" s="9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</row>
    <row r="128" spans="1:78" x14ac:dyDescent="0.2">
      <c r="E128" s="9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</row>
    <row r="129" spans="1:78" x14ac:dyDescent="0.2">
      <c r="A129" s="156" t="s">
        <v>205</v>
      </c>
      <c r="B129" s="31"/>
      <c r="E129" s="9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</row>
    <row r="130" spans="1:78" x14ac:dyDescent="0.2">
      <c r="A130" s="155" t="s">
        <v>189</v>
      </c>
      <c r="E130" s="93"/>
      <c r="F130" s="63">
        <f>E135</f>
        <v>0</v>
      </c>
      <c r="G130" s="63">
        <f>F135</f>
        <v>3.0899316438848246E-6</v>
      </c>
      <c r="H130" s="63">
        <f t="shared" ref="H130:BS130" si="92">G135</f>
        <v>8.0499074981435269E-6</v>
      </c>
      <c r="I130" s="63">
        <f t="shared" si="92"/>
        <v>2.2282951572492499E-5</v>
      </c>
      <c r="J130" s="63">
        <f t="shared" si="92"/>
        <v>5.8283880284035563E-5</v>
      </c>
      <c r="K130" s="63">
        <f t="shared" si="92"/>
        <v>1.5583649814333937E-4</v>
      </c>
      <c r="L130" s="63">
        <f t="shared" si="92"/>
        <v>4.2092602403676359E-4</v>
      </c>
      <c r="M130" s="63">
        <f t="shared" si="92"/>
        <v>1.0844192030296631E-3</v>
      </c>
      <c r="N130" s="63">
        <f t="shared" si="92"/>
        <v>2.8831237131419448E-3</v>
      </c>
      <c r="O130" s="63">
        <f t="shared" si="92"/>
        <v>7.4271839885843155E-3</v>
      </c>
      <c r="P130" s="63">
        <f t="shared" si="92"/>
        <v>1.9742843705858278E-2</v>
      </c>
      <c r="Q130" s="63">
        <f t="shared" si="92"/>
        <v>4.9274201311524317E-2</v>
      </c>
      <c r="R130" s="63">
        <f t="shared" si="92"/>
        <v>0.12692504688344552</v>
      </c>
      <c r="S130" s="63">
        <f t="shared" si="92"/>
        <v>0.33744673614020526</v>
      </c>
      <c r="T130" s="63">
        <f t="shared" si="92"/>
        <v>0.86928961110953418</v>
      </c>
      <c r="U130" s="63">
        <f t="shared" si="92"/>
        <v>2.3111194301852174</v>
      </c>
      <c r="V130" s="63">
        <f t="shared" si="92"/>
        <v>5.9536273299696871</v>
      </c>
      <c r="W130" s="63">
        <f t="shared" si="92"/>
        <v>15.828492169384642</v>
      </c>
      <c r="X130" s="63">
        <f t="shared" si="92"/>
        <v>42.082103979717274</v>
      </c>
      <c r="Y130" s="63">
        <f t="shared" si="92"/>
        <v>108.40684435602364</v>
      </c>
      <c r="Z130" s="63">
        <f t="shared" si="92"/>
        <v>288.2136875379058</v>
      </c>
      <c r="AA130" s="63">
        <f t="shared" si="92"/>
        <v>742.4613650794771</v>
      </c>
      <c r="AB130" s="63">
        <f t="shared" si="92"/>
        <v>1973.9300516968988</v>
      </c>
      <c r="AC130" s="63">
        <f t="shared" si="92"/>
        <v>4927.1113193193523</v>
      </c>
      <c r="AD130" s="63">
        <f t="shared" si="92"/>
        <v>12692.63034414098</v>
      </c>
      <c r="AE130" s="63">
        <f t="shared" si="92"/>
        <v>33745.00768628934</v>
      </c>
      <c r="AF130" s="63">
        <f t="shared" si="92"/>
        <v>86929.82170766851</v>
      </c>
      <c r="AG130" s="63">
        <f t="shared" si="92"/>
        <v>231114.23102675789</v>
      </c>
      <c r="AH130" s="63">
        <f t="shared" si="92"/>
        <v>595368.62708802603</v>
      </c>
      <c r="AI130" s="63">
        <f t="shared" si="92"/>
        <v>1582864.8871457134</v>
      </c>
      <c r="AJ130" s="63">
        <f t="shared" si="92"/>
        <v>4208252.0592546714</v>
      </c>
      <c r="AK130" s="63">
        <f t="shared" si="92"/>
        <v>10840791.758378286</v>
      </c>
      <c r="AL130" s="63">
        <f t="shared" si="92"/>
        <v>28821654.085341267</v>
      </c>
      <c r="AM130" s="63">
        <f t="shared" si="92"/>
        <v>74246871.544699207</v>
      </c>
      <c r="AN130" s="63">
        <f t="shared" si="92"/>
        <v>197394959.36044124</v>
      </c>
      <c r="AO130" s="63">
        <f t="shared" si="92"/>
        <v>508505103.41319513</v>
      </c>
      <c r="AP130" s="63">
        <f t="shared" si="92"/>
        <v>1309949560.1866128</v>
      </c>
      <c r="AQ130" s="63">
        <f t="shared" si="92"/>
        <v>3482671186.2410488</v>
      </c>
      <c r="AR130" s="63">
        <f t="shared" si="92"/>
        <v>8971637763.4542923</v>
      </c>
      <c r="AS130" s="63">
        <f t="shared" si="92"/>
        <v>23852265218.305969</v>
      </c>
      <c r="AT130" s="63">
        <f t="shared" si="92"/>
        <v>61445330877.604652</v>
      </c>
      <c r="AU130" s="63">
        <f t="shared" si="92"/>
        <v>163360399423.31519</v>
      </c>
      <c r="AV130" s="63">
        <f t="shared" si="92"/>
        <v>434314857102.8642</v>
      </c>
      <c r="AW130" s="63">
        <f t="shared" si="92"/>
        <v>1118829589370.1455</v>
      </c>
      <c r="AX130" s="63">
        <f t="shared" si="92"/>
        <v>2974553900119.8027</v>
      </c>
      <c r="AY130" s="63">
        <f t="shared" si="92"/>
        <v>7662687251433.7861</v>
      </c>
      <c r="AZ130" s="63">
        <f t="shared" si="92"/>
        <v>20372250131480.895</v>
      </c>
      <c r="BA130" s="63">
        <f t="shared" si="92"/>
        <v>50851013761371.961</v>
      </c>
      <c r="BB130" s="63">
        <f t="shared" si="92"/>
        <v>130996252868726.03</v>
      </c>
      <c r="BC130" s="63">
        <f t="shared" si="92"/>
        <v>348270566468579.62</v>
      </c>
      <c r="BD130" s="63">
        <f t="shared" si="92"/>
        <v>897172658266815.88</v>
      </c>
      <c r="BE130" s="63">
        <f t="shared" si="92"/>
        <v>2385250135573165</v>
      </c>
      <c r="BF130" s="63">
        <f t="shared" si="92"/>
        <v>6144593918638039</v>
      </c>
      <c r="BG130" s="63">
        <f t="shared" si="92"/>
        <v>1.633620166912696E+16</v>
      </c>
      <c r="BH130" s="63">
        <f t="shared" si="92"/>
        <v>4.3431915681994984E+16</v>
      </c>
      <c r="BI130" s="63">
        <f t="shared" si="92"/>
        <v>1.1188406657830813E+17</v>
      </c>
      <c r="BJ130" s="63">
        <f t="shared" si="92"/>
        <v>2.9745833482034163E+17</v>
      </c>
      <c r="BK130" s="63">
        <f t="shared" si="92"/>
        <v>7.6627631120375808E+17</v>
      </c>
      <c r="BL130" s="63">
        <f t="shared" si="92"/>
        <v>2.037245181675721E+18</v>
      </c>
      <c r="BM130" s="63">
        <f t="shared" si="92"/>
        <v>5.0851517186408233E+18</v>
      </c>
      <c r="BN130" s="63">
        <f t="shared" si="92"/>
        <v>1.3099754973162953E+19</v>
      </c>
      <c r="BO130" s="63">
        <f t="shared" si="92"/>
        <v>3.482740143471879E+19</v>
      </c>
      <c r="BP130" s="63">
        <f t="shared" si="92"/>
        <v>8.9718154027613323E+19</v>
      </c>
      <c r="BQ130" s="63">
        <f t="shared" si="92"/>
        <v>2.3852737495495085E+20</v>
      </c>
      <c r="BR130" s="63">
        <f t="shared" si="92"/>
        <v>6.1446547501178369E+20</v>
      </c>
      <c r="BS130" s="63">
        <f t="shared" si="92"/>
        <v>1.6336363397523492E+21</v>
      </c>
      <c r="BT130" s="63">
        <f t="shared" ref="BT130:BZ130" si="93">BS135</f>
        <v>4.3432345657960259E+21</v>
      </c>
      <c r="BU130" s="63">
        <f t="shared" si="93"/>
        <v>1.1188517423056729E+22</v>
      </c>
      <c r="BV130" s="63">
        <f t="shared" si="93"/>
        <v>2.9746127965785648E+22</v>
      </c>
      <c r="BW130" s="63">
        <f t="shared" si="93"/>
        <v>7.6628389733923937E+22</v>
      </c>
      <c r="BX130" s="63">
        <f t="shared" si="93"/>
        <v>2.0372653504030207E+23</v>
      </c>
      <c r="BY130" s="63">
        <f t="shared" si="93"/>
        <v>5.0852020616428404E+23</v>
      </c>
      <c r="BZ130" s="63">
        <f t="shared" si="93"/>
        <v>1.3099884660737194E+24</v>
      </c>
    </row>
    <row r="131" spans="1:78" x14ac:dyDescent="0.2">
      <c r="A131" s="155" t="s">
        <v>207</v>
      </c>
      <c r="E131" s="93"/>
      <c r="F131" s="63">
        <f>F130*ScaleEconomics!$N$85</f>
        <v>0</v>
      </c>
      <c r="G131" s="63">
        <f>G130*((1+ScaleEconomics!$N$85)^((G$2-F$2)/365)-1)</f>
        <v>4.8699778452135132E-6</v>
      </c>
      <c r="H131" s="63">
        <f>H130*((1+ScaleEconomics!$N$85)^((H$2-G$2)/365)-1)</f>
        <v>1.3351817994016941E-5</v>
      </c>
      <c r="I131" s="63">
        <f>I130*((1+ScaleEconomics!$N$85)^((I$2-H$2)/365)-1)</f>
        <v>3.5119702631211027E-5</v>
      </c>
      <c r="J131" s="63">
        <f>J130*((1+ScaleEconomics!$N$85)^((J$2-I$2)/365)-1)</f>
        <v>9.6671391778971769E-5</v>
      </c>
      <c r="K131" s="63">
        <f>K130*((1+ScaleEconomics!$N$85)^((K$2-J$2)/365)-1)</f>
        <v>2.5847508937396838E-4</v>
      </c>
      <c r="L131" s="63">
        <f>L130*((1+ScaleEconomics!$N$85)^((L$2-K$2)/365)-1)</f>
        <v>6.6341286726835375E-4</v>
      </c>
      <c r="M131" s="63">
        <f>M130*((1+ScaleEconomics!$N$85)^((M$2-L$2)/365)-1)</f>
        <v>1.7986502119941268E-3</v>
      </c>
      <c r="N131" s="63">
        <f>N130*((1+ScaleEconomics!$N$85)^((N$2-M$2)/365)-1)</f>
        <v>4.5440321101596357E-3</v>
      </c>
      <c r="O131" s="63">
        <f>O130*((1+ScaleEconomics!$N$85)^((O$2-N$2)/365)-1)</f>
        <v>1.2318950105516664E-2</v>
      </c>
      <c r="P131" s="63">
        <f>P130*((1+ScaleEconomics!$N$85)^((P$2-O$2)/365)-1)</f>
        <v>2.9537113613330432E-2</v>
      </c>
      <c r="Q131" s="63">
        <f>Q130*((1+ScaleEconomics!$N$85)^((Q$2-P$2)/365)-1)</f>
        <v>7.7660057368135929E-2</v>
      </c>
      <c r="R131" s="63">
        <f>R130*((1+ScaleEconomics!$N$85)^((R$2-Q$2)/365)-1)</f>
        <v>0.21052168925675976</v>
      </c>
      <c r="S131" s="63">
        <f>S130*((1+ScaleEconomics!$N$85)^((S$2-R$2)/365)-1)</f>
        <v>0.53184287496932892</v>
      </c>
      <c r="T131" s="63">
        <f>T130*((1+ScaleEconomics!$N$85)^((T$2-S$2)/365)-1)</f>
        <v>1.4418298190756833</v>
      </c>
      <c r="U131" s="63">
        <f>U130*((1+ScaleEconomics!$N$85)^((U$2-T$2)/365)-1)</f>
        <v>3.6425078997844698</v>
      </c>
      <c r="V131" s="63">
        <f>V130*((1+ScaleEconomics!$N$85)^((V$2-U$2)/365)-1)</f>
        <v>9.8748648394149541</v>
      </c>
      <c r="W131" s="63">
        <f>W130*((1+ScaleEconomics!$N$85)^((W$2-V$2)/365)-1)</f>
        <v>26.253611810332636</v>
      </c>
      <c r="X131" s="63">
        <f>X130*((1+ScaleEconomics!$N$85)^((X$2-W$2)/365)-1)</f>
        <v>66.324740376306366</v>
      </c>
      <c r="Y131" s="63">
        <f>Y130*((1+ScaleEconomics!$N$85)^((Y$2-X$2)/365)-1)</f>
        <v>179.80684318188216</v>
      </c>
      <c r="Z131" s="63">
        <f>Z130*((1+ScaleEconomics!$N$85)^((Z$2-Y$2)/365)-1)</f>
        <v>454.24767754157131</v>
      </c>
      <c r="AA131" s="63">
        <f>AA130*((1+ScaleEconomics!$N$85)^((AA$2-Z$2)/365)-1)</f>
        <v>1231.4686866174218</v>
      </c>
      <c r="AB131" s="63">
        <f>AB130*((1+ScaleEconomics!$N$85)^((AB$2-AA$2)/365)-1)</f>
        <v>2953.1812676224531</v>
      </c>
      <c r="AC131" s="63">
        <f>AC130*((1+ScaleEconomics!$N$85)^((AC$2-AB$2)/365)-1)</f>
        <v>7765.5190248216268</v>
      </c>
      <c r="AD131" s="63">
        <f>AD130*((1+ScaleEconomics!$N$85)^((AD$2-AC$2)/365)-1)</f>
        <v>21052.37734214836</v>
      </c>
      <c r="AE131" s="63">
        <f>AE130*((1+ScaleEconomics!$N$85)^((AE$2-AD$2)/365)-1)</f>
        <v>53184.814021379163</v>
      </c>
      <c r="AF131" s="63">
        <f>AF130*((1+ScaleEconomics!$N$85)^((AF$2-AE$2)/365)-1)</f>
        <v>144184.40931908938</v>
      </c>
      <c r="AG131" s="63">
        <f>AG130*((1+ScaleEconomics!$N$85)^((AG$2-AF$2)/365)-1)</f>
        <v>364254.39606126817</v>
      </c>
      <c r="AH131" s="63">
        <f>AH130*((1+ScaleEconomics!$N$85)^((AH$2-AG$2)/365)-1)</f>
        <v>987496.26005768741</v>
      </c>
      <c r="AI131" s="63">
        <f>AI130*((1+ScaleEconomics!$N$85)^((AI$2-AH$2)/365)-1)</f>
        <v>2625387.172108958</v>
      </c>
      <c r="AJ131" s="63">
        <f>AJ130*((1+ScaleEconomics!$N$85)^((AJ$2-AI$2)/365)-1)</f>
        <v>6632539.6991236154</v>
      </c>
      <c r="AK131" s="63">
        <f>AK130*((1+ScaleEconomics!$N$85)^((AK$2-AJ$2)/365)-1)</f>
        <v>17980862.326962981</v>
      </c>
      <c r="AL131" s="63">
        <f>AL130*((1+ScaleEconomics!$N$85)^((AL$2-AK$2)/365)-1)</f>
        <v>45425217.45935794</v>
      </c>
      <c r="AM131" s="63">
        <f>AM130*((1+ScaleEconomics!$N$85)^((AM$2-AL$2)/365)-1)</f>
        <v>123148087.81574203</v>
      </c>
      <c r="AN131" s="63">
        <f>AN130*((1+ScaleEconomics!$N$85)^((AN$2-AM$2)/365)-1)</f>
        <v>311110144.05275393</v>
      </c>
      <c r="AO131" s="63">
        <f>AO130*((1+ScaleEconomics!$N$85)^((AO$2-AN$2)/365)-1)</f>
        <v>801444456.77341771</v>
      </c>
      <c r="AP131" s="63">
        <f>AP130*((1+ScaleEconomics!$N$85)^((AP$2-AO$2)/365)-1)</f>
        <v>2172721626.0544357</v>
      </c>
      <c r="AQ131" s="63">
        <f>AQ130*((1+ScaleEconomics!$N$85)^((AQ$2-AP$2)/365)-1)</f>
        <v>5488966577.2132425</v>
      </c>
      <c r="AR131" s="63">
        <f>AR130*((1+ScaleEconomics!$N$85)^((AR$2-AQ$2)/365)-1)</f>
        <v>14880627454.851675</v>
      </c>
      <c r="AS131" s="63">
        <f>AS130*((1+ScaleEconomics!$N$85)^((AS$2-AR$2)/365)-1)</f>
        <v>37593065659.298683</v>
      </c>
      <c r="AT131" s="63">
        <f>AT130*((1+ScaleEconomics!$N$85)^((AT$2-AS$2)/365)-1)</f>
        <v>101915068545.71053</v>
      </c>
      <c r="AU131" s="63">
        <f>AU130*((1+ScaleEconomics!$N$85)^((AU$2-AT$2)/365)-1)</f>
        <v>270954457679.54901</v>
      </c>
      <c r="AV131" s="63">
        <f>AV130*((1+ScaleEconomics!$N$85)^((AV$2-AU$2)/365)-1)</f>
        <v>684514732267.28137</v>
      </c>
      <c r="AW131" s="63">
        <f>AW130*((1+ScaleEconomics!$N$85)^((AW$2-AV$2)/365)-1)</f>
        <v>1855724310749.6575</v>
      </c>
      <c r="AX131" s="63">
        <f>AX130*((1+ScaleEconomics!$N$85)^((AX$2-AW$2)/365)-1)</f>
        <v>4688133351313.9834</v>
      </c>
      <c r="AY131" s="63">
        <f>AY130*((1+ScaleEconomics!$N$85)^((AY$2-AX$2)/365)-1)</f>
        <v>12709562880047.107</v>
      </c>
      <c r="AZ131" s="63">
        <f>AZ130*((1+ScaleEconomics!$N$85)^((AZ$2-AY$2)/365)-1)</f>
        <v>30478763629891.066</v>
      </c>
      <c r="BA131" s="63">
        <f>BA130*((1+ScaleEconomics!$N$85)^((BA$2-AZ$2)/365)-1)</f>
        <v>80145239107354.078</v>
      </c>
      <c r="BB131" s="63">
        <f>BB130*((1+ScaleEconomics!$N$85)^((BB$2-BA$2)/365)-1)</f>
        <v>217274313599853.62</v>
      </c>
      <c r="BC131" s="63">
        <f>BC130*((1+ScaleEconomics!$N$85)^((BC$2-BB$2)/365)-1)</f>
        <v>548902091798236.25</v>
      </c>
      <c r="BD131" s="63">
        <f>BD130*((1+ScaleEconomics!$N$85)^((BD$2-BC$2)/365)-1)</f>
        <v>1488077477306349.2</v>
      </c>
      <c r="BE131" s="63">
        <f>BE130*((1+ScaleEconomics!$N$85)^((BE$2-BD$2)/365)-1)</f>
        <v>3759343783064874</v>
      </c>
      <c r="BF131" s="63">
        <f>BF130*((1+ScaleEconomics!$N$85)^((BF$2-BE$2)/365)-1)</f>
        <v>1.019160775048892E+16</v>
      </c>
      <c r="BG131" s="63">
        <f>BG130*((1+ScaleEconomics!$N$85)^((BG$2-BF$2)/365)-1)</f>
        <v>2.7095714012868024E+16</v>
      </c>
      <c r="BH131" s="63">
        <f>BH130*((1+ScaleEconomics!$N$85)^((BH$2-BG$2)/365)-1)</f>
        <v>6.8452150896313136E+16</v>
      </c>
      <c r="BI131" s="63">
        <f>BI130*((1+ScaleEconomics!$N$85)^((BI$2-BH$2)/365)-1)</f>
        <v>1.8557426824203354E+17</v>
      </c>
      <c r="BJ131" s="63">
        <f>BJ130*((1+ScaleEconomics!$N$85)^((BJ$2-BI$2)/365)-1)</f>
        <v>4.6881797638341651E+17</v>
      </c>
      <c r="BK131" s="63">
        <f>BK130*((1+ScaleEconomics!$N$85)^((BK$2-BJ$2)/365)-1)</f>
        <v>1.2709688704719629E+18</v>
      </c>
      <c r="BL131" s="63">
        <f>BL130*((1+ScaleEconomics!$N$85)^((BL$2-BK$2)/365)-1)</f>
        <v>3.0479065369651021E+18</v>
      </c>
      <c r="BM131" s="63">
        <f>BM130*((1+ScaleEconomics!$N$85)^((BM$2-BL$2)/365)-1)</f>
        <v>8.0146032545221294E+18</v>
      </c>
      <c r="BN131" s="63">
        <f>BN130*((1+ScaleEconomics!$N$85)^((BN$2-BM$2)/365)-1)</f>
        <v>2.1727646461555839E+19</v>
      </c>
      <c r="BO131" s="63">
        <f>BO130*((1+ScaleEconomics!$N$85)^((BO$2-BN$2)/365)-1)</f>
        <v>5.4890752592894542E+19</v>
      </c>
      <c r="BP131" s="63">
        <f>BP130*((1+ScaleEconomics!$N$85)^((BP$2-BO$2)/365)-1)</f>
        <v>1.4880922092733753E+20</v>
      </c>
      <c r="BQ131" s="63">
        <f>BQ130*((1+ScaleEconomics!$N$85)^((BQ$2-BP$2)/365)-1)</f>
        <v>3.7593810005683287E+20</v>
      </c>
      <c r="BR131" s="63">
        <f>BR130*((1+ScaleEconomics!$N$85)^((BR$2-BQ$2)/365)-1)</f>
        <v>1.0191708647405655E+21</v>
      </c>
      <c r="BS131" s="63">
        <f>BS130*((1+ScaleEconomics!$N$85)^((BS$2-BR$2)/365)-1)</f>
        <v>2.7095982260436767E+21</v>
      </c>
      <c r="BT131" s="63">
        <f>BT130*((1+ScaleEconomics!$N$85)^((BT$2-BS$2)/365)-1)</f>
        <v>6.8452828572607043E+21</v>
      </c>
      <c r="BU131" s="63">
        <f>BU130*((1+ScaleEconomics!$N$85)^((BU$2-BT$2)/365)-1)</f>
        <v>1.8557610542728921E+22</v>
      </c>
      <c r="BV131" s="63">
        <f>BV130*((1+ScaleEconomics!$N$85)^((BV$2-BU$2)/365)-1)</f>
        <v>4.6882261768138289E+22</v>
      </c>
      <c r="BW131" s="63">
        <f>BW130*((1+ScaleEconomics!$N$85)^((BW$2-BV$2)/365)-1)</f>
        <v>1.2709814530637812E+23</v>
      </c>
      <c r="BX131" s="63">
        <f>BX130*((1+ScaleEconomics!$N$85)^((BX$2-BW$2)/365)-1)</f>
        <v>3.0479367112398196E+23</v>
      </c>
      <c r="BY131" s="63">
        <f>BY130*((1+ScaleEconomics!$N$85)^((BY$2-BX$2)/365)-1)</f>
        <v>8.014682599094354E+23</v>
      </c>
      <c r="BZ131" s="63">
        <f>BZ130*((1+ScaleEconomics!$N$85)^((BZ$2-BY$2)/365)-1)</f>
        <v>2.1727861565255821E+24</v>
      </c>
    </row>
    <row r="132" spans="1:78" x14ac:dyDescent="0.2">
      <c r="A132" s="155" t="s">
        <v>192</v>
      </c>
      <c r="E132" s="93"/>
      <c r="F132" s="63">
        <f>-MIN(0,F$72*ScaleEconomics!$N$81)</f>
        <v>3.0899316438848246E-6</v>
      </c>
      <c r="G132" s="63">
        <f>-MIN(0,G$72*ScaleEconomics!$N$81)</f>
        <v>8.9998009045189065E-8</v>
      </c>
      <c r="H132" s="63">
        <f>-MIN(0,H$72*ScaleEconomics!$N$81)</f>
        <v>8.812260803320316E-7</v>
      </c>
      <c r="I132" s="63">
        <f>-MIN(0,I$72*ScaleEconomics!$N$81)</f>
        <v>8.812260803320316E-7</v>
      </c>
      <c r="J132" s="63">
        <f>-MIN(0,J$72*ScaleEconomics!$N$81)</f>
        <v>8.812260803320316E-7</v>
      </c>
      <c r="K132" s="63">
        <f>-MIN(0,K$72*ScaleEconomics!$N$81)</f>
        <v>6.6144365194558263E-6</v>
      </c>
      <c r="L132" s="63">
        <f>-MIN(0,L$72*ScaleEconomics!$N$81)</f>
        <v>8.0311724545733484E-8</v>
      </c>
      <c r="M132" s="63">
        <f>-MIN(0,M$72*ScaleEconomics!$N$81)</f>
        <v>5.4298118154768423E-8</v>
      </c>
      <c r="N132" s="63">
        <f>-MIN(0,N$72*ScaleEconomics!$N$81)</f>
        <v>2.8165282734510846E-8</v>
      </c>
      <c r="O132" s="63">
        <f>-MIN(0,O$72*ScaleEconomics!$N$81)</f>
        <v>0</v>
      </c>
      <c r="P132" s="63">
        <f>-MIN(0,P$72*ScaleEconomics!$N$81)</f>
        <v>0</v>
      </c>
      <c r="Q132" s="63">
        <f>-MIN(0,Q$72*ScaleEconomics!$N$81)</f>
        <v>0</v>
      </c>
      <c r="R132" s="63">
        <f>-MIN(0,R$72*ScaleEconomics!$N$81)</f>
        <v>0</v>
      </c>
      <c r="S132" s="63">
        <f>-MIN(0,S$72*ScaleEconomics!$N$81)</f>
        <v>0</v>
      </c>
      <c r="T132" s="63">
        <f>-MIN(0,T$72*ScaleEconomics!$N$81)</f>
        <v>0</v>
      </c>
      <c r="U132" s="63">
        <f>-MIN(0,U$72*ScaleEconomics!$N$81)</f>
        <v>0</v>
      </c>
      <c r="V132" s="63">
        <f>-MIN(0,V$72*ScaleEconomics!$N$81)</f>
        <v>0</v>
      </c>
      <c r="W132" s="63">
        <f>-MIN(0,W$72*ScaleEconomics!$N$81)</f>
        <v>0</v>
      </c>
      <c r="X132" s="63">
        <f>-MIN(0,X$72*ScaleEconomics!$N$81)</f>
        <v>0</v>
      </c>
      <c r="Y132" s="63">
        <f>-MIN(0,Y$72*ScaleEconomics!$N$81)</f>
        <v>0</v>
      </c>
      <c r="Z132" s="63">
        <f>-MIN(0,Z$72*ScaleEconomics!$N$81)</f>
        <v>0</v>
      </c>
      <c r="AA132" s="63">
        <f>-MIN(0,AA$72*ScaleEconomics!$N$81)</f>
        <v>0</v>
      </c>
      <c r="AB132" s="63">
        <f>-MIN(0,AB$72*ScaleEconomics!$N$81)</f>
        <v>0</v>
      </c>
      <c r="AC132" s="63">
        <f>-MIN(0,AC$72*ScaleEconomics!$N$81)</f>
        <v>0</v>
      </c>
      <c r="AD132" s="63">
        <f>-MIN(0,AD$72*ScaleEconomics!$N$81)</f>
        <v>0</v>
      </c>
      <c r="AE132" s="63">
        <f>-MIN(0,AE$72*ScaleEconomics!$N$81)</f>
        <v>0</v>
      </c>
      <c r="AF132" s="63">
        <f>-MIN(0,AF$72*ScaleEconomics!$N$81)</f>
        <v>0</v>
      </c>
      <c r="AG132" s="63">
        <f>-MIN(0,AG$72*ScaleEconomics!$N$81)</f>
        <v>0</v>
      </c>
      <c r="AH132" s="63">
        <f>-MIN(0,AH$72*ScaleEconomics!$N$81)</f>
        <v>0</v>
      </c>
      <c r="AI132" s="63">
        <f>-MIN(0,AI$72*ScaleEconomics!$N$81)</f>
        <v>0</v>
      </c>
      <c r="AJ132" s="63">
        <f>-MIN(0,AJ$72*ScaleEconomics!$N$81)</f>
        <v>0</v>
      </c>
      <c r="AK132" s="63">
        <f>-MIN(0,AK$72*ScaleEconomics!$N$81)</f>
        <v>0</v>
      </c>
      <c r="AL132" s="63">
        <f>-MIN(0,AL$72*ScaleEconomics!$N$81)</f>
        <v>0</v>
      </c>
      <c r="AM132" s="63">
        <f>-MIN(0,AM$72*ScaleEconomics!$N$81)</f>
        <v>0</v>
      </c>
      <c r="AN132" s="63">
        <f>-MIN(0,AN$72*ScaleEconomics!$N$81)</f>
        <v>0</v>
      </c>
      <c r="AO132" s="63">
        <f>-MIN(0,AO$72*ScaleEconomics!$N$81)</f>
        <v>0</v>
      </c>
      <c r="AP132" s="63">
        <f>-MIN(0,AP$72*ScaleEconomics!$N$81)</f>
        <v>0</v>
      </c>
      <c r="AQ132" s="63">
        <f>-MIN(0,AQ$72*ScaleEconomics!$N$81)</f>
        <v>0</v>
      </c>
      <c r="AR132" s="63">
        <f>-MIN(0,AR$72*ScaleEconomics!$N$81)</f>
        <v>0</v>
      </c>
      <c r="AS132" s="63">
        <f>-MIN(0,AS$72*ScaleEconomics!$N$81)</f>
        <v>0</v>
      </c>
      <c r="AT132" s="63">
        <f>-MIN(0,AT$72*ScaleEconomics!$N$81)</f>
        <v>0</v>
      </c>
      <c r="AU132" s="63">
        <f>-MIN(0,AU$72*ScaleEconomics!$N$81)</f>
        <v>0</v>
      </c>
      <c r="AV132" s="63">
        <f>-MIN(0,AV$72*ScaleEconomics!$N$81)</f>
        <v>0</v>
      </c>
      <c r="AW132" s="63">
        <f>-MIN(0,AW$72*ScaleEconomics!$N$81)</f>
        <v>0</v>
      </c>
      <c r="AX132" s="63">
        <f>-MIN(0,AX$72*ScaleEconomics!$N$81)</f>
        <v>0</v>
      </c>
      <c r="AY132" s="63">
        <f>-MIN(0,AY$72*ScaleEconomics!$N$81)</f>
        <v>0</v>
      </c>
      <c r="AZ132" s="63">
        <f>-MIN(0,AZ$72*ScaleEconomics!$N$81)</f>
        <v>0</v>
      </c>
      <c r="BA132" s="63">
        <f>-MIN(0,BA$72*ScaleEconomics!$N$81)</f>
        <v>0</v>
      </c>
      <c r="BB132" s="63">
        <f>-MIN(0,BB$72*ScaleEconomics!$N$81)</f>
        <v>0</v>
      </c>
      <c r="BC132" s="63">
        <f>-MIN(0,BC$72*ScaleEconomics!$N$81)</f>
        <v>0</v>
      </c>
      <c r="BD132" s="63">
        <f>-MIN(0,BD$72*ScaleEconomics!$N$81)</f>
        <v>0</v>
      </c>
      <c r="BE132" s="63">
        <f>-MIN(0,BE$72*ScaleEconomics!$N$81)</f>
        <v>0</v>
      </c>
      <c r="BF132" s="63">
        <f>-MIN(0,BF$72*ScaleEconomics!$N$81)</f>
        <v>0</v>
      </c>
      <c r="BG132" s="63">
        <f>-MIN(0,BG$72*ScaleEconomics!$N$81)</f>
        <v>0</v>
      </c>
      <c r="BH132" s="63">
        <f>-MIN(0,BH$72*ScaleEconomics!$N$81)</f>
        <v>0</v>
      </c>
      <c r="BI132" s="63">
        <f>-MIN(0,BI$72*ScaleEconomics!$N$81)</f>
        <v>0</v>
      </c>
      <c r="BJ132" s="63">
        <f>-MIN(0,BJ$72*ScaleEconomics!$N$81)</f>
        <v>0</v>
      </c>
      <c r="BK132" s="63">
        <f>-MIN(0,BK$72*ScaleEconomics!$N$81)</f>
        <v>0</v>
      </c>
      <c r="BL132" s="63">
        <f>-MIN(0,BL$72*ScaleEconomics!$N$81)</f>
        <v>0</v>
      </c>
      <c r="BM132" s="63">
        <f>-MIN(0,BM$72*ScaleEconomics!$N$81)</f>
        <v>0</v>
      </c>
      <c r="BN132" s="63">
        <f>-MIN(0,BN$72*ScaleEconomics!$N$81)</f>
        <v>0</v>
      </c>
      <c r="BO132" s="63">
        <f>-MIN(0,BO$72*ScaleEconomics!$N$81)</f>
        <v>0</v>
      </c>
      <c r="BP132" s="63">
        <f>-MIN(0,BP$72*ScaleEconomics!$N$81)</f>
        <v>0</v>
      </c>
      <c r="BQ132" s="63">
        <f>-MIN(0,BQ$72*ScaleEconomics!$N$81)</f>
        <v>0</v>
      </c>
      <c r="BR132" s="63">
        <f>-MIN(0,BR$72*ScaleEconomics!$N$81)</f>
        <v>0</v>
      </c>
      <c r="BS132" s="63">
        <f>-MIN(0,BS$72*ScaleEconomics!$N$81)</f>
        <v>0</v>
      </c>
      <c r="BT132" s="63">
        <f>-MIN(0,BT$72*ScaleEconomics!$N$81)</f>
        <v>0</v>
      </c>
      <c r="BU132" s="63">
        <f>-MIN(0,BU$72*ScaleEconomics!$N$81)</f>
        <v>0</v>
      </c>
      <c r="BV132" s="63">
        <f>-MIN(0,BV$72*ScaleEconomics!$N$81)</f>
        <v>0</v>
      </c>
      <c r="BW132" s="63">
        <f>-MIN(0,BW$72*ScaleEconomics!$N$81)</f>
        <v>0</v>
      </c>
      <c r="BX132" s="63">
        <f>-MIN(0,BX$72*ScaleEconomics!$N$81)</f>
        <v>0</v>
      </c>
      <c r="BY132" s="63">
        <f>-MIN(0,BY$72*ScaleEconomics!$N$81)</f>
        <v>0</v>
      </c>
      <c r="BZ132" s="63">
        <f>-MIN(0,BZ$72*ScaleEconomics!$N$81)</f>
        <v>0</v>
      </c>
    </row>
    <row r="133" spans="1:78" x14ac:dyDescent="0.2">
      <c r="A133" s="155" t="s">
        <v>209</v>
      </c>
      <c r="E133" s="93"/>
      <c r="F133" s="63">
        <f t="shared" ref="F133:AK133" si="94">F123</f>
        <v>0</v>
      </c>
      <c r="G133" s="63">
        <f t="shared" si="94"/>
        <v>0</v>
      </c>
      <c r="H133" s="63">
        <f t="shared" si="94"/>
        <v>0</v>
      </c>
      <c r="I133" s="63">
        <f t="shared" si="94"/>
        <v>0</v>
      </c>
      <c r="J133" s="63">
        <f t="shared" si="94"/>
        <v>0</v>
      </c>
      <c r="K133" s="63">
        <f t="shared" si="94"/>
        <v>0</v>
      </c>
      <c r="L133" s="63">
        <f t="shared" si="94"/>
        <v>0</v>
      </c>
      <c r="M133" s="63">
        <f t="shared" si="94"/>
        <v>0</v>
      </c>
      <c r="N133" s="63">
        <f t="shared" si="94"/>
        <v>0</v>
      </c>
      <c r="O133" s="63">
        <f t="shared" si="94"/>
        <v>3.29038824270043E-6</v>
      </c>
      <c r="P133" s="63">
        <f t="shared" si="94"/>
        <v>5.7560076643925484E-6</v>
      </c>
      <c r="Q133" s="63">
        <f t="shared" si="94"/>
        <v>3.5544236317239693E-6</v>
      </c>
      <c r="R133" s="63">
        <f t="shared" si="94"/>
        <v>0</v>
      </c>
      <c r="S133" s="63">
        <f t="shared" si="94"/>
        <v>0</v>
      </c>
      <c r="T133" s="63">
        <f t="shared" si="94"/>
        <v>0</v>
      </c>
      <c r="U133" s="63">
        <f t="shared" si="94"/>
        <v>0</v>
      </c>
      <c r="V133" s="63">
        <f t="shared" si="94"/>
        <v>0</v>
      </c>
      <c r="W133" s="63">
        <f t="shared" si="94"/>
        <v>0</v>
      </c>
      <c r="X133" s="63">
        <f t="shared" si="94"/>
        <v>0</v>
      </c>
      <c r="Y133" s="63">
        <f t="shared" si="94"/>
        <v>0</v>
      </c>
      <c r="Z133" s="63">
        <f t="shared" si="94"/>
        <v>0</v>
      </c>
      <c r="AA133" s="63">
        <f t="shared" si="94"/>
        <v>0</v>
      </c>
      <c r="AB133" s="63">
        <f t="shared" si="94"/>
        <v>0</v>
      </c>
      <c r="AC133" s="63">
        <f t="shared" si="94"/>
        <v>0</v>
      </c>
      <c r="AD133" s="63">
        <f t="shared" si="94"/>
        <v>0</v>
      </c>
      <c r="AE133" s="63">
        <f t="shared" si="94"/>
        <v>0</v>
      </c>
      <c r="AF133" s="63">
        <f t="shared" si="94"/>
        <v>0</v>
      </c>
      <c r="AG133" s="63">
        <f t="shared" si="94"/>
        <v>0</v>
      </c>
      <c r="AH133" s="63">
        <f t="shared" si="94"/>
        <v>0</v>
      </c>
      <c r="AI133" s="63">
        <f t="shared" si="94"/>
        <v>0</v>
      </c>
      <c r="AJ133" s="63">
        <f t="shared" si="94"/>
        <v>0</v>
      </c>
      <c r="AK133" s="63">
        <f t="shared" si="94"/>
        <v>0</v>
      </c>
      <c r="AL133" s="63">
        <f t="shared" ref="AL133:BQ133" si="95">AL123</f>
        <v>0</v>
      </c>
      <c r="AM133" s="63">
        <f t="shared" si="95"/>
        <v>0</v>
      </c>
      <c r="AN133" s="63">
        <f t="shared" si="95"/>
        <v>0</v>
      </c>
      <c r="AO133" s="63">
        <f t="shared" si="95"/>
        <v>0</v>
      </c>
      <c r="AP133" s="63">
        <f t="shared" si="95"/>
        <v>0</v>
      </c>
      <c r="AQ133" s="63">
        <f t="shared" si="95"/>
        <v>0</v>
      </c>
      <c r="AR133" s="63">
        <f t="shared" si="95"/>
        <v>0</v>
      </c>
      <c r="AS133" s="63">
        <f t="shared" si="95"/>
        <v>0</v>
      </c>
      <c r="AT133" s="63">
        <f t="shared" si="95"/>
        <v>0</v>
      </c>
      <c r="AU133" s="63">
        <f t="shared" si="95"/>
        <v>0</v>
      </c>
      <c r="AV133" s="63">
        <f t="shared" si="95"/>
        <v>0</v>
      </c>
      <c r="AW133" s="63">
        <f t="shared" si="95"/>
        <v>0</v>
      </c>
      <c r="AX133" s="63">
        <f t="shared" si="95"/>
        <v>0</v>
      </c>
      <c r="AY133" s="63">
        <f t="shared" si="95"/>
        <v>0</v>
      </c>
      <c r="AZ133" s="63">
        <f t="shared" si="95"/>
        <v>0</v>
      </c>
      <c r="BA133" s="63">
        <f t="shared" si="95"/>
        <v>0</v>
      </c>
      <c r="BB133" s="63">
        <f t="shared" si="95"/>
        <v>0</v>
      </c>
      <c r="BC133" s="63">
        <f t="shared" si="95"/>
        <v>0</v>
      </c>
      <c r="BD133" s="63">
        <f t="shared" si="95"/>
        <v>0</v>
      </c>
      <c r="BE133" s="63">
        <f t="shared" si="95"/>
        <v>0</v>
      </c>
      <c r="BF133" s="63">
        <f t="shared" si="95"/>
        <v>0</v>
      </c>
      <c r="BG133" s="63">
        <f t="shared" si="95"/>
        <v>0</v>
      </c>
      <c r="BH133" s="63">
        <f t="shared" si="95"/>
        <v>0</v>
      </c>
      <c r="BI133" s="63">
        <f t="shared" si="95"/>
        <v>0</v>
      </c>
      <c r="BJ133" s="63">
        <f t="shared" si="95"/>
        <v>0</v>
      </c>
      <c r="BK133" s="63">
        <f t="shared" si="95"/>
        <v>0</v>
      </c>
      <c r="BL133" s="63">
        <f t="shared" si="95"/>
        <v>0</v>
      </c>
      <c r="BM133" s="63">
        <f t="shared" si="95"/>
        <v>0</v>
      </c>
      <c r="BN133" s="63">
        <f t="shared" si="95"/>
        <v>0</v>
      </c>
      <c r="BO133" s="63">
        <f t="shared" si="95"/>
        <v>0</v>
      </c>
      <c r="BP133" s="63">
        <f t="shared" si="95"/>
        <v>0</v>
      </c>
      <c r="BQ133" s="63">
        <f t="shared" si="95"/>
        <v>0</v>
      </c>
      <c r="BR133" s="63">
        <f t="shared" ref="BR133:BZ133" si="96">BR123</f>
        <v>0</v>
      </c>
      <c r="BS133" s="63">
        <f t="shared" si="96"/>
        <v>0</v>
      </c>
      <c r="BT133" s="63">
        <f t="shared" si="96"/>
        <v>0</v>
      </c>
      <c r="BU133" s="63">
        <f t="shared" si="96"/>
        <v>0</v>
      </c>
      <c r="BV133" s="63">
        <f t="shared" si="96"/>
        <v>0</v>
      </c>
      <c r="BW133" s="63">
        <f t="shared" si="96"/>
        <v>0</v>
      </c>
      <c r="BX133" s="63">
        <f t="shared" si="96"/>
        <v>0</v>
      </c>
      <c r="BY133" s="63">
        <f t="shared" si="96"/>
        <v>0</v>
      </c>
      <c r="BZ133" s="63">
        <f t="shared" si="96"/>
        <v>0</v>
      </c>
    </row>
    <row r="134" spans="1:78" x14ac:dyDescent="0.2">
      <c r="A134" s="157" t="s">
        <v>208</v>
      </c>
      <c r="B134" s="7"/>
      <c r="C134" s="63">
        <f>SUM(F134:BB134)</f>
        <v>5.6573725829902714E-6</v>
      </c>
      <c r="E134" s="93"/>
      <c r="F134" s="63">
        <f>MIN(F130+F131-F133,F126*ScaleEconomics!$N$98)</f>
        <v>0</v>
      </c>
      <c r="G134" s="63">
        <f>MIN(G130+G131-G133,G126*ScaleEconomics!$N$98)</f>
        <v>0</v>
      </c>
      <c r="H134" s="63">
        <f>MIN(H130+H131-H133,H126*ScaleEconomics!$N$98)</f>
        <v>0</v>
      </c>
      <c r="I134" s="63">
        <f>MIN(I130+I131-I133,I126*ScaleEconomics!$N$98)</f>
        <v>0</v>
      </c>
      <c r="J134" s="63">
        <f>MIN(J130+J131-J133,J126*ScaleEconomics!$N$98)</f>
        <v>0</v>
      </c>
      <c r="K134" s="63">
        <f>MIN(K130+K131-K133,K126*ScaleEconomics!$N$98)</f>
        <v>0</v>
      </c>
      <c r="L134" s="63">
        <f>MIN(L130+L131-L133,L126*ScaleEconomics!$N$98)</f>
        <v>0</v>
      </c>
      <c r="M134" s="63">
        <f>MIN(M130+M131-M133,M126*ScaleEconomics!$N$98)</f>
        <v>0</v>
      </c>
      <c r="N134" s="63">
        <f>MIN(N130+N131-N133,N126*ScaleEconomics!$N$98)</f>
        <v>0</v>
      </c>
      <c r="O134" s="63">
        <f>MIN(O130+O131-O133,O126*ScaleEconomics!$N$98)</f>
        <v>0</v>
      </c>
      <c r="P134" s="63">
        <f>MIN(P130+P131-P133,P126*ScaleEconomics!$N$98)</f>
        <v>0</v>
      </c>
      <c r="Q134" s="63">
        <f>MIN(Q130+Q131-Q133,Q126*ScaleEconomics!$N$98)</f>
        <v>5.6573725829902714E-6</v>
      </c>
      <c r="R134" s="63">
        <f>MIN(R130+R131-R133,R126*ScaleEconomics!$N$98)</f>
        <v>0</v>
      </c>
      <c r="S134" s="63">
        <f>MIN(S130+S131-S133,S126*ScaleEconomics!$N$98)</f>
        <v>0</v>
      </c>
      <c r="T134" s="63">
        <f>MIN(T130+T131-T133,T126*ScaleEconomics!$N$98)</f>
        <v>0</v>
      </c>
      <c r="U134" s="63">
        <f>MIN(U130+U131-U133,U126*ScaleEconomics!$N$98)</f>
        <v>0</v>
      </c>
      <c r="V134" s="63">
        <f>MIN(V130+V131-V133,V126*ScaleEconomics!$N$98)</f>
        <v>0</v>
      </c>
      <c r="W134" s="63">
        <f>MIN(W130+W131-W133,W126*ScaleEconomics!$N$98)</f>
        <v>0</v>
      </c>
      <c r="X134" s="63">
        <f>MIN(X130+X131-X133,X126*ScaleEconomics!$N$98)</f>
        <v>0</v>
      </c>
      <c r="Y134" s="63">
        <f>MIN(Y130+Y131-Y133,Y126*ScaleEconomics!$N$98)</f>
        <v>0</v>
      </c>
      <c r="Z134" s="63">
        <f>MIN(Z130+Z131-Z133,Z126*ScaleEconomics!$N$98)</f>
        <v>0</v>
      </c>
      <c r="AA134" s="63">
        <f>MIN(AA130+AA131-AA133,AA126*ScaleEconomics!$N$98)</f>
        <v>0</v>
      </c>
      <c r="AB134" s="63">
        <f>MIN(AB130+AB131-AB133,AB126*ScaleEconomics!$N$98)</f>
        <v>0</v>
      </c>
      <c r="AC134" s="63">
        <f>MIN(AC130+AC131-AC133,AC126*ScaleEconomics!$N$98)</f>
        <v>0</v>
      </c>
      <c r="AD134" s="63">
        <f>MIN(AD130+AD131-AD133,AD126*ScaleEconomics!$N$98)</f>
        <v>0</v>
      </c>
      <c r="AE134" s="63">
        <f>MIN(AE130+AE131-AE133,AE126*ScaleEconomics!$N$98)</f>
        <v>0</v>
      </c>
      <c r="AF134" s="63">
        <f>MIN(AF130+AF131-AF133,AF126*ScaleEconomics!$N$98)</f>
        <v>0</v>
      </c>
      <c r="AG134" s="63">
        <f>MIN(AG130+AG131-AG133,AG126*ScaleEconomics!$N$98)</f>
        <v>0</v>
      </c>
      <c r="AH134" s="63">
        <f>MIN(AH130+AH131-AH133,AH126*ScaleEconomics!$N$98)</f>
        <v>0</v>
      </c>
      <c r="AI134" s="63">
        <f>MIN(AI130+AI131-AI133,AI126*ScaleEconomics!$N$98)</f>
        <v>0</v>
      </c>
      <c r="AJ134" s="63">
        <f>MIN(AJ130+AJ131-AJ133,AJ126*ScaleEconomics!$N$98)</f>
        <v>0</v>
      </c>
      <c r="AK134" s="63">
        <f>MIN(AK130+AK131-AK133,AK126*ScaleEconomics!$N$98)</f>
        <v>0</v>
      </c>
      <c r="AL134" s="63">
        <f>MIN(AL130+AL131-AL133,AL126*ScaleEconomics!$N$98)</f>
        <v>0</v>
      </c>
      <c r="AM134" s="63">
        <f>MIN(AM130+AM131-AM133,AM126*ScaleEconomics!$N$98)</f>
        <v>0</v>
      </c>
      <c r="AN134" s="63">
        <f>MIN(AN130+AN131-AN133,AN126*ScaleEconomics!$N$98)</f>
        <v>0</v>
      </c>
      <c r="AO134" s="63">
        <f>MIN(AO130+AO131-AO133,AO126*ScaleEconomics!$N$98)</f>
        <v>0</v>
      </c>
      <c r="AP134" s="63">
        <f>MIN(AP130+AP131-AP133,AP126*ScaleEconomics!$N$98)</f>
        <v>0</v>
      </c>
      <c r="AQ134" s="63">
        <f>MIN(AQ130+AQ131-AQ133,AQ126*ScaleEconomics!$N$98)</f>
        <v>0</v>
      </c>
      <c r="AR134" s="63">
        <f>MIN(AR130+AR131-AR133,AR126*ScaleEconomics!$N$98)</f>
        <v>0</v>
      </c>
      <c r="AS134" s="63">
        <f>MIN(AS130+AS131-AS133,AS126*ScaleEconomics!$N$98)</f>
        <v>0</v>
      </c>
      <c r="AT134" s="63">
        <f>MIN(AT130+AT131-AT133,AT126*ScaleEconomics!$N$98)</f>
        <v>0</v>
      </c>
      <c r="AU134" s="63">
        <f>MIN(AU130+AU131-AU133,AU126*ScaleEconomics!$N$98)</f>
        <v>0</v>
      </c>
      <c r="AV134" s="63">
        <f>MIN(AV130+AV131-AV133,AV126*ScaleEconomics!$N$98)</f>
        <v>0</v>
      </c>
      <c r="AW134" s="63">
        <f>MIN(AW130+AW131-AW133,AW126*ScaleEconomics!$N$98)</f>
        <v>0</v>
      </c>
      <c r="AX134" s="63">
        <f>MIN(AX130+AX131-AX133,AX126*ScaleEconomics!$N$98)</f>
        <v>0</v>
      </c>
      <c r="AY134" s="63">
        <f>MIN(AY130+AY131-AY133,AY126*ScaleEconomics!$N$98)</f>
        <v>0</v>
      </c>
      <c r="AZ134" s="63">
        <f>MIN(AZ130+AZ131-AZ133,AZ126*ScaleEconomics!$N$98)</f>
        <v>0</v>
      </c>
      <c r="BA134" s="63">
        <f>MIN(BA130+BA131-BA133,BA126*ScaleEconomics!$N$98)</f>
        <v>0</v>
      </c>
      <c r="BB134" s="63">
        <f>MIN(BB130+BB131-BB133,BB126*ScaleEconomics!$N$98)</f>
        <v>0</v>
      </c>
      <c r="BC134" s="63">
        <f>MIN(BC130+BC131-BC133,BC126*ScaleEconomics!$N$98)</f>
        <v>0</v>
      </c>
      <c r="BD134" s="63">
        <f>MIN(BD130+BD131-BD133,BD126*ScaleEconomics!$N$98)</f>
        <v>0</v>
      </c>
      <c r="BE134" s="63">
        <f>MIN(BE130+BE131-BE133,BE126*ScaleEconomics!$N$98)</f>
        <v>0</v>
      </c>
      <c r="BF134" s="63">
        <f>MIN(BF130+BF131-BF133,BF126*ScaleEconomics!$N$98)</f>
        <v>0</v>
      </c>
      <c r="BG134" s="63">
        <f>MIN(BG130+BG131-BG133,BG126*ScaleEconomics!$N$98)</f>
        <v>0</v>
      </c>
      <c r="BH134" s="63">
        <f>MIN(BH130+BH131-BH133,BH126*ScaleEconomics!$N$98)</f>
        <v>0</v>
      </c>
      <c r="BI134" s="63">
        <f>MIN(BI130+BI131-BI133,BI126*ScaleEconomics!$N$98)</f>
        <v>0</v>
      </c>
      <c r="BJ134" s="63">
        <f>MIN(BJ130+BJ131-BJ133,BJ126*ScaleEconomics!$N$98)</f>
        <v>0</v>
      </c>
      <c r="BK134" s="63">
        <f>MIN(BK130+BK131-BK133,BK126*ScaleEconomics!$N$98)</f>
        <v>0</v>
      </c>
      <c r="BL134" s="63">
        <f>MIN(BL130+BL131-BL133,BL126*ScaleEconomics!$N$98)</f>
        <v>0</v>
      </c>
      <c r="BM134" s="63">
        <f>MIN(BM130+BM131-BM133,BM126*ScaleEconomics!$N$98)</f>
        <v>0</v>
      </c>
      <c r="BN134" s="63">
        <f>MIN(BN130+BN131-BN133,BN126*ScaleEconomics!$N$98)</f>
        <v>0</v>
      </c>
      <c r="BO134" s="63">
        <f>MIN(BO130+BO131-BO133,BO126*ScaleEconomics!$N$98)</f>
        <v>0</v>
      </c>
      <c r="BP134" s="63">
        <f>MIN(BP130+BP131-BP133,BP126*ScaleEconomics!$N$98)</f>
        <v>0</v>
      </c>
      <c r="BQ134" s="63">
        <f>MIN(BQ130+BQ131-BQ133,BQ126*ScaleEconomics!$N$98)</f>
        <v>0</v>
      </c>
      <c r="BR134" s="63">
        <f>MIN(BR130+BR131-BR133,BR126*ScaleEconomics!$N$98)</f>
        <v>0</v>
      </c>
      <c r="BS134" s="63">
        <f>MIN(BS130+BS131-BS133,BS126*ScaleEconomics!$N$98)</f>
        <v>0</v>
      </c>
      <c r="BT134" s="63">
        <f>MIN(BT130+BT131-BT133,BT126*ScaleEconomics!$N$98)</f>
        <v>0</v>
      </c>
      <c r="BU134" s="63">
        <f>MIN(BU130+BU131-BU133,BU126*ScaleEconomics!$N$98)</f>
        <v>0</v>
      </c>
      <c r="BV134" s="63">
        <f>MIN(BV130+BV131-BV133,BV126*ScaleEconomics!$N$98)</f>
        <v>0</v>
      </c>
      <c r="BW134" s="63">
        <f>MIN(BW130+BW131-BW133,BW126*ScaleEconomics!$N$98)</f>
        <v>0</v>
      </c>
      <c r="BX134" s="63">
        <f>MIN(BX130+BX131-BX133,BX126*ScaleEconomics!$N$98)</f>
        <v>0</v>
      </c>
      <c r="BY134" s="63">
        <f>MIN(BY130+BY131-BY133,BY126*ScaleEconomics!$N$98)</f>
        <v>0</v>
      </c>
      <c r="BZ134" s="63">
        <f>MIN(BZ130+BZ131-BZ133,BZ126*ScaleEconomics!$N$98)</f>
        <v>0</v>
      </c>
    </row>
    <row r="135" spans="1:78" x14ac:dyDescent="0.2">
      <c r="A135" s="155" t="s">
        <v>194</v>
      </c>
      <c r="B135" s="101"/>
      <c r="E135" s="93"/>
      <c r="F135" s="63">
        <f>F130+F132-F134</f>
        <v>3.0899316438848246E-6</v>
      </c>
      <c r="G135" s="63">
        <f>G130+G131+G132-G133-G134</f>
        <v>8.0499074981435269E-6</v>
      </c>
      <c r="H135" s="63">
        <f t="shared" ref="H135:BS135" si="97">H130+H131+H132-H133-H134</f>
        <v>2.2282951572492499E-5</v>
      </c>
      <c r="I135" s="63">
        <f t="shared" si="97"/>
        <v>5.8283880284035563E-5</v>
      </c>
      <c r="J135" s="63">
        <f t="shared" si="97"/>
        <v>1.5583649814333937E-4</v>
      </c>
      <c r="K135" s="63">
        <f t="shared" si="97"/>
        <v>4.2092602403676359E-4</v>
      </c>
      <c r="L135" s="63">
        <f t="shared" si="97"/>
        <v>1.0844192030296631E-3</v>
      </c>
      <c r="M135" s="63">
        <f t="shared" si="97"/>
        <v>2.8831237131419448E-3</v>
      </c>
      <c r="N135" s="63">
        <f t="shared" si="97"/>
        <v>7.4271839885843155E-3</v>
      </c>
      <c r="O135" s="63">
        <f t="shared" si="97"/>
        <v>1.9742843705858278E-2</v>
      </c>
      <c r="P135" s="63">
        <f t="shared" si="97"/>
        <v>4.9274201311524317E-2</v>
      </c>
      <c r="Q135" s="63">
        <f t="shared" si="97"/>
        <v>0.12692504688344552</v>
      </c>
      <c r="R135" s="63">
        <f t="shared" si="97"/>
        <v>0.33744673614020526</v>
      </c>
      <c r="S135" s="63">
        <f t="shared" si="97"/>
        <v>0.86928961110953418</v>
      </c>
      <c r="T135" s="63">
        <f t="shared" si="97"/>
        <v>2.3111194301852174</v>
      </c>
      <c r="U135" s="63">
        <f t="shared" si="97"/>
        <v>5.9536273299696871</v>
      </c>
      <c r="V135" s="63">
        <f t="shared" si="97"/>
        <v>15.828492169384642</v>
      </c>
      <c r="W135" s="63">
        <f t="shared" si="97"/>
        <v>42.082103979717274</v>
      </c>
      <c r="X135" s="63">
        <f t="shared" si="97"/>
        <v>108.40684435602364</v>
      </c>
      <c r="Y135" s="63">
        <f t="shared" si="97"/>
        <v>288.2136875379058</v>
      </c>
      <c r="Z135" s="63">
        <f t="shared" si="97"/>
        <v>742.4613650794771</v>
      </c>
      <c r="AA135" s="63">
        <f t="shared" si="97"/>
        <v>1973.9300516968988</v>
      </c>
      <c r="AB135" s="63">
        <f t="shared" si="97"/>
        <v>4927.1113193193523</v>
      </c>
      <c r="AC135" s="63">
        <f t="shared" si="97"/>
        <v>12692.63034414098</v>
      </c>
      <c r="AD135" s="63">
        <f t="shared" si="97"/>
        <v>33745.00768628934</v>
      </c>
      <c r="AE135" s="63">
        <f t="shared" si="97"/>
        <v>86929.82170766851</v>
      </c>
      <c r="AF135" s="63">
        <f t="shared" si="97"/>
        <v>231114.23102675789</v>
      </c>
      <c r="AG135" s="63">
        <f t="shared" si="97"/>
        <v>595368.62708802603</v>
      </c>
      <c r="AH135" s="63">
        <f t="shared" si="97"/>
        <v>1582864.8871457134</v>
      </c>
      <c r="AI135" s="63">
        <f t="shared" si="97"/>
        <v>4208252.0592546714</v>
      </c>
      <c r="AJ135" s="63">
        <f t="shared" si="97"/>
        <v>10840791.758378286</v>
      </c>
      <c r="AK135" s="63">
        <f t="shared" si="97"/>
        <v>28821654.085341267</v>
      </c>
      <c r="AL135" s="63">
        <f t="shared" si="97"/>
        <v>74246871.544699207</v>
      </c>
      <c r="AM135" s="63">
        <f t="shared" si="97"/>
        <v>197394959.36044124</v>
      </c>
      <c r="AN135" s="63">
        <f t="shared" si="97"/>
        <v>508505103.41319513</v>
      </c>
      <c r="AO135" s="63">
        <f t="shared" si="97"/>
        <v>1309949560.1866128</v>
      </c>
      <c r="AP135" s="63">
        <f t="shared" si="97"/>
        <v>3482671186.2410488</v>
      </c>
      <c r="AQ135" s="63">
        <f t="shared" si="97"/>
        <v>8971637763.4542923</v>
      </c>
      <c r="AR135" s="63">
        <f t="shared" si="97"/>
        <v>23852265218.305969</v>
      </c>
      <c r="AS135" s="63">
        <f t="shared" si="97"/>
        <v>61445330877.604652</v>
      </c>
      <c r="AT135" s="63">
        <f t="shared" si="97"/>
        <v>163360399423.31519</v>
      </c>
      <c r="AU135" s="63">
        <f t="shared" si="97"/>
        <v>434314857102.8642</v>
      </c>
      <c r="AV135" s="63">
        <f t="shared" si="97"/>
        <v>1118829589370.1455</v>
      </c>
      <c r="AW135" s="63">
        <f t="shared" si="97"/>
        <v>2974553900119.8027</v>
      </c>
      <c r="AX135" s="63">
        <f t="shared" si="97"/>
        <v>7662687251433.7861</v>
      </c>
      <c r="AY135" s="63">
        <f t="shared" si="97"/>
        <v>20372250131480.895</v>
      </c>
      <c r="AZ135" s="63">
        <f t="shared" si="97"/>
        <v>50851013761371.961</v>
      </c>
      <c r="BA135" s="63">
        <f t="shared" si="97"/>
        <v>130996252868726.03</v>
      </c>
      <c r="BB135" s="63">
        <f t="shared" si="97"/>
        <v>348270566468579.62</v>
      </c>
      <c r="BC135" s="63">
        <f t="shared" si="97"/>
        <v>897172658266815.88</v>
      </c>
      <c r="BD135" s="63">
        <f t="shared" si="97"/>
        <v>2385250135573165</v>
      </c>
      <c r="BE135" s="63">
        <f t="shared" si="97"/>
        <v>6144593918638039</v>
      </c>
      <c r="BF135" s="63">
        <f t="shared" si="97"/>
        <v>1.633620166912696E+16</v>
      </c>
      <c r="BG135" s="63">
        <f t="shared" si="97"/>
        <v>4.3431915681994984E+16</v>
      </c>
      <c r="BH135" s="63">
        <f t="shared" si="97"/>
        <v>1.1188406657830813E+17</v>
      </c>
      <c r="BI135" s="63">
        <f t="shared" si="97"/>
        <v>2.9745833482034163E+17</v>
      </c>
      <c r="BJ135" s="63">
        <f t="shared" si="97"/>
        <v>7.6627631120375808E+17</v>
      </c>
      <c r="BK135" s="63">
        <f t="shared" si="97"/>
        <v>2.037245181675721E+18</v>
      </c>
      <c r="BL135" s="63">
        <f t="shared" si="97"/>
        <v>5.0851517186408233E+18</v>
      </c>
      <c r="BM135" s="63">
        <f t="shared" si="97"/>
        <v>1.3099754973162953E+19</v>
      </c>
      <c r="BN135" s="63">
        <f t="shared" si="97"/>
        <v>3.482740143471879E+19</v>
      </c>
      <c r="BO135" s="63">
        <f t="shared" si="97"/>
        <v>8.9718154027613323E+19</v>
      </c>
      <c r="BP135" s="63">
        <f t="shared" si="97"/>
        <v>2.3852737495495085E+20</v>
      </c>
      <c r="BQ135" s="63">
        <f t="shared" si="97"/>
        <v>6.1446547501178369E+20</v>
      </c>
      <c r="BR135" s="63">
        <f t="shared" si="97"/>
        <v>1.6336363397523492E+21</v>
      </c>
      <c r="BS135" s="63">
        <f t="shared" si="97"/>
        <v>4.3432345657960259E+21</v>
      </c>
      <c r="BT135" s="63">
        <f t="shared" ref="BT135:BZ135" si="98">BT130+BT131+BT132-BT133-BT134</f>
        <v>1.1188517423056729E+22</v>
      </c>
      <c r="BU135" s="63">
        <f t="shared" si="98"/>
        <v>2.9746127965785648E+22</v>
      </c>
      <c r="BV135" s="63">
        <f t="shared" si="98"/>
        <v>7.6628389733923937E+22</v>
      </c>
      <c r="BW135" s="63">
        <f t="shared" si="98"/>
        <v>2.0372653504030207E+23</v>
      </c>
      <c r="BX135" s="63">
        <f t="shared" si="98"/>
        <v>5.0852020616428404E+23</v>
      </c>
      <c r="BY135" s="63">
        <f t="shared" si="98"/>
        <v>1.3099884660737194E+24</v>
      </c>
      <c r="BZ135" s="63">
        <f t="shared" si="98"/>
        <v>3.4827746225993015E+24</v>
      </c>
    </row>
    <row r="136" spans="1:78" x14ac:dyDescent="0.2">
      <c r="A136" s="155" t="s">
        <v>211</v>
      </c>
      <c r="B136" s="101">
        <f>XIRR(F136:BZ136, $F$2:$BZ$2)</f>
        <v>0.87739161252975473</v>
      </c>
      <c r="E136" s="93"/>
      <c r="F136" s="63">
        <f>-F132+F134</f>
        <v>-3.0899316438848246E-6</v>
      </c>
      <c r="G136" s="63">
        <f>-G132+G133+G134</f>
        <v>-8.9998009045189065E-8</v>
      </c>
      <c r="H136" s="63">
        <f t="shared" ref="H136:BS136" si="99">-H132+H133+H134</f>
        <v>-8.812260803320316E-7</v>
      </c>
      <c r="I136" s="63">
        <f t="shared" si="99"/>
        <v>-8.812260803320316E-7</v>
      </c>
      <c r="J136" s="63">
        <f t="shared" si="99"/>
        <v>-8.812260803320316E-7</v>
      </c>
      <c r="K136" s="63">
        <f t="shared" si="99"/>
        <v>-6.6144365194558263E-6</v>
      </c>
      <c r="L136" s="63">
        <f t="shared" si="99"/>
        <v>-8.0311724545733484E-8</v>
      </c>
      <c r="M136" s="63">
        <f t="shared" si="99"/>
        <v>-5.4298118154768423E-8</v>
      </c>
      <c r="N136" s="63">
        <f t="shared" si="99"/>
        <v>-2.8165282734510846E-8</v>
      </c>
      <c r="O136" s="63">
        <f t="shared" si="99"/>
        <v>3.29038824270043E-6</v>
      </c>
      <c r="P136" s="63">
        <f t="shared" si="99"/>
        <v>5.7560076643925484E-6</v>
      </c>
      <c r="Q136" s="63">
        <f t="shared" si="99"/>
        <v>9.2117962147142407E-6</v>
      </c>
      <c r="R136" s="63">
        <f t="shared" si="99"/>
        <v>0</v>
      </c>
      <c r="S136" s="63">
        <f t="shared" si="99"/>
        <v>0</v>
      </c>
      <c r="T136" s="63">
        <f t="shared" si="99"/>
        <v>0</v>
      </c>
      <c r="U136" s="63">
        <f t="shared" si="99"/>
        <v>0</v>
      </c>
      <c r="V136" s="63">
        <f t="shared" si="99"/>
        <v>0</v>
      </c>
      <c r="W136" s="63">
        <f t="shared" si="99"/>
        <v>0</v>
      </c>
      <c r="X136" s="63">
        <f t="shared" si="99"/>
        <v>0</v>
      </c>
      <c r="Y136" s="63">
        <f t="shared" si="99"/>
        <v>0</v>
      </c>
      <c r="Z136" s="63">
        <f t="shared" si="99"/>
        <v>0</v>
      </c>
      <c r="AA136" s="63">
        <f t="shared" si="99"/>
        <v>0</v>
      </c>
      <c r="AB136" s="63">
        <f t="shared" si="99"/>
        <v>0</v>
      </c>
      <c r="AC136" s="63">
        <f t="shared" si="99"/>
        <v>0</v>
      </c>
      <c r="AD136" s="63">
        <f t="shared" si="99"/>
        <v>0</v>
      </c>
      <c r="AE136" s="63">
        <f t="shared" si="99"/>
        <v>0</v>
      </c>
      <c r="AF136" s="63">
        <f t="shared" si="99"/>
        <v>0</v>
      </c>
      <c r="AG136" s="63">
        <f t="shared" si="99"/>
        <v>0</v>
      </c>
      <c r="AH136" s="63">
        <f t="shared" si="99"/>
        <v>0</v>
      </c>
      <c r="AI136" s="63">
        <f t="shared" si="99"/>
        <v>0</v>
      </c>
      <c r="AJ136" s="63">
        <f t="shared" si="99"/>
        <v>0</v>
      </c>
      <c r="AK136" s="63">
        <f t="shared" si="99"/>
        <v>0</v>
      </c>
      <c r="AL136" s="63">
        <f t="shared" si="99"/>
        <v>0</v>
      </c>
      <c r="AM136" s="63">
        <f t="shared" si="99"/>
        <v>0</v>
      </c>
      <c r="AN136" s="63">
        <f t="shared" si="99"/>
        <v>0</v>
      </c>
      <c r="AO136" s="63">
        <f t="shared" si="99"/>
        <v>0</v>
      </c>
      <c r="AP136" s="63">
        <f t="shared" si="99"/>
        <v>0</v>
      </c>
      <c r="AQ136" s="63">
        <f t="shared" si="99"/>
        <v>0</v>
      </c>
      <c r="AR136" s="63">
        <f t="shared" si="99"/>
        <v>0</v>
      </c>
      <c r="AS136" s="63">
        <f t="shared" si="99"/>
        <v>0</v>
      </c>
      <c r="AT136" s="63">
        <f t="shared" si="99"/>
        <v>0</v>
      </c>
      <c r="AU136" s="63">
        <f t="shared" si="99"/>
        <v>0</v>
      </c>
      <c r="AV136" s="63">
        <f t="shared" si="99"/>
        <v>0</v>
      </c>
      <c r="AW136" s="63">
        <f t="shared" si="99"/>
        <v>0</v>
      </c>
      <c r="AX136" s="63">
        <f t="shared" si="99"/>
        <v>0</v>
      </c>
      <c r="AY136" s="63">
        <f t="shared" si="99"/>
        <v>0</v>
      </c>
      <c r="AZ136" s="63">
        <f t="shared" si="99"/>
        <v>0</v>
      </c>
      <c r="BA136" s="63">
        <f t="shared" si="99"/>
        <v>0</v>
      </c>
      <c r="BB136" s="63">
        <f t="shared" si="99"/>
        <v>0</v>
      </c>
      <c r="BC136" s="63">
        <f t="shared" si="99"/>
        <v>0</v>
      </c>
      <c r="BD136" s="63">
        <f t="shared" si="99"/>
        <v>0</v>
      </c>
      <c r="BE136" s="63">
        <f t="shared" si="99"/>
        <v>0</v>
      </c>
      <c r="BF136" s="63">
        <f t="shared" si="99"/>
        <v>0</v>
      </c>
      <c r="BG136" s="63">
        <f t="shared" si="99"/>
        <v>0</v>
      </c>
      <c r="BH136" s="63">
        <f t="shared" si="99"/>
        <v>0</v>
      </c>
      <c r="BI136" s="63">
        <f t="shared" si="99"/>
        <v>0</v>
      </c>
      <c r="BJ136" s="63">
        <f t="shared" si="99"/>
        <v>0</v>
      </c>
      <c r="BK136" s="63">
        <f t="shared" si="99"/>
        <v>0</v>
      </c>
      <c r="BL136" s="63">
        <f t="shared" si="99"/>
        <v>0</v>
      </c>
      <c r="BM136" s="63">
        <f t="shared" si="99"/>
        <v>0</v>
      </c>
      <c r="BN136" s="63">
        <f t="shared" si="99"/>
        <v>0</v>
      </c>
      <c r="BO136" s="63">
        <f t="shared" si="99"/>
        <v>0</v>
      </c>
      <c r="BP136" s="63">
        <f t="shared" si="99"/>
        <v>0</v>
      </c>
      <c r="BQ136" s="63">
        <f t="shared" si="99"/>
        <v>0</v>
      </c>
      <c r="BR136" s="63">
        <f t="shared" si="99"/>
        <v>0</v>
      </c>
      <c r="BS136" s="63">
        <f t="shared" si="99"/>
        <v>0</v>
      </c>
      <c r="BT136" s="63">
        <f t="shared" ref="BT136:BZ136" si="100">-BT132+BT133+BT134</f>
        <v>0</v>
      </c>
      <c r="BU136" s="63">
        <f t="shared" si="100"/>
        <v>0</v>
      </c>
      <c r="BV136" s="63">
        <f t="shared" si="100"/>
        <v>0</v>
      </c>
      <c r="BW136" s="63">
        <f t="shared" si="100"/>
        <v>0</v>
      </c>
      <c r="BX136" s="63">
        <f t="shared" si="100"/>
        <v>0</v>
      </c>
      <c r="BY136" s="63">
        <f t="shared" si="100"/>
        <v>0</v>
      </c>
      <c r="BZ136" s="63">
        <f t="shared" si="100"/>
        <v>0</v>
      </c>
    </row>
    <row r="137" spans="1:78" x14ac:dyDescent="0.2">
      <c r="B137" s="101"/>
      <c r="E137" s="9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</row>
    <row r="138" spans="1:78" x14ac:dyDescent="0.2">
      <c r="A138" s="169" t="s">
        <v>195</v>
      </c>
      <c r="B138" s="104"/>
      <c r="C138" s="44">
        <f>SUM(F138:BB138)</f>
        <v>5.6573725829902714E-6</v>
      </c>
      <c r="E138" s="93"/>
      <c r="F138" s="122">
        <f>F134</f>
        <v>0</v>
      </c>
      <c r="G138" s="122">
        <f>G134</f>
        <v>0</v>
      </c>
      <c r="H138" s="122">
        <f t="shared" ref="H138:BS138" si="101">H134</f>
        <v>0</v>
      </c>
      <c r="I138" s="122">
        <f t="shared" si="101"/>
        <v>0</v>
      </c>
      <c r="J138" s="122">
        <f t="shared" si="101"/>
        <v>0</v>
      </c>
      <c r="K138" s="122">
        <f t="shared" si="101"/>
        <v>0</v>
      </c>
      <c r="L138" s="122">
        <f t="shared" si="101"/>
        <v>0</v>
      </c>
      <c r="M138" s="122">
        <f t="shared" si="101"/>
        <v>0</v>
      </c>
      <c r="N138" s="122">
        <f t="shared" si="101"/>
        <v>0</v>
      </c>
      <c r="O138" s="122">
        <f t="shared" si="101"/>
        <v>0</v>
      </c>
      <c r="P138" s="122">
        <f t="shared" si="101"/>
        <v>0</v>
      </c>
      <c r="Q138" s="122">
        <f t="shared" si="101"/>
        <v>5.6573725829902714E-6</v>
      </c>
      <c r="R138" s="122">
        <f t="shared" si="101"/>
        <v>0</v>
      </c>
      <c r="S138" s="122">
        <f t="shared" si="101"/>
        <v>0</v>
      </c>
      <c r="T138" s="122">
        <f t="shared" si="101"/>
        <v>0</v>
      </c>
      <c r="U138" s="122">
        <f t="shared" si="101"/>
        <v>0</v>
      </c>
      <c r="V138" s="122">
        <f t="shared" si="101"/>
        <v>0</v>
      </c>
      <c r="W138" s="122">
        <f t="shared" si="101"/>
        <v>0</v>
      </c>
      <c r="X138" s="122">
        <f t="shared" si="101"/>
        <v>0</v>
      </c>
      <c r="Y138" s="122">
        <f t="shared" si="101"/>
        <v>0</v>
      </c>
      <c r="Z138" s="122">
        <f t="shared" si="101"/>
        <v>0</v>
      </c>
      <c r="AA138" s="122">
        <f t="shared" si="101"/>
        <v>0</v>
      </c>
      <c r="AB138" s="122">
        <f t="shared" si="101"/>
        <v>0</v>
      </c>
      <c r="AC138" s="122">
        <f t="shared" si="101"/>
        <v>0</v>
      </c>
      <c r="AD138" s="122">
        <f t="shared" si="101"/>
        <v>0</v>
      </c>
      <c r="AE138" s="122">
        <f t="shared" si="101"/>
        <v>0</v>
      </c>
      <c r="AF138" s="122">
        <f t="shared" si="101"/>
        <v>0</v>
      </c>
      <c r="AG138" s="122">
        <f t="shared" si="101"/>
        <v>0</v>
      </c>
      <c r="AH138" s="122">
        <f t="shared" si="101"/>
        <v>0</v>
      </c>
      <c r="AI138" s="122">
        <f t="shared" si="101"/>
        <v>0</v>
      </c>
      <c r="AJ138" s="122">
        <f t="shared" si="101"/>
        <v>0</v>
      </c>
      <c r="AK138" s="122">
        <f t="shared" si="101"/>
        <v>0</v>
      </c>
      <c r="AL138" s="122">
        <f t="shared" si="101"/>
        <v>0</v>
      </c>
      <c r="AM138" s="122">
        <f t="shared" si="101"/>
        <v>0</v>
      </c>
      <c r="AN138" s="122">
        <f t="shared" si="101"/>
        <v>0</v>
      </c>
      <c r="AO138" s="122">
        <f t="shared" si="101"/>
        <v>0</v>
      </c>
      <c r="AP138" s="122">
        <f t="shared" si="101"/>
        <v>0</v>
      </c>
      <c r="AQ138" s="122">
        <f t="shared" si="101"/>
        <v>0</v>
      </c>
      <c r="AR138" s="122">
        <f t="shared" si="101"/>
        <v>0</v>
      </c>
      <c r="AS138" s="122">
        <f t="shared" si="101"/>
        <v>0</v>
      </c>
      <c r="AT138" s="122">
        <f t="shared" si="101"/>
        <v>0</v>
      </c>
      <c r="AU138" s="122">
        <f t="shared" si="101"/>
        <v>0</v>
      </c>
      <c r="AV138" s="122">
        <f t="shared" si="101"/>
        <v>0</v>
      </c>
      <c r="AW138" s="122">
        <f t="shared" si="101"/>
        <v>0</v>
      </c>
      <c r="AX138" s="122">
        <f t="shared" si="101"/>
        <v>0</v>
      </c>
      <c r="AY138" s="122">
        <f t="shared" si="101"/>
        <v>0</v>
      </c>
      <c r="AZ138" s="122">
        <f t="shared" si="101"/>
        <v>0</v>
      </c>
      <c r="BA138" s="122">
        <f t="shared" si="101"/>
        <v>0</v>
      </c>
      <c r="BB138" s="122">
        <f t="shared" si="101"/>
        <v>0</v>
      </c>
      <c r="BC138" s="122">
        <f t="shared" si="101"/>
        <v>0</v>
      </c>
      <c r="BD138" s="122">
        <f t="shared" si="101"/>
        <v>0</v>
      </c>
      <c r="BE138" s="122">
        <f t="shared" si="101"/>
        <v>0</v>
      </c>
      <c r="BF138" s="122">
        <f t="shared" si="101"/>
        <v>0</v>
      </c>
      <c r="BG138" s="122">
        <f t="shared" si="101"/>
        <v>0</v>
      </c>
      <c r="BH138" s="122">
        <f t="shared" si="101"/>
        <v>0</v>
      </c>
      <c r="BI138" s="122">
        <f t="shared" si="101"/>
        <v>0</v>
      </c>
      <c r="BJ138" s="122">
        <f t="shared" si="101"/>
        <v>0</v>
      </c>
      <c r="BK138" s="122">
        <f t="shared" si="101"/>
        <v>0</v>
      </c>
      <c r="BL138" s="122">
        <f t="shared" si="101"/>
        <v>0</v>
      </c>
      <c r="BM138" s="122">
        <f t="shared" si="101"/>
        <v>0</v>
      </c>
      <c r="BN138" s="122">
        <f t="shared" si="101"/>
        <v>0</v>
      </c>
      <c r="BO138" s="122">
        <f t="shared" si="101"/>
        <v>0</v>
      </c>
      <c r="BP138" s="122">
        <f t="shared" si="101"/>
        <v>0</v>
      </c>
      <c r="BQ138" s="122">
        <f t="shared" si="101"/>
        <v>0</v>
      </c>
      <c r="BR138" s="122">
        <f t="shared" si="101"/>
        <v>0</v>
      </c>
      <c r="BS138" s="122">
        <f t="shared" si="101"/>
        <v>0</v>
      </c>
      <c r="BT138" s="122">
        <f t="shared" ref="BT138:BZ138" si="102">BT134</f>
        <v>0</v>
      </c>
      <c r="BU138" s="122">
        <f t="shared" si="102"/>
        <v>0</v>
      </c>
      <c r="BV138" s="122">
        <f t="shared" si="102"/>
        <v>0</v>
      </c>
      <c r="BW138" s="122">
        <f t="shared" si="102"/>
        <v>0</v>
      </c>
      <c r="BX138" s="122">
        <f t="shared" si="102"/>
        <v>0</v>
      </c>
      <c r="BY138" s="122">
        <f t="shared" si="102"/>
        <v>0</v>
      </c>
      <c r="BZ138" s="122">
        <f t="shared" si="102"/>
        <v>0</v>
      </c>
    </row>
    <row r="139" spans="1:78" x14ac:dyDescent="0.2">
      <c r="A139" s="169" t="s">
        <v>200</v>
      </c>
      <c r="B139" s="104"/>
      <c r="C139" s="44">
        <f>SUM(F139:BB139)</f>
        <v>5657497.7365661301</v>
      </c>
      <c r="E139" s="93"/>
      <c r="F139" s="122">
        <f>F138/ScaleEconomics!$N$98*ScaleEconomics!$N$93</f>
        <v>0</v>
      </c>
      <c r="G139" s="122">
        <f>G138/ScaleEconomics!$N$98*ScaleEconomics!$N$93</f>
        <v>0</v>
      </c>
      <c r="H139" s="122">
        <f>H138/ScaleEconomics!$N$98*ScaleEconomics!$N$93</f>
        <v>0</v>
      </c>
      <c r="I139" s="122">
        <f>I138/ScaleEconomics!$N$98*ScaleEconomics!$N$93</f>
        <v>0</v>
      </c>
      <c r="J139" s="122">
        <f>J138/ScaleEconomics!$N$98*ScaleEconomics!$N$93</f>
        <v>0</v>
      </c>
      <c r="K139" s="122">
        <f>K138/ScaleEconomics!$N$98*ScaleEconomics!$N$93</f>
        <v>0</v>
      </c>
      <c r="L139" s="122">
        <f>L138/ScaleEconomics!$N$98*ScaleEconomics!$N$93</f>
        <v>0</v>
      </c>
      <c r="M139" s="122">
        <f>M138/ScaleEconomics!$N$98*ScaleEconomics!$N$93</f>
        <v>0</v>
      </c>
      <c r="N139" s="122">
        <f>N138/ScaleEconomics!$N$98*ScaleEconomics!$N$93</f>
        <v>0</v>
      </c>
      <c r="O139" s="122">
        <f>O138/ScaleEconomics!$N$98*ScaleEconomics!$N$93</f>
        <v>0</v>
      </c>
      <c r="P139" s="122">
        <f>P138/ScaleEconomics!$N$98*ScaleEconomics!$N$93</f>
        <v>0</v>
      </c>
      <c r="Q139" s="122">
        <f>Q138/ScaleEconomics!$N$98*ScaleEconomics!$N$93</f>
        <v>5657497.7365661301</v>
      </c>
      <c r="R139" s="122">
        <f>R138/ScaleEconomics!$N$98*ScaleEconomics!$N$93</f>
        <v>0</v>
      </c>
      <c r="S139" s="122">
        <f>S138/ScaleEconomics!$N$98*ScaleEconomics!$N$93</f>
        <v>0</v>
      </c>
      <c r="T139" s="122">
        <f>T138/ScaleEconomics!$N$98*ScaleEconomics!$N$93</f>
        <v>0</v>
      </c>
      <c r="U139" s="122">
        <f>U138/ScaleEconomics!$N$98*ScaleEconomics!$N$93</f>
        <v>0</v>
      </c>
      <c r="V139" s="122">
        <f>V138/ScaleEconomics!$N$98*ScaleEconomics!$N$93</f>
        <v>0</v>
      </c>
      <c r="W139" s="122">
        <f>W138/ScaleEconomics!$N$98*ScaleEconomics!$N$93</f>
        <v>0</v>
      </c>
      <c r="X139" s="122">
        <f>X138/ScaleEconomics!$N$98*ScaleEconomics!$N$93</f>
        <v>0</v>
      </c>
      <c r="Y139" s="122">
        <f>Y138/ScaleEconomics!$N$98*ScaleEconomics!$N$93</f>
        <v>0</v>
      </c>
      <c r="Z139" s="122">
        <f>Z138/ScaleEconomics!$N$98*ScaleEconomics!$N$93</f>
        <v>0</v>
      </c>
      <c r="AA139" s="122">
        <f>AA138/ScaleEconomics!$N$98*ScaleEconomics!$N$93</f>
        <v>0</v>
      </c>
      <c r="AB139" s="122">
        <f>AB138/ScaleEconomics!$N$98*ScaleEconomics!$N$93</f>
        <v>0</v>
      </c>
      <c r="AC139" s="122">
        <f>AC138/ScaleEconomics!$N$98*ScaleEconomics!$N$93</f>
        <v>0</v>
      </c>
      <c r="AD139" s="122">
        <f>AD138/ScaleEconomics!$N$98*ScaleEconomics!$N$93</f>
        <v>0</v>
      </c>
      <c r="AE139" s="122">
        <f>AE138/ScaleEconomics!$N$98*ScaleEconomics!$N$93</f>
        <v>0</v>
      </c>
      <c r="AF139" s="122">
        <f>AF138/ScaleEconomics!$N$98*ScaleEconomics!$N$93</f>
        <v>0</v>
      </c>
      <c r="AG139" s="122">
        <f>AG138/ScaleEconomics!$N$98*ScaleEconomics!$N$93</f>
        <v>0</v>
      </c>
      <c r="AH139" s="122">
        <f>AH138/ScaleEconomics!$N$98*ScaleEconomics!$N$93</f>
        <v>0</v>
      </c>
      <c r="AI139" s="122">
        <f>AI138/ScaleEconomics!$N$98*ScaleEconomics!$N$93</f>
        <v>0</v>
      </c>
      <c r="AJ139" s="122">
        <f>AJ138/ScaleEconomics!$N$98*ScaleEconomics!$N$93</f>
        <v>0</v>
      </c>
      <c r="AK139" s="122">
        <f>AK138/ScaleEconomics!$N$98*ScaleEconomics!$N$93</f>
        <v>0</v>
      </c>
      <c r="AL139" s="122">
        <f>AL138/ScaleEconomics!$N$98*ScaleEconomics!$N$93</f>
        <v>0</v>
      </c>
      <c r="AM139" s="122">
        <f>AM138/ScaleEconomics!$N$98*ScaleEconomics!$N$93</f>
        <v>0</v>
      </c>
      <c r="AN139" s="122">
        <f>AN138/ScaleEconomics!$N$98*ScaleEconomics!$N$93</f>
        <v>0</v>
      </c>
      <c r="AO139" s="122">
        <f>AO138/ScaleEconomics!$N$98*ScaleEconomics!$N$93</f>
        <v>0</v>
      </c>
      <c r="AP139" s="122">
        <f>AP138/ScaleEconomics!$N$98*ScaleEconomics!$N$93</f>
        <v>0</v>
      </c>
      <c r="AQ139" s="122">
        <f>AQ138/ScaleEconomics!$N$98*ScaleEconomics!$N$93</f>
        <v>0</v>
      </c>
      <c r="AR139" s="122">
        <f>AR138/ScaleEconomics!$N$98*ScaleEconomics!$N$93</f>
        <v>0</v>
      </c>
      <c r="AS139" s="122">
        <f>AS138/ScaleEconomics!$N$98*ScaleEconomics!$N$93</f>
        <v>0</v>
      </c>
      <c r="AT139" s="122">
        <f>AT138/ScaleEconomics!$N$98*ScaleEconomics!$N$93</f>
        <v>0</v>
      </c>
      <c r="AU139" s="122">
        <f>AU138/ScaleEconomics!$N$98*ScaleEconomics!$N$93</f>
        <v>0</v>
      </c>
      <c r="AV139" s="122">
        <f>AV138/ScaleEconomics!$N$98*ScaleEconomics!$N$93</f>
        <v>0</v>
      </c>
      <c r="AW139" s="122">
        <f>AW138/ScaleEconomics!$N$98*ScaleEconomics!$N$93</f>
        <v>0</v>
      </c>
      <c r="AX139" s="122">
        <f>AX138/ScaleEconomics!$N$98*ScaleEconomics!$N$93</f>
        <v>0</v>
      </c>
      <c r="AY139" s="122">
        <f>AY138/ScaleEconomics!$N$98*ScaleEconomics!$N$93</f>
        <v>0</v>
      </c>
      <c r="AZ139" s="122">
        <f>AZ138/ScaleEconomics!$N$98*ScaleEconomics!$N$93</f>
        <v>0</v>
      </c>
      <c r="BA139" s="122">
        <f>BA138/ScaleEconomics!$N$98*ScaleEconomics!$N$93</f>
        <v>0</v>
      </c>
      <c r="BB139" s="122">
        <f>BB138/ScaleEconomics!$N$98*ScaleEconomics!$N$93</f>
        <v>0</v>
      </c>
      <c r="BC139" s="122">
        <f>BC138/ScaleEconomics!$N$98*ScaleEconomics!$N$93</f>
        <v>0</v>
      </c>
      <c r="BD139" s="122">
        <f>BD138/ScaleEconomics!$N$98*ScaleEconomics!$N$93</f>
        <v>0</v>
      </c>
      <c r="BE139" s="122">
        <f>BE138/ScaleEconomics!$N$98*ScaleEconomics!$N$93</f>
        <v>0</v>
      </c>
      <c r="BF139" s="122">
        <f>BF138/ScaleEconomics!$N$98*ScaleEconomics!$N$93</f>
        <v>0</v>
      </c>
      <c r="BG139" s="122">
        <f>BG138/ScaleEconomics!$N$98*ScaleEconomics!$N$93</f>
        <v>0</v>
      </c>
      <c r="BH139" s="122">
        <f>BH138/ScaleEconomics!$N$98*ScaleEconomics!$N$93</f>
        <v>0</v>
      </c>
      <c r="BI139" s="122">
        <f>BI138/ScaleEconomics!$N$98*ScaleEconomics!$N$93</f>
        <v>0</v>
      </c>
      <c r="BJ139" s="122">
        <f>BJ138/ScaleEconomics!$N$98*ScaleEconomics!$N$93</f>
        <v>0</v>
      </c>
      <c r="BK139" s="122">
        <f>BK138/ScaleEconomics!$N$98*ScaleEconomics!$N$93</f>
        <v>0</v>
      </c>
      <c r="BL139" s="122">
        <f>BL138/ScaleEconomics!$N$98*ScaleEconomics!$N$93</f>
        <v>0</v>
      </c>
      <c r="BM139" s="122">
        <f>BM138/ScaleEconomics!$N$98*ScaleEconomics!$N$93</f>
        <v>0</v>
      </c>
      <c r="BN139" s="122">
        <f>BN138/ScaleEconomics!$N$98*ScaleEconomics!$N$93</f>
        <v>0</v>
      </c>
      <c r="BO139" s="122">
        <f>BO138/ScaleEconomics!$N$98*ScaleEconomics!$N$93</f>
        <v>0</v>
      </c>
      <c r="BP139" s="122">
        <f>BP138/ScaleEconomics!$N$98*ScaleEconomics!$N$93</f>
        <v>0</v>
      </c>
      <c r="BQ139" s="122">
        <f>BQ138/ScaleEconomics!$N$98*ScaleEconomics!$N$93</f>
        <v>0</v>
      </c>
      <c r="BR139" s="122">
        <f>BR138/ScaleEconomics!$N$98*ScaleEconomics!$N$93</f>
        <v>0</v>
      </c>
      <c r="BS139" s="122">
        <f>BS138/ScaleEconomics!$N$98*ScaleEconomics!$N$93</f>
        <v>0</v>
      </c>
      <c r="BT139" s="122">
        <f>BT138/ScaleEconomics!$N$98*ScaleEconomics!$N$93</f>
        <v>0</v>
      </c>
      <c r="BU139" s="122">
        <f>BU138/ScaleEconomics!$N$98*ScaleEconomics!$N$93</f>
        <v>0</v>
      </c>
      <c r="BV139" s="122">
        <f>BV138/ScaleEconomics!$N$98*ScaleEconomics!$N$93</f>
        <v>0</v>
      </c>
      <c r="BW139" s="122">
        <f>BW138/ScaleEconomics!$N$98*ScaleEconomics!$N$93</f>
        <v>0</v>
      </c>
      <c r="BX139" s="122">
        <f>BX138/ScaleEconomics!$N$98*ScaleEconomics!$N$93</f>
        <v>0</v>
      </c>
      <c r="BY139" s="122">
        <f>BY138/ScaleEconomics!$N$98*ScaleEconomics!$N$93</f>
        <v>0</v>
      </c>
      <c r="BZ139" s="122">
        <f>BZ138/ScaleEconomics!$N$98*ScaleEconomics!$N$93</f>
        <v>0</v>
      </c>
    </row>
    <row r="140" spans="1:78" ht="15" thickBot="1" x14ac:dyDescent="0.25">
      <c r="A140" s="168" t="s">
        <v>210</v>
      </c>
      <c r="B140" s="105"/>
      <c r="C140" s="57">
        <f>SUM(F140:BB140)</f>
        <v>5657497.7365717879</v>
      </c>
      <c r="E140" s="93"/>
      <c r="F140" s="124">
        <f>F138+F139</f>
        <v>0</v>
      </c>
      <c r="G140" s="124">
        <f>G138+G139</f>
        <v>0</v>
      </c>
      <c r="H140" s="124">
        <f t="shared" ref="H140:BS140" si="103">H138+H139</f>
        <v>0</v>
      </c>
      <c r="I140" s="124">
        <f t="shared" si="103"/>
        <v>0</v>
      </c>
      <c r="J140" s="124">
        <f t="shared" si="103"/>
        <v>0</v>
      </c>
      <c r="K140" s="124">
        <f t="shared" si="103"/>
        <v>0</v>
      </c>
      <c r="L140" s="124">
        <f t="shared" si="103"/>
        <v>0</v>
      </c>
      <c r="M140" s="124">
        <f t="shared" si="103"/>
        <v>0</v>
      </c>
      <c r="N140" s="124">
        <f t="shared" si="103"/>
        <v>0</v>
      </c>
      <c r="O140" s="124">
        <f t="shared" si="103"/>
        <v>0</v>
      </c>
      <c r="P140" s="124">
        <f t="shared" si="103"/>
        <v>0</v>
      </c>
      <c r="Q140" s="124">
        <f t="shared" si="103"/>
        <v>5657497.7365717879</v>
      </c>
      <c r="R140" s="124">
        <f t="shared" si="103"/>
        <v>0</v>
      </c>
      <c r="S140" s="124">
        <f t="shared" si="103"/>
        <v>0</v>
      </c>
      <c r="T140" s="124">
        <f t="shared" si="103"/>
        <v>0</v>
      </c>
      <c r="U140" s="124">
        <f t="shared" si="103"/>
        <v>0</v>
      </c>
      <c r="V140" s="124">
        <f t="shared" si="103"/>
        <v>0</v>
      </c>
      <c r="W140" s="124">
        <f t="shared" si="103"/>
        <v>0</v>
      </c>
      <c r="X140" s="124">
        <f t="shared" si="103"/>
        <v>0</v>
      </c>
      <c r="Y140" s="124">
        <f t="shared" si="103"/>
        <v>0</v>
      </c>
      <c r="Z140" s="124">
        <f t="shared" si="103"/>
        <v>0</v>
      </c>
      <c r="AA140" s="124">
        <f t="shared" si="103"/>
        <v>0</v>
      </c>
      <c r="AB140" s="124">
        <f t="shared" si="103"/>
        <v>0</v>
      </c>
      <c r="AC140" s="124">
        <f t="shared" si="103"/>
        <v>0</v>
      </c>
      <c r="AD140" s="124">
        <f t="shared" si="103"/>
        <v>0</v>
      </c>
      <c r="AE140" s="124">
        <f t="shared" si="103"/>
        <v>0</v>
      </c>
      <c r="AF140" s="124">
        <f t="shared" si="103"/>
        <v>0</v>
      </c>
      <c r="AG140" s="124">
        <f t="shared" si="103"/>
        <v>0</v>
      </c>
      <c r="AH140" s="124">
        <f t="shared" si="103"/>
        <v>0</v>
      </c>
      <c r="AI140" s="124">
        <f t="shared" si="103"/>
        <v>0</v>
      </c>
      <c r="AJ140" s="124">
        <f t="shared" si="103"/>
        <v>0</v>
      </c>
      <c r="AK140" s="124">
        <f t="shared" si="103"/>
        <v>0</v>
      </c>
      <c r="AL140" s="124">
        <f t="shared" si="103"/>
        <v>0</v>
      </c>
      <c r="AM140" s="124">
        <f t="shared" si="103"/>
        <v>0</v>
      </c>
      <c r="AN140" s="124">
        <f t="shared" si="103"/>
        <v>0</v>
      </c>
      <c r="AO140" s="124">
        <f t="shared" si="103"/>
        <v>0</v>
      </c>
      <c r="AP140" s="124">
        <f t="shared" si="103"/>
        <v>0</v>
      </c>
      <c r="AQ140" s="124">
        <f t="shared" si="103"/>
        <v>0</v>
      </c>
      <c r="AR140" s="124">
        <f t="shared" si="103"/>
        <v>0</v>
      </c>
      <c r="AS140" s="124">
        <f t="shared" si="103"/>
        <v>0</v>
      </c>
      <c r="AT140" s="124">
        <f t="shared" si="103"/>
        <v>0</v>
      </c>
      <c r="AU140" s="124">
        <f t="shared" si="103"/>
        <v>0</v>
      </c>
      <c r="AV140" s="124">
        <f t="shared" si="103"/>
        <v>0</v>
      </c>
      <c r="AW140" s="124">
        <f t="shared" si="103"/>
        <v>0</v>
      </c>
      <c r="AX140" s="124">
        <f t="shared" si="103"/>
        <v>0</v>
      </c>
      <c r="AY140" s="124">
        <f t="shared" si="103"/>
        <v>0</v>
      </c>
      <c r="AZ140" s="124">
        <f t="shared" si="103"/>
        <v>0</v>
      </c>
      <c r="BA140" s="124">
        <f t="shared" si="103"/>
        <v>0</v>
      </c>
      <c r="BB140" s="124">
        <f t="shared" si="103"/>
        <v>0</v>
      </c>
      <c r="BC140" s="124">
        <f t="shared" si="103"/>
        <v>0</v>
      </c>
      <c r="BD140" s="124">
        <f t="shared" si="103"/>
        <v>0</v>
      </c>
      <c r="BE140" s="124">
        <f t="shared" si="103"/>
        <v>0</v>
      </c>
      <c r="BF140" s="124">
        <f t="shared" si="103"/>
        <v>0</v>
      </c>
      <c r="BG140" s="124">
        <f t="shared" si="103"/>
        <v>0</v>
      </c>
      <c r="BH140" s="124">
        <f t="shared" si="103"/>
        <v>0</v>
      </c>
      <c r="BI140" s="124">
        <f t="shared" si="103"/>
        <v>0</v>
      </c>
      <c r="BJ140" s="124">
        <f t="shared" si="103"/>
        <v>0</v>
      </c>
      <c r="BK140" s="124">
        <f t="shared" si="103"/>
        <v>0</v>
      </c>
      <c r="BL140" s="124">
        <f t="shared" si="103"/>
        <v>0</v>
      </c>
      <c r="BM140" s="124">
        <f t="shared" si="103"/>
        <v>0</v>
      </c>
      <c r="BN140" s="124">
        <f t="shared" si="103"/>
        <v>0</v>
      </c>
      <c r="BO140" s="124">
        <f t="shared" si="103"/>
        <v>0</v>
      </c>
      <c r="BP140" s="124">
        <f t="shared" si="103"/>
        <v>0</v>
      </c>
      <c r="BQ140" s="124">
        <f t="shared" si="103"/>
        <v>0</v>
      </c>
      <c r="BR140" s="124">
        <f t="shared" si="103"/>
        <v>0</v>
      </c>
      <c r="BS140" s="124">
        <f t="shared" si="103"/>
        <v>0</v>
      </c>
      <c r="BT140" s="124">
        <f t="shared" ref="BT140:BZ140" si="104">BT138+BT139</f>
        <v>0</v>
      </c>
      <c r="BU140" s="124">
        <f t="shared" si="104"/>
        <v>0</v>
      </c>
      <c r="BV140" s="124">
        <f t="shared" si="104"/>
        <v>0</v>
      </c>
      <c r="BW140" s="124">
        <f t="shared" si="104"/>
        <v>0</v>
      </c>
      <c r="BX140" s="124">
        <f t="shared" si="104"/>
        <v>0</v>
      </c>
      <c r="BY140" s="124">
        <f t="shared" si="104"/>
        <v>0</v>
      </c>
      <c r="BZ140" s="124">
        <f t="shared" si="104"/>
        <v>0</v>
      </c>
    </row>
    <row r="141" spans="1:78" ht="16" thickTop="1" thickBot="1" x14ac:dyDescent="0.25">
      <c r="A141" s="170" t="s">
        <v>202</v>
      </c>
      <c r="B141" s="108"/>
      <c r="C141" s="153"/>
      <c r="E141" s="93"/>
      <c r="F141" s="126">
        <f>MAX(F$72-F125-F140,0)</f>
        <v>0</v>
      </c>
      <c r="G141" s="126">
        <f>MAX(G$72-G125-G140,0)</f>
        <v>0</v>
      </c>
      <c r="H141" s="126">
        <f t="shared" ref="H141:BS141" si="105">MAX(H$72-H125-H140,0)</f>
        <v>0</v>
      </c>
      <c r="I141" s="126">
        <f t="shared" si="105"/>
        <v>0</v>
      </c>
      <c r="J141" s="126">
        <f t="shared" si="105"/>
        <v>0</v>
      </c>
      <c r="K141" s="126">
        <f t="shared" si="105"/>
        <v>0</v>
      </c>
      <c r="L141" s="126">
        <f t="shared" si="105"/>
        <v>0</v>
      </c>
      <c r="M141" s="126">
        <f t="shared" si="105"/>
        <v>0</v>
      </c>
      <c r="N141" s="126">
        <f t="shared" si="105"/>
        <v>0</v>
      </c>
      <c r="O141" s="126">
        <f t="shared" si="105"/>
        <v>0</v>
      </c>
      <c r="P141" s="126">
        <f t="shared" si="105"/>
        <v>0</v>
      </c>
      <c r="Q141" s="126">
        <f t="shared" si="105"/>
        <v>0</v>
      </c>
      <c r="R141" s="126">
        <f t="shared" si="105"/>
        <v>0</v>
      </c>
      <c r="S141" s="126">
        <f t="shared" si="105"/>
        <v>0</v>
      </c>
      <c r="T141" s="126">
        <f t="shared" si="105"/>
        <v>0</v>
      </c>
      <c r="U141" s="126">
        <f t="shared" si="105"/>
        <v>0</v>
      </c>
      <c r="V141" s="126">
        <f t="shared" si="105"/>
        <v>0</v>
      </c>
      <c r="W141" s="126">
        <f t="shared" si="105"/>
        <v>0</v>
      </c>
      <c r="X141" s="126">
        <f t="shared" si="105"/>
        <v>0</v>
      </c>
      <c r="Y141" s="126">
        <f t="shared" si="105"/>
        <v>0</v>
      </c>
      <c r="Z141" s="126">
        <f t="shared" si="105"/>
        <v>0</v>
      </c>
      <c r="AA141" s="126">
        <f t="shared" si="105"/>
        <v>0</v>
      </c>
      <c r="AB141" s="126">
        <f t="shared" si="105"/>
        <v>0</v>
      </c>
      <c r="AC141" s="126">
        <f t="shared" si="105"/>
        <v>0</v>
      </c>
      <c r="AD141" s="126">
        <f t="shared" si="105"/>
        <v>0</v>
      </c>
      <c r="AE141" s="126">
        <f t="shared" si="105"/>
        <v>0</v>
      </c>
      <c r="AF141" s="126">
        <f t="shared" si="105"/>
        <v>0</v>
      </c>
      <c r="AG141" s="126">
        <f t="shared" si="105"/>
        <v>0</v>
      </c>
      <c r="AH141" s="126">
        <f t="shared" si="105"/>
        <v>0</v>
      </c>
      <c r="AI141" s="126">
        <f t="shared" si="105"/>
        <v>0</v>
      </c>
      <c r="AJ141" s="126">
        <f t="shared" si="105"/>
        <v>0</v>
      </c>
      <c r="AK141" s="126">
        <f t="shared" si="105"/>
        <v>0</v>
      </c>
      <c r="AL141" s="126">
        <f t="shared" si="105"/>
        <v>0</v>
      </c>
      <c r="AM141" s="126">
        <f t="shared" si="105"/>
        <v>0</v>
      </c>
      <c r="AN141" s="126">
        <f t="shared" si="105"/>
        <v>0</v>
      </c>
      <c r="AO141" s="126">
        <f t="shared" si="105"/>
        <v>0</v>
      </c>
      <c r="AP141" s="126">
        <f t="shared" si="105"/>
        <v>0</v>
      </c>
      <c r="AQ141" s="126">
        <f t="shared" si="105"/>
        <v>0</v>
      </c>
      <c r="AR141" s="126">
        <f t="shared" si="105"/>
        <v>0</v>
      </c>
      <c r="AS141" s="126">
        <f t="shared" si="105"/>
        <v>0</v>
      </c>
      <c r="AT141" s="126">
        <f t="shared" si="105"/>
        <v>0</v>
      </c>
      <c r="AU141" s="126">
        <f t="shared" si="105"/>
        <v>0</v>
      </c>
      <c r="AV141" s="126">
        <f t="shared" si="105"/>
        <v>0</v>
      </c>
      <c r="AW141" s="126">
        <f t="shared" si="105"/>
        <v>0</v>
      </c>
      <c r="AX141" s="126">
        <f t="shared" si="105"/>
        <v>0</v>
      </c>
      <c r="AY141" s="126">
        <f t="shared" si="105"/>
        <v>0</v>
      </c>
      <c r="AZ141" s="126">
        <f t="shared" si="105"/>
        <v>0</v>
      </c>
      <c r="BA141" s="126">
        <f t="shared" si="105"/>
        <v>0</v>
      </c>
      <c r="BB141" s="126">
        <f t="shared" si="105"/>
        <v>0</v>
      </c>
      <c r="BC141" s="126">
        <f t="shared" si="105"/>
        <v>0</v>
      </c>
      <c r="BD141" s="126">
        <f t="shared" si="105"/>
        <v>0</v>
      </c>
      <c r="BE141" s="126">
        <f t="shared" si="105"/>
        <v>0</v>
      </c>
      <c r="BF141" s="126">
        <f t="shared" si="105"/>
        <v>0</v>
      </c>
      <c r="BG141" s="126">
        <f t="shared" si="105"/>
        <v>0</v>
      </c>
      <c r="BH141" s="126">
        <f t="shared" si="105"/>
        <v>0</v>
      </c>
      <c r="BI141" s="126">
        <f t="shared" si="105"/>
        <v>0</v>
      </c>
      <c r="BJ141" s="126">
        <f t="shared" si="105"/>
        <v>0</v>
      </c>
      <c r="BK141" s="126">
        <f t="shared" si="105"/>
        <v>0</v>
      </c>
      <c r="BL141" s="126">
        <f t="shared" si="105"/>
        <v>0</v>
      </c>
      <c r="BM141" s="126">
        <f t="shared" si="105"/>
        <v>0</v>
      </c>
      <c r="BN141" s="126">
        <f t="shared" si="105"/>
        <v>0</v>
      </c>
      <c r="BO141" s="126">
        <f t="shared" si="105"/>
        <v>0</v>
      </c>
      <c r="BP141" s="126">
        <f t="shared" si="105"/>
        <v>0</v>
      </c>
      <c r="BQ141" s="126">
        <f t="shared" si="105"/>
        <v>0</v>
      </c>
      <c r="BR141" s="126">
        <f t="shared" si="105"/>
        <v>0</v>
      </c>
      <c r="BS141" s="126">
        <f t="shared" si="105"/>
        <v>0</v>
      </c>
      <c r="BT141" s="126">
        <f t="shared" ref="BT141:BZ141" si="106">MAX(BT$72-BT125-BT140,0)</f>
        <v>0</v>
      </c>
      <c r="BU141" s="126">
        <f t="shared" si="106"/>
        <v>0</v>
      </c>
      <c r="BV141" s="126">
        <f t="shared" si="106"/>
        <v>0</v>
      </c>
      <c r="BW141" s="126">
        <f t="shared" si="106"/>
        <v>0</v>
      </c>
      <c r="BX141" s="126">
        <f t="shared" si="106"/>
        <v>0</v>
      </c>
      <c r="BY141" s="126">
        <f t="shared" si="106"/>
        <v>0</v>
      </c>
      <c r="BZ141" s="126">
        <f t="shared" si="106"/>
        <v>0</v>
      </c>
    </row>
    <row r="142" spans="1:78" x14ac:dyDescent="0.2">
      <c r="E142" s="9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</row>
    <row r="143" spans="1:78" x14ac:dyDescent="0.2">
      <c r="E143" s="9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</row>
    <row r="144" spans="1:78" x14ac:dyDescent="0.2">
      <c r="A144" s="156" t="s">
        <v>216</v>
      </c>
      <c r="B144" s="31"/>
      <c r="E144" s="9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</row>
    <row r="145" spans="1:78" x14ac:dyDescent="0.2">
      <c r="A145" s="155" t="s">
        <v>189</v>
      </c>
      <c r="E145" s="93"/>
      <c r="F145" s="63">
        <f>E150</f>
        <v>0</v>
      </c>
      <c r="G145" s="63">
        <f>F150</f>
        <v>3.0899316438848246E-6</v>
      </c>
      <c r="H145" s="63">
        <f t="shared" ref="H145:BS145" si="107">G150</f>
        <v>8.0499074981435269E-6</v>
      </c>
      <c r="I145" s="63">
        <f t="shared" si="107"/>
        <v>2.2282951572492499E-5</v>
      </c>
      <c r="J145" s="63">
        <f t="shared" si="107"/>
        <v>5.8283880284035563E-5</v>
      </c>
      <c r="K145" s="63">
        <f t="shared" si="107"/>
        <v>1.5583649814333937E-4</v>
      </c>
      <c r="L145" s="63">
        <f t="shared" si="107"/>
        <v>4.2092602403676359E-4</v>
      </c>
      <c r="M145" s="63">
        <f t="shared" si="107"/>
        <v>1.0844192030296631E-3</v>
      </c>
      <c r="N145" s="63">
        <f t="shared" si="107"/>
        <v>2.8831237131419448E-3</v>
      </c>
      <c r="O145" s="63">
        <f t="shared" si="107"/>
        <v>7.4271839885843155E-3</v>
      </c>
      <c r="P145" s="63">
        <f t="shared" si="107"/>
        <v>1.9742843705858278E-2</v>
      </c>
      <c r="Q145" s="63">
        <f t="shared" si="107"/>
        <v>4.9274201311524317E-2</v>
      </c>
      <c r="R145" s="63">
        <f t="shared" si="107"/>
        <v>0.12692504688344552</v>
      </c>
      <c r="S145" s="63">
        <f t="shared" si="107"/>
        <v>0.33744673614020526</v>
      </c>
      <c r="T145" s="63">
        <f t="shared" si="107"/>
        <v>0.86928961110953418</v>
      </c>
      <c r="U145" s="63">
        <f t="shared" si="107"/>
        <v>2.3111194301852174</v>
      </c>
      <c r="V145" s="63">
        <f t="shared" si="107"/>
        <v>5.9536273299696871</v>
      </c>
      <c r="W145" s="63">
        <f t="shared" si="107"/>
        <v>15.828492169384642</v>
      </c>
      <c r="X145" s="63">
        <f t="shared" si="107"/>
        <v>42.082103979717274</v>
      </c>
      <c r="Y145" s="63">
        <f t="shared" si="107"/>
        <v>108.40684435602364</v>
      </c>
      <c r="Z145" s="63">
        <f t="shared" si="107"/>
        <v>288.2136875379058</v>
      </c>
      <c r="AA145" s="63">
        <f t="shared" si="107"/>
        <v>742.4613650794771</v>
      </c>
      <c r="AB145" s="63">
        <f t="shared" si="107"/>
        <v>1973.9300516968988</v>
      </c>
      <c r="AC145" s="63">
        <f t="shared" si="107"/>
        <v>4927.1113193193523</v>
      </c>
      <c r="AD145" s="63">
        <f t="shared" si="107"/>
        <v>12692.63034414098</v>
      </c>
      <c r="AE145" s="63">
        <f t="shared" si="107"/>
        <v>33745.00768628934</v>
      </c>
      <c r="AF145" s="63">
        <f t="shared" si="107"/>
        <v>86929.82170766851</v>
      </c>
      <c r="AG145" s="63">
        <f t="shared" si="107"/>
        <v>231114.23102675789</v>
      </c>
      <c r="AH145" s="63">
        <f t="shared" si="107"/>
        <v>595368.62708802603</v>
      </c>
      <c r="AI145" s="63">
        <f t="shared" si="107"/>
        <v>1582864.8871457134</v>
      </c>
      <c r="AJ145" s="63">
        <f t="shared" si="107"/>
        <v>4208252.0592546714</v>
      </c>
      <c r="AK145" s="63">
        <f t="shared" si="107"/>
        <v>10840791.758378286</v>
      </c>
      <c r="AL145" s="63">
        <f t="shared" si="107"/>
        <v>28821654.085341267</v>
      </c>
      <c r="AM145" s="63">
        <f t="shared" si="107"/>
        <v>74246871.544699207</v>
      </c>
      <c r="AN145" s="63">
        <f t="shared" si="107"/>
        <v>197394959.36044124</v>
      </c>
      <c r="AO145" s="63">
        <f t="shared" si="107"/>
        <v>508505103.41319513</v>
      </c>
      <c r="AP145" s="63">
        <f t="shared" si="107"/>
        <v>1309949560.1866128</v>
      </c>
      <c r="AQ145" s="63">
        <f t="shared" si="107"/>
        <v>3482671186.2410488</v>
      </c>
      <c r="AR145" s="63">
        <f t="shared" si="107"/>
        <v>8971637763.4542923</v>
      </c>
      <c r="AS145" s="63">
        <f t="shared" si="107"/>
        <v>23852265218.305969</v>
      </c>
      <c r="AT145" s="63">
        <f t="shared" si="107"/>
        <v>61445330877.604652</v>
      </c>
      <c r="AU145" s="63">
        <f t="shared" si="107"/>
        <v>163360399423.31519</v>
      </c>
      <c r="AV145" s="63">
        <f t="shared" si="107"/>
        <v>434314857102.8642</v>
      </c>
      <c r="AW145" s="63">
        <f t="shared" si="107"/>
        <v>1118829589370.1455</v>
      </c>
      <c r="AX145" s="63">
        <f t="shared" si="107"/>
        <v>2974553900119.8027</v>
      </c>
      <c r="AY145" s="63">
        <f t="shared" si="107"/>
        <v>7662687251433.7861</v>
      </c>
      <c r="AZ145" s="63">
        <f t="shared" si="107"/>
        <v>20372250131480.895</v>
      </c>
      <c r="BA145" s="63">
        <f t="shared" si="107"/>
        <v>50851013761371.961</v>
      </c>
      <c r="BB145" s="63">
        <f t="shared" si="107"/>
        <v>130996252868726.03</v>
      </c>
      <c r="BC145" s="63">
        <f t="shared" si="107"/>
        <v>348270566468579.62</v>
      </c>
      <c r="BD145" s="63">
        <f t="shared" si="107"/>
        <v>897172658266815.88</v>
      </c>
      <c r="BE145" s="63">
        <f t="shared" si="107"/>
        <v>2385250135573165</v>
      </c>
      <c r="BF145" s="63">
        <f t="shared" si="107"/>
        <v>6144593918638039</v>
      </c>
      <c r="BG145" s="63">
        <f t="shared" si="107"/>
        <v>1.633620166912696E+16</v>
      </c>
      <c r="BH145" s="63">
        <f t="shared" si="107"/>
        <v>4.3431915681994984E+16</v>
      </c>
      <c r="BI145" s="63">
        <f t="shared" si="107"/>
        <v>1.1188406657830813E+17</v>
      </c>
      <c r="BJ145" s="63">
        <f t="shared" si="107"/>
        <v>2.9745833482034163E+17</v>
      </c>
      <c r="BK145" s="63">
        <f t="shared" si="107"/>
        <v>7.6627631120375808E+17</v>
      </c>
      <c r="BL145" s="63">
        <f t="shared" si="107"/>
        <v>2.037245181675721E+18</v>
      </c>
      <c r="BM145" s="63">
        <f t="shared" si="107"/>
        <v>5.0851517186408233E+18</v>
      </c>
      <c r="BN145" s="63">
        <f t="shared" si="107"/>
        <v>1.3099754973162953E+19</v>
      </c>
      <c r="BO145" s="63">
        <f t="shared" si="107"/>
        <v>3.482740143471879E+19</v>
      </c>
      <c r="BP145" s="63">
        <f t="shared" si="107"/>
        <v>8.9718154027613323E+19</v>
      </c>
      <c r="BQ145" s="63">
        <f t="shared" si="107"/>
        <v>2.3852737495495085E+20</v>
      </c>
      <c r="BR145" s="63">
        <f t="shared" si="107"/>
        <v>6.1446547501178369E+20</v>
      </c>
      <c r="BS145" s="63">
        <f t="shared" si="107"/>
        <v>1.6336363397523492E+21</v>
      </c>
      <c r="BT145" s="63">
        <f t="shared" ref="BT145:BZ145" si="108">BS150</f>
        <v>4.3432345657960259E+21</v>
      </c>
      <c r="BU145" s="63">
        <f t="shared" si="108"/>
        <v>1.1188517423056729E+22</v>
      </c>
      <c r="BV145" s="63">
        <f t="shared" si="108"/>
        <v>2.9746127965785648E+22</v>
      </c>
      <c r="BW145" s="63">
        <f t="shared" si="108"/>
        <v>7.6628389733923937E+22</v>
      </c>
      <c r="BX145" s="63">
        <f t="shared" si="108"/>
        <v>2.0372653504030207E+23</v>
      </c>
      <c r="BY145" s="63">
        <f t="shared" si="108"/>
        <v>5.0852020616428404E+23</v>
      </c>
      <c r="BZ145" s="63">
        <f t="shared" si="108"/>
        <v>1.3099884660737194E+24</v>
      </c>
    </row>
    <row r="146" spans="1:78" x14ac:dyDescent="0.2">
      <c r="A146" s="155" t="s">
        <v>217</v>
      </c>
      <c r="E146" s="93"/>
      <c r="F146" s="63">
        <f>F145*ScaleEconomics!$N$86</f>
        <v>0</v>
      </c>
      <c r="G146" s="63">
        <f>G145*((1+ScaleEconomics!$N$86)^((G$2-F$2)/365)-1)</f>
        <v>4.8699778452135132E-6</v>
      </c>
      <c r="H146" s="63">
        <f>H145*((1+ScaleEconomics!$N$86)^((H$2-G$2)/365)-1)</f>
        <v>1.3351817994016941E-5</v>
      </c>
      <c r="I146" s="63">
        <f>I145*((1+ScaleEconomics!$N$86)^((I$2-H$2)/365)-1)</f>
        <v>3.5119702631211027E-5</v>
      </c>
      <c r="J146" s="63">
        <f>J145*((1+ScaleEconomics!$N$86)^((J$2-I$2)/365)-1)</f>
        <v>9.6671391778971769E-5</v>
      </c>
      <c r="K146" s="63">
        <f>K145*((1+ScaleEconomics!$N$86)^((K$2-J$2)/365)-1)</f>
        <v>2.5847508937396838E-4</v>
      </c>
      <c r="L146" s="63">
        <f>L145*((1+ScaleEconomics!$N$86)^((L$2-K$2)/365)-1)</f>
        <v>6.6341286726835375E-4</v>
      </c>
      <c r="M146" s="63">
        <f>M145*((1+ScaleEconomics!$N$86)^((M$2-L$2)/365)-1)</f>
        <v>1.7986502119941268E-3</v>
      </c>
      <c r="N146" s="63">
        <f>N145*((1+ScaleEconomics!$N$86)^((N$2-M$2)/365)-1)</f>
        <v>4.5440321101596357E-3</v>
      </c>
      <c r="O146" s="63">
        <f>O145*((1+ScaleEconomics!$N$86)^((O$2-N$2)/365)-1)</f>
        <v>1.2318950105516664E-2</v>
      </c>
      <c r="P146" s="63">
        <f>P145*((1+ScaleEconomics!$N$86)^((P$2-O$2)/365)-1)</f>
        <v>2.9537113613330432E-2</v>
      </c>
      <c r="Q146" s="63">
        <f>Q145*((1+ScaleEconomics!$N$86)^((Q$2-P$2)/365)-1)</f>
        <v>7.7660057368135929E-2</v>
      </c>
      <c r="R146" s="63">
        <f>R145*((1+ScaleEconomics!$N$86)^((R$2-Q$2)/365)-1)</f>
        <v>0.21052168925675976</v>
      </c>
      <c r="S146" s="63">
        <f>S145*((1+ScaleEconomics!$N$86)^((S$2-R$2)/365)-1)</f>
        <v>0.53184287496932892</v>
      </c>
      <c r="T146" s="63">
        <f>T145*((1+ScaleEconomics!$N$86)^((T$2-S$2)/365)-1)</f>
        <v>1.4418298190756833</v>
      </c>
      <c r="U146" s="63">
        <f>U145*((1+ScaleEconomics!$N$86)^((U$2-T$2)/365)-1)</f>
        <v>3.6425078997844698</v>
      </c>
      <c r="V146" s="63">
        <f>V145*((1+ScaleEconomics!$N$86)^((V$2-U$2)/365)-1)</f>
        <v>9.8748648394149541</v>
      </c>
      <c r="W146" s="63">
        <f>W145*((1+ScaleEconomics!$N$86)^((W$2-V$2)/365)-1)</f>
        <v>26.253611810332636</v>
      </c>
      <c r="X146" s="63">
        <f>X145*((1+ScaleEconomics!$N$86)^((X$2-W$2)/365)-1)</f>
        <v>66.324740376306366</v>
      </c>
      <c r="Y146" s="63">
        <f>Y145*((1+ScaleEconomics!$N$86)^((Y$2-X$2)/365)-1)</f>
        <v>179.80684318188216</v>
      </c>
      <c r="Z146" s="63">
        <f>Z145*((1+ScaleEconomics!$N$86)^((Z$2-Y$2)/365)-1)</f>
        <v>454.24767754157131</v>
      </c>
      <c r="AA146" s="63">
        <f>AA145*((1+ScaleEconomics!$N$86)^((AA$2-Z$2)/365)-1)</f>
        <v>1231.4686866174218</v>
      </c>
      <c r="AB146" s="63">
        <f>AB145*((1+ScaleEconomics!$N$86)^((AB$2-AA$2)/365)-1)</f>
        <v>2953.1812676224531</v>
      </c>
      <c r="AC146" s="63">
        <f>AC145*((1+ScaleEconomics!$N$86)^((AC$2-AB$2)/365)-1)</f>
        <v>7765.5190248216268</v>
      </c>
      <c r="AD146" s="63">
        <f>AD145*((1+ScaleEconomics!$N$86)^((AD$2-AC$2)/365)-1)</f>
        <v>21052.37734214836</v>
      </c>
      <c r="AE146" s="63">
        <f>AE145*((1+ScaleEconomics!$N$86)^((AE$2-AD$2)/365)-1)</f>
        <v>53184.814021379163</v>
      </c>
      <c r="AF146" s="63">
        <f>AF145*((1+ScaleEconomics!$N$86)^((AF$2-AE$2)/365)-1)</f>
        <v>144184.40931908938</v>
      </c>
      <c r="AG146" s="63">
        <f>AG145*((1+ScaleEconomics!$N$86)^((AG$2-AF$2)/365)-1)</f>
        <v>364254.39606126817</v>
      </c>
      <c r="AH146" s="63">
        <f>AH145*((1+ScaleEconomics!$N$86)^((AH$2-AG$2)/365)-1)</f>
        <v>987496.26005768741</v>
      </c>
      <c r="AI146" s="63">
        <f>AI145*((1+ScaleEconomics!$N$86)^((AI$2-AH$2)/365)-1)</f>
        <v>2625387.172108958</v>
      </c>
      <c r="AJ146" s="63">
        <f>AJ145*((1+ScaleEconomics!$N$86)^((AJ$2-AI$2)/365)-1)</f>
        <v>6632539.6991236154</v>
      </c>
      <c r="AK146" s="63">
        <f>AK145*((1+ScaleEconomics!$N$86)^((AK$2-AJ$2)/365)-1)</f>
        <v>17980862.326962981</v>
      </c>
      <c r="AL146" s="63">
        <f>AL145*((1+ScaleEconomics!$N$86)^((AL$2-AK$2)/365)-1)</f>
        <v>45425217.45935794</v>
      </c>
      <c r="AM146" s="63">
        <f>AM145*((1+ScaleEconomics!$N$86)^((AM$2-AL$2)/365)-1)</f>
        <v>123148087.81574203</v>
      </c>
      <c r="AN146" s="63">
        <f>AN145*((1+ScaleEconomics!$N$86)^((AN$2-AM$2)/365)-1)</f>
        <v>311110144.05275393</v>
      </c>
      <c r="AO146" s="63">
        <f>AO145*((1+ScaleEconomics!$N$86)^((AO$2-AN$2)/365)-1)</f>
        <v>801444456.77341771</v>
      </c>
      <c r="AP146" s="63">
        <f>AP145*((1+ScaleEconomics!$N$86)^((AP$2-AO$2)/365)-1)</f>
        <v>2172721626.0544357</v>
      </c>
      <c r="AQ146" s="63">
        <f>AQ145*((1+ScaleEconomics!$N$86)^((AQ$2-AP$2)/365)-1)</f>
        <v>5488966577.2132425</v>
      </c>
      <c r="AR146" s="63">
        <f>AR145*((1+ScaleEconomics!$N$86)^((AR$2-AQ$2)/365)-1)</f>
        <v>14880627454.851675</v>
      </c>
      <c r="AS146" s="63">
        <f>AS145*((1+ScaleEconomics!$N$86)^((AS$2-AR$2)/365)-1)</f>
        <v>37593065659.298683</v>
      </c>
      <c r="AT146" s="63">
        <f>AT145*((1+ScaleEconomics!$N$86)^((AT$2-AS$2)/365)-1)</f>
        <v>101915068545.71053</v>
      </c>
      <c r="AU146" s="63">
        <f>AU145*((1+ScaleEconomics!$N$86)^((AU$2-AT$2)/365)-1)</f>
        <v>270954457679.54901</v>
      </c>
      <c r="AV146" s="63">
        <f>AV145*((1+ScaleEconomics!$N$86)^((AV$2-AU$2)/365)-1)</f>
        <v>684514732267.28137</v>
      </c>
      <c r="AW146" s="63">
        <f>AW145*((1+ScaleEconomics!$N$86)^((AW$2-AV$2)/365)-1)</f>
        <v>1855724310749.6575</v>
      </c>
      <c r="AX146" s="63">
        <f>AX145*((1+ScaleEconomics!$N$86)^((AX$2-AW$2)/365)-1)</f>
        <v>4688133351313.9834</v>
      </c>
      <c r="AY146" s="63">
        <f>AY145*((1+ScaleEconomics!$N$86)^((AY$2-AX$2)/365)-1)</f>
        <v>12709562880047.107</v>
      </c>
      <c r="AZ146" s="63">
        <f>AZ145*((1+ScaleEconomics!$N$86)^((AZ$2-AY$2)/365)-1)</f>
        <v>30478763629891.066</v>
      </c>
      <c r="BA146" s="63">
        <f>BA145*((1+ScaleEconomics!$N$86)^((BA$2-AZ$2)/365)-1)</f>
        <v>80145239107354.078</v>
      </c>
      <c r="BB146" s="63">
        <f>BB145*((1+ScaleEconomics!$N$86)^((BB$2-BA$2)/365)-1)</f>
        <v>217274313599853.62</v>
      </c>
      <c r="BC146" s="63">
        <f>BC145*((1+ScaleEconomics!$N$86)^((BC$2-BB$2)/365)-1)</f>
        <v>548902091798236.25</v>
      </c>
      <c r="BD146" s="63">
        <f>BD145*((1+ScaleEconomics!$N$86)^((BD$2-BC$2)/365)-1)</f>
        <v>1488077477306349.2</v>
      </c>
      <c r="BE146" s="63">
        <f>BE145*((1+ScaleEconomics!$N$86)^((BE$2-BD$2)/365)-1)</f>
        <v>3759343783064874</v>
      </c>
      <c r="BF146" s="63">
        <f>BF145*((1+ScaleEconomics!$N$86)^((BF$2-BE$2)/365)-1)</f>
        <v>1.019160775048892E+16</v>
      </c>
      <c r="BG146" s="63">
        <f>BG145*((1+ScaleEconomics!$N$86)^((BG$2-BF$2)/365)-1)</f>
        <v>2.7095714012868024E+16</v>
      </c>
      <c r="BH146" s="63">
        <f>BH145*((1+ScaleEconomics!$N$86)^((BH$2-BG$2)/365)-1)</f>
        <v>6.8452150896313136E+16</v>
      </c>
      <c r="BI146" s="63">
        <f>BI145*((1+ScaleEconomics!$N$86)^((BI$2-BH$2)/365)-1)</f>
        <v>1.8557426824203354E+17</v>
      </c>
      <c r="BJ146" s="63">
        <f>BJ145*((1+ScaleEconomics!$N$86)^((BJ$2-BI$2)/365)-1)</f>
        <v>4.6881797638341651E+17</v>
      </c>
      <c r="BK146" s="63">
        <f>BK145*((1+ScaleEconomics!$N$86)^((BK$2-BJ$2)/365)-1)</f>
        <v>1.2709688704719629E+18</v>
      </c>
      <c r="BL146" s="63">
        <f>BL145*((1+ScaleEconomics!$N$86)^((BL$2-BK$2)/365)-1)</f>
        <v>3.0479065369651021E+18</v>
      </c>
      <c r="BM146" s="63">
        <f>BM145*((1+ScaleEconomics!$N$86)^((BM$2-BL$2)/365)-1)</f>
        <v>8.0146032545221294E+18</v>
      </c>
      <c r="BN146" s="63">
        <f>BN145*((1+ScaleEconomics!$N$86)^((BN$2-BM$2)/365)-1)</f>
        <v>2.1727646461555839E+19</v>
      </c>
      <c r="BO146" s="63">
        <f>BO145*((1+ScaleEconomics!$N$86)^((BO$2-BN$2)/365)-1)</f>
        <v>5.4890752592894542E+19</v>
      </c>
      <c r="BP146" s="63">
        <f>BP145*((1+ScaleEconomics!$N$86)^((BP$2-BO$2)/365)-1)</f>
        <v>1.4880922092733753E+20</v>
      </c>
      <c r="BQ146" s="63">
        <f>BQ145*((1+ScaleEconomics!$N$86)^((BQ$2-BP$2)/365)-1)</f>
        <v>3.7593810005683287E+20</v>
      </c>
      <c r="BR146" s="63">
        <f>BR145*((1+ScaleEconomics!$N$86)^((BR$2-BQ$2)/365)-1)</f>
        <v>1.0191708647405655E+21</v>
      </c>
      <c r="BS146" s="63">
        <f>BS145*((1+ScaleEconomics!$N$86)^((BS$2-BR$2)/365)-1)</f>
        <v>2.7095982260436767E+21</v>
      </c>
      <c r="BT146" s="63">
        <f>BT145*((1+ScaleEconomics!$N$86)^((BT$2-BS$2)/365)-1)</f>
        <v>6.8452828572607043E+21</v>
      </c>
      <c r="BU146" s="63">
        <f>BU145*((1+ScaleEconomics!$N$86)^((BU$2-BT$2)/365)-1)</f>
        <v>1.8557610542728921E+22</v>
      </c>
      <c r="BV146" s="63">
        <f>BV145*((1+ScaleEconomics!$N$86)^((BV$2-BU$2)/365)-1)</f>
        <v>4.6882261768138289E+22</v>
      </c>
      <c r="BW146" s="63">
        <f>BW145*((1+ScaleEconomics!$N$86)^((BW$2-BV$2)/365)-1)</f>
        <v>1.2709814530637812E+23</v>
      </c>
      <c r="BX146" s="63">
        <f>BX145*((1+ScaleEconomics!$N$86)^((BX$2-BW$2)/365)-1)</f>
        <v>3.0479367112398196E+23</v>
      </c>
      <c r="BY146" s="63">
        <f>BY145*((1+ScaleEconomics!$N$86)^((BY$2-BX$2)/365)-1)</f>
        <v>8.014682599094354E+23</v>
      </c>
      <c r="BZ146" s="63">
        <f>BZ145*((1+ScaleEconomics!$N$86)^((BZ$2-BY$2)/365)-1)</f>
        <v>2.1727861565255821E+24</v>
      </c>
    </row>
    <row r="147" spans="1:78" x14ac:dyDescent="0.2">
      <c r="A147" s="155" t="s">
        <v>192</v>
      </c>
      <c r="E147" s="93"/>
      <c r="F147" s="63">
        <f>-MIN(0,F$72*ScaleEconomics!$N$81)</f>
        <v>3.0899316438848246E-6</v>
      </c>
      <c r="G147" s="63">
        <f>-MIN(0,G$72*ScaleEconomics!$N$81)</f>
        <v>8.9998009045189065E-8</v>
      </c>
      <c r="H147" s="63">
        <f>-MIN(0,H$72*ScaleEconomics!$N$81)</f>
        <v>8.812260803320316E-7</v>
      </c>
      <c r="I147" s="63">
        <f>-MIN(0,I$72*ScaleEconomics!$N$81)</f>
        <v>8.812260803320316E-7</v>
      </c>
      <c r="J147" s="63">
        <f>-MIN(0,J$72*ScaleEconomics!$N$81)</f>
        <v>8.812260803320316E-7</v>
      </c>
      <c r="K147" s="63">
        <f>-MIN(0,K$72*ScaleEconomics!$N$81)</f>
        <v>6.6144365194558263E-6</v>
      </c>
      <c r="L147" s="63">
        <f>-MIN(0,L$72*ScaleEconomics!$N$81)</f>
        <v>8.0311724545733484E-8</v>
      </c>
      <c r="M147" s="63">
        <f>-MIN(0,M$72*ScaleEconomics!$N$81)</f>
        <v>5.4298118154768423E-8</v>
      </c>
      <c r="N147" s="63">
        <f>-MIN(0,N$72*ScaleEconomics!$N$81)</f>
        <v>2.8165282734510846E-8</v>
      </c>
      <c r="O147" s="63">
        <f>-MIN(0,O$72*ScaleEconomics!$N$81)</f>
        <v>0</v>
      </c>
      <c r="P147" s="63">
        <f>-MIN(0,P$72*ScaleEconomics!$N$81)</f>
        <v>0</v>
      </c>
      <c r="Q147" s="63">
        <f>-MIN(0,Q$72*ScaleEconomics!$N$81)</f>
        <v>0</v>
      </c>
      <c r="R147" s="63">
        <f>-MIN(0,R$72*ScaleEconomics!$N$81)</f>
        <v>0</v>
      </c>
      <c r="S147" s="63">
        <f>-MIN(0,S$72*ScaleEconomics!$N$81)</f>
        <v>0</v>
      </c>
      <c r="T147" s="63">
        <f>-MIN(0,T$72*ScaleEconomics!$N$81)</f>
        <v>0</v>
      </c>
      <c r="U147" s="63">
        <f>-MIN(0,U$72*ScaleEconomics!$N$81)</f>
        <v>0</v>
      </c>
      <c r="V147" s="63">
        <f>-MIN(0,V$72*ScaleEconomics!$N$81)</f>
        <v>0</v>
      </c>
      <c r="W147" s="63">
        <f>-MIN(0,W$72*ScaleEconomics!$N$81)</f>
        <v>0</v>
      </c>
      <c r="X147" s="63">
        <f>-MIN(0,X$72*ScaleEconomics!$N$81)</f>
        <v>0</v>
      </c>
      <c r="Y147" s="63">
        <f>-MIN(0,Y$72*ScaleEconomics!$N$81)</f>
        <v>0</v>
      </c>
      <c r="Z147" s="63">
        <f>-MIN(0,Z$72*ScaleEconomics!$N$81)</f>
        <v>0</v>
      </c>
      <c r="AA147" s="63">
        <f>-MIN(0,AA$72*ScaleEconomics!$N$81)</f>
        <v>0</v>
      </c>
      <c r="AB147" s="63">
        <f>-MIN(0,AB$72*ScaleEconomics!$N$81)</f>
        <v>0</v>
      </c>
      <c r="AC147" s="63">
        <f>-MIN(0,AC$72*ScaleEconomics!$N$81)</f>
        <v>0</v>
      </c>
      <c r="AD147" s="63">
        <f>-MIN(0,AD$72*ScaleEconomics!$N$81)</f>
        <v>0</v>
      </c>
      <c r="AE147" s="63">
        <f>-MIN(0,AE$72*ScaleEconomics!$N$81)</f>
        <v>0</v>
      </c>
      <c r="AF147" s="63">
        <f>-MIN(0,AF$72*ScaleEconomics!$N$81)</f>
        <v>0</v>
      </c>
      <c r="AG147" s="63">
        <f>-MIN(0,AG$72*ScaleEconomics!$N$81)</f>
        <v>0</v>
      </c>
      <c r="AH147" s="63">
        <f>-MIN(0,AH$72*ScaleEconomics!$N$81)</f>
        <v>0</v>
      </c>
      <c r="AI147" s="63">
        <f>-MIN(0,AI$72*ScaleEconomics!$N$81)</f>
        <v>0</v>
      </c>
      <c r="AJ147" s="63">
        <f>-MIN(0,AJ$72*ScaleEconomics!$N$81)</f>
        <v>0</v>
      </c>
      <c r="AK147" s="63">
        <f>-MIN(0,AK$72*ScaleEconomics!$N$81)</f>
        <v>0</v>
      </c>
      <c r="AL147" s="63">
        <f>-MIN(0,AL$72*ScaleEconomics!$N$81)</f>
        <v>0</v>
      </c>
      <c r="AM147" s="63">
        <f>-MIN(0,AM$72*ScaleEconomics!$N$81)</f>
        <v>0</v>
      </c>
      <c r="AN147" s="63">
        <f>-MIN(0,AN$72*ScaleEconomics!$N$81)</f>
        <v>0</v>
      </c>
      <c r="AO147" s="63">
        <f>-MIN(0,AO$72*ScaleEconomics!$N$81)</f>
        <v>0</v>
      </c>
      <c r="AP147" s="63">
        <f>-MIN(0,AP$72*ScaleEconomics!$N$81)</f>
        <v>0</v>
      </c>
      <c r="AQ147" s="63">
        <f>-MIN(0,AQ$72*ScaleEconomics!$N$81)</f>
        <v>0</v>
      </c>
      <c r="AR147" s="63">
        <f>-MIN(0,AR$72*ScaleEconomics!$N$81)</f>
        <v>0</v>
      </c>
      <c r="AS147" s="63">
        <f>-MIN(0,AS$72*ScaleEconomics!$N$81)</f>
        <v>0</v>
      </c>
      <c r="AT147" s="63">
        <f>-MIN(0,AT$72*ScaleEconomics!$N$81)</f>
        <v>0</v>
      </c>
      <c r="AU147" s="63">
        <f>-MIN(0,AU$72*ScaleEconomics!$N$81)</f>
        <v>0</v>
      </c>
      <c r="AV147" s="63">
        <f>-MIN(0,AV$72*ScaleEconomics!$N$81)</f>
        <v>0</v>
      </c>
      <c r="AW147" s="63">
        <f>-MIN(0,AW$72*ScaleEconomics!$N$81)</f>
        <v>0</v>
      </c>
      <c r="AX147" s="63">
        <f>-MIN(0,AX$72*ScaleEconomics!$N$81)</f>
        <v>0</v>
      </c>
      <c r="AY147" s="63">
        <f>-MIN(0,AY$72*ScaleEconomics!$N$81)</f>
        <v>0</v>
      </c>
      <c r="AZ147" s="63">
        <f>-MIN(0,AZ$72*ScaleEconomics!$N$81)</f>
        <v>0</v>
      </c>
      <c r="BA147" s="63">
        <f>-MIN(0,BA$72*ScaleEconomics!$N$81)</f>
        <v>0</v>
      </c>
      <c r="BB147" s="63">
        <f>-MIN(0,BB$72*ScaleEconomics!$N$81)</f>
        <v>0</v>
      </c>
      <c r="BC147" s="63">
        <f>-MIN(0,BC$72*ScaleEconomics!$N$81)</f>
        <v>0</v>
      </c>
      <c r="BD147" s="63">
        <f>-MIN(0,BD$72*ScaleEconomics!$N$81)</f>
        <v>0</v>
      </c>
      <c r="BE147" s="63">
        <f>-MIN(0,BE$72*ScaleEconomics!$N$81)</f>
        <v>0</v>
      </c>
      <c r="BF147" s="63">
        <f>-MIN(0,BF$72*ScaleEconomics!$N$81)</f>
        <v>0</v>
      </c>
      <c r="BG147" s="63">
        <f>-MIN(0,BG$72*ScaleEconomics!$N$81)</f>
        <v>0</v>
      </c>
      <c r="BH147" s="63">
        <f>-MIN(0,BH$72*ScaleEconomics!$N$81)</f>
        <v>0</v>
      </c>
      <c r="BI147" s="63">
        <f>-MIN(0,BI$72*ScaleEconomics!$N$81)</f>
        <v>0</v>
      </c>
      <c r="BJ147" s="63">
        <f>-MIN(0,BJ$72*ScaleEconomics!$N$81)</f>
        <v>0</v>
      </c>
      <c r="BK147" s="63">
        <f>-MIN(0,BK$72*ScaleEconomics!$N$81)</f>
        <v>0</v>
      </c>
      <c r="BL147" s="63">
        <f>-MIN(0,BL$72*ScaleEconomics!$N$81)</f>
        <v>0</v>
      </c>
      <c r="BM147" s="63">
        <f>-MIN(0,BM$72*ScaleEconomics!$N$81)</f>
        <v>0</v>
      </c>
      <c r="BN147" s="63">
        <f>-MIN(0,BN$72*ScaleEconomics!$N$81)</f>
        <v>0</v>
      </c>
      <c r="BO147" s="63">
        <f>-MIN(0,BO$72*ScaleEconomics!$N$81)</f>
        <v>0</v>
      </c>
      <c r="BP147" s="63">
        <f>-MIN(0,BP$72*ScaleEconomics!$N$81)</f>
        <v>0</v>
      </c>
      <c r="BQ147" s="63">
        <f>-MIN(0,BQ$72*ScaleEconomics!$N$81)</f>
        <v>0</v>
      </c>
      <c r="BR147" s="63">
        <f>-MIN(0,BR$72*ScaleEconomics!$N$81)</f>
        <v>0</v>
      </c>
      <c r="BS147" s="63">
        <f>-MIN(0,BS$72*ScaleEconomics!$N$81)</f>
        <v>0</v>
      </c>
      <c r="BT147" s="63">
        <f>-MIN(0,BT$72*ScaleEconomics!$N$81)</f>
        <v>0</v>
      </c>
      <c r="BU147" s="63">
        <f>-MIN(0,BU$72*ScaleEconomics!$N$81)</f>
        <v>0</v>
      </c>
      <c r="BV147" s="63">
        <f>-MIN(0,BV$72*ScaleEconomics!$N$81)</f>
        <v>0</v>
      </c>
      <c r="BW147" s="63">
        <f>-MIN(0,BW$72*ScaleEconomics!$N$81)</f>
        <v>0</v>
      </c>
      <c r="BX147" s="63">
        <f>-MIN(0,BX$72*ScaleEconomics!$N$81)</f>
        <v>0</v>
      </c>
      <c r="BY147" s="63">
        <f>-MIN(0,BY$72*ScaleEconomics!$N$81)</f>
        <v>0</v>
      </c>
      <c r="BZ147" s="63">
        <f>-MIN(0,BZ$72*ScaleEconomics!$N$81)</f>
        <v>0</v>
      </c>
    </row>
    <row r="148" spans="1:78" x14ac:dyDescent="0.2">
      <c r="A148" s="155" t="s">
        <v>209</v>
      </c>
      <c r="E148" s="93"/>
      <c r="F148" s="63">
        <f t="shared" ref="F148:AK148" si="109">F138+F123</f>
        <v>0</v>
      </c>
      <c r="G148" s="63">
        <f t="shared" si="109"/>
        <v>0</v>
      </c>
      <c r="H148" s="63">
        <f t="shared" si="109"/>
        <v>0</v>
      </c>
      <c r="I148" s="63">
        <f t="shared" si="109"/>
        <v>0</v>
      </c>
      <c r="J148" s="63">
        <f t="shared" si="109"/>
        <v>0</v>
      </c>
      <c r="K148" s="63">
        <f t="shared" si="109"/>
        <v>0</v>
      </c>
      <c r="L148" s="63">
        <f t="shared" si="109"/>
        <v>0</v>
      </c>
      <c r="M148" s="63">
        <f t="shared" si="109"/>
        <v>0</v>
      </c>
      <c r="N148" s="63">
        <f t="shared" si="109"/>
        <v>0</v>
      </c>
      <c r="O148" s="63">
        <f t="shared" si="109"/>
        <v>3.29038824270043E-6</v>
      </c>
      <c r="P148" s="63">
        <f t="shared" si="109"/>
        <v>5.7560076643925484E-6</v>
      </c>
      <c r="Q148" s="63">
        <f t="shared" si="109"/>
        <v>9.2117962147142407E-6</v>
      </c>
      <c r="R148" s="63">
        <f t="shared" si="109"/>
        <v>0</v>
      </c>
      <c r="S148" s="63">
        <f t="shared" si="109"/>
        <v>0</v>
      </c>
      <c r="T148" s="63">
        <f t="shared" si="109"/>
        <v>0</v>
      </c>
      <c r="U148" s="63">
        <f t="shared" si="109"/>
        <v>0</v>
      </c>
      <c r="V148" s="63">
        <f t="shared" si="109"/>
        <v>0</v>
      </c>
      <c r="W148" s="63">
        <f t="shared" si="109"/>
        <v>0</v>
      </c>
      <c r="X148" s="63">
        <f t="shared" si="109"/>
        <v>0</v>
      </c>
      <c r="Y148" s="63">
        <f t="shared" si="109"/>
        <v>0</v>
      </c>
      <c r="Z148" s="63">
        <f t="shared" si="109"/>
        <v>0</v>
      </c>
      <c r="AA148" s="63">
        <f t="shared" si="109"/>
        <v>0</v>
      </c>
      <c r="AB148" s="63">
        <f t="shared" si="109"/>
        <v>0</v>
      </c>
      <c r="AC148" s="63">
        <f t="shared" si="109"/>
        <v>0</v>
      </c>
      <c r="AD148" s="63">
        <f t="shared" si="109"/>
        <v>0</v>
      </c>
      <c r="AE148" s="63">
        <f t="shared" si="109"/>
        <v>0</v>
      </c>
      <c r="AF148" s="63">
        <f t="shared" si="109"/>
        <v>0</v>
      </c>
      <c r="AG148" s="63">
        <f t="shared" si="109"/>
        <v>0</v>
      </c>
      <c r="AH148" s="63">
        <f t="shared" si="109"/>
        <v>0</v>
      </c>
      <c r="AI148" s="63">
        <f t="shared" si="109"/>
        <v>0</v>
      </c>
      <c r="AJ148" s="63">
        <f t="shared" si="109"/>
        <v>0</v>
      </c>
      <c r="AK148" s="63">
        <f t="shared" si="109"/>
        <v>0</v>
      </c>
      <c r="AL148" s="63">
        <f t="shared" ref="AL148:BQ148" si="110">AL138+AL123</f>
        <v>0</v>
      </c>
      <c r="AM148" s="63">
        <f t="shared" si="110"/>
        <v>0</v>
      </c>
      <c r="AN148" s="63">
        <f t="shared" si="110"/>
        <v>0</v>
      </c>
      <c r="AO148" s="63">
        <f t="shared" si="110"/>
        <v>0</v>
      </c>
      <c r="AP148" s="63">
        <f t="shared" si="110"/>
        <v>0</v>
      </c>
      <c r="AQ148" s="63">
        <f t="shared" si="110"/>
        <v>0</v>
      </c>
      <c r="AR148" s="63">
        <f t="shared" si="110"/>
        <v>0</v>
      </c>
      <c r="AS148" s="63">
        <f t="shared" si="110"/>
        <v>0</v>
      </c>
      <c r="AT148" s="63">
        <f t="shared" si="110"/>
        <v>0</v>
      </c>
      <c r="AU148" s="63">
        <f t="shared" si="110"/>
        <v>0</v>
      </c>
      <c r="AV148" s="63">
        <f t="shared" si="110"/>
        <v>0</v>
      </c>
      <c r="AW148" s="63">
        <f t="shared" si="110"/>
        <v>0</v>
      </c>
      <c r="AX148" s="63">
        <f t="shared" si="110"/>
        <v>0</v>
      </c>
      <c r="AY148" s="63">
        <f t="shared" si="110"/>
        <v>0</v>
      </c>
      <c r="AZ148" s="63">
        <f t="shared" si="110"/>
        <v>0</v>
      </c>
      <c r="BA148" s="63">
        <f t="shared" si="110"/>
        <v>0</v>
      </c>
      <c r="BB148" s="63">
        <f t="shared" si="110"/>
        <v>0</v>
      </c>
      <c r="BC148" s="63">
        <f t="shared" si="110"/>
        <v>0</v>
      </c>
      <c r="BD148" s="63">
        <f t="shared" si="110"/>
        <v>0</v>
      </c>
      <c r="BE148" s="63">
        <f t="shared" si="110"/>
        <v>0</v>
      </c>
      <c r="BF148" s="63">
        <f t="shared" si="110"/>
        <v>0</v>
      </c>
      <c r="BG148" s="63">
        <f t="shared" si="110"/>
        <v>0</v>
      </c>
      <c r="BH148" s="63">
        <f t="shared" si="110"/>
        <v>0</v>
      </c>
      <c r="BI148" s="63">
        <f t="shared" si="110"/>
        <v>0</v>
      </c>
      <c r="BJ148" s="63">
        <f t="shared" si="110"/>
        <v>0</v>
      </c>
      <c r="BK148" s="63">
        <f t="shared" si="110"/>
        <v>0</v>
      </c>
      <c r="BL148" s="63">
        <f t="shared" si="110"/>
        <v>0</v>
      </c>
      <c r="BM148" s="63">
        <f t="shared" si="110"/>
        <v>0</v>
      </c>
      <c r="BN148" s="63">
        <f t="shared" si="110"/>
        <v>0</v>
      </c>
      <c r="BO148" s="63">
        <f t="shared" si="110"/>
        <v>0</v>
      </c>
      <c r="BP148" s="63">
        <f t="shared" si="110"/>
        <v>0</v>
      </c>
      <c r="BQ148" s="63">
        <f t="shared" si="110"/>
        <v>0</v>
      </c>
      <c r="BR148" s="63">
        <f t="shared" ref="BR148:BZ148" si="111">BR138+BR123</f>
        <v>0</v>
      </c>
      <c r="BS148" s="63">
        <f t="shared" si="111"/>
        <v>0</v>
      </c>
      <c r="BT148" s="63">
        <f t="shared" si="111"/>
        <v>0</v>
      </c>
      <c r="BU148" s="63">
        <f t="shared" si="111"/>
        <v>0</v>
      </c>
      <c r="BV148" s="63">
        <f t="shared" si="111"/>
        <v>0</v>
      </c>
      <c r="BW148" s="63">
        <f t="shared" si="111"/>
        <v>0</v>
      </c>
      <c r="BX148" s="63">
        <f t="shared" si="111"/>
        <v>0</v>
      </c>
      <c r="BY148" s="63">
        <f t="shared" si="111"/>
        <v>0</v>
      </c>
      <c r="BZ148" s="63">
        <f t="shared" si="111"/>
        <v>0</v>
      </c>
    </row>
    <row r="149" spans="1:78" x14ac:dyDescent="0.2">
      <c r="A149" s="155" t="s">
        <v>218</v>
      </c>
      <c r="E149" s="93"/>
      <c r="F149" s="63">
        <f>MIN(F145+F146-F148,F141*ScaleEconomics!$N$99)</f>
        <v>0</v>
      </c>
      <c r="G149" s="63">
        <f>MIN(G145+G146-G148,G141*ScaleEconomics!$N$99)</f>
        <v>0</v>
      </c>
      <c r="H149" s="63">
        <f>MIN(H145+H146-H148,H141*ScaleEconomics!$N$99)</f>
        <v>0</v>
      </c>
      <c r="I149" s="63">
        <f>MIN(I145+I146-I148,I141*ScaleEconomics!$N$99)</f>
        <v>0</v>
      </c>
      <c r="J149" s="63">
        <f>MIN(J145+J146-J148,J141*ScaleEconomics!$N$99)</f>
        <v>0</v>
      </c>
      <c r="K149" s="63">
        <f>MIN(K145+K146-K148,K141*ScaleEconomics!$N$99)</f>
        <v>0</v>
      </c>
      <c r="L149" s="63">
        <f>MIN(L145+L146-L148,L141*ScaleEconomics!$N$99)</f>
        <v>0</v>
      </c>
      <c r="M149" s="63">
        <f>MIN(M145+M146-M148,M141*ScaleEconomics!$N$99)</f>
        <v>0</v>
      </c>
      <c r="N149" s="63">
        <f>MIN(N145+N146-N148,N141*ScaleEconomics!$N$99)</f>
        <v>0</v>
      </c>
      <c r="O149" s="63">
        <f>MIN(O145+O146-O148,O141*ScaleEconomics!$N$99)</f>
        <v>0</v>
      </c>
      <c r="P149" s="63">
        <f>MIN(P145+P146-P148,P141*ScaleEconomics!$N$99)</f>
        <v>0</v>
      </c>
      <c r="Q149" s="63">
        <f>MIN(Q145+Q146-Q148,Q141*ScaleEconomics!$N$99)</f>
        <v>0</v>
      </c>
      <c r="R149" s="63">
        <f>MIN(R145+R146-R148,R141*ScaleEconomics!$N$99)</f>
        <v>0</v>
      </c>
      <c r="S149" s="63">
        <f>MIN(S145+S146-S148,S141*ScaleEconomics!$N$99)</f>
        <v>0</v>
      </c>
      <c r="T149" s="63">
        <f>MIN(T145+T146-T148,T141*ScaleEconomics!$N$99)</f>
        <v>0</v>
      </c>
      <c r="U149" s="63">
        <f>MIN(U145+U146-U148,U141*ScaleEconomics!$N$99)</f>
        <v>0</v>
      </c>
      <c r="V149" s="63">
        <f>MIN(V145+V146-V148,V141*ScaleEconomics!$N$99)</f>
        <v>0</v>
      </c>
      <c r="W149" s="63">
        <f>MIN(W145+W146-W148,W141*ScaleEconomics!$N$99)</f>
        <v>0</v>
      </c>
      <c r="X149" s="63">
        <f>MIN(X145+X146-X148,X141*ScaleEconomics!$N$99)</f>
        <v>0</v>
      </c>
      <c r="Y149" s="63">
        <f>MIN(Y145+Y146-Y148,Y141*ScaleEconomics!$N$99)</f>
        <v>0</v>
      </c>
      <c r="Z149" s="63">
        <f>MIN(Z145+Z146-Z148,Z141*ScaleEconomics!$N$99)</f>
        <v>0</v>
      </c>
      <c r="AA149" s="63">
        <f>MIN(AA145+AA146-AA148,AA141*ScaleEconomics!$N$99)</f>
        <v>0</v>
      </c>
      <c r="AB149" s="63">
        <f>MIN(AB145+AB146-AB148,AB141*ScaleEconomics!$N$99)</f>
        <v>0</v>
      </c>
      <c r="AC149" s="63">
        <f>MIN(AC145+AC146-AC148,AC141*ScaleEconomics!$N$99)</f>
        <v>0</v>
      </c>
      <c r="AD149" s="63">
        <f>MIN(AD145+AD146-AD148,AD141*ScaleEconomics!$N$99)</f>
        <v>0</v>
      </c>
      <c r="AE149" s="63">
        <f>MIN(AE145+AE146-AE148,AE141*ScaleEconomics!$N$99)</f>
        <v>0</v>
      </c>
      <c r="AF149" s="63">
        <f>MIN(AF145+AF146-AF148,AF141*ScaleEconomics!$N$99)</f>
        <v>0</v>
      </c>
      <c r="AG149" s="63">
        <f>MIN(AG145+AG146-AG148,AG141*ScaleEconomics!$N$99)</f>
        <v>0</v>
      </c>
      <c r="AH149" s="63">
        <f>MIN(AH145+AH146-AH148,AH141*ScaleEconomics!$N$99)</f>
        <v>0</v>
      </c>
      <c r="AI149" s="63">
        <f>MIN(AI145+AI146-AI148,AI141*ScaleEconomics!$N$99)</f>
        <v>0</v>
      </c>
      <c r="AJ149" s="63">
        <f>MIN(AJ145+AJ146-AJ148,AJ141*ScaleEconomics!$N$99)</f>
        <v>0</v>
      </c>
      <c r="AK149" s="63">
        <f>MIN(AK145+AK146-AK148,AK141*ScaleEconomics!$N$99)</f>
        <v>0</v>
      </c>
      <c r="AL149" s="63">
        <f>MIN(AL145+AL146-AL148,AL141*ScaleEconomics!$N$99)</f>
        <v>0</v>
      </c>
      <c r="AM149" s="63">
        <f>MIN(AM145+AM146-AM148,AM141*ScaleEconomics!$N$99)</f>
        <v>0</v>
      </c>
      <c r="AN149" s="63">
        <f>MIN(AN145+AN146-AN148,AN141*ScaleEconomics!$N$99)</f>
        <v>0</v>
      </c>
      <c r="AO149" s="63">
        <f>MIN(AO145+AO146-AO148,AO141*ScaleEconomics!$N$99)</f>
        <v>0</v>
      </c>
      <c r="AP149" s="63">
        <f>MIN(AP145+AP146-AP148,AP141*ScaleEconomics!$N$99)</f>
        <v>0</v>
      </c>
      <c r="AQ149" s="63">
        <f>MIN(AQ145+AQ146-AQ148,AQ141*ScaleEconomics!$N$99)</f>
        <v>0</v>
      </c>
      <c r="AR149" s="63">
        <f>MIN(AR145+AR146-AR148,AR141*ScaleEconomics!$N$99)</f>
        <v>0</v>
      </c>
      <c r="AS149" s="63">
        <f>MIN(AS145+AS146-AS148,AS141*ScaleEconomics!$N$99)</f>
        <v>0</v>
      </c>
      <c r="AT149" s="63">
        <f>MIN(AT145+AT146-AT148,AT141*ScaleEconomics!$N$99)</f>
        <v>0</v>
      </c>
      <c r="AU149" s="63">
        <f>MIN(AU145+AU146-AU148,AU141*ScaleEconomics!$N$99)</f>
        <v>0</v>
      </c>
      <c r="AV149" s="63">
        <f>MIN(AV145+AV146-AV148,AV141*ScaleEconomics!$N$99)</f>
        <v>0</v>
      </c>
      <c r="AW149" s="63">
        <f>MIN(AW145+AW146-AW148,AW141*ScaleEconomics!$N$99)</f>
        <v>0</v>
      </c>
      <c r="AX149" s="63">
        <f>MIN(AX145+AX146-AX148,AX141*ScaleEconomics!$N$99)</f>
        <v>0</v>
      </c>
      <c r="AY149" s="63">
        <f>MIN(AY145+AY146-AY148,AY141*ScaleEconomics!$N$99)</f>
        <v>0</v>
      </c>
      <c r="AZ149" s="63">
        <f>MIN(AZ145+AZ146-AZ148,AZ141*ScaleEconomics!$N$99)</f>
        <v>0</v>
      </c>
      <c r="BA149" s="63">
        <f>MIN(BA145+BA146-BA148,BA141*ScaleEconomics!$N$99)</f>
        <v>0</v>
      </c>
      <c r="BB149" s="63">
        <f>MIN(BB145+BB146-BB148,BB141*ScaleEconomics!$N$99)</f>
        <v>0</v>
      </c>
      <c r="BC149" s="63">
        <f>MIN(BC145+BC146-BC148,BC141*ScaleEconomics!$N$99)</f>
        <v>0</v>
      </c>
      <c r="BD149" s="63">
        <f>MIN(BD145+BD146-BD148,BD141*ScaleEconomics!$N$99)</f>
        <v>0</v>
      </c>
      <c r="BE149" s="63">
        <f>MIN(BE145+BE146-BE148,BE141*ScaleEconomics!$N$99)</f>
        <v>0</v>
      </c>
      <c r="BF149" s="63">
        <f>MIN(BF145+BF146-BF148,BF141*ScaleEconomics!$N$99)</f>
        <v>0</v>
      </c>
      <c r="BG149" s="63">
        <f>MIN(BG145+BG146-BG148,BG141*ScaleEconomics!$N$99)</f>
        <v>0</v>
      </c>
      <c r="BH149" s="63">
        <f>MIN(BH145+BH146-BH148,BH141*ScaleEconomics!$N$99)</f>
        <v>0</v>
      </c>
      <c r="BI149" s="63">
        <f>MIN(BI145+BI146-BI148,BI141*ScaleEconomics!$N$99)</f>
        <v>0</v>
      </c>
      <c r="BJ149" s="63">
        <f>MIN(BJ145+BJ146-BJ148,BJ141*ScaleEconomics!$N$99)</f>
        <v>0</v>
      </c>
      <c r="BK149" s="63">
        <f>MIN(BK145+BK146-BK148,BK141*ScaleEconomics!$N$99)</f>
        <v>0</v>
      </c>
      <c r="BL149" s="63">
        <f>MIN(BL145+BL146-BL148,BL141*ScaleEconomics!$N$99)</f>
        <v>0</v>
      </c>
      <c r="BM149" s="63">
        <f>MIN(BM145+BM146-BM148,BM141*ScaleEconomics!$N$99)</f>
        <v>0</v>
      </c>
      <c r="BN149" s="63">
        <f>MIN(BN145+BN146-BN148,BN141*ScaleEconomics!$N$99)</f>
        <v>0</v>
      </c>
      <c r="BO149" s="63">
        <f>MIN(BO145+BO146-BO148,BO141*ScaleEconomics!$N$99)</f>
        <v>0</v>
      </c>
      <c r="BP149" s="63">
        <f>MIN(BP145+BP146-BP148,BP141*ScaleEconomics!$N$99)</f>
        <v>0</v>
      </c>
      <c r="BQ149" s="63">
        <f>MIN(BQ145+BQ146-BQ148,BQ141*ScaleEconomics!$N$99)</f>
        <v>0</v>
      </c>
      <c r="BR149" s="63">
        <f>MIN(BR145+BR146-BR148,BR141*ScaleEconomics!$N$99)</f>
        <v>0</v>
      </c>
      <c r="BS149" s="63">
        <f>MIN(BS145+BS146-BS148,BS141*ScaleEconomics!$N$99)</f>
        <v>0</v>
      </c>
      <c r="BT149" s="63">
        <f>MIN(BT145+BT146-BT148,BT141*ScaleEconomics!$N$99)</f>
        <v>0</v>
      </c>
      <c r="BU149" s="63">
        <f>MIN(BU145+BU146-BU148,BU141*ScaleEconomics!$N$99)</f>
        <v>0</v>
      </c>
      <c r="BV149" s="63">
        <f>MIN(BV145+BV146-BV148,BV141*ScaleEconomics!$N$99)</f>
        <v>0</v>
      </c>
      <c r="BW149" s="63">
        <f>MIN(BW145+BW146-BW148,BW141*ScaleEconomics!$N$99)</f>
        <v>0</v>
      </c>
      <c r="BX149" s="63">
        <f>MIN(BX145+BX146-BX148,BX141*ScaleEconomics!$N$99)</f>
        <v>0</v>
      </c>
      <c r="BY149" s="63">
        <f>MIN(BY145+BY146-BY148,BY141*ScaleEconomics!$N$99)</f>
        <v>0</v>
      </c>
      <c r="BZ149" s="63">
        <f>MIN(BZ145+BZ146-BZ148,BZ141*ScaleEconomics!$N$99)</f>
        <v>0</v>
      </c>
    </row>
    <row r="150" spans="1:78" x14ac:dyDescent="0.2">
      <c r="A150" s="155" t="s">
        <v>194</v>
      </c>
      <c r="E150" s="93"/>
      <c r="F150" s="63">
        <f>F145+F147-F149</f>
        <v>3.0899316438848246E-6</v>
      </c>
      <c r="G150" s="63">
        <f>G145+G146+G147-G148-G149</f>
        <v>8.0499074981435269E-6</v>
      </c>
      <c r="H150" s="63">
        <f t="shared" ref="H150:BS150" si="112">H145+H146+H147-H148-H149</f>
        <v>2.2282951572492499E-5</v>
      </c>
      <c r="I150" s="63">
        <f t="shared" si="112"/>
        <v>5.8283880284035563E-5</v>
      </c>
      <c r="J150" s="63">
        <f t="shared" si="112"/>
        <v>1.5583649814333937E-4</v>
      </c>
      <c r="K150" s="63">
        <f t="shared" si="112"/>
        <v>4.2092602403676359E-4</v>
      </c>
      <c r="L150" s="63">
        <f t="shared" si="112"/>
        <v>1.0844192030296631E-3</v>
      </c>
      <c r="M150" s="63">
        <f t="shared" si="112"/>
        <v>2.8831237131419448E-3</v>
      </c>
      <c r="N150" s="63">
        <f t="shared" si="112"/>
        <v>7.4271839885843155E-3</v>
      </c>
      <c r="O150" s="63">
        <f t="shared" si="112"/>
        <v>1.9742843705858278E-2</v>
      </c>
      <c r="P150" s="63">
        <f t="shared" si="112"/>
        <v>4.9274201311524317E-2</v>
      </c>
      <c r="Q150" s="63">
        <f t="shared" si="112"/>
        <v>0.12692504688344552</v>
      </c>
      <c r="R150" s="63">
        <f t="shared" si="112"/>
        <v>0.33744673614020526</v>
      </c>
      <c r="S150" s="63">
        <f t="shared" si="112"/>
        <v>0.86928961110953418</v>
      </c>
      <c r="T150" s="63">
        <f t="shared" si="112"/>
        <v>2.3111194301852174</v>
      </c>
      <c r="U150" s="63">
        <f t="shared" si="112"/>
        <v>5.9536273299696871</v>
      </c>
      <c r="V150" s="63">
        <f t="shared" si="112"/>
        <v>15.828492169384642</v>
      </c>
      <c r="W150" s="63">
        <f t="shared" si="112"/>
        <v>42.082103979717274</v>
      </c>
      <c r="X150" s="63">
        <f t="shared" si="112"/>
        <v>108.40684435602364</v>
      </c>
      <c r="Y150" s="63">
        <f t="shared" si="112"/>
        <v>288.2136875379058</v>
      </c>
      <c r="Z150" s="63">
        <f t="shared" si="112"/>
        <v>742.4613650794771</v>
      </c>
      <c r="AA150" s="63">
        <f t="shared" si="112"/>
        <v>1973.9300516968988</v>
      </c>
      <c r="AB150" s="63">
        <f t="shared" si="112"/>
        <v>4927.1113193193523</v>
      </c>
      <c r="AC150" s="63">
        <f t="shared" si="112"/>
        <v>12692.63034414098</v>
      </c>
      <c r="AD150" s="63">
        <f t="shared" si="112"/>
        <v>33745.00768628934</v>
      </c>
      <c r="AE150" s="63">
        <f t="shared" si="112"/>
        <v>86929.82170766851</v>
      </c>
      <c r="AF150" s="63">
        <f t="shared" si="112"/>
        <v>231114.23102675789</v>
      </c>
      <c r="AG150" s="63">
        <f t="shared" si="112"/>
        <v>595368.62708802603</v>
      </c>
      <c r="AH150" s="63">
        <f t="shared" si="112"/>
        <v>1582864.8871457134</v>
      </c>
      <c r="AI150" s="63">
        <f t="shared" si="112"/>
        <v>4208252.0592546714</v>
      </c>
      <c r="AJ150" s="63">
        <f t="shared" si="112"/>
        <v>10840791.758378286</v>
      </c>
      <c r="AK150" s="63">
        <f t="shared" si="112"/>
        <v>28821654.085341267</v>
      </c>
      <c r="AL150" s="63">
        <f t="shared" si="112"/>
        <v>74246871.544699207</v>
      </c>
      <c r="AM150" s="63">
        <f t="shared" si="112"/>
        <v>197394959.36044124</v>
      </c>
      <c r="AN150" s="63">
        <f t="shared" si="112"/>
        <v>508505103.41319513</v>
      </c>
      <c r="AO150" s="63">
        <f t="shared" si="112"/>
        <v>1309949560.1866128</v>
      </c>
      <c r="AP150" s="63">
        <f t="shared" si="112"/>
        <v>3482671186.2410488</v>
      </c>
      <c r="AQ150" s="63">
        <f t="shared" si="112"/>
        <v>8971637763.4542923</v>
      </c>
      <c r="AR150" s="63">
        <f t="shared" si="112"/>
        <v>23852265218.305969</v>
      </c>
      <c r="AS150" s="63">
        <f t="shared" si="112"/>
        <v>61445330877.604652</v>
      </c>
      <c r="AT150" s="63">
        <f t="shared" si="112"/>
        <v>163360399423.31519</v>
      </c>
      <c r="AU150" s="63">
        <f t="shared" si="112"/>
        <v>434314857102.8642</v>
      </c>
      <c r="AV150" s="63">
        <f t="shared" si="112"/>
        <v>1118829589370.1455</v>
      </c>
      <c r="AW150" s="63">
        <f t="shared" si="112"/>
        <v>2974553900119.8027</v>
      </c>
      <c r="AX150" s="63">
        <f t="shared" si="112"/>
        <v>7662687251433.7861</v>
      </c>
      <c r="AY150" s="63">
        <f t="shared" si="112"/>
        <v>20372250131480.895</v>
      </c>
      <c r="AZ150" s="63">
        <f t="shared" si="112"/>
        <v>50851013761371.961</v>
      </c>
      <c r="BA150" s="63">
        <f t="shared" si="112"/>
        <v>130996252868726.03</v>
      </c>
      <c r="BB150" s="63">
        <f t="shared" si="112"/>
        <v>348270566468579.62</v>
      </c>
      <c r="BC150" s="63">
        <f t="shared" si="112"/>
        <v>897172658266815.88</v>
      </c>
      <c r="BD150" s="63">
        <f t="shared" si="112"/>
        <v>2385250135573165</v>
      </c>
      <c r="BE150" s="63">
        <f t="shared" si="112"/>
        <v>6144593918638039</v>
      </c>
      <c r="BF150" s="63">
        <f t="shared" si="112"/>
        <v>1.633620166912696E+16</v>
      </c>
      <c r="BG150" s="63">
        <f t="shared" si="112"/>
        <v>4.3431915681994984E+16</v>
      </c>
      <c r="BH150" s="63">
        <f t="shared" si="112"/>
        <v>1.1188406657830813E+17</v>
      </c>
      <c r="BI150" s="63">
        <f t="shared" si="112"/>
        <v>2.9745833482034163E+17</v>
      </c>
      <c r="BJ150" s="63">
        <f t="shared" si="112"/>
        <v>7.6627631120375808E+17</v>
      </c>
      <c r="BK150" s="63">
        <f t="shared" si="112"/>
        <v>2.037245181675721E+18</v>
      </c>
      <c r="BL150" s="63">
        <f t="shared" si="112"/>
        <v>5.0851517186408233E+18</v>
      </c>
      <c r="BM150" s="63">
        <f t="shared" si="112"/>
        <v>1.3099754973162953E+19</v>
      </c>
      <c r="BN150" s="63">
        <f t="shared" si="112"/>
        <v>3.482740143471879E+19</v>
      </c>
      <c r="BO150" s="63">
        <f t="shared" si="112"/>
        <v>8.9718154027613323E+19</v>
      </c>
      <c r="BP150" s="63">
        <f t="shared" si="112"/>
        <v>2.3852737495495085E+20</v>
      </c>
      <c r="BQ150" s="63">
        <f t="shared" si="112"/>
        <v>6.1446547501178369E+20</v>
      </c>
      <c r="BR150" s="63">
        <f t="shared" si="112"/>
        <v>1.6336363397523492E+21</v>
      </c>
      <c r="BS150" s="63">
        <f t="shared" si="112"/>
        <v>4.3432345657960259E+21</v>
      </c>
      <c r="BT150" s="63">
        <f t="shared" ref="BT150:BZ150" si="113">BT145+BT146+BT147-BT148-BT149</f>
        <v>1.1188517423056729E+22</v>
      </c>
      <c r="BU150" s="63">
        <f t="shared" si="113"/>
        <v>2.9746127965785648E+22</v>
      </c>
      <c r="BV150" s="63">
        <f t="shared" si="113"/>
        <v>7.6628389733923937E+22</v>
      </c>
      <c r="BW150" s="63">
        <f t="shared" si="113"/>
        <v>2.0372653504030207E+23</v>
      </c>
      <c r="BX150" s="63">
        <f t="shared" si="113"/>
        <v>5.0852020616428404E+23</v>
      </c>
      <c r="BY150" s="63">
        <f t="shared" si="113"/>
        <v>1.3099884660737194E+24</v>
      </c>
      <c r="BZ150" s="63">
        <f t="shared" si="113"/>
        <v>3.4827746225993015E+24</v>
      </c>
    </row>
    <row r="151" spans="1:78" x14ac:dyDescent="0.2">
      <c r="A151" s="155" t="s">
        <v>211</v>
      </c>
      <c r="B151" s="101">
        <f>XIRR(F151:BZ151, $F$2:$BZ$2)</f>
        <v>0.87739161252975473</v>
      </c>
      <c r="E151" s="93"/>
      <c r="F151" s="63">
        <f>-F147+F149</f>
        <v>-3.0899316438848246E-6</v>
      </c>
      <c r="G151" s="63">
        <f t="shared" ref="G151:W151" si="114">IF(G145="","",-G147+G148+G149)</f>
        <v>-8.9998009045189065E-8</v>
      </c>
      <c r="H151" s="63">
        <f t="shared" si="114"/>
        <v>-8.812260803320316E-7</v>
      </c>
      <c r="I151" s="63">
        <f t="shared" si="114"/>
        <v>-8.812260803320316E-7</v>
      </c>
      <c r="J151" s="63">
        <f t="shared" si="114"/>
        <v>-8.812260803320316E-7</v>
      </c>
      <c r="K151" s="63">
        <f t="shared" si="114"/>
        <v>-6.6144365194558263E-6</v>
      </c>
      <c r="L151" s="63">
        <f t="shared" si="114"/>
        <v>-8.0311724545733484E-8</v>
      </c>
      <c r="M151" s="63">
        <f t="shared" si="114"/>
        <v>-5.4298118154768423E-8</v>
      </c>
      <c r="N151" s="63">
        <f t="shared" si="114"/>
        <v>-2.8165282734510846E-8</v>
      </c>
      <c r="O151" s="63">
        <f t="shared" si="114"/>
        <v>3.29038824270043E-6</v>
      </c>
      <c r="P151" s="63">
        <f t="shared" si="114"/>
        <v>5.7560076643925484E-6</v>
      </c>
      <c r="Q151" s="63">
        <f t="shared" si="114"/>
        <v>9.2117962147142407E-6</v>
      </c>
      <c r="R151" s="63">
        <f t="shared" si="114"/>
        <v>0</v>
      </c>
      <c r="S151" s="63">
        <f t="shared" si="114"/>
        <v>0</v>
      </c>
      <c r="T151" s="63">
        <f t="shared" si="114"/>
        <v>0</v>
      </c>
      <c r="U151" s="63">
        <f t="shared" si="114"/>
        <v>0</v>
      </c>
      <c r="V151" s="63">
        <f t="shared" si="114"/>
        <v>0</v>
      </c>
      <c r="W151" s="63">
        <f t="shared" si="114"/>
        <v>0</v>
      </c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</row>
    <row r="152" spans="1:78" x14ac:dyDescent="0.2">
      <c r="E152" s="9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</row>
    <row r="153" spans="1:78" x14ac:dyDescent="0.2">
      <c r="A153" s="169" t="s">
        <v>195</v>
      </c>
      <c r="B153" s="104"/>
      <c r="C153" s="44">
        <f>SUM(F153:BB153)</f>
        <v>0</v>
      </c>
      <c r="E153" s="93"/>
      <c r="F153" s="122">
        <f>F149</f>
        <v>0</v>
      </c>
      <c r="G153" s="122">
        <f t="shared" ref="G153:BR153" si="115">G149</f>
        <v>0</v>
      </c>
      <c r="H153" s="122">
        <f t="shared" si="115"/>
        <v>0</v>
      </c>
      <c r="I153" s="122">
        <f t="shared" si="115"/>
        <v>0</v>
      </c>
      <c r="J153" s="122">
        <f t="shared" si="115"/>
        <v>0</v>
      </c>
      <c r="K153" s="122">
        <f t="shared" si="115"/>
        <v>0</v>
      </c>
      <c r="L153" s="122">
        <f t="shared" si="115"/>
        <v>0</v>
      </c>
      <c r="M153" s="122">
        <f t="shared" si="115"/>
        <v>0</v>
      </c>
      <c r="N153" s="122">
        <f t="shared" si="115"/>
        <v>0</v>
      </c>
      <c r="O153" s="122">
        <f t="shared" si="115"/>
        <v>0</v>
      </c>
      <c r="P153" s="122">
        <f t="shared" si="115"/>
        <v>0</v>
      </c>
      <c r="Q153" s="122">
        <f t="shared" si="115"/>
        <v>0</v>
      </c>
      <c r="R153" s="122">
        <f t="shared" si="115"/>
        <v>0</v>
      </c>
      <c r="S153" s="122">
        <f t="shared" si="115"/>
        <v>0</v>
      </c>
      <c r="T153" s="122">
        <f t="shared" si="115"/>
        <v>0</v>
      </c>
      <c r="U153" s="122">
        <f t="shared" si="115"/>
        <v>0</v>
      </c>
      <c r="V153" s="122">
        <f t="shared" si="115"/>
        <v>0</v>
      </c>
      <c r="W153" s="122">
        <f t="shared" si="115"/>
        <v>0</v>
      </c>
      <c r="X153" s="122">
        <f t="shared" si="115"/>
        <v>0</v>
      </c>
      <c r="Y153" s="122">
        <f t="shared" si="115"/>
        <v>0</v>
      </c>
      <c r="Z153" s="122">
        <f t="shared" si="115"/>
        <v>0</v>
      </c>
      <c r="AA153" s="122">
        <f t="shared" si="115"/>
        <v>0</v>
      </c>
      <c r="AB153" s="122">
        <f t="shared" si="115"/>
        <v>0</v>
      </c>
      <c r="AC153" s="122">
        <f t="shared" si="115"/>
        <v>0</v>
      </c>
      <c r="AD153" s="122">
        <f t="shared" si="115"/>
        <v>0</v>
      </c>
      <c r="AE153" s="122">
        <f t="shared" si="115"/>
        <v>0</v>
      </c>
      <c r="AF153" s="122">
        <f t="shared" si="115"/>
        <v>0</v>
      </c>
      <c r="AG153" s="122">
        <f t="shared" si="115"/>
        <v>0</v>
      </c>
      <c r="AH153" s="122">
        <f t="shared" si="115"/>
        <v>0</v>
      </c>
      <c r="AI153" s="122">
        <f t="shared" si="115"/>
        <v>0</v>
      </c>
      <c r="AJ153" s="122">
        <f t="shared" si="115"/>
        <v>0</v>
      </c>
      <c r="AK153" s="122">
        <f t="shared" si="115"/>
        <v>0</v>
      </c>
      <c r="AL153" s="122">
        <f t="shared" si="115"/>
        <v>0</v>
      </c>
      <c r="AM153" s="122">
        <f t="shared" si="115"/>
        <v>0</v>
      </c>
      <c r="AN153" s="122">
        <f t="shared" si="115"/>
        <v>0</v>
      </c>
      <c r="AO153" s="122">
        <f t="shared" si="115"/>
        <v>0</v>
      </c>
      <c r="AP153" s="122">
        <f t="shared" si="115"/>
        <v>0</v>
      </c>
      <c r="AQ153" s="122">
        <f t="shared" si="115"/>
        <v>0</v>
      </c>
      <c r="AR153" s="122">
        <f t="shared" si="115"/>
        <v>0</v>
      </c>
      <c r="AS153" s="122">
        <f t="shared" si="115"/>
        <v>0</v>
      </c>
      <c r="AT153" s="122">
        <f t="shared" si="115"/>
        <v>0</v>
      </c>
      <c r="AU153" s="122">
        <f t="shared" si="115"/>
        <v>0</v>
      </c>
      <c r="AV153" s="122">
        <f t="shared" si="115"/>
        <v>0</v>
      </c>
      <c r="AW153" s="122">
        <f t="shared" si="115"/>
        <v>0</v>
      </c>
      <c r="AX153" s="122">
        <f t="shared" si="115"/>
        <v>0</v>
      </c>
      <c r="AY153" s="122">
        <f t="shared" si="115"/>
        <v>0</v>
      </c>
      <c r="AZ153" s="122">
        <f t="shared" si="115"/>
        <v>0</v>
      </c>
      <c r="BA153" s="122">
        <f t="shared" si="115"/>
        <v>0</v>
      </c>
      <c r="BB153" s="122">
        <f t="shared" si="115"/>
        <v>0</v>
      </c>
      <c r="BC153" s="122">
        <f t="shared" si="115"/>
        <v>0</v>
      </c>
      <c r="BD153" s="122">
        <f t="shared" si="115"/>
        <v>0</v>
      </c>
      <c r="BE153" s="122">
        <f t="shared" si="115"/>
        <v>0</v>
      </c>
      <c r="BF153" s="122">
        <f t="shared" si="115"/>
        <v>0</v>
      </c>
      <c r="BG153" s="122">
        <f t="shared" si="115"/>
        <v>0</v>
      </c>
      <c r="BH153" s="122">
        <f t="shared" si="115"/>
        <v>0</v>
      </c>
      <c r="BI153" s="122">
        <f t="shared" si="115"/>
        <v>0</v>
      </c>
      <c r="BJ153" s="122">
        <f t="shared" si="115"/>
        <v>0</v>
      </c>
      <c r="BK153" s="122">
        <f t="shared" si="115"/>
        <v>0</v>
      </c>
      <c r="BL153" s="122">
        <f t="shared" si="115"/>
        <v>0</v>
      </c>
      <c r="BM153" s="122">
        <f t="shared" si="115"/>
        <v>0</v>
      </c>
      <c r="BN153" s="122">
        <f t="shared" si="115"/>
        <v>0</v>
      </c>
      <c r="BO153" s="122">
        <f t="shared" si="115"/>
        <v>0</v>
      </c>
      <c r="BP153" s="122">
        <f t="shared" si="115"/>
        <v>0</v>
      </c>
      <c r="BQ153" s="122">
        <f t="shared" si="115"/>
        <v>0</v>
      </c>
      <c r="BR153" s="122">
        <f t="shared" si="115"/>
        <v>0</v>
      </c>
      <c r="BS153" s="122">
        <f t="shared" ref="BS153:BZ153" si="116">BS149</f>
        <v>0</v>
      </c>
      <c r="BT153" s="122">
        <f t="shared" si="116"/>
        <v>0</v>
      </c>
      <c r="BU153" s="122">
        <f t="shared" si="116"/>
        <v>0</v>
      </c>
      <c r="BV153" s="122">
        <f t="shared" si="116"/>
        <v>0</v>
      </c>
      <c r="BW153" s="122">
        <f t="shared" si="116"/>
        <v>0</v>
      </c>
      <c r="BX153" s="122">
        <f t="shared" si="116"/>
        <v>0</v>
      </c>
      <c r="BY153" s="122">
        <f t="shared" si="116"/>
        <v>0</v>
      </c>
      <c r="BZ153" s="122">
        <f t="shared" si="116"/>
        <v>0</v>
      </c>
    </row>
    <row r="154" spans="1:78" x14ac:dyDescent="0.2">
      <c r="A154" s="169" t="s">
        <v>200</v>
      </c>
      <c r="B154" s="104"/>
      <c r="C154" s="44">
        <f>SUM(F154:BB154)</f>
        <v>0</v>
      </c>
      <c r="E154" s="93"/>
      <c r="F154" s="122">
        <f>F153/ScaleEconomics!$N$99*ScaleEconomics!$N$94</f>
        <v>0</v>
      </c>
      <c r="G154" s="122">
        <f>G153/ScaleEconomics!$N$99*ScaleEconomics!$N$94</f>
        <v>0</v>
      </c>
      <c r="H154" s="122">
        <f>H153/ScaleEconomics!$N$99*ScaleEconomics!$N$94</f>
        <v>0</v>
      </c>
      <c r="I154" s="122">
        <f>I153/ScaleEconomics!$N$99*ScaleEconomics!$N$94</f>
        <v>0</v>
      </c>
      <c r="J154" s="122">
        <f>J153/ScaleEconomics!$N$99*ScaleEconomics!$N$94</f>
        <v>0</v>
      </c>
      <c r="K154" s="122">
        <f>K153/ScaleEconomics!$N$99*ScaleEconomics!$N$94</f>
        <v>0</v>
      </c>
      <c r="L154" s="122">
        <f>L153/ScaleEconomics!$N$99*ScaleEconomics!$N$94</f>
        <v>0</v>
      </c>
      <c r="M154" s="122">
        <f>M153/ScaleEconomics!$N$99*ScaleEconomics!$N$94</f>
        <v>0</v>
      </c>
      <c r="N154" s="122">
        <f>N153/ScaleEconomics!$N$99*ScaleEconomics!$N$94</f>
        <v>0</v>
      </c>
      <c r="O154" s="122">
        <f>O153/ScaleEconomics!$N$99*ScaleEconomics!$N$94</f>
        <v>0</v>
      </c>
      <c r="P154" s="122">
        <f>P153/ScaleEconomics!$N$99*ScaleEconomics!$N$94</f>
        <v>0</v>
      </c>
      <c r="Q154" s="122">
        <f>Q153/ScaleEconomics!$N$99*ScaleEconomics!$N$94</f>
        <v>0</v>
      </c>
      <c r="R154" s="122">
        <f>R153/ScaleEconomics!$N$99*ScaleEconomics!$N$94</f>
        <v>0</v>
      </c>
      <c r="S154" s="122">
        <f>S153/ScaleEconomics!$N$99*ScaleEconomics!$N$94</f>
        <v>0</v>
      </c>
      <c r="T154" s="122">
        <f>T153/ScaleEconomics!$N$99*ScaleEconomics!$N$94</f>
        <v>0</v>
      </c>
      <c r="U154" s="122">
        <f>U153/ScaleEconomics!$N$99*ScaleEconomics!$N$94</f>
        <v>0</v>
      </c>
      <c r="V154" s="122">
        <f>V153/ScaleEconomics!$N$99*ScaleEconomics!$N$94</f>
        <v>0</v>
      </c>
      <c r="W154" s="122">
        <f>W153/ScaleEconomics!$N$99*ScaleEconomics!$N$94</f>
        <v>0</v>
      </c>
      <c r="X154" s="122">
        <f>X153/ScaleEconomics!$N$99*ScaleEconomics!$N$94</f>
        <v>0</v>
      </c>
      <c r="Y154" s="122">
        <f>Y153/ScaleEconomics!$N$99*ScaleEconomics!$N$94</f>
        <v>0</v>
      </c>
      <c r="Z154" s="122">
        <f>Z153/ScaleEconomics!$N$99*ScaleEconomics!$N$94</f>
        <v>0</v>
      </c>
      <c r="AA154" s="122">
        <f>AA153/ScaleEconomics!$N$99*ScaleEconomics!$N$94</f>
        <v>0</v>
      </c>
      <c r="AB154" s="122">
        <f>AB153/ScaleEconomics!$N$99*ScaleEconomics!$N$94</f>
        <v>0</v>
      </c>
      <c r="AC154" s="122">
        <f>AC153/ScaleEconomics!$N$99*ScaleEconomics!$N$94</f>
        <v>0</v>
      </c>
      <c r="AD154" s="122">
        <f>AD153/ScaleEconomics!$N$99*ScaleEconomics!$N$94</f>
        <v>0</v>
      </c>
      <c r="AE154" s="122">
        <f>AE153/ScaleEconomics!$N$99*ScaleEconomics!$N$94</f>
        <v>0</v>
      </c>
      <c r="AF154" s="122">
        <f>AF153/ScaleEconomics!$N$99*ScaleEconomics!$N$94</f>
        <v>0</v>
      </c>
      <c r="AG154" s="122">
        <f>AG153/ScaleEconomics!$N$99*ScaleEconomics!$N$94</f>
        <v>0</v>
      </c>
      <c r="AH154" s="122">
        <f>AH153/ScaleEconomics!$N$99*ScaleEconomics!$N$94</f>
        <v>0</v>
      </c>
      <c r="AI154" s="122">
        <f>AI153/ScaleEconomics!$N$99*ScaleEconomics!$N$94</f>
        <v>0</v>
      </c>
      <c r="AJ154" s="122">
        <f>AJ153/ScaleEconomics!$N$99*ScaleEconomics!$N$94</f>
        <v>0</v>
      </c>
      <c r="AK154" s="122">
        <f>AK153/ScaleEconomics!$N$99*ScaleEconomics!$N$94</f>
        <v>0</v>
      </c>
      <c r="AL154" s="122">
        <f>AL153/ScaleEconomics!$N$99*ScaleEconomics!$N$94</f>
        <v>0</v>
      </c>
      <c r="AM154" s="122">
        <f>AM153/ScaleEconomics!$N$99*ScaleEconomics!$N$94</f>
        <v>0</v>
      </c>
      <c r="AN154" s="122">
        <f>AN153/ScaleEconomics!$N$99*ScaleEconomics!$N$94</f>
        <v>0</v>
      </c>
      <c r="AO154" s="122">
        <f>AO153/ScaleEconomics!$N$99*ScaleEconomics!$N$94</f>
        <v>0</v>
      </c>
      <c r="AP154" s="122">
        <f>AP153/ScaleEconomics!$N$99*ScaleEconomics!$N$94</f>
        <v>0</v>
      </c>
      <c r="AQ154" s="122">
        <f>AQ153/ScaleEconomics!$N$99*ScaleEconomics!$N$94</f>
        <v>0</v>
      </c>
      <c r="AR154" s="122">
        <f>AR153/ScaleEconomics!$N$99*ScaleEconomics!$N$94</f>
        <v>0</v>
      </c>
      <c r="AS154" s="122">
        <f>AS153/ScaleEconomics!$N$99*ScaleEconomics!$N$94</f>
        <v>0</v>
      </c>
      <c r="AT154" s="122">
        <f>AT153/ScaleEconomics!$N$99*ScaleEconomics!$N$94</f>
        <v>0</v>
      </c>
      <c r="AU154" s="122">
        <f>AU153/ScaleEconomics!$N$99*ScaleEconomics!$N$94</f>
        <v>0</v>
      </c>
      <c r="AV154" s="122">
        <f>AV153/ScaleEconomics!$N$99*ScaleEconomics!$N$94</f>
        <v>0</v>
      </c>
      <c r="AW154" s="122">
        <f>AW153/ScaleEconomics!$N$99*ScaleEconomics!$N$94</f>
        <v>0</v>
      </c>
      <c r="AX154" s="122">
        <f>AX153/ScaleEconomics!$N$99*ScaleEconomics!$N$94</f>
        <v>0</v>
      </c>
      <c r="AY154" s="122">
        <f>AY153/ScaleEconomics!$N$99*ScaleEconomics!$N$94</f>
        <v>0</v>
      </c>
      <c r="AZ154" s="122">
        <f>AZ153/ScaleEconomics!$N$99*ScaleEconomics!$N$94</f>
        <v>0</v>
      </c>
      <c r="BA154" s="122">
        <f>BA153/ScaleEconomics!$N$99*ScaleEconomics!$N$94</f>
        <v>0</v>
      </c>
      <c r="BB154" s="122">
        <f>BB153/ScaleEconomics!$N$99*ScaleEconomics!$N$94</f>
        <v>0</v>
      </c>
      <c r="BC154" s="122">
        <f>BC153/ScaleEconomics!$N$99*ScaleEconomics!$N$94</f>
        <v>0</v>
      </c>
      <c r="BD154" s="122">
        <f>BD153/ScaleEconomics!$N$99*ScaleEconomics!$N$94</f>
        <v>0</v>
      </c>
      <c r="BE154" s="122">
        <f>BE153/ScaleEconomics!$N$99*ScaleEconomics!$N$94</f>
        <v>0</v>
      </c>
      <c r="BF154" s="122">
        <f>BF153/ScaleEconomics!$N$99*ScaleEconomics!$N$94</f>
        <v>0</v>
      </c>
      <c r="BG154" s="122">
        <f>BG153/ScaleEconomics!$N$99*ScaleEconomics!$N$94</f>
        <v>0</v>
      </c>
      <c r="BH154" s="122">
        <f>BH153/ScaleEconomics!$N$99*ScaleEconomics!$N$94</f>
        <v>0</v>
      </c>
      <c r="BI154" s="122">
        <f>BI153/ScaleEconomics!$N$99*ScaleEconomics!$N$94</f>
        <v>0</v>
      </c>
      <c r="BJ154" s="122">
        <f>BJ153/ScaleEconomics!$N$99*ScaleEconomics!$N$94</f>
        <v>0</v>
      </c>
      <c r="BK154" s="122">
        <f>BK153/ScaleEconomics!$N$99*ScaleEconomics!$N$94</f>
        <v>0</v>
      </c>
      <c r="BL154" s="122">
        <f>BL153/ScaleEconomics!$N$99*ScaleEconomics!$N$94</f>
        <v>0</v>
      </c>
      <c r="BM154" s="122">
        <f>BM153/ScaleEconomics!$N$99*ScaleEconomics!$N$94</f>
        <v>0</v>
      </c>
      <c r="BN154" s="122">
        <f>BN153/ScaleEconomics!$N$99*ScaleEconomics!$N$94</f>
        <v>0</v>
      </c>
      <c r="BO154" s="122">
        <f>BO153/ScaleEconomics!$N$99*ScaleEconomics!$N$94</f>
        <v>0</v>
      </c>
      <c r="BP154" s="122">
        <f>BP153/ScaleEconomics!$N$99*ScaleEconomics!$N$94</f>
        <v>0</v>
      </c>
      <c r="BQ154" s="122">
        <f>BQ153/ScaleEconomics!$N$99*ScaleEconomics!$N$94</f>
        <v>0</v>
      </c>
      <c r="BR154" s="122">
        <f>BR153/ScaleEconomics!$N$99*ScaleEconomics!$N$94</f>
        <v>0</v>
      </c>
      <c r="BS154" s="122">
        <f>BS153/ScaleEconomics!$N$99*ScaleEconomics!$N$94</f>
        <v>0</v>
      </c>
      <c r="BT154" s="122">
        <f>BT153/ScaleEconomics!$N$99*ScaleEconomics!$N$94</f>
        <v>0</v>
      </c>
      <c r="BU154" s="122">
        <f>BU153/ScaleEconomics!$N$99*ScaleEconomics!$N$94</f>
        <v>0</v>
      </c>
      <c r="BV154" s="122">
        <f>BV153/ScaleEconomics!$N$99*ScaleEconomics!$N$94</f>
        <v>0</v>
      </c>
      <c r="BW154" s="122">
        <f>BW153/ScaleEconomics!$N$99*ScaleEconomics!$N$94</f>
        <v>0</v>
      </c>
      <c r="BX154" s="122">
        <f>BX153/ScaleEconomics!$N$99*ScaleEconomics!$N$94</f>
        <v>0</v>
      </c>
      <c r="BY154" s="122">
        <f>BY153/ScaleEconomics!$N$99*ScaleEconomics!$N$94</f>
        <v>0</v>
      </c>
      <c r="BZ154" s="122">
        <f>BZ153/ScaleEconomics!$N$99*ScaleEconomics!$N$94</f>
        <v>0</v>
      </c>
    </row>
    <row r="155" spans="1:78" ht="15" thickBot="1" x14ac:dyDescent="0.25">
      <c r="A155" s="168" t="s">
        <v>219</v>
      </c>
      <c r="B155" s="105"/>
      <c r="C155" s="57">
        <f>SUM(F155:BB155)</f>
        <v>0</v>
      </c>
      <c r="E155" s="93"/>
      <c r="F155" s="124">
        <f>F153+F154</f>
        <v>0</v>
      </c>
      <c r="G155" s="124">
        <f t="shared" ref="G155:BR155" si="117">G153+G154</f>
        <v>0</v>
      </c>
      <c r="H155" s="124">
        <f t="shared" si="117"/>
        <v>0</v>
      </c>
      <c r="I155" s="124">
        <f t="shared" si="117"/>
        <v>0</v>
      </c>
      <c r="J155" s="124">
        <f t="shared" si="117"/>
        <v>0</v>
      </c>
      <c r="K155" s="124">
        <f t="shared" si="117"/>
        <v>0</v>
      </c>
      <c r="L155" s="124">
        <f t="shared" si="117"/>
        <v>0</v>
      </c>
      <c r="M155" s="124">
        <f t="shared" si="117"/>
        <v>0</v>
      </c>
      <c r="N155" s="124">
        <f t="shared" si="117"/>
        <v>0</v>
      </c>
      <c r="O155" s="124">
        <f t="shared" si="117"/>
        <v>0</v>
      </c>
      <c r="P155" s="124">
        <f t="shared" si="117"/>
        <v>0</v>
      </c>
      <c r="Q155" s="124">
        <f t="shared" si="117"/>
        <v>0</v>
      </c>
      <c r="R155" s="124">
        <f t="shared" si="117"/>
        <v>0</v>
      </c>
      <c r="S155" s="124">
        <f t="shared" si="117"/>
        <v>0</v>
      </c>
      <c r="T155" s="124">
        <f t="shared" si="117"/>
        <v>0</v>
      </c>
      <c r="U155" s="124">
        <f t="shared" si="117"/>
        <v>0</v>
      </c>
      <c r="V155" s="124">
        <f t="shared" si="117"/>
        <v>0</v>
      </c>
      <c r="W155" s="124">
        <f t="shared" si="117"/>
        <v>0</v>
      </c>
      <c r="X155" s="124">
        <f t="shared" si="117"/>
        <v>0</v>
      </c>
      <c r="Y155" s="124">
        <f t="shared" si="117"/>
        <v>0</v>
      </c>
      <c r="Z155" s="124">
        <f t="shared" si="117"/>
        <v>0</v>
      </c>
      <c r="AA155" s="124">
        <f t="shared" si="117"/>
        <v>0</v>
      </c>
      <c r="AB155" s="124">
        <f t="shared" si="117"/>
        <v>0</v>
      </c>
      <c r="AC155" s="124">
        <f t="shared" si="117"/>
        <v>0</v>
      </c>
      <c r="AD155" s="124">
        <f t="shared" si="117"/>
        <v>0</v>
      </c>
      <c r="AE155" s="124">
        <f t="shared" si="117"/>
        <v>0</v>
      </c>
      <c r="AF155" s="124">
        <f t="shared" si="117"/>
        <v>0</v>
      </c>
      <c r="AG155" s="124">
        <f t="shared" si="117"/>
        <v>0</v>
      </c>
      <c r="AH155" s="124">
        <f t="shared" si="117"/>
        <v>0</v>
      </c>
      <c r="AI155" s="124">
        <f t="shared" si="117"/>
        <v>0</v>
      </c>
      <c r="AJ155" s="124">
        <f t="shared" si="117"/>
        <v>0</v>
      </c>
      <c r="AK155" s="124">
        <f t="shared" si="117"/>
        <v>0</v>
      </c>
      <c r="AL155" s="124">
        <f t="shared" si="117"/>
        <v>0</v>
      </c>
      <c r="AM155" s="124">
        <f t="shared" si="117"/>
        <v>0</v>
      </c>
      <c r="AN155" s="124">
        <f t="shared" si="117"/>
        <v>0</v>
      </c>
      <c r="AO155" s="124">
        <f t="shared" si="117"/>
        <v>0</v>
      </c>
      <c r="AP155" s="124">
        <f t="shared" si="117"/>
        <v>0</v>
      </c>
      <c r="AQ155" s="124">
        <f t="shared" si="117"/>
        <v>0</v>
      </c>
      <c r="AR155" s="124">
        <f t="shared" si="117"/>
        <v>0</v>
      </c>
      <c r="AS155" s="124">
        <f t="shared" si="117"/>
        <v>0</v>
      </c>
      <c r="AT155" s="124">
        <f t="shared" si="117"/>
        <v>0</v>
      </c>
      <c r="AU155" s="124">
        <f t="shared" si="117"/>
        <v>0</v>
      </c>
      <c r="AV155" s="124">
        <f t="shared" si="117"/>
        <v>0</v>
      </c>
      <c r="AW155" s="124">
        <f t="shared" si="117"/>
        <v>0</v>
      </c>
      <c r="AX155" s="124">
        <f t="shared" si="117"/>
        <v>0</v>
      </c>
      <c r="AY155" s="124">
        <f t="shared" si="117"/>
        <v>0</v>
      </c>
      <c r="AZ155" s="124">
        <f t="shared" si="117"/>
        <v>0</v>
      </c>
      <c r="BA155" s="124">
        <f t="shared" si="117"/>
        <v>0</v>
      </c>
      <c r="BB155" s="124">
        <f t="shared" si="117"/>
        <v>0</v>
      </c>
      <c r="BC155" s="124">
        <f t="shared" si="117"/>
        <v>0</v>
      </c>
      <c r="BD155" s="124">
        <f t="shared" si="117"/>
        <v>0</v>
      </c>
      <c r="BE155" s="124">
        <f t="shared" si="117"/>
        <v>0</v>
      </c>
      <c r="BF155" s="124">
        <f t="shared" si="117"/>
        <v>0</v>
      </c>
      <c r="BG155" s="124">
        <f t="shared" si="117"/>
        <v>0</v>
      </c>
      <c r="BH155" s="124">
        <f t="shared" si="117"/>
        <v>0</v>
      </c>
      <c r="BI155" s="124">
        <f t="shared" si="117"/>
        <v>0</v>
      </c>
      <c r="BJ155" s="124">
        <f t="shared" si="117"/>
        <v>0</v>
      </c>
      <c r="BK155" s="124">
        <f t="shared" si="117"/>
        <v>0</v>
      </c>
      <c r="BL155" s="124">
        <f t="shared" si="117"/>
        <v>0</v>
      </c>
      <c r="BM155" s="124">
        <f t="shared" si="117"/>
        <v>0</v>
      </c>
      <c r="BN155" s="124">
        <f t="shared" si="117"/>
        <v>0</v>
      </c>
      <c r="BO155" s="124">
        <f t="shared" si="117"/>
        <v>0</v>
      </c>
      <c r="BP155" s="124">
        <f t="shared" si="117"/>
        <v>0</v>
      </c>
      <c r="BQ155" s="124">
        <f t="shared" si="117"/>
        <v>0</v>
      </c>
      <c r="BR155" s="124">
        <f t="shared" si="117"/>
        <v>0</v>
      </c>
      <c r="BS155" s="124">
        <f t="shared" ref="BS155:BZ155" si="118">BS153+BS154</f>
        <v>0</v>
      </c>
      <c r="BT155" s="124">
        <f t="shared" si="118"/>
        <v>0</v>
      </c>
      <c r="BU155" s="124">
        <f t="shared" si="118"/>
        <v>0</v>
      </c>
      <c r="BV155" s="124">
        <f t="shared" si="118"/>
        <v>0</v>
      </c>
      <c r="BW155" s="124">
        <f t="shared" si="118"/>
        <v>0</v>
      </c>
      <c r="BX155" s="124">
        <f t="shared" si="118"/>
        <v>0</v>
      </c>
      <c r="BY155" s="124">
        <f t="shared" si="118"/>
        <v>0</v>
      </c>
      <c r="BZ155" s="124">
        <f t="shared" si="118"/>
        <v>0</v>
      </c>
    </row>
    <row r="156" spans="1:78" ht="16" thickTop="1" thickBot="1" x14ac:dyDescent="0.25">
      <c r="A156" s="170" t="s">
        <v>202</v>
      </c>
      <c r="B156" s="108"/>
      <c r="C156" s="153"/>
      <c r="E156" s="93"/>
      <c r="F156" s="126">
        <f>MAX(F$72-F125-F140-F155,0)</f>
        <v>0</v>
      </c>
      <c r="G156" s="126">
        <f t="shared" ref="G156:BR156" si="119">MAX(G$72-G125-G140-G155,0)</f>
        <v>0</v>
      </c>
      <c r="H156" s="126">
        <f t="shared" si="119"/>
        <v>0</v>
      </c>
      <c r="I156" s="126">
        <f t="shared" si="119"/>
        <v>0</v>
      </c>
      <c r="J156" s="126">
        <f t="shared" si="119"/>
        <v>0</v>
      </c>
      <c r="K156" s="126">
        <f t="shared" si="119"/>
        <v>0</v>
      </c>
      <c r="L156" s="126">
        <f t="shared" si="119"/>
        <v>0</v>
      </c>
      <c r="M156" s="126">
        <f t="shared" si="119"/>
        <v>0</v>
      </c>
      <c r="N156" s="126">
        <f t="shared" si="119"/>
        <v>0</v>
      </c>
      <c r="O156" s="126">
        <f t="shared" si="119"/>
        <v>0</v>
      </c>
      <c r="P156" s="126">
        <f t="shared" si="119"/>
        <v>0</v>
      </c>
      <c r="Q156" s="126">
        <f t="shared" si="119"/>
        <v>0</v>
      </c>
      <c r="R156" s="126">
        <f t="shared" si="119"/>
        <v>0</v>
      </c>
      <c r="S156" s="126">
        <f t="shared" si="119"/>
        <v>0</v>
      </c>
      <c r="T156" s="126">
        <f t="shared" si="119"/>
        <v>0</v>
      </c>
      <c r="U156" s="126">
        <f t="shared" si="119"/>
        <v>0</v>
      </c>
      <c r="V156" s="126">
        <f t="shared" si="119"/>
        <v>0</v>
      </c>
      <c r="W156" s="126">
        <f t="shared" si="119"/>
        <v>0</v>
      </c>
      <c r="X156" s="126">
        <f t="shared" si="119"/>
        <v>0</v>
      </c>
      <c r="Y156" s="126">
        <f t="shared" si="119"/>
        <v>0</v>
      </c>
      <c r="Z156" s="126">
        <f t="shared" si="119"/>
        <v>0</v>
      </c>
      <c r="AA156" s="126">
        <f t="shared" si="119"/>
        <v>0</v>
      </c>
      <c r="AB156" s="126">
        <f t="shared" si="119"/>
        <v>0</v>
      </c>
      <c r="AC156" s="126">
        <f t="shared" si="119"/>
        <v>0</v>
      </c>
      <c r="AD156" s="126">
        <f t="shared" si="119"/>
        <v>0</v>
      </c>
      <c r="AE156" s="126">
        <f t="shared" si="119"/>
        <v>0</v>
      </c>
      <c r="AF156" s="126">
        <f t="shared" si="119"/>
        <v>0</v>
      </c>
      <c r="AG156" s="126">
        <f t="shared" si="119"/>
        <v>0</v>
      </c>
      <c r="AH156" s="126">
        <f t="shared" si="119"/>
        <v>0</v>
      </c>
      <c r="AI156" s="126">
        <f t="shared" si="119"/>
        <v>0</v>
      </c>
      <c r="AJ156" s="126">
        <f t="shared" si="119"/>
        <v>0</v>
      </c>
      <c r="AK156" s="126">
        <f t="shared" si="119"/>
        <v>0</v>
      </c>
      <c r="AL156" s="126">
        <f t="shared" si="119"/>
        <v>0</v>
      </c>
      <c r="AM156" s="126">
        <f t="shared" si="119"/>
        <v>0</v>
      </c>
      <c r="AN156" s="126">
        <f t="shared" si="119"/>
        <v>0</v>
      </c>
      <c r="AO156" s="126">
        <f t="shared" si="119"/>
        <v>0</v>
      </c>
      <c r="AP156" s="126">
        <f t="shared" si="119"/>
        <v>0</v>
      </c>
      <c r="AQ156" s="126">
        <f t="shared" si="119"/>
        <v>0</v>
      </c>
      <c r="AR156" s="126">
        <f t="shared" si="119"/>
        <v>0</v>
      </c>
      <c r="AS156" s="126">
        <f t="shared" si="119"/>
        <v>0</v>
      </c>
      <c r="AT156" s="126">
        <f t="shared" si="119"/>
        <v>0</v>
      </c>
      <c r="AU156" s="126">
        <f t="shared" si="119"/>
        <v>0</v>
      </c>
      <c r="AV156" s="126">
        <f t="shared" si="119"/>
        <v>0</v>
      </c>
      <c r="AW156" s="126">
        <f t="shared" si="119"/>
        <v>0</v>
      </c>
      <c r="AX156" s="126">
        <f t="shared" si="119"/>
        <v>0</v>
      </c>
      <c r="AY156" s="126">
        <f t="shared" si="119"/>
        <v>0</v>
      </c>
      <c r="AZ156" s="126">
        <f t="shared" si="119"/>
        <v>0</v>
      </c>
      <c r="BA156" s="126">
        <f t="shared" si="119"/>
        <v>0</v>
      </c>
      <c r="BB156" s="126">
        <f t="shared" si="119"/>
        <v>0</v>
      </c>
      <c r="BC156" s="126">
        <f t="shared" si="119"/>
        <v>0</v>
      </c>
      <c r="BD156" s="126">
        <f t="shared" si="119"/>
        <v>0</v>
      </c>
      <c r="BE156" s="126">
        <f t="shared" si="119"/>
        <v>0</v>
      </c>
      <c r="BF156" s="126">
        <f t="shared" si="119"/>
        <v>0</v>
      </c>
      <c r="BG156" s="126">
        <f t="shared" si="119"/>
        <v>0</v>
      </c>
      <c r="BH156" s="126">
        <f t="shared" si="119"/>
        <v>0</v>
      </c>
      <c r="BI156" s="126">
        <f t="shared" si="119"/>
        <v>0</v>
      </c>
      <c r="BJ156" s="126">
        <f t="shared" si="119"/>
        <v>0</v>
      </c>
      <c r="BK156" s="126">
        <f t="shared" si="119"/>
        <v>0</v>
      </c>
      <c r="BL156" s="126">
        <f t="shared" si="119"/>
        <v>0</v>
      </c>
      <c r="BM156" s="126">
        <f t="shared" si="119"/>
        <v>0</v>
      </c>
      <c r="BN156" s="126">
        <f t="shared" si="119"/>
        <v>0</v>
      </c>
      <c r="BO156" s="126">
        <f t="shared" si="119"/>
        <v>0</v>
      </c>
      <c r="BP156" s="126">
        <f t="shared" si="119"/>
        <v>0</v>
      </c>
      <c r="BQ156" s="126">
        <f t="shared" si="119"/>
        <v>0</v>
      </c>
      <c r="BR156" s="126">
        <f t="shared" si="119"/>
        <v>0</v>
      </c>
      <c r="BS156" s="126">
        <f t="shared" ref="BS156:BZ156" si="120">MAX(BS$72-BS125-BS140-BS155,0)</f>
        <v>0</v>
      </c>
      <c r="BT156" s="126">
        <f t="shared" si="120"/>
        <v>0</v>
      </c>
      <c r="BU156" s="126">
        <f t="shared" si="120"/>
        <v>0</v>
      </c>
      <c r="BV156" s="126">
        <f t="shared" si="120"/>
        <v>0</v>
      </c>
      <c r="BW156" s="126">
        <f t="shared" si="120"/>
        <v>0</v>
      </c>
      <c r="BX156" s="126">
        <f t="shared" si="120"/>
        <v>0</v>
      </c>
      <c r="BY156" s="126">
        <f t="shared" si="120"/>
        <v>0</v>
      </c>
      <c r="BZ156" s="126">
        <f t="shared" si="120"/>
        <v>0</v>
      </c>
    </row>
    <row r="157" spans="1:78" x14ac:dyDescent="0.2">
      <c r="E157" s="9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</row>
    <row r="158" spans="1:78" x14ac:dyDescent="0.2">
      <c r="E158" s="9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</row>
    <row r="159" spans="1:78" x14ac:dyDescent="0.2">
      <c r="A159" s="156" t="s">
        <v>220</v>
      </c>
      <c r="B159" s="31"/>
      <c r="E159" s="9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</row>
    <row r="160" spans="1:78" x14ac:dyDescent="0.2">
      <c r="A160" s="169" t="s">
        <v>195</v>
      </c>
      <c r="B160" s="104"/>
      <c r="C160" s="44">
        <f>SUM(F160:BB160)</f>
        <v>0</v>
      </c>
      <c r="E160" s="93"/>
      <c r="F160" s="122">
        <f>F156*ScaleEconomics!$N$100</f>
        <v>0</v>
      </c>
      <c r="G160" s="122">
        <f>G156*ScaleEconomics!$N$100</f>
        <v>0</v>
      </c>
      <c r="H160" s="122">
        <f>H156*ScaleEconomics!$N$100</f>
        <v>0</v>
      </c>
      <c r="I160" s="122">
        <f>I156*ScaleEconomics!$N$100</f>
        <v>0</v>
      </c>
      <c r="J160" s="122">
        <f>J156*ScaleEconomics!$N$100</f>
        <v>0</v>
      </c>
      <c r="K160" s="122">
        <f>K156*ScaleEconomics!$N$100</f>
        <v>0</v>
      </c>
      <c r="L160" s="122">
        <f>L156*ScaleEconomics!$N$100</f>
        <v>0</v>
      </c>
      <c r="M160" s="122">
        <f>M156*ScaleEconomics!$N$100</f>
        <v>0</v>
      </c>
      <c r="N160" s="122">
        <f>N156*ScaleEconomics!$N$100</f>
        <v>0</v>
      </c>
      <c r="O160" s="122">
        <f>O156*ScaleEconomics!$N$100</f>
        <v>0</v>
      </c>
      <c r="P160" s="122">
        <f>P156*ScaleEconomics!$N$100</f>
        <v>0</v>
      </c>
      <c r="Q160" s="122">
        <f>Q156*ScaleEconomics!$N$100</f>
        <v>0</v>
      </c>
      <c r="R160" s="122">
        <f>R156*ScaleEconomics!$N$100</f>
        <v>0</v>
      </c>
      <c r="S160" s="122">
        <f>S156*ScaleEconomics!$N$100</f>
        <v>0</v>
      </c>
      <c r="T160" s="122">
        <f>T156*ScaleEconomics!$N$100</f>
        <v>0</v>
      </c>
      <c r="U160" s="122">
        <f>U156*ScaleEconomics!$N$100</f>
        <v>0</v>
      </c>
      <c r="V160" s="122">
        <f>V156*ScaleEconomics!$N$100</f>
        <v>0</v>
      </c>
      <c r="W160" s="122">
        <f>W156*ScaleEconomics!$N$100</f>
        <v>0</v>
      </c>
      <c r="X160" s="122">
        <f>X156*ScaleEconomics!$N$100</f>
        <v>0</v>
      </c>
      <c r="Y160" s="122">
        <f>Y156*ScaleEconomics!$N$100</f>
        <v>0</v>
      </c>
      <c r="Z160" s="122">
        <f>Z156*ScaleEconomics!$N$100</f>
        <v>0</v>
      </c>
      <c r="AA160" s="122">
        <f>AA156*ScaleEconomics!$N$100</f>
        <v>0</v>
      </c>
      <c r="AB160" s="122">
        <f>AB156*ScaleEconomics!$N$100</f>
        <v>0</v>
      </c>
      <c r="AC160" s="122">
        <f>AC156*ScaleEconomics!$N$100</f>
        <v>0</v>
      </c>
      <c r="AD160" s="122">
        <f>AD156*ScaleEconomics!$N$100</f>
        <v>0</v>
      </c>
      <c r="AE160" s="122">
        <f>AE156*ScaleEconomics!$N$100</f>
        <v>0</v>
      </c>
      <c r="AF160" s="122">
        <f>AF156*ScaleEconomics!$N$100</f>
        <v>0</v>
      </c>
      <c r="AG160" s="122">
        <f>AG156*ScaleEconomics!$N$100</f>
        <v>0</v>
      </c>
      <c r="AH160" s="122">
        <f>AH156*ScaleEconomics!$N$100</f>
        <v>0</v>
      </c>
      <c r="AI160" s="122">
        <f>AI156*ScaleEconomics!$N$100</f>
        <v>0</v>
      </c>
      <c r="AJ160" s="122">
        <f>AJ156*ScaleEconomics!$N$100</f>
        <v>0</v>
      </c>
      <c r="AK160" s="122">
        <f>AK156*ScaleEconomics!$N$100</f>
        <v>0</v>
      </c>
      <c r="AL160" s="122">
        <f>AL156*ScaleEconomics!$N$100</f>
        <v>0</v>
      </c>
      <c r="AM160" s="122">
        <f>AM156*ScaleEconomics!$N$100</f>
        <v>0</v>
      </c>
      <c r="AN160" s="122">
        <f>AN156*ScaleEconomics!$N$100</f>
        <v>0</v>
      </c>
      <c r="AO160" s="122">
        <f>AO156*ScaleEconomics!$N$100</f>
        <v>0</v>
      </c>
      <c r="AP160" s="122">
        <f>AP156*ScaleEconomics!$N$100</f>
        <v>0</v>
      </c>
      <c r="AQ160" s="122">
        <f>AQ156*ScaleEconomics!$N$100</f>
        <v>0</v>
      </c>
      <c r="AR160" s="122">
        <f>AR156*ScaleEconomics!$N$100</f>
        <v>0</v>
      </c>
      <c r="AS160" s="122">
        <f>AS156*ScaleEconomics!$N$100</f>
        <v>0</v>
      </c>
      <c r="AT160" s="122">
        <f>AT156*ScaleEconomics!$N$100</f>
        <v>0</v>
      </c>
      <c r="AU160" s="122">
        <f>AU156*ScaleEconomics!$N$100</f>
        <v>0</v>
      </c>
      <c r="AV160" s="122">
        <f>AV156*ScaleEconomics!$N$100</f>
        <v>0</v>
      </c>
      <c r="AW160" s="122">
        <f>AW156*ScaleEconomics!$N$100</f>
        <v>0</v>
      </c>
      <c r="AX160" s="122">
        <f>AX156*ScaleEconomics!$N$100</f>
        <v>0</v>
      </c>
      <c r="AY160" s="122">
        <f>AY156*ScaleEconomics!$N$100</f>
        <v>0</v>
      </c>
      <c r="AZ160" s="122">
        <f>AZ156*ScaleEconomics!$N$100</f>
        <v>0</v>
      </c>
      <c r="BA160" s="122">
        <f>BA156*ScaleEconomics!$N$100</f>
        <v>0</v>
      </c>
      <c r="BB160" s="122">
        <f>BB156*ScaleEconomics!$N$100</f>
        <v>0</v>
      </c>
      <c r="BC160" s="122">
        <f>BC156*ScaleEconomics!$N$100</f>
        <v>0</v>
      </c>
      <c r="BD160" s="122">
        <f>BD156*ScaleEconomics!$N$100</f>
        <v>0</v>
      </c>
      <c r="BE160" s="122">
        <f>BE156*ScaleEconomics!$N$100</f>
        <v>0</v>
      </c>
      <c r="BF160" s="122">
        <f>BF156*ScaleEconomics!$N$100</f>
        <v>0</v>
      </c>
      <c r="BG160" s="122">
        <f>BG156*ScaleEconomics!$N$100</f>
        <v>0</v>
      </c>
      <c r="BH160" s="122">
        <f>BH156*ScaleEconomics!$N$100</f>
        <v>0</v>
      </c>
      <c r="BI160" s="122">
        <f>BI156*ScaleEconomics!$N$100</f>
        <v>0</v>
      </c>
      <c r="BJ160" s="122">
        <f>BJ156*ScaleEconomics!$N$100</f>
        <v>0</v>
      </c>
      <c r="BK160" s="122">
        <f>BK156*ScaleEconomics!$N$100</f>
        <v>0</v>
      </c>
      <c r="BL160" s="122">
        <f>BL156*ScaleEconomics!$N$100</f>
        <v>0</v>
      </c>
      <c r="BM160" s="122">
        <f>BM156*ScaleEconomics!$N$100</f>
        <v>0</v>
      </c>
      <c r="BN160" s="122">
        <f>BN156*ScaleEconomics!$N$100</f>
        <v>0</v>
      </c>
      <c r="BO160" s="122">
        <f>BO156*ScaleEconomics!$N$100</f>
        <v>0</v>
      </c>
      <c r="BP160" s="122">
        <f>BP156*ScaleEconomics!$N$100</f>
        <v>0</v>
      </c>
      <c r="BQ160" s="122">
        <f>BQ156*ScaleEconomics!$N$100</f>
        <v>0</v>
      </c>
      <c r="BR160" s="122">
        <f>BR156*ScaleEconomics!$N$100</f>
        <v>0</v>
      </c>
      <c r="BS160" s="122">
        <f>BS156*ScaleEconomics!$N$100</f>
        <v>0</v>
      </c>
      <c r="BT160" s="122">
        <f>BT156*ScaleEconomics!$N$100</f>
        <v>0</v>
      </c>
      <c r="BU160" s="122">
        <f>BU156*ScaleEconomics!$N$100</f>
        <v>0</v>
      </c>
      <c r="BV160" s="122">
        <f>BV156*ScaleEconomics!$N$100</f>
        <v>0</v>
      </c>
      <c r="BW160" s="122">
        <f>BW156*ScaleEconomics!$N$100</f>
        <v>0</v>
      </c>
      <c r="BX160" s="122">
        <f>BX156*ScaleEconomics!$N$100</f>
        <v>0</v>
      </c>
      <c r="BY160" s="122">
        <f>BY156*ScaleEconomics!$N$100</f>
        <v>0</v>
      </c>
      <c r="BZ160" s="122">
        <f>BZ156*ScaleEconomics!$N$100</f>
        <v>0</v>
      </c>
    </row>
    <row r="161" spans="1:78" x14ac:dyDescent="0.2">
      <c r="A161" s="169" t="s">
        <v>200</v>
      </c>
      <c r="B161" s="104"/>
      <c r="C161" s="44">
        <f>SUM(F161:BB161)</f>
        <v>0</v>
      </c>
      <c r="E161" s="93"/>
      <c r="F161" s="122">
        <f>F156-F160</f>
        <v>0</v>
      </c>
      <c r="G161" s="122">
        <f>G156-G160</f>
        <v>0</v>
      </c>
      <c r="H161" s="122">
        <f t="shared" ref="H161:BS161" si="121">H156-H160</f>
        <v>0</v>
      </c>
      <c r="I161" s="122">
        <f t="shared" si="121"/>
        <v>0</v>
      </c>
      <c r="J161" s="122">
        <f t="shared" si="121"/>
        <v>0</v>
      </c>
      <c r="K161" s="122">
        <f t="shared" si="121"/>
        <v>0</v>
      </c>
      <c r="L161" s="122">
        <f t="shared" si="121"/>
        <v>0</v>
      </c>
      <c r="M161" s="122">
        <f t="shared" si="121"/>
        <v>0</v>
      </c>
      <c r="N161" s="122">
        <f t="shared" si="121"/>
        <v>0</v>
      </c>
      <c r="O161" s="122">
        <f t="shared" si="121"/>
        <v>0</v>
      </c>
      <c r="P161" s="122">
        <f t="shared" si="121"/>
        <v>0</v>
      </c>
      <c r="Q161" s="122">
        <f t="shared" si="121"/>
        <v>0</v>
      </c>
      <c r="R161" s="122">
        <f t="shared" si="121"/>
        <v>0</v>
      </c>
      <c r="S161" s="122">
        <f t="shared" si="121"/>
        <v>0</v>
      </c>
      <c r="T161" s="122">
        <f t="shared" si="121"/>
        <v>0</v>
      </c>
      <c r="U161" s="122">
        <f t="shared" si="121"/>
        <v>0</v>
      </c>
      <c r="V161" s="122">
        <f t="shared" si="121"/>
        <v>0</v>
      </c>
      <c r="W161" s="122">
        <f t="shared" si="121"/>
        <v>0</v>
      </c>
      <c r="X161" s="122">
        <f t="shared" si="121"/>
        <v>0</v>
      </c>
      <c r="Y161" s="122">
        <f t="shared" si="121"/>
        <v>0</v>
      </c>
      <c r="Z161" s="122">
        <f t="shared" si="121"/>
        <v>0</v>
      </c>
      <c r="AA161" s="122">
        <f t="shared" si="121"/>
        <v>0</v>
      </c>
      <c r="AB161" s="122">
        <f t="shared" si="121"/>
        <v>0</v>
      </c>
      <c r="AC161" s="122">
        <f t="shared" si="121"/>
        <v>0</v>
      </c>
      <c r="AD161" s="122">
        <f t="shared" si="121"/>
        <v>0</v>
      </c>
      <c r="AE161" s="122">
        <f t="shared" si="121"/>
        <v>0</v>
      </c>
      <c r="AF161" s="122">
        <f t="shared" si="121"/>
        <v>0</v>
      </c>
      <c r="AG161" s="122">
        <f t="shared" si="121"/>
        <v>0</v>
      </c>
      <c r="AH161" s="122">
        <f t="shared" si="121"/>
        <v>0</v>
      </c>
      <c r="AI161" s="122">
        <f t="shared" si="121"/>
        <v>0</v>
      </c>
      <c r="AJ161" s="122">
        <f t="shared" si="121"/>
        <v>0</v>
      </c>
      <c r="AK161" s="122">
        <f t="shared" si="121"/>
        <v>0</v>
      </c>
      <c r="AL161" s="122">
        <f t="shared" si="121"/>
        <v>0</v>
      </c>
      <c r="AM161" s="122">
        <f t="shared" si="121"/>
        <v>0</v>
      </c>
      <c r="AN161" s="122">
        <f t="shared" si="121"/>
        <v>0</v>
      </c>
      <c r="AO161" s="122">
        <f t="shared" si="121"/>
        <v>0</v>
      </c>
      <c r="AP161" s="122">
        <f t="shared" si="121"/>
        <v>0</v>
      </c>
      <c r="AQ161" s="122">
        <f t="shared" si="121"/>
        <v>0</v>
      </c>
      <c r="AR161" s="122">
        <f t="shared" si="121"/>
        <v>0</v>
      </c>
      <c r="AS161" s="122">
        <f t="shared" si="121"/>
        <v>0</v>
      </c>
      <c r="AT161" s="122">
        <f t="shared" si="121"/>
        <v>0</v>
      </c>
      <c r="AU161" s="122">
        <f t="shared" si="121"/>
        <v>0</v>
      </c>
      <c r="AV161" s="122">
        <f t="shared" si="121"/>
        <v>0</v>
      </c>
      <c r="AW161" s="122">
        <f t="shared" si="121"/>
        <v>0</v>
      </c>
      <c r="AX161" s="122">
        <f t="shared" si="121"/>
        <v>0</v>
      </c>
      <c r="AY161" s="122">
        <f t="shared" si="121"/>
        <v>0</v>
      </c>
      <c r="AZ161" s="122">
        <f t="shared" si="121"/>
        <v>0</v>
      </c>
      <c r="BA161" s="122">
        <f t="shared" si="121"/>
        <v>0</v>
      </c>
      <c r="BB161" s="122">
        <f t="shared" si="121"/>
        <v>0</v>
      </c>
      <c r="BC161" s="122">
        <f t="shared" si="121"/>
        <v>0</v>
      </c>
      <c r="BD161" s="122">
        <f t="shared" si="121"/>
        <v>0</v>
      </c>
      <c r="BE161" s="122">
        <f t="shared" si="121"/>
        <v>0</v>
      </c>
      <c r="BF161" s="122">
        <f t="shared" si="121"/>
        <v>0</v>
      </c>
      <c r="BG161" s="122">
        <f t="shared" si="121"/>
        <v>0</v>
      </c>
      <c r="BH161" s="122">
        <f t="shared" si="121"/>
        <v>0</v>
      </c>
      <c r="BI161" s="122">
        <f t="shared" si="121"/>
        <v>0</v>
      </c>
      <c r="BJ161" s="122">
        <f t="shared" si="121"/>
        <v>0</v>
      </c>
      <c r="BK161" s="122">
        <f t="shared" si="121"/>
        <v>0</v>
      </c>
      <c r="BL161" s="122">
        <f t="shared" si="121"/>
        <v>0</v>
      </c>
      <c r="BM161" s="122">
        <f t="shared" si="121"/>
        <v>0</v>
      </c>
      <c r="BN161" s="122">
        <f t="shared" si="121"/>
        <v>0</v>
      </c>
      <c r="BO161" s="122">
        <f t="shared" si="121"/>
        <v>0</v>
      </c>
      <c r="BP161" s="122">
        <f t="shared" si="121"/>
        <v>0</v>
      </c>
      <c r="BQ161" s="122">
        <f t="shared" si="121"/>
        <v>0</v>
      </c>
      <c r="BR161" s="122">
        <f t="shared" si="121"/>
        <v>0</v>
      </c>
      <c r="BS161" s="122">
        <f t="shared" si="121"/>
        <v>0</v>
      </c>
      <c r="BT161" s="122">
        <f t="shared" ref="BT161:BZ161" si="122">BT156-BT160</f>
        <v>0</v>
      </c>
      <c r="BU161" s="122">
        <f t="shared" si="122"/>
        <v>0</v>
      </c>
      <c r="BV161" s="122">
        <f t="shared" si="122"/>
        <v>0</v>
      </c>
      <c r="BW161" s="122">
        <f t="shared" si="122"/>
        <v>0</v>
      </c>
      <c r="BX161" s="122">
        <f t="shared" si="122"/>
        <v>0</v>
      </c>
      <c r="BY161" s="122">
        <f t="shared" si="122"/>
        <v>0</v>
      </c>
      <c r="BZ161" s="122">
        <f t="shared" si="122"/>
        <v>0</v>
      </c>
    </row>
    <row r="162" spans="1:78" ht="15" thickBot="1" x14ac:dyDescent="0.25">
      <c r="A162" s="168" t="s">
        <v>221</v>
      </c>
      <c r="B162" s="105"/>
      <c r="C162" s="57">
        <f>SUM(F162:BB162)</f>
        <v>0</v>
      </c>
      <c r="E162" s="93"/>
      <c r="F162" s="124">
        <f>F160+F161</f>
        <v>0</v>
      </c>
      <c r="G162" s="124">
        <f>G160+G161</f>
        <v>0</v>
      </c>
      <c r="H162" s="124">
        <f t="shared" ref="H162:BS162" si="123">H160+H161</f>
        <v>0</v>
      </c>
      <c r="I162" s="124">
        <f t="shared" si="123"/>
        <v>0</v>
      </c>
      <c r="J162" s="124">
        <f t="shared" si="123"/>
        <v>0</v>
      </c>
      <c r="K162" s="124">
        <f t="shared" si="123"/>
        <v>0</v>
      </c>
      <c r="L162" s="124">
        <f t="shared" si="123"/>
        <v>0</v>
      </c>
      <c r="M162" s="124">
        <f t="shared" si="123"/>
        <v>0</v>
      </c>
      <c r="N162" s="124">
        <f t="shared" si="123"/>
        <v>0</v>
      </c>
      <c r="O162" s="124">
        <f t="shared" si="123"/>
        <v>0</v>
      </c>
      <c r="P162" s="124">
        <f t="shared" si="123"/>
        <v>0</v>
      </c>
      <c r="Q162" s="124">
        <f t="shared" si="123"/>
        <v>0</v>
      </c>
      <c r="R162" s="124">
        <f t="shared" si="123"/>
        <v>0</v>
      </c>
      <c r="S162" s="124">
        <f t="shared" si="123"/>
        <v>0</v>
      </c>
      <c r="T162" s="124">
        <f t="shared" si="123"/>
        <v>0</v>
      </c>
      <c r="U162" s="124">
        <f t="shared" si="123"/>
        <v>0</v>
      </c>
      <c r="V162" s="124">
        <f t="shared" si="123"/>
        <v>0</v>
      </c>
      <c r="W162" s="124">
        <f t="shared" si="123"/>
        <v>0</v>
      </c>
      <c r="X162" s="124">
        <f t="shared" si="123"/>
        <v>0</v>
      </c>
      <c r="Y162" s="124">
        <f t="shared" si="123"/>
        <v>0</v>
      </c>
      <c r="Z162" s="124">
        <f t="shared" si="123"/>
        <v>0</v>
      </c>
      <c r="AA162" s="124">
        <f t="shared" si="123"/>
        <v>0</v>
      </c>
      <c r="AB162" s="124">
        <f t="shared" si="123"/>
        <v>0</v>
      </c>
      <c r="AC162" s="124">
        <f t="shared" si="123"/>
        <v>0</v>
      </c>
      <c r="AD162" s="124">
        <f t="shared" si="123"/>
        <v>0</v>
      </c>
      <c r="AE162" s="124">
        <f t="shared" si="123"/>
        <v>0</v>
      </c>
      <c r="AF162" s="124">
        <f t="shared" si="123"/>
        <v>0</v>
      </c>
      <c r="AG162" s="124">
        <f t="shared" si="123"/>
        <v>0</v>
      </c>
      <c r="AH162" s="124">
        <f t="shared" si="123"/>
        <v>0</v>
      </c>
      <c r="AI162" s="124">
        <f t="shared" si="123"/>
        <v>0</v>
      </c>
      <c r="AJ162" s="124">
        <f t="shared" si="123"/>
        <v>0</v>
      </c>
      <c r="AK162" s="124">
        <f t="shared" si="123"/>
        <v>0</v>
      </c>
      <c r="AL162" s="124">
        <f t="shared" si="123"/>
        <v>0</v>
      </c>
      <c r="AM162" s="124">
        <f t="shared" si="123"/>
        <v>0</v>
      </c>
      <c r="AN162" s="124">
        <f t="shared" si="123"/>
        <v>0</v>
      </c>
      <c r="AO162" s="124">
        <f t="shared" si="123"/>
        <v>0</v>
      </c>
      <c r="AP162" s="124">
        <f t="shared" si="123"/>
        <v>0</v>
      </c>
      <c r="AQ162" s="124">
        <f t="shared" si="123"/>
        <v>0</v>
      </c>
      <c r="AR162" s="124">
        <f t="shared" si="123"/>
        <v>0</v>
      </c>
      <c r="AS162" s="124">
        <f t="shared" si="123"/>
        <v>0</v>
      </c>
      <c r="AT162" s="124">
        <f t="shared" si="123"/>
        <v>0</v>
      </c>
      <c r="AU162" s="124">
        <f t="shared" si="123"/>
        <v>0</v>
      </c>
      <c r="AV162" s="124">
        <f t="shared" si="123"/>
        <v>0</v>
      </c>
      <c r="AW162" s="124">
        <f t="shared" si="123"/>
        <v>0</v>
      </c>
      <c r="AX162" s="124">
        <f t="shared" si="123"/>
        <v>0</v>
      </c>
      <c r="AY162" s="124">
        <f t="shared" si="123"/>
        <v>0</v>
      </c>
      <c r="AZ162" s="124">
        <f t="shared" si="123"/>
        <v>0</v>
      </c>
      <c r="BA162" s="124">
        <f t="shared" si="123"/>
        <v>0</v>
      </c>
      <c r="BB162" s="124">
        <f t="shared" si="123"/>
        <v>0</v>
      </c>
      <c r="BC162" s="124">
        <f t="shared" si="123"/>
        <v>0</v>
      </c>
      <c r="BD162" s="124">
        <f t="shared" si="123"/>
        <v>0</v>
      </c>
      <c r="BE162" s="124">
        <f t="shared" si="123"/>
        <v>0</v>
      </c>
      <c r="BF162" s="124">
        <f t="shared" si="123"/>
        <v>0</v>
      </c>
      <c r="BG162" s="124">
        <f t="shared" si="123"/>
        <v>0</v>
      </c>
      <c r="BH162" s="124">
        <f t="shared" si="123"/>
        <v>0</v>
      </c>
      <c r="BI162" s="124">
        <f t="shared" si="123"/>
        <v>0</v>
      </c>
      <c r="BJ162" s="124">
        <f t="shared" si="123"/>
        <v>0</v>
      </c>
      <c r="BK162" s="124">
        <f t="shared" si="123"/>
        <v>0</v>
      </c>
      <c r="BL162" s="124">
        <f t="shared" si="123"/>
        <v>0</v>
      </c>
      <c r="BM162" s="124">
        <f t="shared" si="123"/>
        <v>0</v>
      </c>
      <c r="BN162" s="124">
        <f t="shared" si="123"/>
        <v>0</v>
      </c>
      <c r="BO162" s="124">
        <f t="shared" si="123"/>
        <v>0</v>
      </c>
      <c r="BP162" s="124">
        <f t="shared" si="123"/>
        <v>0</v>
      </c>
      <c r="BQ162" s="124">
        <f t="shared" si="123"/>
        <v>0</v>
      </c>
      <c r="BR162" s="124">
        <f t="shared" si="123"/>
        <v>0</v>
      </c>
      <c r="BS162" s="124">
        <f t="shared" si="123"/>
        <v>0</v>
      </c>
      <c r="BT162" s="124">
        <f t="shared" ref="BT162:BZ162" si="124">BT160+BT161</f>
        <v>0</v>
      </c>
      <c r="BU162" s="124">
        <f t="shared" si="124"/>
        <v>0</v>
      </c>
      <c r="BV162" s="124">
        <f t="shared" si="124"/>
        <v>0</v>
      </c>
      <c r="BW162" s="124">
        <f t="shared" si="124"/>
        <v>0</v>
      </c>
      <c r="BX162" s="124">
        <f t="shared" si="124"/>
        <v>0</v>
      </c>
      <c r="BY162" s="124">
        <f t="shared" si="124"/>
        <v>0</v>
      </c>
      <c r="BZ162" s="124">
        <f t="shared" si="124"/>
        <v>0</v>
      </c>
    </row>
    <row r="163" spans="1:78" ht="16" thickTop="1" thickBot="1" x14ac:dyDescent="0.25">
      <c r="A163" s="170" t="s">
        <v>202</v>
      </c>
      <c r="B163" s="108"/>
      <c r="C163" s="153"/>
      <c r="E163" s="93"/>
      <c r="F163" s="126">
        <f>F156-F162</f>
        <v>0</v>
      </c>
      <c r="G163" s="126">
        <f>G156-G162</f>
        <v>0</v>
      </c>
      <c r="H163" s="126">
        <f t="shared" ref="H163:BS163" si="125">H156-H162</f>
        <v>0</v>
      </c>
      <c r="I163" s="126">
        <f t="shared" si="125"/>
        <v>0</v>
      </c>
      <c r="J163" s="126">
        <f t="shared" si="125"/>
        <v>0</v>
      </c>
      <c r="K163" s="126">
        <f t="shared" si="125"/>
        <v>0</v>
      </c>
      <c r="L163" s="126">
        <f t="shared" si="125"/>
        <v>0</v>
      </c>
      <c r="M163" s="126">
        <f t="shared" si="125"/>
        <v>0</v>
      </c>
      <c r="N163" s="126">
        <f t="shared" si="125"/>
        <v>0</v>
      </c>
      <c r="O163" s="126">
        <f t="shared" si="125"/>
        <v>0</v>
      </c>
      <c r="P163" s="126">
        <f t="shared" si="125"/>
        <v>0</v>
      </c>
      <c r="Q163" s="126">
        <f t="shared" si="125"/>
        <v>0</v>
      </c>
      <c r="R163" s="126">
        <f t="shared" si="125"/>
        <v>0</v>
      </c>
      <c r="S163" s="126">
        <f t="shared" si="125"/>
        <v>0</v>
      </c>
      <c r="T163" s="126">
        <f t="shared" si="125"/>
        <v>0</v>
      </c>
      <c r="U163" s="126">
        <f t="shared" si="125"/>
        <v>0</v>
      </c>
      <c r="V163" s="126">
        <f t="shared" si="125"/>
        <v>0</v>
      </c>
      <c r="W163" s="126">
        <f t="shared" si="125"/>
        <v>0</v>
      </c>
      <c r="X163" s="126">
        <f t="shared" si="125"/>
        <v>0</v>
      </c>
      <c r="Y163" s="126">
        <f t="shared" si="125"/>
        <v>0</v>
      </c>
      <c r="Z163" s="126">
        <f t="shared" si="125"/>
        <v>0</v>
      </c>
      <c r="AA163" s="126">
        <f t="shared" si="125"/>
        <v>0</v>
      </c>
      <c r="AB163" s="126">
        <f t="shared" si="125"/>
        <v>0</v>
      </c>
      <c r="AC163" s="126">
        <f t="shared" si="125"/>
        <v>0</v>
      </c>
      <c r="AD163" s="126">
        <f t="shared" si="125"/>
        <v>0</v>
      </c>
      <c r="AE163" s="126">
        <f t="shared" si="125"/>
        <v>0</v>
      </c>
      <c r="AF163" s="126">
        <f t="shared" si="125"/>
        <v>0</v>
      </c>
      <c r="AG163" s="126">
        <f t="shared" si="125"/>
        <v>0</v>
      </c>
      <c r="AH163" s="126">
        <f t="shared" si="125"/>
        <v>0</v>
      </c>
      <c r="AI163" s="126">
        <f t="shared" si="125"/>
        <v>0</v>
      </c>
      <c r="AJ163" s="126">
        <f t="shared" si="125"/>
        <v>0</v>
      </c>
      <c r="AK163" s="126">
        <f t="shared" si="125"/>
        <v>0</v>
      </c>
      <c r="AL163" s="126">
        <f t="shared" si="125"/>
        <v>0</v>
      </c>
      <c r="AM163" s="126">
        <f t="shared" si="125"/>
        <v>0</v>
      </c>
      <c r="AN163" s="126">
        <f t="shared" si="125"/>
        <v>0</v>
      </c>
      <c r="AO163" s="126">
        <f t="shared" si="125"/>
        <v>0</v>
      </c>
      <c r="AP163" s="126">
        <f t="shared" si="125"/>
        <v>0</v>
      </c>
      <c r="AQ163" s="126">
        <f t="shared" si="125"/>
        <v>0</v>
      </c>
      <c r="AR163" s="126">
        <f t="shared" si="125"/>
        <v>0</v>
      </c>
      <c r="AS163" s="126">
        <f t="shared" si="125"/>
        <v>0</v>
      </c>
      <c r="AT163" s="126">
        <f t="shared" si="125"/>
        <v>0</v>
      </c>
      <c r="AU163" s="126">
        <f t="shared" si="125"/>
        <v>0</v>
      </c>
      <c r="AV163" s="126">
        <f t="shared" si="125"/>
        <v>0</v>
      </c>
      <c r="AW163" s="126">
        <f t="shared" si="125"/>
        <v>0</v>
      </c>
      <c r="AX163" s="126">
        <f t="shared" si="125"/>
        <v>0</v>
      </c>
      <c r="AY163" s="126">
        <f t="shared" si="125"/>
        <v>0</v>
      </c>
      <c r="AZ163" s="126">
        <f t="shared" si="125"/>
        <v>0</v>
      </c>
      <c r="BA163" s="126">
        <f t="shared" si="125"/>
        <v>0</v>
      </c>
      <c r="BB163" s="126">
        <f t="shared" si="125"/>
        <v>0</v>
      </c>
      <c r="BC163" s="126">
        <f t="shared" si="125"/>
        <v>0</v>
      </c>
      <c r="BD163" s="126">
        <f t="shared" si="125"/>
        <v>0</v>
      </c>
      <c r="BE163" s="126">
        <f t="shared" si="125"/>
        <v>0</v>
      </c>
      <c r="BF163" s="126">
        <f t="shared" si="125"/>
        <v>0</v>
      </c>
      <c r="BG163" s="126">
        <f t="shared" si="125"/>
        <v>0</v>
      </c>
      <c r="BH163" s="126">
        <f t="shared" si="125"/>
        <v>0</v>
      </c>
      <c r="BI163" s="126">
        <f t="shared" si="125"/>
        <v>0</v>
      </c>
      <c r="BJ163" s="126">
        <f t="shared" si="125"/>
        <v>0</v>
      </c>
      <c r="BK163" s="126">
        <f t="shared" si="125"/>
        <v>0</v>
      </c>
      <c r="BL163" s="126">
        <f t="shared" si="125"/>
        <v>0</v>
      </c>
      <c r="BM163" s="126">
        <f t="shared" si="125"/>
        <v>0</v>
      </c>
      <c r="BN163" s="126">
        <f t="shared" si="125"/>
        <v>0</v>
      </c>
      <c r="BO163" s="126">
        <f t="shared" si="125"/>
        <v>0</v>
      </c>
      <c r="BP163" s="126">
        <f t="shared" si="125"/>
        <v>0</v>
      </c>
      <c r="BQ163" s="126">
        <f t="shared" si="125"/>
        <v>0</v>
      </c>
      <c r="BR163" s="126">
        <f t="shared" si="125"/>
        <v>0</v>
      </c>
      <c r="BS163" s="126">
        <f t="shared" si="125"/>
        <v>0</v>
      </c>
      <c r="BT163" s="126">
        <f t="shared" ref="BT163:BZ163" si="126">BT156-BT162</f>
        <v>0</v>
      </c>
      <c r="BU163" s="126">
        <f t="shared" si="126"/>
        <v>0</v>
      </c>
      <c r="BV163" s="126">
        <f t="shared" si="126"/>
        <v>0</v>
      </c>
      <c r="BW163" s="126">
        <f t="shared" si="126"/>
        <v>0</v>
      </c>
      <c r="BX163" s="126">
        <f t="shared" si="126"/>
        <v>0</v>
      </c>
      <c r="BY163" s="126">
        <f t="shared" si="126"/>
        <v>0</v>
      </c>
      <c r="BZ163" s="126">
        <f t="shared" si="126"/>
        <v>0</v>
      </c>
    </row>
    <row r="164" spans="1:78" x14ac:dyDescent="0.2">
      <c r="E164" s="93"/>
    </row>
    <row r="165" spans="1:78" x14ac:dyDescent="0.2">
      <c r="E165" s="93"/>
    </row>
    <row r="166" spans="1:78" x14ac:dyDescent="0.2">
      <c r="E166" s="93"/>
    </row>
    <row r="167" spans="1:78" x14ac:dyDescent="0.2">
      <c r="E167" s="93"/>
    </row>
    <row r="168" spans="1:78" x14ac:dyDescent="0.2">
      <c r="E168" s="93"/>
    </row>
    <row r="169" spans="1:78" x14ac:dyDescent="0.2">
      <c r="E169" s="93"/>
    </row>
    <row r="170" spans="1:78" x14ac:dyDescent="0.2">
      <c r="E170" s="93"/>
    </row>
    <row r="171" spans="1:78" x14ac:dyDescent="0.2">
      <c r="E171" s="93"/>
    </row>
    <row r="172" spans="1:78" x14ac:dyDescent="0.2">
      <c r="E172" s="93"/>
    </row>
    <row r="173" spans="1:78" x14ac:dyDescent="0.2">
      <c r="E173" s="93"/>
    </row>
    <row r="174" spans="1:78" x14ac:dyDescent="0.2">
      <c r="E174" s="93"/>
    </row>
    <row r="175" spans="1:78" x14ac:dyDescent="0.2">
      <c r="E175" s="93"/>
    </row>
    <row r="176" spans="1:78" x14ac:dyDescent="0.2">
      <c r="E176" s="93"/>
    </row>
    <row r="177" spans="5:5" x14ac:dyDescent="0.2">
      <c r="E177" s="93"/>
    </row>
    <row r="178" spans="5:5" x14ac:dyDescent="0.2">
      <c r="E178" s="93"/>
    </row>
    <row r="179" spans="5:5" x14ac:dyDescent="0.2">
      <c r="E179" s="93"/>
    </row>
    <row r="180" spans="5:5" x14ac:dyDescent="0.2">
      <c r="E180" s="93"/>
    </row>
    <row r="181" spans="5:5" x14ac:dyDescent="0.2">
      <c r="E181" s="93"/>
    </row>
    <row r="182" spans="5:5" x14ac:dyDescent="0.2">
      <c r="E182" s="93"/>
    </row>
    <row r="183" spans="5:5" x14ac:dyDescent="0.2">
      <c r="E183" s="93"/>
    </row>
    <row r="184" spans="5:5" x14ac:dyDescent="0.2">
      <c r="E184" s="93"/>
    </row>
    <row r="185" spans="5:5" x14ac:dyDescent="0.2">
      <c r="E185" s="93"/>
    </row>
    <row r="186" spans="5:5" x14ac:dyDescent="0.2">
      <c r="E186" s="93"/>
    </row>
    <row r="187" spans="5:5" x14ac:dyDescent="0.2">
      <c r="E187" s="93"/>
    </row>
    <row r="188" spans="5:5" x14ac:dyDescent="0.2">
      <c r="E188" s="93"/>
    </row>
    <row r="189" spans="5:5" x14ac:dyDescent="0.2">
      <c r="E189" s="93"/>
    </row>
    <row r="190" spans="5:5" x14ac:dyDescent="0.2">
      <c r="E190" s="93"/>
    </row>
    <row r="191" spans="5:5" x14ac:dyDescent="0.2">
      <c r="E191" s="93"/>
    </row>
    <row r="192" spans="5:5" x14ac:dyDescent="0.2">
      <c r="E192" s="93"/>
    </row>
    <row r="193" spans="5:5" x14ac:dyDescent="0.2">
      <c r="E193" s="93"/>
    </row>
    <row r="194" spans="5:5" x14ac:dyDescent="0.2">
      <c r="E194" s="93"/>
    </row>
    <row r="195" spans="5:5" x14ac:dyDescent="0.2">
      <c r="E195" s="93"/>
    </row>
    <row r="196" spans="5:5" x14ac:dyDescent="0.2">
      <c r="E196" s="93"/>
    </row>
    <row r="197" spans="5:5" x14ac:dyDescent="0.2">
      <c r="E197" s="93"/>
    </row>
    <row r="198" spans="5:5" x14ac:dyDescent="0.2">
      <c r="E198" s="93"/>
    </row>
    <row r="199" spans="5:5" x14ac:dyDescent="0.2">
      <c r="E199" s="93"/>
    </row>
    <row r="200" spans="5:5" x14ac:dyDescent="0.2">
      <c r="E200" s="93"/>
    </row>
    <row r="201" spans="5:5" x14ac:dyDescent="0.2">
      <c r="E201" s="93"/>
    </row>
    <row r="202" spans="5:5" x14ac:dyDescent="0.2">
      <c r="E202" s="93"/>
    </row>
    <row r="203" spans="5:5" x14ac:dyDescent="0.2">
      <c r="E203" s="93"/>
    </row>
    <row r="204" spans="5:5" x14ac:dyDescent="0.2">
      <c r="E204" s="93"/>
    </row>
    <row r="205" spans="5:5" x14ac:dyDescent="0.2">
      <c r="E205" s="93"/>
    </row>
    <row r="206" spans="5:5" x14ac:dyDescent="0.2">
      <c r="E206" s="93"/>
    </row>
    <row r="207" spans="5:5" x14ac:dyDescent="0.2">
      <c r="E207" s="93"/>
    </row>
    <row r="208" spans="5:5" x14ac:dyDescent="0.2">
      <c r="E208" s="93"/>
    </row>
    <row r="209" spans="5:5" x14ac:dyDescent="0.2">
      <c r="E209" s="93"/>
    </row>
    <row r="210" spans="5:5" x14ac:dyDescent="0.2">
      <c r="E210" s="93"/>
    </row>
    <row r="211" spans="5:5" x14ac:dyDescent="0.2">
      <c r="E211" s="93"/>
    </row>
    <row r="212" spans="5:5" x14ac:dyDescent="0.2">
      <c r="E212" s="93"/>
    </row>
    <row r="213" spans="5:5" x14ac:dyDescent="0.2">
      <c r="E213" s="93"/>
    </row>
    <row r="214" spans="5:5" x14ac:dyDescent="0.2">
      <c r="E214" s="93"/>
    </row>
    <row r="215" spans="5:5" x14ac:dyDescent="0.2">
      <c r="E215" s="93"/>
    </row>
    <row r="216" spans="5:5" x14ac:dyDescent="0.2">
      <c r="E216" s="93"/>
    </row>
    <row r="217" spans="5:5" x14ac:dyDescent="0.2">
      <c r="E217" s="93"/>
    </row>
    <row r="218" spans="5:5" x14ac:dyDescent="0.2">
      <c r="E218" s="93"/>
    </row>
    <row r="219" spans="5:5" x14ac:dyDescent="0.2">
      <c r="E219" s="93"/>
    </row>
    <row r="220" spans="5:5" x14ac:dyDescent="0.2">
      <c r="E220" s="93"/>
    </row>
    <row r="221" spans="5:5" x14ac:dyDescent="0.2">
      <c r="E221" s="93"/>
    </row>
    <row r="222" spans="5:5" x14ac:dyDescent="0.2">
      <c r="E222" s="93"/>
    </row>
    <row r="223" spans="5:5" x14ac:dyDescent="0.2">
      <c r="E223" s="93"/>
    </row>
    <row r="224" spans="5:5" x14ac:dyDescent="0.2">
      <c r="E224" s="93"/>
    </row>
    <row r="225" spans="5:5" x14ac:dyDescent="0.2">
      <c r="E225" s="93"/>
    </row>
    <row r="226" spans="5:5" x14ac:dyDescent="0.2">
      <c r="E226" s="93"/>
    </row>
    <row r="227" spans="5:5" x14ac:dyDescent="0.2">
      <c r="E227" s="93"/>
    </row>
    <row r="228" spans="5:5" x14ac:dyDescent="0.2">
      <c r="E228" s="93"/>
    </row>
    <row r="229" spans="5:5" x14ac:dyDescent="0.2">
      <c r="E229" s="93"/>
    </row>
    <row r="230" spans="5:5" x14ac:dyDescent="0.2">
      <c r="E230" s="93"/>
    </row>
    <row r="231" spans="5:5" x14ac:dyDescent="0.2">
      <c r="E231" s="93"/>
    </row>
    <row r="232" spans="5:5" x14ac:dyDescent="0.2">
      <c r="E232" s="93"/>
    </row>
    <row r="233" spans="5:5" x14ac:dyDescent="0.2">
      <c r="E233" s="93"/>
    </row>
    <row r="234" spans="5:5" x14ac:dyDescent="0.2">
      <c r="E234" s="93"/>
    </row>
    <row r="235" spans="5:5" x14ac:dyDescent="0.2">
      <c r="E235" s="93"/>
    </row>
    <row r="236" spans="5:5" x14ac:dyDescent="0.2">
      <c r="E236" s="93"/>
    </row>
    <row r="237" spans="5:5" x14ac:dyDescent="0.2">
      <c r="E237" s="93"/>
    </row>
    <row r="238" spans="5:5" x14ac:dyDescent="0.2">
      <c r="E238" s="93"/>
    </row>
    <row r="239" spans="5:5" x14ac:dyDescent="0.2">
      <c r="E239" s="93"/>
    </row>
    <row r="240" spans="5:5" x14ac:dyDescent="0.2">
      <c r="E240" s="93"/>
    </row>
    <row r="241" spans="5:5" x14ac:dyDescent="0.2">
      <c r="E241" s="93"/>
    </row>
    <row r="242" spans="5:5" x14ac:dyDescent="0.2">
      <c r="E242" s="93"/>
    </row>
    <row r="243" spans="5:5" x14ac:dyDescent="0.2">
      <c r="E243" s="93"/>
    </row>
    <row r="244" spans="5:5" x14ac:dyDescent="0.2">
      <c r="E244" s="93"/>
    </row>
    <row r="245" spans="5:5" x14ac:dyDescent="0.2">
      <c r="E245" s="93"/>
    </row>
    <row r="246" spans="5:5" x14ac:dyDescent="0.2">
      <c r="E246" s="93"/>
    </row>
    <row r="247" spans="5:5" x14ac:dyDescent="0.2">
      <c r="E247" s="93"/>
    </row>
    <row r="248" spans="5:5" x14ac:dyDescent="0.2">
      <c r="E248" s="93"/>
    </row>
    <row r="249" spans="5:5" x14ac:dyDescent="0.2">
      <c r="E249" s="93"/>
    </row>
    <row r="250" spans="5:5" x14ac:dyDescent="0.2">
      <c r="E250" s="93"/>
    </row>
    <row r="251" spans="5:5" x14ac:dyDescent="0.2">
      <c r="E251" s="93"/>
    </row>
    <row r="252" spans="5:5" x14ac:dyDescent="0.2">
      <c r="E252" s="93"/>
    </row>
    <row r="253" spans="5:5" x14ac:dyDescent="0.2">
      <c r="E253" s="93"/>
    </row>
    <row r="254" spans="5:5" x14ac:dyDescent="0.2">
      <c r="E254" s="93"/>
    </row>
    <row r="255" spans="5:5" x14ac:dyDescent="0.2">
      <c r="E255" s="93"/>
    </row>
    <row r="256" spans="5:5" x14ac:dyDescent="0.2">
      <c r="E256" s="93"/>
    </row>
    <row r="257" spans="5:5" x14ac:dyDescent="0.2">
      <c r="E257" s="93"/>
    </row>
    <row r="258" spans="5:5" x14ac:dyDescent="0.2">
      <c r="E258" s="93"/>
    </row>
    <row r="259" spans="5:5" x14ac:dyDescent="0.2">
      <c r="E259" s="93"/>
    </row>
    <row r="260" spans="5:5" x14ac:dyDescent="0.2">
      <c r="E260" s="93"/>
    </row>
    <row r="261" spans="5:5" x14ac:dyDescent="0.2">
      <c r="E261" s="93"/>
    </row>
    <row r="262" spans="5:5" x14ac:dyDescent="0.2">
      <c r="E262" s="93"/>
    </row>
    <row r="263" spans="5:5" x14ac:dyDescent="0.2">
      <c r="E263" s="93"/>
    </row>
    <row r="264" spans="5:5" x14ac:dyDescent="0.2">
      <c r="E264" s="93"/>
    </row>
    <row r="265" spans="5:5" x14ac:dyDescent="0.2">
      <c r="E265" s="93"/>
    </row>
    <row r="266" spans="5:5" x14ac:dyDescent="0.2">
      <c r="E266" s="93"/>
    </row>
    <row r="267" spans="5:5" x14ac:dyDescent="0.2">
      <c r="E267" s="93"/>
    </row>
    <row r="268" spans="5:5" x14ac:dyDescent="0.2">
      <c r="E268" s="93"/>
    </row>
    <row r="269" spans="5:5" x14ac:dyDescent="0.2">
      <c r="E269" s="93"/>
    </row>
    <row r="270" spans="5:5" x14ac:dyDescent="0.2">
      <c r="E270" s="93"/>
    </row>
    <row r="271" spans="5:5" x14ac:dyDescent="0.2">
      <c r="E271" s="93"/>
    </row>
    <row r="272" spans="5:5" x14ac:dyDescent="0.2">
      <c r="E272" s="93"/>
    </row>
    <row r="273" spans="5:5" x14ac:dyDescent="0.2">
      <c r="E273" s="93"/>
    </row>
    <row r="274" spans="5:5" x14ac:dyDescent="0.2">
      <c r="E274" s="93"/>
    </row>
    <row r="275" spans="5:5" x14ac:dyDescent="0.2">
      <c r="E275" s="93"/>
    </row>
    <row r="276" spans="5:5" x14ac:dyDescent="0.2">
      <c r="E276" s="93"/>
    </row>
    <row r="277" spans="5:5" x14ac:dyDescent="0.2">
      <c r="E277" s="93"/>
    </row>
    <row r="278" spans="5:5" x14ac:dyDescent="0.2">
      <c r="E278" s="93"/>
    </row>
    <row r="279" spans="5:5" x14ac:dyDescent="0.2">
      <c r="E279" s="93"/>
    </row>
    <row r="280" spans="5:5" x14ac:dyDescent="0.2">
      <c r="E280" s="93"/>
    </row>
    <row r="281" spans="5:5" x14ac:dyDescent="0.2">
      <c r="E281" s="93"/>
    </row>
    <row r="282" spans="5:5" x14ac:dyDescent="0.2">
      <c r="E282" s="93"/>
    </row>
    <row r="283" spans="5:5" x14ac:dyDescent="0.2">
      <c r="E283" s="93"/>
    </row>
    <row r="284" spans="5:5" x14ac:dyDescent="0.2">
      <c r="E284" s="93"/>
    </row>
    <row r="285" spans="5:5" x14ac:dyDescent="0.2">
      <c r="E285" s="93"/>
    </row>
    <row r="286" spans="5:5" x14ac:dyDescent="0.2">
      <c r="E286" s="93"/>
    </row>
    <row r="287" spans="5:5" x14ac:dyDescent="0.2">
      <c r="E287" s="93"/>
    </row>
    <row r="288" spans="5:5" x14ac:dyDescent="0.2">
      <c r="E288" s="93"/>
    </row>
    <row r="289" spans="5:5" x14ac:dyDescent="0.2">
      <c r="E289" s="93"/>
    </row>
    <row r="290" spans="5:5" x14ac:dyDescent="0.2">
      <c r="E290" s="93"/>
    </row>
    <row r="291" spans="5:5" x14ac:dyDescent="0.2">
      <c r="E291" s="93"/>
    </row>
    <row r="292" spans="5:5" x14ac:dyDescent="0.2">
      <c r="E292" s="93"/>
    </row>
    <row r="293" spans="5:5" x14ac:dyDescent="0.2">
      <c r="E293" s="93"/>
    </row>
    <row r="294" spans="5:5" x14ac:dyDescent="0.2">
      <c r="E294" s="93"/>
    </row>
    <row r="295" spans="5:5" x14ac:dyDescent="0.2">
      <c r="E295" s="93"/>
    </row>
    <row r="296" spans="5:5" x14ac:dyDescent="0.2">
      <c r="E296" s="93"/>
    </row>
    <row r="297" spans="5:5" x14ac:dyDescent="0.2">
      <c r="E297" s="93"/>
    </row>
    <row r="298" spans="5:5" x14ac:dyDescent="0.2">
      <c r="E298" s="93"/>
    </row>
    <row r="299" spans="5:5" x14ac:dyDescent="0.2">
      <c r="E299" s="93"/>
    </row>
    <row r="300" spans="5:5" x14ac:dyDescent="0.2">
      <c r="E300" s="93"/>
    </row>
    <row r="301" spans="5:5" x14ac:dyDescent="0.2">
      <c r="E301" s="93"/>
    </row>
    <row r="302" spans="5:5" x14ac:dyDescent="0.2">
      <c r="E302" s="93"/>
    </row>
    <row r="303" spans="5:5" x14ac:dyDescent="0.2">
      <c r="E303" s="93"/>
    </row>
    <row r="304" spans="5:5" x14ac:dyDescent="0.2">
      <c r="E304" s="93"/>
    </row>
    <row r="305" spans="5:5" x14ac:dyDescent="0.2">
      <c r="E305" s="93"/>
    </row>
    <row r="306" spans="5:5" x14ac:dyDescent="0.2">
      <c r="E306" s="93"/>
    </row>
    <row r="307" spans="5:5" x14ac:dyDescent="0.2">
      <c r="E307" s="93"/>
    </row>
    <row r="308" spans="5:5" x14ac:dyDescent="0.2">
      <c r="E308" s="93"/>
    </row>
    <row r="309" spans="5:5" x14ac:dyDescent="0.2">
      <c r="E309" s="93"/>
    </row>
    <row r="310" spans="5:5" x14ac:dyDescent="0.2">
      <c r="E310" s="93"/>
    </row>
    <row r="311" spans="5:5" x14ac:dyDescent="0.2">
      <c r="E311" s="93"/>
    </row>
    <row r="312" spans="5:5" x14ac:dyDescent="0.2">
      <c r="E312" s="93"/>
    </row>
    <row r="313" spans="5:5" x14ac:dyDescent="0.2">
      <c r="E313" s="93"/>
    </row>
    <row r="314" spans="5:5" x14ac:dyDescent="0.2">
      <c r="E314" s="93"/>
    </row>
    <row r="315" spans="5:5" x14ac:dyDescent="0.2">
      <c r="E315" s="93"/>
    </row>
    <row r="316" spans="5:5" x14ac:dyDescent="0.2">
      <c r="E316" s="93"/>
    </row>
    <row r="317" spans="5:5" x14ac:dyDescent="0.2">
      <c r="E317" s="93"/>
    </row>
    <row r="318" spans="5:5" x14ac:dyDescent="0.2">
      <c r="E318" s="93"/>
    </row>
    <row r="319" spans="5:5" x14ac:dyDescent="0.2">
      <c r="E319" s="93"/>
    </row>
    <row r="320" spans="5:5" x14ac:dyDescent="0.2">
      <c r="E320" s="93"/>
    </row>
    <row r="321" spans="5:5" x14ac:dyDescent="0.2">
      <c r="E321" s="93"/>
    </row>
    <row r="322" spans="5:5" x14ac:dyDescent="0.2">
      <c r="E322" s="93"/>
    </row>
    <row r="323" spans="5:5" x14ac:dyDescent="0.2">
      <c r="E323" s="93"/>
    </row>
    <row r="324" spans="5:5" x14ac:dyDescent="0.2">
      <c r="E324" s="93"/>
    </row>
    <row r="325" spans="5:5" x14ac:dyDescent="0.2">
      <c r="E325" s="93"/>
    </row>
    <row r="326" spans="5:5" x14ac:dyDescent="0.2">
      <c r="E326" s="93"/>
    </row>
    <row r="327" spans="5:5" x14ac:dyDescent="0.2">
      <c r="E327" s="93"/>
    </row>
    <row r="328" spans="5:5" x14ac:dyDescent="0.2">
      <c r="E328" s="93"/>
    </row>
    <row r="329" spans="5:5" x14ac:dyDescent="0.2">
      <c r="E329" s="93"/>
    </row>
    <row r="330" spans="5:5" x14ac:dyDescent="0.2">
      <c r="E330" s="93"/>
    </row>
    <row r="331" spans="5:5" x14ac:dyDescent="0.2">
      <c r="E331" s="93"/>
    </row>
    <row r="332" spans="5:5" x14ac:dyDescent="0.2">
      <c r="E332" s="93"/>
    </row>
    <row r="333" spans="5:5" x14ac:dyDescent="0.2">
      <c r="E333" s="93"/>
    </row>
    <row r="334" spans="5:5" x14ac:dyDescent="0.2">
      <c r="E334" s="93"/>
    </row>
    <row r="335" spans="5:5" x14ac:dyDescent="0.2">
      <c r="E335" s="93"/>
    </row>
    <row r="336" spans="5:5" x14ac:dyDescent="0.2">
      <c r="E336" s="93"/>
    </row>
    <row r="337" spans="5:5" x14ac:dyDescent="0.2">
      <c r="E337" s="93"/>
    </row>
    <row r="338" spans="5:5" x14ac:dyDescent="0.2">
      <c r="E338" s="93"/>
    </row>
    <row r="339" spans="5:5" x14ac:dyDescent="0.2">
      <c r="E339" s="93"/>
    </row>
    <row r="340" spans="5:5" x14ac:dyDescent="0.2">
      <c r="E340" s="93"/>
    </row>
    <row r="341" spans="5:5" x14ac:dyDescent="0.2">
      <c r="E341" s="93"/>
    </row>
    <row r="342" spans="5:5" x14ac:dyDescent="0.2">
      <c r="E342" s="93"/>
    </row>
    <row r="343" spans="5:5" x14ac:dyDescent="0.2">
      <c r="E343" s="93"/>
    </row>
    <row r="344" spans="5:5" x14ac:dyDescent="0.2">
      <c r="E344" s="93"/>
    </row>
    <row r="345" spans="5:5" x14ac:dyDescent="0.2">
      <c r="E345" s="93"/>
    </row>
    <row r="346" spans="5:5" x14ac:dyDescent="0.2">
      <c r="E346" s="93"/>
    </row>
    <row r="347" spans="5:5" x14ac:dyDescent="0.2">
      <c r="E347" s="93"/>
    </row>
    <row r="348" spans="5:5" x14ac:dyDescent="0.2">
      <c r="E348" s="93"/>
    </row>
    <row r="349" spans="5:5" x14ac:dyDescent="0.2">
      <c r="E349" s="93"/>
    </row>
    <row r="350" spans="5:5" x14ac:dyDescent="0.2">
      <c r="E350" s="93"/>
    </row>
    <row r="351" spans="5:5" x14ac:dyDescent="0.2">
      <c r="E351" s="93"/>
    </row>
    <row r="352" spans="5:5" x14ac:dyDescent="0.2">
      <c r="E352" s="93"/>
    </row>
    <row r="353" spans="5:5" x14ac:dyDescent="0.2">
      <c r="E353" s="93"/>
    </row>
    <row r="354" spans="5:5" x14ac:dyDescent="0.2">
      <c r="E354" s="93"/>
    </row>
    <row r="355" spans="5:5" x14ac:dyDescent="0.2">
      <c r="E355" s="93"/>
    </row>
    <row r="356" spans="5:5" x14ac:dyDescent="0.2">
      <c r="E356" s="93"/>
    </row>
    <row r="357" spans="5:5" x14ac:dyDescent="0.2">
      <c r="E357" s="93"/>
    </row>
    <row r="358" spans="5:5" x14ac:dyDescent="0.2">
      <c r="E358" s="93"/>
    </row>
    <row r="359" spans="5:5" x14ac:dyDescent="0.2">
      <c r="E359" s="93"/>
    </row>
    <row r="360" spans="5:5" x14ac:dyDescent="0.2">
      <c r="E360" s="93"/>
    </row>
    <row r="361" spans="5:5" x14ac:dyDescent="0.2">
      <c r="E361" s="93"/>
    </row>
    <row r="362" spans="5:5" x14ac:dyDescent="0.2">
      <c r="E362" s="93"/>
    </row>
    <row r="363" spans="5:5" x14ac:dyDescent="0.2">
      <c r="E363" s="93"/>
    </row>
    <row r="364" spans="5:5" x14ac:dyDescent="0.2">
      <c r="E364" s="93"/>
    </row>
    <row r="365" spans="5:5" x14ac:dyDescent="0.2">
      <c r="E365" s="93"/>
    </row>
    <row r="366" spans="5:5" x14ac:dyDescent="0.2">
      <c r="E366" s="93"/>
    </row>
    <row r="367" spans="5:5" x14ac:dyDescent="0.2">
      <c r="E367" s="93"/>
    </row>
    <row r="368" spans="5:5" x14ac:dyDescent="0.2">
      <c r="E368" s="93"/>
    </row>
    <row r="369" spans="5:5" x14ac:dyDescent="0.2">
      <c r="E369" s="93"/>
    </row>
    <row r="370" spans="5:5" x14ac:dyDescent="0.2">
      <c r="E370" s="93"/>
    </row>
    <row r="371" spans="5:5" x14ac:dyDescent="0.2">
      <c r="E371" s="93"/>
    </row>
    <row r="372" spans="5:5" x14ac:dyDescent="0.2">
      <c r="E372" s="93"/>
    </row>
    <row r="373" spans="5:5" x14ac:dyDescent="0.2">
      <c r="E373" s="93"/>
    </row>
    <row r="374" spans="5:5" x14ac:dyDescent="0.2">
      <c r="E374" s="93"/>
    </row>
    <row r="375" spans="5:5" x14ac:dyDescent="0.2">
      <c r="E375" s="93"/>
    </row>
    <row r="376" spans="5:5" x14ac:dyDescent="0.2">
      <c r="E376" s="93"/>
    </row>
    <row r="377" spans="5:5" x14ac:dyDescent="0.2">
      <c r="E377" s="93"/>
    </row>
    <row r="378" spans="5:5" x14ac:dyDescent="0.2">
      <c r="E378" s="93"/>
    </row>
    <row r="379" spans="5:5" x14ac:dyDescent="0.2">
      <c r="E379" s="93"/>
    </row>
    <row r="380" spans="5:5" x14ac:dyDescent="0.2">
      <c r="E380" s="93"/>
    </row>
    <row r="381" spans="5:5" x14ac:dyDescent="0.2">
      <c r="E381" s="93"/>
    </row>
    <row r="382" spans="5:5" x14ac:dyDescent="0.2">
      <c r="E382" s="93"/>
    </row>
    <row r="383" spans="5:5" x14ac:dyDescent="0.2">
      <c r="E383" s="93"/>
    </row>
    <row r="384" spans="5:5" x14ac:dyDescent="0.2">
      <c r="E384" s="93"/>
    </row>
    <row r="385" spans="5:5" x14ac:dyDescent="0.2">
      <c r="E385" s="93"/>
    </row>
    <row r="386" spans="5:5" x14ac:dyDescent="0.2">
      <c r="E386" s="93"/>
    </row>
    <row r="387" spans="5:5" x14ac:dyDescent="0.2">
      <c r="E387" s="93"/>
    </row>
    <row r="388" spans="5:5" x14ac:dyDescent="0.2">
      <c r="E388" s="93"/>
    </row>
    <row r="389" spans="5:5" x14ac:dyDescent="0.2">
      <c r="E389" s="93"/>
    </row>
    <row r="390" spans="5:5" x14ac:dyDescent="0.2">
      <c r="E390" s="93"/>
    </row>
    <row r="391" spans="5:5" x14ac:dyDescent="0.2">
      <c r="E391" s="93"/>
    </row>
    <row r="392" spans="5:5" x14ac:dyDescent="0.2">
      <c r="E392" s="93"/>
    </row>
    <row r="393" spans="5:5" x14ac:dyDescent="0.2">
      <c r="E393" s="93"/>
    </row>
    <row r="394" spans="5:5" x14ac:dyDescent="0.2">
      <c r="E394" s="93"/>
    </row>
    <row r="395" spans="5:5" x14ac:dyDescent="0.2">
      <c r="E395" s="93"/>
    </row>
    <row r="396" spans="5:5" x14ac:dyDescent="0.2">
      <c r="E396" s="93"/>
    </row>
    <row r="397" spans="5:5" x14ac:dyDescent="0.2">
      <c r="E397" s="93"/>
    </row>
    <row r="398" spans="5:5" x14ac:dyDescent="0.2">
      <c r="E398" s="93"/>
    </row>
    <row r="399" spans="5:5" x14ac:dyDescent="0.2">
      <c r="E399" s="93"/>
    </row>
    <row r="400" spans="5:5" x14ac:dyDescent="0.2">
      <c r="E400" s="93"/>
    </row>
    <row r="401" spans="5:5" x14ac:dyDescent="0.2">
      <c r="E401" s="93"/>
    </row>
    <row r="402" spans="5:5" x14ac:dyDescent="0.2">
      <c r="E402" s="93"/>
    </row>
  </sheetData>
  <conditionalFormatting sqref="B84:B85">
    <cfRule type="cellIs" dxfId="12" priority="7" operator="lessThan">
      <formula>0</formula>
    </cfRule>
  </conditionalFormatting>
  <conditionalFormatting sqref="B95:B97 B99:B100">
    <cfRule type="cellIs" dxfId="11" priority="2" operator="lessThan">
      <formula>0</formula>
    </cfRule>
  </conditionalFormatting>
  <conditionalFormatting sqref="B105">
    <cfRule type="cellIs" dxfId="10" priority="1" operator="lessThan">
      <formula>0</formula>
    </cfRule>
  </conditionalFormatting>
  <conditionalFormatting sqref="B151">
    <cfRule type="cellIs" dxfId="9" priority="8" operator="lessThan">
      <formula>0</formula>
    </cfRule>
  </conditionalFormatting>
  <conditionalFormatting sqref="C110">
    <cfRule type="cellIs" dxfId="8" priority="13" operator="lessThan">
      <formula>0</formula>
    </cfRule>
  </conditionalFormatting>
  <conditionalFormatting sqref="C134">
    <cfRule type="cellIs" dxfId="7" priority="12" operator="lessThan">
      <formula>0</formula>
    </cfRule>
  </conditionalFormatting>
  <conditionalFormatting sqref="C138:E141">
    <cfRule type="cellIs" dxfId="6" priority="10" operator="lessThan">
      <formula>0</formula>
    </cfRule>
  </conditionalFormatting>
  <conditionalFormatting sqref="C4:XFD84 D85:XFD85 C86:XFD88 B110:B121 D110:XFD121 B123:B124 C130:E130 F130:BZ132 CA130:XFD136 D131:E135 B131:B139 F133 F134:BZ136 D136:D137 F137:XFD141 B153:B154 B160:B161">
    <cfRule type="cellIs" dxfId="5" priority="14" operator="lessThan">
      <formula>0</formula>
    </cfRule>
  </conditionalFormatting>
  <conditionalFormatting sqref="C90:XFD95">
    <cfRule type="cellIs" dxfId="4" priority="5" operator="lessThan">
      <formula>0</formula>
    </cfRule>
  </conditionalFormatting>
  <conditionalFormatting sqref="C101:XFD109">
    <cfRule type="cellIs" dxfId="3" priority="3" operator="lessThan">
      <formula>0</formula>
    </cfRule>
  </conditionalFormatting>
  <conditionalFormatting sqref="C122:XFD129">
    <cfRule type="cellIs" dxfId="2" priority="11" operator="lessThan">
      <formula>0</formula>
    </cfRule>
  </conditionalFormatting>
  <conditionalFormatting sqref="C142:XFD1048576">
    <cfRule type="cellIs" dxfId="1" priority="9" operator="lessThan">
      <formula>0</formula>
    </cfRule>
  </conditionalFormatting>
  <conditionalFormatting sqref="D96:XFD100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59A4A69703FD439E9A697E55AD41B1" ma:contentTypeVersion="14" ma:contentTypeDescription="Create a new document." ma:contentTypeScope="" ma:versionID="2b17473b2e7bb01471154d9e4c65ac85">
  <xsd:schema xmlns:xsd="http://www.w3.org/2001/XMLSchema" xmlns:xs="http://www.w3.org/2001/XMLSchema" xmlns:p="http://schemas.microsoft.com/office/2006/metadata/properties" xmlns:ns2="78646668-6ab9-4446-90a5-adbb830dd17b" xmlns:ns3="90da6be3-ea81-495a-9466-6649183fd4a9" targetNamespace="http://schemas.microsoft.com/office/2006/metadata/properties" ma:root="true" ma:fieldsID="975f048aba5281e4f49dfe44f7d5c935" ns2:_="" ns3:_="">
    <xsd:import namespace="78646668-6ab9-4446-90a5-adbb830dd17b"/>
    <xsd:import namespace="90da6be3-ea81-495a-9466-6649183fd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46668-6ab9-4446-90a5-adbb830dd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54e196e-97ed-4bef-97da-2efca6fe99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6be3-ea81-495a-9466-6649183fd4a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7a08735-2e58-48d1-a620-a3fd06c546b3}" ma:internalName="TaxCatchAll" ma:showField="CatchAllData" ma:web="90da6be3-ea81-495a-9466-6649183fd4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646668-6ab9-4446-90a5-adbb830dd17b">
      <Terms xmlns="http://schemas.microsoft.com/office/infopath/2007/PartnerControls"/>
    </lcf76f155ced4ddcb4097134ff3c332f>
    <TaxCatchAll xmlns="90da6be3-ea81-495a-9466-6649183fd4a9" xsi:nil="true"/>
  </documentManagement>
</p:properties>
</file>

<file path=customXml/itemProps1.xml><?xml version="1.0" encoding="utf-8"?>
<ds:datastoreItem xmlns:ds="http://schemas.openxmlformats.org/officeDocument/2006/customXml" ds:itemID="{7C789D5B-FD87-47ED-97A0-9132B39D26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646668-6ab9-4446-90a5-adbb830dd17b"/>
    <ds:schemaRef ds:uri="90da6be3-ea81-495a-9466-6649183fd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B59435-F94D-42F1-90EE-FC7167CBA6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EA1138-14F7-486C-B3D3-19339B4E24B3}">
  <ds:schemaRefs>
    <ds:schemaRef ds:uri="http://schemas.openxmlformats.org/package/2006/metadata/core-properties"/>
    <ds:schemaRef ds:uri="90da6be3-ea81-495a-9466-6649183fd4a9"/>
    <ds:schemaRef ds:uri="78646668-6ab9-4446-90a5-adbb830dd17b"/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UnitEconomics</vt:lpstr>
      <vt:lpstr>UnitCashflows</vt:lpstr>
      <vt:lpstr>!</vt:lpstr>
      <vt:lpstr>ScaleEconomics</vt:lpstr>
      <vt:lpstr>Phase1Cashflows</vt:lpstr>
      <vt:lpstr>Phase2Cashflows</vt:lpstr>
      <vt:lpstr>Phase3Cashflows</vt:lpstr>
      <vt:lpstr>Phase1Cashflows!CU?</vt:lpstr>
      <vt:lpstr>Phase2Cashflows!CU?</vt:lpstr>
      <vt:lpstr>Phase3Cashflows!CU?</vt:lpstr>
      <vt:lpstr>Phase1Cashflows!Equity_Share_GP</vt:lpstr>
      <vt:lpstr>Phase2Cashflows!Equity_Share_GP</vt:lpstr>
      <vt:lpstr>Phase3Cashflows!Equity_Share_GP</vt:lpstr>
      <vt:lpstr>Phase1Cashflows!Equity_Share_LP</vt:lpstr>
      <vt:lpstr>Phase2Cashflows!Equity_Share_LP</vt:lpstr>
      <vt:lpstr>Phase3Cashflows!Equity_Share_LP</vt:lpstr>
      <vt:lpstr>Phase1Cashflows!Preferred_Return</vt:lpstr>
      <vt:lpstr>Phase2Cashflows!Preferred_Return</vt:lpstr>
      <vt:lpstr>Phase3Cashflows!Preferred_Return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d.fink</dc:creator>
  <cp:keywords/>
  <dc:description/>
  <cp:lastModifiedBy>Daniel Fink</cp:lastModifiedBy>
  <cp:revision/>
  <dcterms:created xsi:type="dcterms:W3CDTF">2021-05-12T22:24:18Z</dcterms:created>
  <dcterms:modified xsi:type="dcterms:W3CDTF">2024-05-28T01:30:09Z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0x0101001659A4A69703FD439E9A697E55AD41B1</vt:lpwstr>
  </property>
  <property fmtid="{D5CDD505-2E9C-101B-9397-08002B2CF9AE}" pid="3" name="MediaServiceImageTags">
    <vt:lpwstr/>
  </property>
</Properties>
</file>