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hidden" name="Team Rosters" sheetId="2" r:id="rId5"/>
    <sheet state="hidden" name="Standings" sheetId="3" r:id="rId6"/>
    <sheet state="visible" name="Rosters" sheetId="4" r:id="rId7"/>
    <sheet state="visible" name="Week One Matchups" sheetId="5" r:id="rId8"/>
    <sheet state="visible" name="Week Two Matchups" sheetId="6" r:id="rId9"/>
    <sheet state="visible" name="Week Three Matchups" sheetId="7" r:id="rId10"/>
    <sheet state="hidden" name="Week 3" sheetId="8" r:id="rId11"/>
    <sheet state="hidden" name="League Schedules" sheetId="9" r:id="rId12"/>
    <sheet state="visible" name="Schedules" sheetId="10" r:id="rId13"/>
    <sheet state="hidden" name="Week 1" sheetId="11" r:id="rId14"/>
    <sheet state="hidden" name="Week 2" sheetId="12" r:id="rId15"/>
  </sheets>
  <definedNames/>
  <calcPr/>
</workbook>
</file>

<file path=xl/sharedStrings.xml><?xml version="1.0" encoding="utf-8"?>
<sst xmlns="http://schemas.openxmlformats.org/spreadsheetml/2006/main" count="3069" uniqueCount="296">
  <si>
    <t>Wins</t>
  </si>
  <si>
    <t>Losses</t>
  </si>
  <si>
    <t xml:space="preserve">Points For </t>
  </si>
  <si>
    <t>Points Against</t>
  </si>
  <si>
    <t>Point Differential</t>
  </si>
  <si>
    <t>Win %</t>
  </si>
  <si>
    <t>Power Rankings</t>
  </si>
  <si>
    <t>Conference</t>
  </si>
  <si>
    <t>Conference A</t>
  </si>
  <si>
    <t>hnnhhrsvsk</t>
  </si>
  <si>
    <t>1st</t>
  </si>
  <si>
    <t>A</t>
  </si>
  <si>
    <t>DKochis</t>
  </si>
  <si>
    <t>2nd</t>
  </si>
  <si>
    <t>Kvon101</t>
  </si>
  <si>
    <t>C</t>
  </si>
  <si>
    <t>jmaro</t>
  </si>
  <si>
    <t>3rd</t>
  </si>
  <si>
    <t>frockett21j</t>
  </si>
  <si>
    <t>hamlet4242</t>
  </si>
  <si>
    <t>4th</t>
  </si>
  <si>
    <t>thejakealbrecht</t>
  </si>
  <si>
    <t>B</t>
  </si>
  <si>
    <t>JohnSteinSr</t>
  </si>
  <si>
    <t>5th</t>
  </si>
  <si>
    <t>NWKlump</t>
  </si>
  <si>
    <t>6th</t>
  </si>
  <si>
    <t>EverythingisJOK</t>
  </si>
  <si>
    <t>D</t>
  </si>
  <si>
    <t>willh92</t>
  </si>
  <si>
    <t>7th</t>
  </si>
  <si>
    <t>aenglehart</t>
  </si>
  <si>
    <t>noahd07</t>
  </si>
  <si>
    <t>8th</t>
  </si>
  <si>
    <t>PastorBen</t>
  </si>
  <si>
    <t>9th</t>
  </si>
  <si>
    <t>10th</t>
  </si>
  <si>
    <t>nc24willbemissed</t>
  </si>
  <si>
    <t>Conference B</t>
  </si>
  <si>
    <t>11th</t>
  </si>
  <si>
    <t>Quinten07</t>
  </si>
  <si>
    <t>12th</t>
  </si>
  <si>
    <t>13th</t>
  </si>
  <si>
    <t>GridIronLewis</t>
  </si>
  <si>
    <t>MVPKellan18</t>
  </si>
  <si>
    <t>14th</t>
  </si>
  <si>
    <t>ski11ton</t>
  </si>
  <si>
    <t>walshb1991</t>
  </si>
  <si>
    <t>15th</t>
  </si>
  <si>
    <t>davehrus</t>
  </si>
  <si>
    <t>16th</t>
  </si>
  <si>
    <t>TheeMasterG</t>
  </si>
  <si>
    <t>BeastromMode</t>
  </si>
  <si>
    <t>17th</t>
  </si>
  <si>
    <t>snaumann</t>
  </si>
  <si>
    <t>rtufts</t>
  </si>
  <si>
    <t>18th</t>
  </si>
  <si>
    <t>19th</t>
  </si>
  <si>
    <t>20th</t>
  </si>
  <si>
    <t>Cheesehead45</t>
  </si>
  <si>
    <t>Conference C</t>
  </si>
  <si>
    <t>21st</t>
  </si>
  <si>
    <t>swagner8559</t>
  </si>
  <si>
    <t>22nd</t>
  </si>
  <si>
    <t>MrDanimals</t>
  </si>
  <si>
    <t>23rd</t>
  </si>
  <si>
    <t>Skittles2012</t>
  </si>
  <si>
    <t>24th</t>
  </si>
  <si>
    <t>25th</t>
  </si>
  <si>
    <t>26th</t>
  </si>
  <si>
    <t>IsaiahVogel2025</t>
  </si>
  <si>
    <t>27th</t>
  </si>
  <si>
    <t>Grady216</t>
  </si>
  <si>
    <t>28th</t>
  </si>
  <si>
    <t>29th</t>
  </si>
  <si>
    <t>30th</t>
  </si>
  <si>
    <t>Conference D</t>
  </si>
  <si>
    <t>31st</t>
  </si>
  <si>
    <t>SpeedyGonzales25</t>
  </si>
  <si>
    <t>32nd</t>
  </si>
  <si>
    <t>username</t>
  </si>
  <si>
    <t>conference_name</t>
  </si>
  <si>
    <t>full_name</t>
  </si>
  <si>
    <t>nfl_team</t>
  </si>
  <si>
    <t>Bo Nix</t>
  </si>
  <si>
    <t>DEN</t>
  </si>
  <si>
    <t>Rome Odunze</t>
  </si>
  <si>
    <t>CHI</t>
  </si>
  <si>
    <t>Omarion Hampton</t>
  </si>
  <si>
    <t>LAC</t>
  </si>
  <si>
    <t>Emeka Egbuka</t>
  </si>
  <si>
    <t>TB</t>
  </si>
  <si>
    <t>Tetairoa McMillan</t>
  </si>
  <si>
    <t>CAR</t>
  </si>
  <si>
    <t>Ashton Jeanty</t>
  </si>
  <si>
    <t>LV</t>
  </si>
  <si>
    <t>Ka'imi Fairbairn</t>
  </si>
  <si>
    <t>HOU</t>
  </si>
  <si>
    <t>Joe Mixon</t>
  </si>
  <si>
    <t>Justin Fields</t>
  </si>
  <si>
    <t>NYJ</t>
  </si>
  <si>
    <t>Drake London</t>
  </si>
  <si>
    <t>ATL</t>
  </si>
  <si>
    <t>Trey McBride</t>
  </si>
  <si>
    <t>ARI</t>
  </si>
  <si>
    <t>George Pickens</t>
  </si>
  <si>
    <t>DAL</t>
  </si>
  <si>
    <t>Kenneth Walker</t>
  </si>
  <si>
    <t>SEA</t>
  </si>
  <si>
    <t>Bijan Robinson</t>
  </si>
  <si>
    <t>Zach Charbonnet</t>
  </si>
  <si>
    <t>DEF</t>
  </si>
  <si>
    <t>Sam LaPorta</t>
  </si>
  <si>
    <t>DET</t>
  </si>
  <si>
    <t>Tyler Loop</t>
  </si>
  <si>
    <t>BAL</t>
  </si>
  <si>
    <t>Chris Boswell</t>
  </si>
  <si>
    <t>PIT</t>
  </si>
  <si>
    <t>Mike Evans</t>
  </si>
  <si>
    <t>Jared Goff</t>
  </si>
  <si>
    <t>Cooper Kupp</t>
  </si>
  <si>
    <t>James Conner</t>
  </si>
  <si>
    <t>Aaron Jones</t>
  </si>
  <si>
    <t>MIN</t>
  </si>
  <si>
    <t>DJ Moore</t>
  </si>
  <si>
    <t>Josh Jacobs</t>
  </si>
  <si>
    <t>GB</t>
  </si>
  <si>
    <t>Justin Jefferson</t>
  </si>
  <si>
    <t>Jalen Hurts</t>
  </si>
  <si>
    <t>PHI</t>
  </si>
  <si>
    <t>Kyle Pitts</t>
  </si>
  <si>
    <t>KC</t>
  </si>
  <si>
    <t>Brandon Aubrey</t>
  </si>
  <si>
    <t>Ladd McConkey</t>
  </si>
  <si>
    <t>Harold Fannin</t>
  </si>
  <si>
    <t>CLE</t>
  </si>
  <si>
    <t>Tyler Warren</t>
  </si>
  <si>
    <t>IND</t>
  </si>
  <si>
    <t>Christian McCaffrey</t>
  </si>
  <si>
    <t>SF</t>
  </si>
  <si>
    <t>Alvin Kamara</t>
  </si>
  <si>
    <t>NO</t>
  </si>
  <si>
    <t>Patrick Mahomes</t>
  </si>
  <si>
    <t>George Kittle</t>
  </si>
  <si>
    <t>Calvin Ridley</t>
  </si>
  <si>
    <t>TEN</t>
  </si>
  <si>
    <t>Tony Pollard</t>
  </si>
  <si>
    <t>DeVonta Smith</t>
  </si>
  <si>
    <t>Amon-Ra St. Brown</t>
  </si>
  <si>
    <t>Kyren Williams</t>
  </si>
  <si>
    <t>LAR</t>
  </si>
  <si>
    <t>Brock Purdy</t>
  </si>
  <si>
    <t>Jaylen Warren</t>
  </si>
  <si>
    <t>Jake Bates</t>
  </si>
  <si>
    <t>Marvin Harrison</t>
  </si>
  <si>
    <t>Travis Kelce</t>
  </si>
  <si>
    <t>Josh Allen</t>
  </si>
  <si>
    <t>BUF</t>
  </si>
  <si>
    <t>DK Metcalf</t>
  </si>
  <si>
    <t>Kyler Murray</t>
  </si>
  <si>
    <t>CeeDee Lamb</t>
  </si>
  <si>
    <t>Jonathan Taylor</t>
  </si>
  <si>
    <t>Jaylen Waddle</t>
  </si>
  <si>
    <t>MIA</t>
  </si>
  <si>
    <t>Travis Etienne</t>
  </si>
  <si>
    <t>JAX</t>
  </si>
  <si>
    <t>Chuba Hubbard</t>
  </si>
  <si>
    <t>Chase Brown</t>
  </si>
  <si>
    <t>CIN</t>
  </si>
  <si>
    <t>Tucker Kraft</t>
  </si>
  <si>
    <t>Brian Thomas</t>
  </si>
  <si>
    <t>Davante Adams</t>
  </si>
  <si>
    <t>Tyreek Hill</t>
  </si>
  <si>
    <t>Evan Engram</t>
  </si>
  <si>
    <t>Jake Elliott</t>
  </si>
  <si>
    <t>Austin Ekeler</t>
  </si>
  <si>
    <t>WAS</t>
  </si>
  <si>
    <t>Nick Chubb</t>
  </si>
  <si>
    <t>Joe Burrow</t>
  </si>
  <si>
    <t>Justin Herbert</t>
  </si>
  <si>
    <t>J.K. Dobbins</t>
  </si>
  <si>
    <t>Ja'Marr Chase</t>
  </si>
  <si>
    <t>Breece Hall</t>
  </si>
  <si>
    <t>De'Von Achane</t>
  </si>
  <si>
    <t>Zay Flowers</t>
  </si>
  <si>
    <t>Brock Bowers</t>
  </si>
  <si>
    <t>Tyrone Tracy</t>
  </si>
  <si>
    <t>NYG</t>
  </si>
  <si>
    <t>Kaleb Johnson</t>
  </si>
  <si>
    <t>Saquon Barkley</t>
  </si>
  <si>
    <t>Baker Mayfield</t>
  </si>
  <si>
    <t>Courtland Sutton</t>
  </si>
  <si>
    <t>Hollywood Brown</t>
  </si>
  <si>
    <t>David Montgomery</t>
  </si>
  <si>
    <t>Tee Higgins</t>
  </si>
  <si>
    <t>Chris Olave</t>
  </si>
  <si>
    <t>Isiah Pacheco</t>
  </si>
  <si>
    <t>Cameron Dicker</t>
  </si>
  <si>
    <t>Jaxon Smith-Njigba</t>
  </si>
  <si>
    <t>Puka Nacua</t>
  </si>
  <si>
    <t>Jayden Daniels</t>
  </si>
  <si>
    <t>Malik Nabers</t>
  </si>
  <si>
    <t>Cam Little</t>
  </si>
  <si>
    <t>David Njoku</t>
  </si>
  <si>
    <t>T.J. Hockenson</t>
  </si>
  <si>
    <t>A.J. Brown</t>
  </si>
  <si>
    <t>Jerry Jeudy</t>
  </si>
  <si>
    <t>D'Andre Swift</t>
  </si>
  <si>
    <t>Jordan Love</t>
  </si>
  <si>
    <t>Khalil Shakir</t>
  </si>
  <si>
    <t>James Cook</t>
  </si>
  <si>
    <t>Jameson Williams</t>
  </si>
  <si>
    <t>Jordan Mason</t>
  </si>
  <si>
    <t>Jahmyr Gibbs</t>
  </si>
  <si>
    <t>Rashee Rice</t>
  </si>
  <si>
    <t>Bucky Irving</t>
  </si>
  <si>
    <t>RJ Harvey</t>
  </si>
  <si>
    <t>TreVeyon Henderson</t>
  </si>
  <si>
    <t>NE</t>
  </si>
  <si>
    <t>Travis Hunter</t>
  </si>
  <si>
    <t>Derrick Henry</t>
  </si>
  <si>
    <t>Lamar Jackson</t>
  </si>
  <si>
    <t>Mark Andrews</t>
  </si>
  <si>
    <t>Terry McLaurin</t>
  </si>
  <si>
    <t>Jakobi Meyers</t>
  </si>
  <si>
    <t>Chase McLaughlin</t>
  </si>
  <si>
    <t>Nico Collins</t>
  </si>
  <si>
    <t>Garrett Wilson</t>
  </si>
  <si>
    <t>Brian Robinson</t>
  </si>
  <si>
    <t>Quentin Johnston</t>
  </si>
  <si>
    <t>Matthew Golden</t>
  </si>
  <si>
    <t>Quinshon Judkins</t>
  </si>
  <si>
    <t>Dallas Goedert</t>
  </si>
  <si>
    <t>Javonte Williams</t>
  </si>
  <si>
    <t>J.J. McCarthy</t>
  </si>
  <si>
    <t>Xavier Worthy</t>
  </si>
  <si>
    <t>Harrison Butker</t>
  </si>
  <si>
    <t>Deebo Samuel</t>
  </si>
  <si>
    <t>Russell Wilson</t>
  </si>
  <si>
    <t>Ricky Pearsall</t>
  </si>
  <si>
    <t>Jordan Addison</t>
  </si>
  <si>
    <t>Tyler Bass</t>
  </si>
  <si>
    <t>Brandon McManus</t>
  </si>
  <si>
    <t>Daniel Jones</t>
  </si>
  <si>
    <t>Keon Coleman</t>
  </si>
  <si>
    <t>Evan McPherson</t>
  </si>
  <si>
    <t>Colston Loveland</t>
  </si>
  <si>
    <t>Joe Flacco</t>
  </si>
  <si>
    <t>Daniel Carlson</t>
  </si>
  <si>
    <t>Cedric Tillman</t>
  </si>
  <si>
    <t>Dylan Sampson</t>
  </si>
  <si>
    <t>Dak Prescott</t>
  </si>
  <si>
    <t>Wil Lutz</t>
  </si>
  <si>
    <t>C.J. Stroud</t>
  </si>
  <si>
    <t>Jayden Reed</t>
  </si>
  <si>
    <t>Aaron Rodgers</t>
  </si>
  <si>
    <t>Dalton Kincaid</t>
  </si>
  <si>
    <t>Amari Cooper</t>
  </si>
  <si>
    <t>Team</t>
  </si>
  <si>
    <t>Points</t>
  </si>
  <si>
    <t>Roster</t>
  </si>
  <si>
    <t>NFL Team</t>
  </si>
  <si>
    <t>Player Search</t>
  </si>
  <si>
    <t>User</t>
  </si>
  <si>
    <t>Week One</t>
  </si>
  <si>
    <t>Week Two</t>
  </si>
  <si>
    <t>Week Three</t>
  </si>
  <si>
    <t>points</t>
  </si>
  <si>
    <t>points_against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</si>
  <si>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</si>
  <si>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</si>
  <si>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</si>
  <si>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</si>
  <si>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</si>
  <si>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</si>
  <si>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</si>
  <si>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</si>
  <si>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</si>
  <si>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</si>
  <si>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</si>
  <si>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</si>
  <si>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</si>
  <si>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</si>
  <si>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Team Schedule</t>
  </si>
  <si>
    <t>Week Four</t>
  </si>
  <si>
    <t>Week Five</t>
  </si>
  <si>
    <t>Week Six</t>
  </si>
  <si>
    <t>Week Seven</t>
  </si>
  <si>
    <t>Week Eight</t>
  </si>
  <si>
    <t>Week Nine</t>
  </si>
  <si>
    <t>Week Ten</t>
  </si>
  <si>
    <t>Week Eleven</t>
  </si>
  <si>
    <t>Week Twelve</t>
  </si>
  <si>
    <t>Week Thirteen</t>
  </si>
  <si>
    <t>Week Fourteen</t>
  </si>
  <si>
    <t>Conference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</si>
</sst>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1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0" fillId="2" fontId="3" numFmtId="0" xfId="0" applyAlignment="1" applyFill="1" applyFont="1">
      <alignment horizontal="center" readingOrder="0" shrinkToFit="0" textRotation="90" vertical="center" wrapText="0"/>
    </xf>
    <xf borderId="4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center"/>
    </xf>
    <xf borderId="5" fillId="0" fontId="1" numFmtId="4" xfId="0" applyAlignment="1" applyBorder="1" applyFont="1" applyNumberFormat="1">
      <alignment horizontal="center"/>
    </xf>
    <xf borderId="6" fillId="0" fontId="1" numFmtId="164" xfId="0" applyAlignment="1" applyBorder="1" applyFont="1" applyNumberFormat="1">
      <alignment horizontal="center"/>
    </xf>
    <xf borderId="4" fillId="3" fontId="3" numFmtId="0" xfId="0" applyAlignment="1" applyBorder="1" applyFill="1" applyFont="1">
      <alignment horizontal="right" readingOrder="0"/>
    </xf>
    <xf borderId="7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0" fillId="0" fontId="1" numFmtId="0" xfId="0" applyFont="1"/>
    <xf borderId="6" fillId="0" fontId="1" numFmtId="0" xfId="0" applyAlignment="1" applyBorder="1" applyFont="1">
      <alignment horizontal="left" readingOrder="0"/>
    </xf>
    <xf borderId="6" fillId="4" fontId="3" numFmtId="0" xfId="0" applyAlignment="1" applyBorder="1" applyFill="1" applyFont="1">
      <alignment horizontal="right" readingOrder="0"/>
    </xf>
    <xf borderId="8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6" fillId="5" fontId="3" numFmtId="0" xfId="0" applyAlignment="1" applyBorder="1" applyFill="1" applyFont="1">
      <alignment horizontal="right" readingOrder="0"/>
    </xf>
    <xf borderId="0" fillId="0" fontId="1" numFmtId="0" xfId="0" applyAlignment="1" applyFont="1">
      <alignment horizontal="left"/>
    </xf>
    <xf borderId="6" fillId="0" fontId="1" numFmtId="0" xfId="0" applyAlignment="1" applyBorder="1" applyFont="1">
      <alignment horizontal="right" readingOrder="0"/>
    </xf>
    <xf borderId="9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/>
    </xf>
    <xf borderId="1" fillId="0" fontId="1" numFmtId="4" xfId="0" applyAlignment="1" applyBorder="1" applyFont="1" applyNumberFormat="1">
      <alignment horizontal="center"/>
    </xf>
    <xf borderId="9" fillId="0" fontId="1" numFmtId="164" xfId="0" applyAlignment="1" applyBorder="1" applyFont="1" applyNumberFormat="1">
      <alignment horizontal="center"/>
    </xf>
    <xf borderId="0" fillId="0" fontId="3" numFmtId="0" xfId="0" applyFont="1"/>
    <xf borderId="4" fillId="0" fontId="1" numFmtId="0" xfId="0" applyAlignment="1" applyBorder="1" applyFont="1">
      <alignment horizontal="center" readingOrder="0"/>
    </xf>
    <xf borderId="0" fillId="6" fontId="3" numFmtId="0" xfId="0" applyAlignment="1" applyFill="1" applyFont="1">
      <alignment horizontal="center" readingOrder="0" shrinkToFit="0" textRotation="90" vertical="center" wrapText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4" fillId="0" fontId="1" numFmtId="4" xfId="0" applyAlignment="1" applyBorder="1" applyFont="1" applyNumberFormat="1">
      <alignment horizontal="center"/>
    </xf>
    <xf borderId="5" fillId="0" fontId="1" numFmtId="165" xfId="0" applyAlignment="1" applyBorder="1" applyFont="1" applyNumberFormat="1">
      <alignment horizontal="center"/>
    </xf>
    <xf borderId="6" fillId="0" fontId="1" numFmtId="0" xfId="0" applyAlignment="1" applyBorder="1" applyFont="1">
      <alignment readingOrder="0"/>
    </xf>
    <xf borderId="6" fillId="0" fontId="1" numFmtId="4" xfId="0" applyAlignment="1" applyBorder="1" applyFont="1" applyNumberFormat="1">
      <alignment horizontal="center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center"/>
    </xf>
    <xf borderId="9" fillId="0" fontId="1" numFmtId="4" xfId="0" applyAlignment="1" applyBorder="1" applyFont="1" applyNumberFormat="1">
      <alignment horizontal="center"/>
    </xf>
    <xf borderId="1" fillId="0" fontId="1" numFmtId="165" xfId="0" applyAlignment="1" applyBorder="1" applyFont="1" applyNumberFormat="1">
      <alignment horizontal="center"/>
    </xf>
    <xf borderId="0" fillId="7" fontId="3" numFmtId="0" xfId="0" applyAlignment="1" applyFill="1" applyFont="1">
      <alignment horizontal="center" readingOrder="0" shrinkToFit="0" textRotation="90" vertical="center" wrapText="0"/>
    </xf>
    <xf borderId="4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0" fillId="3" fontId="3" numFmtId="0" xfId="0" applyAlignment="1" applyFont="1">
      <alignment horizontal="center" readingOrder="0" shrinkToFit="0" textRotation="90" vertical="center" wrapText="0"/>
    </xf>
    <xf borderId="9" fillId="0" fontId="1" numFmtId="0" xfId="0" applyAlignment="1" applyBorder="1" applyFont="1">
      <alignment horizontal="right" readingOrder="0"/>
    </xf>
    <xf borderId="11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8" fontId="1" numFmtId="0" xfId="0" applyAlignment="1" applyFill="1" applyFont="1">
      <alignment horizontal="center" readingOrder="0" vertical="center"/>
    </xf>
    <xf borderId="8" fillId="0" fontId="1" numFmtId="0" xfId="0" applyBorder="1" applyFont="1"/>
    <xf borderId="5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horizontal="center" readingOrder="0"/>
    </xf>
    <xf borderId="0" fillId="9" fontId="3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6" fontId="1" numFmtId="0" xfId="0" applyAlignment="1" applyFont="1">
      <alignment horizontal="center" readingOrder="0"/>
    </xf>
    <xf borderId="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6" fillId="0" fontId="1" numFmtId="0" xfId="0" applyBorder="1" applyFont="1"/>
    <xf borderId="10" fillId="0" fontId="1" numFmtId="0" xfId="0" applyAlignment="1" applyBorder="1" applyFont="1">
      <alignment horizontal="left"/>
    </xf>
    <xf borderId="10" fillId="0" fontId="1" numFmtId="0" xfId="0" applyBorder="1" applyFont="1"/>
    <xf borderId="9" fillId="0" fontId="1" numFmtId="0" xfId="0" applyBorder="1" applyFont="1"/>
    <xf borderId="0" fillId="10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4" fillId="0" fontId="1" numFmtId="0" xfId="0" applyBorder="1" applyFont="1"/>
    <xf borderId="7" fillId="0" fontId="1" numFmtId="0" xfId="0" applyAlignment="1" applyBorder="1" applyFont="1">
      <alignment horizontal="left"/>
    </xf>
    <xf borderId="14" fillId="0" fontId="1" numFmtId="0" xfId="0" applyBorder="1" applyFont="1"/>
    <xf borderId="8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15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7" fillId="0" fontId="1" numFmtId="0" xfId="0" applyBorder="1" applyFont="1"/>
    <xf borderId="11" fillId="0" fontId="1" numFmtId="0" xfId="0" applyAlignment="1" applyBorder="1" applyFont="1">
      <alignment readingOrder="0"/>
    </xf>
    <xf borderId="15" fillId="0" fontId="1" numFmtId="0" xfId="0" applyBorder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1" fillId="8" fontId="1" numFmtId="0" xfId="0" applyAlignment="1" applyBorder="1" applyFont="1">
      <alignment horizontal="center" readingOrder="0"/>
    </xf>
    <xf borderId="0" fillId="8" fontId="1" numFmtId="0" xfId="0" applyAlignment="1" applyFont="1">
      <alignment horizontal="center" readingOrder="0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1">
    <dxf>
      <font>
        <b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6.38"/>
    <col customWidth="1" min="7" max="8" width="17.63"/>
    <col customWidth="1" min="9" max="9" width="7.0"/>
    <col customWidth="1" min="10" max="10" width="9.5"/>
    <col customWidth="1" min="11" max="11" width="17.0"/>
    <col customWidth="1" min="12" max="12" width="11.88"/>
    <col customWidth="1" hidden="1" min="13" max="13" width="6.13"/>
    <col hidden="1" min="14" max="15" width="12.63"/>
    <col customWidth="1" hidden="1" min="16" max="16" width="11.63"/>
  </cols>
  <sheetData>
    <row r="1" ht="9.75" customHeight="1"/>
    <row r="2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K2" s="3" t="s">
        <v>6</v>
      </c>
      <c r="L2" s="4" t="s">
        <v>7</v>
      </c>
    </row>
    <row r="3">
      <c r="A3" s="5" t="s">
        <v>8</v>
      </c>
      <c r="B3" s="6" t="s">
        <v>9</v>
      </c>
      <c r="C3" s="7">
        <f>IFERROR(__xludf.DUMMYFUNCTION("FILTER(Standings!$C$2:$F$9,Standings!$A$2:$A$9 = $B3)"),2.0)</f>
        <v>2</v>
      </c>
      <c r="D3" s="7">
        <f>IFERROR(__xludf.DUMMYFUNCTION("""COMPUTED_VALUE"""),0.0)</f>
        <v>0</v>
      </c>
      <c r="E3" s="7">
        <f>IFERROR(__xludf.DUMMYFUNCTION("""COMPUTED_VALUE"""),314.7)</f>
        <v>314.7</v>
      </c>
      <c r="F3" s="7">
        <f>IFERROR(__xludf.DUMMYFUNCTION("""COMPUTED_VALUE"""),258.28)</f>
        <v>258.28</v>
      </c>
      <c r="G3" s="8">
        <f t="shared" ref="G3:G10" si="1">E3-F3</f>
        <v>56.42</v>
      </c>
      <c r="H3" s="9">
        <f t="shared" ref="H3:H10" si="2">IFERROR(C3/SUM(C3:D3), "1.000")</f>
        <v>1</v>
      </c>
      <c r="J3" s="10" t="s">
        <v>10</v>
      </c>
      <c r="K3" s="11" t="str">
        <f t="array" ref="K3:P34">SORT(Standings!A2:F33, 4, 1, 5, 0)</f>
        <v>hnnhhrsvsk</v>
      </c>
      <c r="L3" s="12" t="s">
        <v>11</v>
      </c>
      <c r="M3" s="13">
        <v>2.0</v>
      </c>
      <c r="N3" s="13">
        <v>0.0</v>
      </c>
      <c r="O3" s="13">
        <v>314.7</v>
      </c>
      <c r="P3" s="13">
        <v>258.28</v>
      </c>
    </row>
    <row r="4">
      <c r="B4" s="14" t="s">
        <v>12</v>
      </c>
      <c r="C4" s="7">
        <f>IFERROR(__xludf.DUMMYFUNCTION("FILTER(Standings!$C$2:$F$9,Standings!$A$2:$A$9 = $B4)"),2.0)</f>
        <v>2</v>
      </c>
      <c r="D4" s="7">
        <f>IFERROR(__xludf.DUMMYFUNCTION("""COMPUTED_VALUE"""),0.0)</f>
        <v>0</v>
      </c>
      <c r="E4" s="7">
        <f>IFERROR(__xludf.DUMMYFUNCTION("""COMPUTED_VALUE"""),284.78)</f>
        <v>284.78</v>
      </c>
      <c r="F4" s="7">
        <f>IFERROR(__xludf.DUMMYFUNCTION("""COMPUTED_VALUE"""),239.44)</f>
        <v>239.44</v>
      </c>
      <c r="G4" s="8">
        <f t="shared" si="1"/>
        <v>45.34</v>
      </c>
      <c r="H4" s="9">
        <f t="shared" si="2"/>
        <v>1</v>
      </c>
      <c r="J4" s="15" t="s">
        <v>13</v>
      </c>
      <c r="K4" s="16" t="s">
        <v>14</v>
      </c>
      <c r="L4" s="17" t="s">
        <v>15</v>
      </c>
      <c r="M4" s="13">
        <v>2.0</v>
      </c>
      <c r="N4" s="13">
        <v>0.0</v>
      </c>
      <c r="O4" s="13">
        <v>292.06</v>
      </c>
      <c r="P4" s="13">
        <v>206.22</v>
      </c>
    </row>
    <row r="5">
      <c r="B5" s="14" t="s">
        <v>16</v>
      </c>
      <c r="C5" s="7">
        <f>IFERROR(__xludf.DUMMYFUNCTION("FILTER(Standings!$C$2:$F$9,Standings!$A$2:$A$9 = $B5)"),2.0)</f>
        <v>2</v>
      </c>
      <c r="D5" s="7">
        <f>IFERROR(__xludf.DUMMYFUNCTION("""COMPUTED_VALUE"""),0.0)</f>
        <v>0</v>
      </c>
      <c r="E5" s="7">
        <f>IFERROR(__xludf.DUMMYFUNCTION("""COMPUTED_VALUE"""),234.86)</f>
        <v>234.86</v>
      </c>
      <c r="F5" s="7">
        <f>IFERROR(__xludf.DUMMYFUNCTION("""COMPUTED_VALUE"""),209.9)</f>
        <v>209.9</v>
      </c>
      <c r="G5" s="8">
        <f t="shared" si="1"/>
        <v>24.96</v>
      </c>
      <c r="H5" s="9">
        <f t="shared" si="2"/>
        <v>1</v>
      </c>
      <c r="J5" s="18" t="s">
        <v>17</v>
      </c>
      <c r="K5" s="16" t="s">
        <v>18</v>
      </c>
      <c r="L5" s="17" t="s">
        <v>15</v>
      </c>
      <c r="M5" s="13">
        <v>2.0</v>
      </c>
      <c r="N5" s="13">
        <v>0.0</v>
      </c>
      <c r="O5" s="13">
        <v>290.62</v>
      </c>
      <c r="P5" s="13">
        <v>227.48000000000002</v>
      </c>
    </row>
    <row r="6">
      <c r="B6" s="14" t="s">
        <v>19</v>
      </c>
      <c r="C6" s="7">
        <f>IFERROR(__xludf.DUMMYFUNCTION("FILTER(Standings!$C$2:$F$9,Standings!$A$2:$A$9 = $B6)"),1.0)</f>
        <v>1</v>
      </c>
      <c r="D6" s="7">
        <f>IFERROR(__xludf.DUMMYFUNCTION("""COMPUTED_VALUE"""),1.0)</f>
        <v>1</v>
      </c>
      <c r="E6" s="7">
        <f>IFERROR(__xludf.DUMMYFUNCTION("""COMPUTED_VALUE"""),290.18)</f>
        <v>290.18</v>
      </c>
      <c r="F6" s="7">
        <f>IFERROR(__xludf.DUMMYFUNCTION("""COMPUTED_VALUE"""),265.98)</f>
        <v>265.98</v>
      </c>
      <c r="G6" s="8">
        <f t="shared" si="1"/>
        <v>24.2</v>
      </c>
      <c r="H6" s="9">
        <f t="shared" si="2"/>
        <v>0.5</v>
      </c>
      <c r="I6" s="19"/>
      <c r="J6" s="20" t="s">
        <v>20</v>
      </c>
      <c r="K6" s="16" t="s">
        <v>21</v>
      </c>
      <c r="L6" s="17" t="s">
        <v>22</v>
      </c>
      <c r="M6" s="13">
        <v>2.0</v>
      </c>
      <c r="N6" s="13">
        <v>0.0</v>
      </c>
      <c r="O6" s="13">
        <v>289.82</v>
      </c>
      <c r="P6" s="13">
        <v>283.86</v>
      </c>
    </row>
    <row r="7">
      <c r="B7" s="14" t="s">
        <v>23</v>
      </c>
      <c r="C7" s="7">
        <f>IFERROR(__xludf.DUMMYFUNCTION("FILTER(Standings!$C$2:$F$9,Standings!$A$2:$A$9 = $B7)"),1.0)</f>
        <v>1</v>
      </c>
      <c r="D7" s="7">
        <f>IFERROR(__xludf.DUMMYFUNCTION("""COMPUTED_VALUE"""),1.0)</f>
        <v>1</v>
      </c>
      <c r="E7" s="7">
        <f>IFERROR(__xludf.DUMMYFUNCTION("""COMPUTED_VALUE"""),279.02)</f>
        <v>279.02</v>
      </c>
      <c r="F7" s="7">
        <f>IFERROR(__xludf.DUMMYFUNCTION("""COMPUTED_VALUE"""),241.82)</f>
        <v>241.82</v>
      </c>
      <c r="G7" s="8">
        <f t="shared" si="1"/>
        <v>37.2</v>
      </c>
      <c r="H7" s="9">
        <f t="shared" si="2"/>
        <v>0.5</v>
      </c>
      <c r="J7" s="20" t="s">
        <v>24</v>
      </c>
      <c r="K7" s="16" t="s">
        <v>12</v>
      </c>
      <c r="L7" s="17" t="s">
        <v>11</v>
      </c>
      <c r="M7" s="13">
        <v>2.0</v>
      </c>
      <c r="N7" s="13">
        <v>0.0</v>
      </c>
      <c r="O7" s="13">
        <v>284.78</v>
      </c>
      <c r="P7" s="13">
        <v>239.44</v>
      </c>
    </row>
    <row r="8">
      <c r="B8" s="14" t="s">
        <v>25</v>
      </c>
      <c r="C8" s="7">
        <f>IFERROR(__xludf.DUMMYFUNCTION("FILTER(Standings!$C$2:$F$9,Standings!$A$2:$A$9 = $B8)"),0.0)</f>
        <v>0</v>
      </c>
      <c r="D8" s="7">
        <f>IFERROR(__xludf.DUMMYFUNCTION("""COMPUTED_VALUE"""),2.0)</f>
        <v>2</v>
      </c>
      <c r="E8" s="7">
        <f>IFERROR(__xludf.DUMMYFUNCTION("""COMPUTED_VALUE"""),243.76)</f>
        <v>243.76</v>
      </c>
      <c r="F8" s="7">
        <f>IFERROR(__xludf.DUMMYFUNCTION("""COMPUTED_VALUE"""),302.44)</f>
        <v>302.44</v>
      </c>
      <c r="G8" s="8">
        <f t="shared" si="1"/>
        <v>-58.68</v>
      </c>
      <c r="H8" s="9">
        <f t="shared" si="2"/>
        <v>0</v>
      </c>
      <c r="J8" s="20" t="s">
        <v>26</v>
      </c>
      <c r="K8" s="16" t="s">
        <v>27</v>
      </c>
      <c r="L8" s="17" t="s">
        <v>28</v>
      </c>
      <c r="M8" s="13">
        <v>2.0</v>
      </c>
      <c r="N8" s="13">
        <v>0.0</v>
      </c>
      <c r="O8" s="13">
        <v>266.38</v>
      </c>
      <c r="P8" s="13">
        <v>209.1</v>
      </c>
    </row>
    <row r="9">
      <c r="B9" s="14" t="s">
        <v>29</v>
      </c>
      <c r="C9" s="7">
        <f>IFERROR(__xludf.DUMMYFUNCTION("FILTER(Standings!$C$2:$F$9,Standings!$A$2:$A$9 = $B9)"),0.0)</f>
        <v>0</v>
      </c>
      <c r="D9" s="7">
        <f>IFERROR(__xludf.DUMMYFUNCTION("""COMPUTED_VALUE"""),2.0)</f>
        <v>2</v>
      </c>
      <c r="E9" s="7">
        <f>IFERROR(__xludf.DUMMYFUNCTION("""COMPUTED_VALUE"""),224.42000000000002)</f>
        <v>224.42</v>
      </c>
      <c r="F9" s="7">
        <f>IFERROR(__xludf.DUMMYFUNCTION("""COMPUTED_VALUE"""),247.12)</f>
        <v>247.12</v>
      </c>
      <c r="G9" s="8">
        <f t="shared" si="1"/>
        <v>-22.7</v>
      </c>
      <c r="H9" s="9">
        <f t="shared" si="2"/>
        <v>0</v>
      </c>
      <c r="J9" s="20" t="s">
        <v>30</v>
      </c>
      <c r="K9" s="16" t="s">
        <v>31</v>
      </c>
      <c r="L9" s="17" t="s">
        <v>22</v>
      </c>
      <c r="M9" s="13">
        <v>2.0</v>
      </c>
      <c r="N9" s="13">
        <v>0.0</v>
      </c>
      <c r="O9" s="13">
        <v>263.5</v>
      </c>
      <c r="P9" s="13">
        <v>227.76</v>
      </c>
    </row>
    <row r="10">
      <c r="B10" s="21" t="s">
        <v>32</v>
      </c>
      <c r="C10" s="22">
        <f>IFERROR(__xludf.DUMMYFUNCTION("FILTER(Standings!$C$2:$F$9,Standings!$A$2:$A$9 = $B10)"),0.0)</f>
        <v>0</v>
      </c>
      <c r="D10" s="22">
        <f>IFERROR(__xludf.DUMMYFUNCTION("""COMPUTED_VALUE"""),2.0)</f>
        <v>2</v>
      </c>
      <c r="E10" s="22">
        <f>IFERROR(__xludf.DUMMYFUNCTION("""COMPUTED_VALUE"""),223.02)</f>
        <v>223.02</v>
      </c>
      <c r="F10" s="22">
        <f>IFERROR(__xludf.DUMMYFUNCTION("""COMPUTED_VALUE"""),329.76)</f>
        <v>329.76</v>
      </c>
      <c r="G10" s="23">
        <f t="shared" si="1"/>
        <v>-106.74</v>
      </c>
      <c r="H10" s="24">
        <f t="shared" si="2"/>
        <v>0</v>
      </c>
      <c r="J10" s="20" t="s">
        <v>33</v>
      </c>
      <c r="K10" s="16" t="s">
        <v>34</v>
      </c>
      <c r="L10" s="17" t="s">
        <v>22</v>
      </c>
      <c r="M10" s="13">
        <v>2.0</v>
      </c>
      <c r="N10" s="13">
        <v>0.0</v>
      </c>
      <c r="O10" s="13">
        <v>260.26</v>
      </c>
      <c r="P10" s="13">
        <v>251.44</v>
      </c>
    </row>
    <row r="11">
      <c r="A11" s="25"/>
      <c r="J11" s="20" t="s">
        <v>35</v>
      </c>
      <c r="K11" s="16" t="s">
        <v>16</v>
      </c>
      <c r="L11" s="17" t="s">
        <v>11</v>
      </c>
      <c r="M11" s="13">
        <v>2.0</v>
      </c>
      <c r="N11" s="13">
        <v>0.0</v>
      </c>
      <c r="O11" s="13">
        <v>234.86</v>
      </c>
      <c r="P11" s="13">
        <v>209.9</v>
      </c>
    </row>
    <row r="12">
      <c r="A12" s="25"/>
      <c r="B12" s="1"/>
      <c r="C12" s="2" t="s">
        <v>0</v>
      </c>
      <c r="D12" s="2" t="s">
        <v>1</v>
      </c>
      <c r="E12" s="2" t="s">
        <v>2</v>
      </c>
      <c r="F12" s="2" t="s">
        <v>3</v>
      </c>
      <c r="G12" s="26" t="s">
        <v>4</v>
      </c>
      <c r="H12" s="2" t="s">
        <v>5</v>
      </c>
      <c r="J12" s="20" t="s">
        <v>36</v>
      </c>
      <c r="K12" s="16" t="s">
        <v>37</v>
      </c>
      <c r="L12" s="17" t="s">
        <v>28</v>
      </c>
      <c r="M12" s="13">
        <v>1.0</v>
      </c>
      <c r="N12" s="13">
        <v>1.0</v>
      </c>
      <c r="O12" s="13">
        <v>295.06</v>
      </c>
      <c r="P12" s="13">
        <v>241.0</v>
      </c>
    </row>
    <row r="13">
      <c r="A13" s="27" t="s">
        <v>38</v>
      </c>
      <c r="B13" s="28" t="s">
        <v>21</v>
      </c>
      <c r="C13" s="7">
        <f>IFERROR(__xludf.DUMMYFUNCTION("FILTER(Standings!$C$2:$F$33,Standings!$A$2:$A$33 = $B13)"),2.0)</f>
        <v>2</v>
      </c>
      <c r="D13" s="7">
        <f>IFERROR(__xludf.DUMMYFUNCTION("""COMPUTED_VALUE"""),0.0)</f>
        <v>0</v>
      </c>
      <c r="E13" s="7">
        <f>IFERROR(__xludf.DUMMYFUNCTION("""COMPUTED_VALUE"""),289.82)</f>
        <v>289.82</v>
      </c>
      <c r="F13" s="29">
        <f>IFERROR(__xludf.DUMMYFUNCTION("""COMPUTED_VALUE"""),283.86)</f>
        <v>283.86</v>
      </c>
      <c r="G13" s="30">
        <f t="shared" ref="G13:G20" si="3">E13-F13</f>
        <v>5.96</v>
      </c>
      <c r="H13" s="31">
        <f t="shared" ref="H13:H20" si="4">IFERROR(C13/SUM(C13:D13), "1.000")</f>
        <v>1</v>
      </c>
      <c r="J13" s="20" t="s">
        <v>39</v>
      </c>
      <c r="K13" s="16" t="s">
        <v>40</v>
      </c>
      <c r="L13" s="17" t="s">
        <v>15</v>
      </c>
      <c r="M13" s="13">
        <v>1.0</v>
      </c>
      <c r="N13" s="13">
        <v>1.0</v>
      </c>
      <c r="O13" s="13">
        <v>290.48</v>
      </c>
      <c r="P13" s="13">
        <v>262.91999999999996</v>
      </c>
    </row>
    <row r="14">
      <c r="B14" s="32" t="s">
        <v>31</v>
      </c>
      <c r="C14" s="7">
        <f>IFERROR(__xludf.DUMMYFUNCTION("FILTER(Standings!$C$2:$F$33,Standings!$A$2:$A$33 = $B14)"),2.0)</f>
        <v>2</v>
      </c>
      <c r="D14" s="7">
        <f>IFERROR(__xludf.DUMMYFUNCTION("""COMPUTED_VALUE"""),0.0)</f>
        <v>0</v>
      </c>
      <c r="E14" s="7">
        <f>IFERROR(__xludf.DUMMYFUNCTION("""COMPUTED_VALUE"""),263.5)</f>
        <v>263.5</v>
      </c>
      <c r="F14" s="29">
        <f>IFERROR(__xludf.DUMMYFUNCTION("""COMPUTED_VALUE"""),227.76)</f>
        <v>227.76</v>
      </c>
      <c r="G14" s="33">
        <f t="shared" si="3"/>
        <v>35.74</v>
      </c>
      <c r="H14" s="31">
        <f t="shared" si="4"/>
        <v>1</v>
      </c>
      <c r="J14" s="20" t="s">
        <v>41</v>
      </c>
      <c r="K14" s="16" t="s">
        <v>19</v>
      </c>
      <c r="L14" s="17" t="s">
        <v>11</v>
      </c>
      <c r="M14" s="13">
        <v>1.0</v>
      </c>
      <c r="N14" s="13">
        <v>1.0</v>
      </c>
      <c r="O14" s="13">
        <v>290.18</v>
      </c>
      <c r="P14" s="13">
        <v>265.98</v>
      </c>
    </row>
    <row r="15">
      <c r="B15" s="32" t="s">
        <v>34</v>
      </c>
      <c r="C15" s="7">
        <f>IFERROR(__xludf.DUMMYFUNCTION("FILTER(Standings!$C$2:$F$33,Standings!$A$2:$A$33 = $B15)"),2.0)</f>
        <v>2</v>
      </c>
      <c r="D15" s="7">
        <f>IFERROR(__xludf.DUMMYFUNCTION("""COMPUTED_VALUE"""),0.0)</f>
        <v>0</v>
      </c>
      <c r="E15" s="7">
        <f>IFERROR(__xludf.DUMMYFUNCTION("""COMPUTED_VALUE"""),260.26)</f>
        <v>260.26</v>
      </c>
      <c r="F15" s="29">
        <f>IFERROR(__xludf.DUMMYFUNCTION("""COMPUTED_VALUE"""),251.44)</f>
        <v>251.44</v>
      </c>
      <c r="G15" s="33">
        <f t="shared" si="3"/>
        <v>8.82</v>
      </c>
      <c r="H15" s="31">
        <f t="shared" si="4"/>
        <v>1</v>
      </c>
      <c r="J15" s="20" t="s">
        <v>42</v>
      </c>
      <c r="K15" s="16" t="s">
        <v>43</v>
      </c>
      <c r="L15" s="17" t="s">
        <v>28</v>
      </c>
      <c r="M15" s="13">
        <v>1.0</v>
      </c>
      <c r="N15" s="13">
        <v>1.0</v>
      </c>
      <c r="O15" s="13">
        <v>281.58</v>
      </c>
      <c r="P15" s="13">
        <v>258.04</v>
      </c>
    </row>
    <row r="16">
      <c r="B16" s="32" t="s">
        <v>44</v>
      </c>
      <c r="C16" s="7">
        <f>IFERROR(__xludf.DUMMYFUNCTION("FILTER(Standings!$C$2:$F$33,Standings!$A$2:$A$33 = $B16)"),1.0)</f>
        <v>1</v>
      </c>
      <c r="D16" s="7">
        <f>IFERROR(__xludf.DUMMYFUNCTION("""COMPUTED_VALUE"""),1.0)</f>
        <v>1</v>
      </c>
      <c r="E16" s="7">
        <f>IFERROR(__xludf.DUMMYFUNCTION("""COMPUTED_VALUE"""),262.76)</f>
        <v>262.76</v>
      </c>
      <c r="F16" s="29">
        <f>IFERROR(__xludf.DUMMYFUNCTION("""COMPUTED_VALUE"""),258.76)</f>
        <v>258.76</v>
      </c>
      <c r="G16" s="33">
        <f t="shared" si="3"/>
        <v>4</v>
      </c>
      <c r="H16" s="31">
        <f t="shared" si="4"/>
        <v>0.5</v>
      </c>
      <c r="J16" s="20" t="s">
        <v>45</v>
      </c>
      <c r="K16" s="16" t="s">
        <v>46</v>
      </c>
      <c r="L16" s="17" t="s">
        <v>15</v>
      </c>
      <c r="M16" s="13">
        <v>1.0</v>
      </c>
      <c r="N16" s="13">
        <v>1.0</v>
      </c>
      <c r="O16" s="13">
        <v>280.3</v>
      </c>
      <c r="P16" s="13">
        <v>234.78</v>
      </c>
    </row>
    <row r="17">
      <c r="B17" s="32" t="s">
        <v>47</v>
      </c>
      <c r="C17" s="7">
        <f>IFERROR(__xludf.DUMMYFUNCTION("FILTER(Standings!$C$2:$F$33,Standings!$A$2:$A$33 = $B17)"),1.0)</f>
        <v>1</v>
      </c>
      <c r="D17" s="7">
        <f>IFERROR(__xludf.DUMMYFUNCTION("""COMPUTED_VALUE"""),1.0)</f>
        <v>1</v>
      </c>
      <c r="E17" s="7">
        <f>IFERROR(__xludf.DUMMYFUNCTION("""COMPUTED_VALUE"""),262.42)</f>
        <v>262.42</v>
      </c>
      <c r="F17" s="29">
        <f>IFERROR(__xludf.DUMMYFUNCTION("""COMPUTED_VALUE"""),248.9)</f>
        <v>248.9</v>
      </c>
      <c r="G17" s="33">
        <f t="shared" si="3"/>
        <v>13.52</v>
      </c>
      <c r="H17" s="31">
        <f t="shared" si="4"/>
        <v>0.5</v>
      </c>
      <c r="J17" s="20" t="s">
        <v>48</v>
      </c>
      <c r="K17" s="16" t="s">
        <v>23</v>
      </c>
      <c r="L17" s="17" t="s">
        <v>11</v>
      </c>
      <c r="M17" s="13">
        <v>1.0</v>
      </c>
      <c r="N17" s="13">
        <v>1.0</v>
      </c>
      <c r="O17" s="13">
        <v>279.02</v>
      </c>
      <c r="P17" s="13">
        <v>241.82</v>
      </c>
    </row>
    <row r="18">
      <c r="B18" s="32" t="s">
        <v>49</v>
      </c>
      <c r="C18" s="7">
        <f>IFERROR(__xludf.DUMMYFUNCTION("FILTER(Standings!$C$2:$F$33,Standings!$A$2:$A$33 = $B18)"),0.0)</f>
        <v>0</v>
      </c>
      <c r="D18" s="7">
        <f>IFERROR(__xludf.DUMMYFUNCTION("""COMPUTED_VALUE"""),2.0)</f>
        <v>2</v>
      </c>
      <c r="E18" s="7">
        <f>IFERROR(__xludf.DUMMYFUNCTION("""COMPUTED_VALUE"""),287.12)</f>
        <v>287.12</v>
      </c>
      <c r="F18" s="29">
        <f>IFERROR(__xludf.DUMMYFUNCTION("""COMPUTED_VALUE"""),320.82)</f>
        <v>320.82</v>
      </c>
      <c r="G18" s="33">
        <f t="shared" si="3"/>
        <v>-33.7</v>
      </c>
      <c r="H18" s="31">
        <f t="shared" si="4"/>
        <v>0</v>
      </c>
      <c r="J18" s="20" t="s">
        <v>50</v>
      </c>
      <c r="K18" s="16" t="s">
        <v>51</v>
      </c>
      <c r="L18" s="17" t="s">
        <v>28</v>
      </c>
      <c r="M18" s="13">
        <v>1.0</v>
      </c>
      <c r="N18" s="13">
        <v>1.0</v>
      </c>
      <c r="O18" s="13">
        <v>274.92</v>
      </c>
      <c r="P18" s="13">
        <v>311.18</v>
      </c>
    </row>
    <row r="19">
      <c r="B19" s="32" t="s">
        <v>52</v>
      </c>
      <c r="C19" s="7">
        <f>IFERROR(__xludf.DUMMYFUNCTION("FILTER(Standings!$C$2:$F$33,Standings!$A$2:$A$33 = $B19)"),0.0)</f>
        <v>0</v>
      </c>
      <c r="D19" s="7">
        <f>IFERROR(__xludf.DUMMYFUNCTION("""COMPUTED_VALUE"""),2.0)</f>
        <v>2</v>
      </c>
      <c r="E19" s="7">
        <f>IFERROR(__xludf.DUMMYFUNCTION("""COMPUTED_VALUE"""),237.57999999999998)</f>
        <v>237.58</v>
      </c>
      <c r="F19" s="29">
        <f>IFERROR(__xludf.DUMMYFUNCTION("""COMPUTED_VALUE"""),263.92)</f>
        <v>263.92</v>
      </c>
      <c r="G19" s="33">
        <f t="shared" si="3"/>
        <v>-26.34</v>
      </c>
      <c r="H19" s="31">
        <f t="shared" si="4"/>
        <v>0</v>
      </c>
      <c r="J19" s="20" t="s">
        <v>53</v>
      </c>
      <c r="K19" s="16" t="s">
        <v>54</v>
      </c>
      <c r="L19" s="17" t="s">
        <v>15</v>
      </c>
      <c r="M19" s="13">
        <v>1.0</v>
      </c>
      <c r="N19" s="13">
        <v>1.0</v>
      </c>
      <c r="O19" s="13">
        <v>271.78</v>
      </c>
      <c r="P19" s="13">
        <v>312.56</v>
      </c>
    </row>
    <row r="20">
      <c r="B20" s="34" t="s">
        <v>55</v>
      </c>
      <c r="C20" s="22">
        <f>IFERROR(__xludf.DUMMYFUNCTION("FILTER(Standings!$C$2:$F$33,Standings!$A$2:$A$33 = $B20)"),0.0)</f>
        <v>0</v>
      </c>
      <c r="D20" s="22">
        <f>IFERROR(__xludf.DUMMYFUNCTION("""COMPUTED_VALUE"""),2.0)</f>
        <v>2</v>
      </c>
      <c r="E20" s="22">
        <f>IFERROR(__xludf.DUMMYFUNCTION("""COMPUTED_VALUE"""),224.5)</f>
        <v>224.5</v>
      </c>
      <c r="F20" s="35">
        <f>IFERROR(__xludf.DUMMYFUNCTION("""COMPUTED_VALUE"""),232.5)</f>
        <v>232.5</v>
      </c>
      <c r="G20" s="36">
        <f t="shared" si="3"/>
        <v>-8</v>
      </c>
      <c r="H20" s="37">
        <f t="shared" si="4"/>
        <v>0</v>
      </c>
      <c r="J20" s="20" t="s">
        <v>56</v>
      </c>
      <c r="K20" s="16" t="s">
        <v>44</v>
      </c>
      <c r="L20" s="17" t="s">
        <v>22</v>
      </c>
      <c r="M20" s="13">
        <v>1.0</v>
      </c>
      <c r="N20" s="13">
        <v>1.0</v>
      </c>
      <c r="O20" s="13">
        <v>262.76</v>
      </c>
      <c r="P20" s="13">
        <v>258.76</v>
      </c>
    </row>
    <row r="21">
      <c r="A21" s="25"/>
      <c r="C21" s="29"/>
      <c r="D21" s="29"/>
      <c r="E21" s="29"/>
      <c r="F21" s="29"/>
      <c r="G21" s="29"/>
      <c r="H21" s="29"/>
      <c r="J21" s="20" t="s">
        <v>57</v>
      </c>
      <c r="K21" s="16" t="s">
        <v>47</v>
      </c>
      <c r="L21" s="17" t="s">
        <v>22</v>
      </c>
      <c r="M21" s="13">
        <v>1.0</v>
      </c>
      <c r="N21" s="13">
        <v>1.0</v>
      </c>
      <c r="O21" s="13">
        <v>262.42</v>
      </c>
      <c r="P21" s="13">
        <v>248.9</v>
      </c>
    </row>
    <row r="22">
      <c r="A22" s="25"/>
      <c r="B22" s="1"/>
      <c r="C22" s="2" t="s">
        <v>0</v>
      </c>
      <c r="D22" s="2" t="s">
        <v>1</v>
      </c>
      <c r="E22" s="2" t="s">
        <v>2</v>
      </c>
      <c r="F22" s="2" t="s">
        <v>3</v>
      </c>
      <c r="G22" s="26" t="s">
        <v>4</v>
      </c>
      <c r="H22" s="2" t="s">
        <v>5</v>
      </c>
      <c r="J22" s="20" t="s">
        <v>58</v>
      </c>
      <c r="K22" s="16" t="s">
        <v>59</v>
      </c>
      <c r="L22" s="17" t="s">
        <v>28</v>
      </c>
      <c r="M22" s="13">
        <v>1.0</v>
      </c>
      <c r="N22" s="13">
        <v>1.0</v>
      </c>
      <c r="O22" s="13">
        <v>249.9</v>
      </c>
      <c r="P22" s="13">
        <v>291.91999999999996</v>
      </c>
    </row>
    <row r="23">
      <c r="A23" s="38" t="s">
        <v>60</v>
      </c>
      <c r="B23" s="28" t="s">
        <v>14</v>
      </c>
      <c r="C23" s="39">
        <f>IFERROR(__xludf.DUMMYFUNCTION("FILTER(Standings!$C$2:$F$33,Standings!$A$2:$A$33 = $B23)"),2.0)</f>
        <v>2</v>
      </c>
      <c r="D23" s="7">
        <f>IFERROR(__xludf.DUMMYFUNCTION("""COMPUTED_VALUE"""),0.0)</f>
        <v>0</v>
      </c>
      <c r="E23" s="7">
        <f>IFERROR(__xludf.DUMMYFUNCTION("""COMPUTED_VALUE"""),292.06)</f>
        <v>292.06</v>
      </c>
      <c r="F23" s="29">
        <f>IFERROR(__xludf.DUMMYFUNCTION("""COMPUTED_VALUE"""),206.22)</f>
        <v>206.22</v>
      </c>
      <c r="G23" s="30">
        <f t="shared" ref="G23:G30" si="5">E23-F23</f>
        <v>85.84</v>
      </c>
      <c r="H23" s="31">
        <f t="shared" ref="H23:H30" si="6">IFERROR(C23/SUM(C23:D23), "1.000")</f>
        <v>1</v>
      </c>
      <c r="J23" s="20" t="s">
        <v>61</v>
      </c>
      <c r="K23" s="16" t="s">
        <v>62</v>
      </c>
      <c r="L23" s="17" t="s">
        <v>28</v>
      </c>
      <c r="M23" s="13">
        <v>1.0</v>
      </c>
      <c r="N23" s="13">
        <v>1.0</v>
      </c>
      <c r="O23" s="13">
        <v>249.79999999999998</v>
      </c>
      <c r="P23" s="13">
        <v>276.28</v>
      </c>
    </row>
    <row r="24">
      <c r="B24" s="32" t="s">
        <v>18</v>
      </c>
      <c r="C24" s="40">
        <f>IFERROR(__xludf.DUMMYFUNCTION("FILTER(Standings!$C$2:$F$33,Standings!$A$2:$A$33 = $B24)"),2.0)</f>
        <v>2</v>
      </c>
      <c r="D24" s="7">
        <f>IFERROR(__xludf.DUMMYFUNCTION("""COMPUTED_VALUE"""),0.0)</f>
        <v>0</v>
      </c>
      <c r="E24" s="7">
        <f>IFERROR(__xludf.DUMMYFUNCTION("""COMPUTED_VALUE"""),290.62)</f>
        <v>290.62</v>
      </c>
      <c r="F24" s="29">
        <f>IFERROR(__xludf.DUMMYFUNCTION("""COMPUTED_VALUE"""),227.48000000000002)</f>
        <v>227.48</v>
      </c>
      <c r="G24" s="33">
        <f t="shared" si="5"/>
        <v>63.14</v>
      </c>
      <c r="H24" s="31">
        <f t="shared" si="6"/>
        <v>1</v>
      </c>
      <c r="J24" s="20" t="s">
        <v>63</v>
      </c>
      <c r="K24" s="16" t="s">
        <v>64</v>
      </c>
      <c r="L24" s="17" t="s">
        <v>15</v>
      </c>
      <c r="M24" s="13">
        <v>1.0</v>
      </c>
      <c r="N24" s="13">
        <v>1.0</v>
      </c>
      <c r="O24" s="13">
        <v>243.44</v>
      </c>
      <c r="P24" s="13">
        <v>259.42</v>
      </c>
    </row>
    <row r="25">
      <c r="B25" s="32" t="s">
        <v>40</v>
      </c>
      <c r="C25" s="40">
        <f>IFERROR(__xludf.DUMMYFUNCTION("FILTER(Standings!$C$2:$F$33,Standings!$A$2:$A$33 = $B25)"),1.0)</f>
        <v>1</v>
      </c>
      <c r="D25" s="7">
        <f>IFERROR(__xludf.DUMMYFUNCTION("""COMPUTED_VALUE"""),1.0)</f>
        <v>1</v>
      </c>
      <c r="E25" s="7">
        <f>IFERROR(__xludf.DUMMYFUNCTION("""COMPUTED_VALUE"""),290.48)</f>
        <v>290.48</v>
      </c>
      <c r="F25" s="29">
        <f>IFERROR(__xludf.DUMMYFUNCTION("""COMPUTED_VALUE"""),262.91999999999996)</f>
        <v>262.92</v>
      </c>
      <c r="G25" s="33">
        <f t="shared" si="5"/>
        <v>27.56</v>
      </c>
      <c r="H25" s="31">
        <f t="shared" si="6"/>
        <v>0.5</v>
      </c>
      <c r="J25" s="20" t="s">
        <v>65</v>
      </c>
      <c r="K25" s="16" t="s">
        <v>66</v>
      </c>
      <c r="L25" s="17" t="s">
        <v>28</v>
      </c>
      <c r="M25" s="13">
        <v>1.0</v>
      </c>
      <c r="N25" s="13">
        <v>1.0</v>
      </c>
      <c r="O25" s="13">
        <v>242.36</v>
      </c>
      <c r="P25" s="13">
        <v>233.68</v>
      </c>
    </row>
    <row r="26">
      <c r="B26" s="32" t="s">
        <v>46</v>
      </c>
      <c r="C26" s="40">
        <f>IFERROR(__xludf.DUMMYFUNCTION("FILTER(Standings!$C$2:$F$33,Standings!$A$2:$A$33 = $B26)"),1.0)</f>
        <v>1</v>
      </c>
      <c r="D26" s="7">
        <f>IFERROR(__xludf.DUMMYFUNCTION("""COMPUTED_VALUE"""),1.0)</f>
        <v>1</v>
      </c>
      <c r="E26" s="7">
        <f>IFERROR(__xludf.DUMMYFUNCTION("""COMPUTED_VALUE"""),280.3)</f>
        <v>280.3</v>
      </c>
      <c r="F26" s="29">
        <f>IFERROR(__xludf.DUMMYFUNCTION("""COMPUTED_VALUE"""),234.78)</f>
        <v>234.78</v>
      </c>
      <c r="G26" s="33">
        <f t="shared" si="5"/>
        <v>45.52</v>
      </c>
      <c r="H26" s="31">
        <f t="shared" si="6"/>
        <v>0.5</v>
      </c>
      <c r="J26" s="20" t="s">
        <v>67</v>
      </c>
      <c r="K26" s="16" t="s">
        <v>49</v>
      </c>
      <c r="L26" s="17" t="s">
        <v>22</v>
      </c>
      <c r="M26" s="13">
        <v>0.0</v>
      </c>
      <c r="N26" s="13">
        <v>2.0</v>
      </c>
      <c r="O26" s="13">
        <v>287.12</v>
      </c>
      <c r="P26" s="13">
        <v>320.82</v>
      </c>
    </row>
    <row r="27">
      <c r="B27" s="32" t="s">
        <v>54</v>
      </c>
      <c r="C27" s="40">
        <f>IFERROR(__xludf.DUMMYFUNCTION("FILTER(Standings!$C$2:$F$33,Standings!$A$2:$A$33 = $B27)"),1.0)</f>
        <v>1</v>
      </c>
      <c r="D27" s="7">
        <f>IFERROR(__xludf.DUMMYFUNCTION("""COMPUTED_VALUE"""),1.0)</f>
        <v>1</v>
      </c>
      <c r="E27" s="7">
        <f>IFERROR(__xludf.DUMMYFUNCTION("""COMPUTED_VALUE"""),271.78)</f>
        <v>271.78</v>
      </c>
      <c r="F27" s="29">
        <f>IFERROR(__xludf.DUMMYFUNCTION("""COMPUTED_VALUE"""),312.56)</f>
        <v>312.56</v>
      </c>
      <c r="G27" s="33">
        <f t="shared" si="5"/>
        <v>-40.78</v>
      </c>
      <c r="H27" s="31">
        <f t="shared" si="6"/>
        <v>0.5</v>
      </c>
      <c r="J27" s="20" t="s">
        <v>68</v>
      </c>
      <c r="K27" s="16" t="s">
        <v>25</v>
      </c>
      <c r="L27" s="17" t="s">
        <v>11</v>
      </c>
      <c r="M27" s="13">
        <v>0.0</v>
      </c>
      <c r="N27" s="13">
        <v>2.0</v>
      </c>
      <c r="O27" s="13">
        <v>243.76</v>
      </c>
      <c r="P27" s="13">
        <v>302.44</v>
      </c>
    </row>
    <row r="28">
      <c r="B28" s="32" t="s">
        <v>64</v>
      </c>
      <c r="C28" s="40">
        <f>IFERROR(__xludf.DUMMYFUNCTION("FILTER(Standings!$C$2:$F$33,Standings!$A$2:$A$33 = $B28)"),1.0)</f>
        <v>1</v>
      </c>
      <c r="D28" s="7">
        <f>IFERROR(__xludf.DUMMYFUNCTION("""COMPUTED_VALUE"""),1.0)</f>
        <v>1</v>
      </c>
      <c r="E28" s="7">
        <f>IFERROR(__xludf.DUMMYFUNCTION("""COMPUTED_VALUE"""),243.44)</f>
        <v>243.44</v>
      </c>
      <c r="F28" s="29">
        <f>IFERROR(__xludf.DUMMYFUNCTION("""COMPUTED_VALUE"""),259.42)</f>
        <v>259.42</v>
      </c>
      <c r="G28" s="33">
        <f t="shared" si="5"/>
        <v>-15.98</v>
      </c>
      <c r="H28" s="31">
        <f t="shared" si="6"/>
        <v>0.5</v>
      </c>
      <c r="J28" s="20" t="s">
        <v>69</v>
      </c>
      <c r="K28" s="16" t="s">
        <v>52</v>
      </c>
      <c r="L28" s="17" t="s">
        <v>22</v>
      </c>
      <c r="M28" s="13">
        <v>0.0</v>
      </c>
      <c r="N28" s="13">
        <v>2.0</v>
      </c>
      <c r="O28" s="13">
        <v>237.57999999999998</v>
      </c>
      <c r="P28" s="13">
        <v>263.92</v>
      </c>
    </row>
    <row r="29">
      <c r="B29" s="32" t="s">
        <v>70</v>
      </c>
      <c r="C29" s="40">
        <f>IFERROR(__xludf.DUMMYFUNCTION("FILTER(Standings!$C$2:$F$33,Standings!$A$2:$A$33 = $B29)"),0.0)</f>
        <v>0</v>
      </c>
      <c r="D29" s="7">
        <f>IFERROR(__xludf.DUMMYFUNCTION("""COMPUTED_VALUE"""),2.0)</f>
        <v>2</v>
      </c>
      <c r="E29" s="7">
        <f>IFERROR(__xludf.DUMMYFUNCTION("""COMPUTED_VALUE"""),218.62)</f>
        <v>218.62</v>
      </c>
      <c r="F29" s="29">
        <f>IFERROR(__xludf.DUMMYFUNCTION("""COMPUTED_VALUE"""),268.53999999999996)</f>
        <v>268.54</v>
      </c>
      <c r="G29" s="33">
        <f t="shared" si="5"/>
        <v>-49.92</v>
      </c>
      <c r="H29" s="31">
        <f t="shared" si="6"/>
        <v>0</v>
      </c>
      <c r="J29" s="20" t="s">
        <v>71</v>
      </c>
      <c r="K29" s="16" t="s">
        <v>55</v>
      </c>
      <c r="L29" s="17" t="s">
        <v>22</v>
      </c>
      <c r="M29" s="13">
        <v>0.0</v>
      </c>
      <c r="N29" s="13">
        <v>2.0</v>
      </c>
      <c r="O29" s="13">
        <v>224.5</v>
      </c>
      <c r="P29" s="13">
        <v>232.5</v>
      </c>
    </row>
    <row r="30">
      <c r="B30" s="34" t="s">
        <v>72</v>
      </c>
      <c r="C30" s="41">
        <f>IFERROR(__xludf.DUMMYFUNCTION("FILTER(Standings!$C$2:$F$33,Standings!$A$2:$A$33 = $B30)"),0.0)</f>
        <v>0</v>
      </c>
      <c r="D30" s="22">
        <f>IFERROR(__xludf.DUMMYFUNCTION("""COMPUTED_VALUE"""),2.0)</f>
        <v>2</v>
      </c>
      <c r="E30" s="22">
        <f>IFERROR(__xludf.DUMMYFUNCTION("""COMPUTED_VALUE"""),197.56)</f>
        <v>197.56</v>
      </c>
      <c r="F30" s="35">
        <f>IFERROR(__xludf.DUMMYFUNCTION("""COMPUTED_VALUE"""),312.94)</f>
        <v>312.94</v>
      </c>
      <c r="G30" s="36">
        <f t="shared" si="5"/>
        <v>-115.38</v>
      </c>
      <c r="H30" s="37">
        <f t="shared" si="6"/>
        <v>0</v>
      </c>
      <c r="J30" s="20" t="s">
        <v>73</v>
      </c>
      <c r="K30" s="16" t="s">
        <v>29</v>
      </c>
      <c r="L30" s="17" t="s">
        <v>11</v>
      </c>
      <c r="M30" s="13">
        <v>0.0</v>
      </c>
      <c r="N30" s="13">
        <v>2.0</v>
      </c>
      <c r="O30" s="13">
        <v>224.42000000000002</v>
      </c>
      <c r="P30" s="13">
        <v>247.12</v>
      </c>
    </row>
    <row r="31">
      <c r="A31" s="25"/>
      <c r="C31" s="29"/>
      <c r="D31" s="29"/>
      <c r="E31" s="29"/>
      <c r="F31" s="29"/>
      <c r="G31" s="29"/>
      <c r="H31" s="29"/>
      <c r="J31" s="20" t="s">
        <v>74</v>
      </c>
      <c r="K31" s="16" t="s">
        <v>32</v>
      </c>
      <c r="L31" s="17" t="s">
        <v>11</v>
      </c>
      <c r="M31" s="13">
        <v>0.0</v>
      </c>
      <c r="N31" s="13">
        <v>2.0</v>
      </c>
      <c r="O31" s="13">
        <v>223.02</v>
      </c>
      <c r="P31" s="13">
        <v>329.76</v>
      </c>
    </row>
    <row r="32">
      <c r="A32" s="25"/>
      <c r="B32" s="1"/>
      <c r="C32" s="2" t="s">
        <v>0</v>
      </c>
      <c r="D32" s="2" t="s">
        <v>1</v>
      </c>
      <c r="E32" s="2" t="s">
        <v>2</v>
      </c>
      <c r="F32" s="2" t="s">
        <v>3</v>
      </c>
      <c r="G32" s="26" t="s">
        <v>4</v>
      </c>
      <c r="H32" s="2" t="s">
        <v>5</v>
      </c>
      <c r="J32" s="20" t="s">
        <v>75</v>
      </c>
      <c r="K32" s="16" t="s">
        <v>70</v>
      </c>
      <c r="L32" s="17" t="s">
        <v>15</v>
      </c>
      <c r="M32" s="13">
        <v>0.0</v>
      </c>
      <c r="N32" s="13">
        <v>2.0</v>
      </c>
      <c r="O32" s="13">
        <v>218.62</v>
      </c>
      <c r="P32" s="13">
        <v>268.53999999999996</v>
      </c>
    </row>
    <row r="33">
      <c r="A33" s="42" t="s">
        <v>76</v>
      </c>
      <c r="B33" s="28" t="s">
        <v>27</v>
      </c>
      <c r="C33" s="7">
        <f>IFERROR(__xludf.DUMMYFUNCTION("FILTER(Standings!$C$2:$F$33,Standings!$A$2:$A$33 = $B33)"),2.0)</f>
        <v>2</v>
      </c>
      <c r="D33" s="7">
        <f>IFERROR(__xludf.DUMMYFUNCTION("""COMPUTED_VALUE"""),0.0)</f>
        <v>0</v>
      </c>
      <c r="E33" s="7">
        <f>IFERROR(__xludf.DUMMYFUNCTION("""COMPUTED_VALUE"""),266.38)</f>
        <v>266.38</v>
      </c>
      <c r="F33" s="29">
        <f>IFERROR(__xludf.DUMMYFUNCTION("""COMPUTED_VALUE"""),209.1)</f>
        <v>209.1</v>
      </c>
      <c r="G33" s="30">
        <f t="shared" ref="G33:G40" si="7">E33-F33</f>
        <v>57.28</v>
      </c>
      <c r="H33" s="31">
        <f t="shared" ref="H33:H40" si="8">IFERROR(C33/SUM(C33:D33), "1.000")</f>
        <v>1</v>
      </c>
      <c r="J33" s="20" t="s">
        <v>77</v>
      </c>
      <c r="K33" s="16" t="s">
        <v>78</v>
      </c>
      <c r="L33" s="17" t="s">
        <v>28</v>
      </c>
      <c r="M33" s="13">
        <v>0.0</v>
      </c>
      <c r="N33" s="13">
        <v>2.0</v>
      </c>
      <c r="O33" s="13">
        <v>217.24</v>
      </c>
      <c r="P33" s="13">
        <v>256.03999999999996</v>
      </c>
    </row>
    <row r="34">
      <c r="B34" s="32" t="s">
        <v>37</v>
      </c>
      <c r="C34" s="7">
        <f>IFERROR(__xludf.DUMMYFUNCTION("FILTER(Standings!$C$2:$F$33,Standings!$A$2:$A$33 = $B34)"),1.0)</f>
        <v>1</v>
      </c>
      <c r="D34" s="7">
        <f>IFERROR(__xludf.DUMMYFUNCTION("""COMPUTED_VALUE"""),1.0)</f>
        <v>1</v>
      </c>
      <c r="E34" s="7">
        <f>IFERROR(__xludf.DUMMYFUNCTION("""COMPUTED_VALUE"""),295.06)</f>
        <v>295.06</v>
      </c>
      <c r="F34" s="29">
        <f>IFERROR(__xludf.DUMMYFUNCTION("""COMPUTED_VALUE"""),241.0)</f>
        <v>241</v>
      </c>
      <c r="G34" s="33">
        <f t="shared" si="7"/>
        <v>54.06</v>
      </c>
      <c r="H34" s="31">
        <f t="shared" si="8"/>
        <v>0.5</v>
      </c>
      <c r="J34" s="43" t="s">
        <v>79</v>
      </c>
      <c r="K34" s="44" t="s">
        <v>72</v>
      </c>
      <c r="L34" s="45" t="s">
        <v>15</v>
      </c>
      <c r="M34" s="13">
        <v>0.0</v>
      </c>
      <c r="N34" s="13">
        <v>2.0</v>
      </c>
      <c r="O34" s="13">
        <v>197.56</v>
      </c>
      <c r="P34" s="13">
        <v>312.94</v>
      </c>
    </row>
    <row r="35">
      <c r="B35" s="32" t="s">
        <v>43</v>
      </c>
      <c r="C35" s="7">
        <f>IFERROR(__xludf.DUMMYFUNCTION("FILTER(Standings!$C$2:$F$33,Standings!$A$2:$A$33 = $B35)"),1.0)</f>
        <v>1</v>
      </c>
      <c r="D35" s="7">
        <f>IFERROR(__xludf.DUMMYFUNCTION("""COMPUTED_VALUE"""),1.0)</f>
        <v>1</v>
      </c>
      <c r="E35" s="7">
        <f>IFERROR(__xludf.DUMMYFUNCTION("""COMPUTED_VALUE"""),281.58)</f>
        <v>281.58</v>
      </c>
      <c r="F35" s="29">
        <f>IFERROR(__xludf.DUMMYFUNCTION("""COMPUTED_VALUE"""),258.04)</f>
        <v>258.04</v>
      </c>
      <c r="G35" s="33">
        <f t="shared" si="7"/>
        <v>23.54</v>
      </c>
      <c r="H35" s="31">
        <f t="shared" si="8"/>
        <v>0.5</v>
      </c>
      <c r="K35" s="46"/>
      <c r="L35" s="46"/>
    </row>
    <row r="36">
      <c r="B36" s="32" t="s">
        <v>51</v>
      </c>
      <c r="C36" s="7">
        <f>IFERROR(__xludf.DUMMYFUNCTION("FILTER(Standings!$C$2:$F$33,Standings!$A$2:$A$33 = $B36)"),1.0)</f>
        <v>1</v>
      </c>
      <c r="D36" s="7">
        <f>IFERROR(__xludf.DUMMYFUNCTION("""COMPUTED_VALUE"""),1.0)</f>
        <v>1</v>
      </c>
      <c r="E36" s="7">
        <f>IFERROR(__xludf.DUMMYFUNCTION("""COMPUTED_VALUE"""),274.92)</f>
        <v>274.92</v>
      </c>
      <c r="F36" s="29">
        <f>IFERROR(__xludf.DUMMYFUNCTION("""COMPUTED_VALUE"""),311.18)</f>
        <v>311.18</v>
      </c>
      <c r="G36" s="33">
        <f t="shared" si="7"/>
        <v>-36.26</v>
      </c>
      <c r="H36" s="31">
        <f t="shared" si="8"/>
        <v>0.5</v>
      </c>
      <c r="K36" s="46"/>
      <c r="L36" s="46"/>
    </row>
    <row r="37">
      <c r="B37" s="32" t="s">
        <v>59</v>
      </c>
      <c r="C37" s="7">
        <f>IFERROR(__xludf.DUMMYFUNCTION("FILTER(Standings!$C$2:$F$33,Standings!$A$2:$A$33 = $B37)"),1.0)</f>
        <v>1</v>
      </c>
      <c r="D37" s="7">
        <f>IFERROR(__xludf.DUMMYFUNCTION("""COMPUTED_VALUE"""),1.0)</f>
        <v>1</v>
      </c>
      <c r="E37" s="7">
        <f>IFERROR(__xludf.DUMMYFUNCTION("""COMPUTED_VALUE"""),249.9)</f>
        <v>249.9</v>
      </c>
      <c r="F37" s="29">
        <f>IFERROR(__xludf.DUMMYFUNCTION("""COMPUTED_VALUE"""),291.91999999999996)</f>
        <v>291.92</v>
      </c>
      <c r="G37" s="33">
        <f t="shared" si="7"/>
        <v>-42.02</v>
      </c>
      <c r="H37" s="31">
        <f t="shared" si="8"/>
        <v>0.5</v>
      </c>
      <c r="K37" s="46"/>
      <c r="L37" s="46"/>
    </row>
    <row r="38">
      <c r="B38" s="32" t="s">
        <v>62</v>
      </c>
      <c r="C38" s="7">
        <f>IFERROR(__xludf.DUMMYFUNCTION("FILTER(Standings!$C$2:$F$33,Standings!$A$2:$A$33 = $B38)"),1.0)</f>
        <v>1</v>
      </c>
      <c r="D38" s="7">
        <f>IFERROR(__xludf.DUMMYFUNCTION("""COMPUTED_VALUE"""),1.0)</f>
        <v>1</v>
      </c>
      <c r="E38" s="7">
        <f>IFERROR(__xludf.DUMMYFUNCTION("""COMPUTED_VALUE"""),249.79999999999998)</f>
        <v>249.8</v>
      </c>
      <c r="F38" s="29">
        <f>IFERROR(__xludf.DUMMYFUNCTION("""COMPUTED_VALUE"""),276.28)</f>
        <v>276.28</v>
      </c>
      <c r="G38" s="33">
        <f t="shared" si="7"/>
        <v>-26.48</v>
      </c>
      <c r="H38" s="31">
        <f t="shared" si="8"/>
        <v>0.5</v>
      </c>
      <c r="K38" s="46"/>
      <c r="L38" s="46"/>
    </row>
    <row r="39">
      <c r="B39" s="32" t="s">
        <v>66</v>
      </c>
      <c r="C39" s="7">
        <f>IFERROR(__xludf.DUMMYFUNCTION("FILTER(Standings!$C$2:$F$33,Standings!$A$2:$A$33 = $B39)"),1.0)</f>
        <v>1</v>
      </c>
      <c r="D39" s="7">
        <f>IFERROR(__xludf.DUMMYFUNCTION("""COMPUTED_VALUE"""),1.0)</f>
        <v>1</v>
      </c>
      <c r="E39" s="7">
        <f>IFERROR(__xludf.DUMMYFUNCTION("""COMPUTED_VALUE"""),242.36)</f>
        <v>242.36</v>
      </c>
      <c r="F39" s="29">
        <f>IFERROR(__xludf.DUMMYFUNCTION("""COMPUTED_VALUE"""),233.68)</f>
        <v>233.68</v>
      </c>
      <c r="G39" s="33">
        <f t="shared" si="7"/>
        <v>8.68</v>
      </c>
      <c r="H39" s="31">
        <f t="shared" si="8"/>
        <v>0.5</v>
      </c>
      <c r="K39" s="46"/>
      <c r="L39" s="46"/>
    </row>
    <row r="40">
      <c r="B40" s="34" t="s">
        <v>78</v>
      </c>
      <c r="C40" s="22">
        <f>IFERROR(__xludf.DUMMYFUNCTION("FILTER(Standings!$C$2:$F$33,Standings!$A$2:$A$33 = $B40)"),0.0)</f>
        <v>0</v>
      </c>
      <c r="D40" s="22">
        <f>IFERROR(__xludf.DUMMYFUNCTION("""COMPUTED_VALUE"""),2.0)</f>
        <v>2</v>
      </c>
      <c r="E40" s="22">
        <f>IFERROR(__xludf.DUMMYFUNCTION("""COMPUTED_VALUE"""),217.24)</f>
        <v>217.24</v>
      </c>
      <c r="F40" s="35">
        <f>IFERROR(__xludf.DUMMYFUNCTION("""COMPUTED_VALUE"""),256.03999999999996)</f>
        <v>256.04</v>
      </c>
      <c r="G40" s="36">
        <f t="shared" si="7"/>
        <v>-38.8</v>
      </c>
      <c r="H40" s="37">
        <f t="shared" si="8"/>
        <v>0</v>
      </c>
      <c r="K40" s="46"/>
      <c r="L40" s="46"/>
    </row>
    <row r="41">
      <c r="K41" s="46"/>
      <c r="L41" s="46"/>
    </row>
    <row r="42">
      <c r="K42" s="46"/>
      <c r="L42" s="46"/>
    </row>
    <row r="43">
      <c r="K43" s="46"/>
      <c r="L43" s="46"/>
    </row>
    <row r="44">
      <c r="K44" s="46"/>
      <c r="L44" s="46"/>
    </row>
    <row r="45">
      <c r="K45" s="46"/>
      <c r="L45" s="46"/>
    </row>
    <row r="46">
      <c r="K46" s="46"/>
      <c r="L46" s="46"/>
    </row>
    <row r="47">
      <c r="K47" s="46"/>
      <c r="L47" s="46"/>
    </row>
    <row r="48">
      <c r="K48" s="46"/>
      <c r="L48" s="46"/>
    </row>
    <row r="49">
      <c r="K49" s="46"/>
      <c r="L49" s="46"/>
    </row>
    <row r="50">
      <c r="K50" s="46"/>
      <c r="L50" s="46"/>
    </row>
    <row r="51">
      <c r="K51" s="46"/>
      <c r="L51" s="46"/>
    </row>
    <row r="52">
      <c r="K52" s="46"/>
      <c r="L52" s="46"/>
    </row>
    <row r="53">
      <c r="K53" s="46"/>
      <c r="L53" s="46"/>
    </row>
    <row r="54">
      <c r="K54" s="46"/>
      <c r="L54" s="46"/>
    </row>
    <row r="55">
      <c r="K55" s="46"/>
      <c r="L55" s="46"/>
    </row>
    <row r="56">
      <c r="K56" s="46"/>
      <c r="L56" s="46"/>
    </row>
    <row r="57">
      <c r="K57" s="46"/>
      <c r="L57" s="46"/>
    </row>
    <row r="58">
      <c r="K58" s="46"/>
      <c r="L58" s="46"/>
    </row>
    <row r="59">
      <c r="K59" s="46"/>
      <c r="L59" s="46"/>
    </row>
    <row r="60">
      <c r="K60" s="46"/>
      <c r="L60" s="46"/>
    </row>
    <row r="61">
      <c r="K61" s="46"/>
      <c r="L61" s="46"/>
    </row>
    <row r="62">
      <c r="K62" s="46"/>
      <c r="L62" s="46"/>
    </row>
    <row r="63">
      <c r="K63" s="46"/>
      <c r="L63" s="46"/>
    </row>
    <row r="64">
      <c r="K64" s="46"/>
      <c r="L64" s="46"/>
    </row>
    <row r="65">
      <c r="K65" s="46"/>
      <c r="L65" s="46"/>
    </row>
    <row r="66">
      <c r="K66" s="46"/>
      <c r="L66" s="46"/>
    </row>
    <row r="67">
      <c r="K67" s="46"/>
      <c r="L67" s="46"/>
    </row>
    <row r="68">
      <c r="K68" s="46"/>
      <c r="L68" s="46"/>
    </row>
    <row r="69">
      <c r="K69" s="46"/>
      <c r="L69" s="46"/>
    </row>
    <row r="70">
      <c r="K70" s="46"/>
      <c r="L70" s="46"/>
    </row>
    <row r="71">
      <c r="K71" s="46"/>
      <c r="L71" s="46"/>
    </row>
    <row r="72">
      <c r="K72" s="46"/>
      <c r="L72" s="46"/>
    </row>
    <row r="73">
      <c r="K73" s="46"/>
      <c r="L73" s="46"/>
    </row>
    <row r="74">
      <c r="K74" s="46"/>
      <c r="L74" s="46"/>
    </row>
    <row r="75">
      <c r="K75" s="46"/>
      <c r="L75" s="46"/>
    </row>
    <row r="76">
      <c r="K76" s="46"/>
      <c r="L76" s="46"/>
    </row>
    <row r="77">
      <c r="K77" s="46"/>
      <c r="L77" s="46"/>
    </row>
    <row r="78">
      <c r="K78" s="46"/>
      <c r="L78" s="46"/>
    </row>
    <row r="79">
      <c r="K79" s="46"/>
      <c r="L79" s="46"/>
    </row>
    <row r="80">
      <c r="K80" s="46"/>
      <c r="L80" s="46"/>
    </row>
    <row r="81">
      <c r="K81" s="46"/>
      <c r="L81" s="46"/>
    </row>
    <row r="82">
      <c r="K82" s="46"/>
      <c r="L82" s="46"/>
    </row>
    <row r="83">
      <c r="K83" s="46"/>
      <c r="L83" s="46"/>
    </row>
    <row r="84">
      <c r="K84" s="46"/>
      <c r="L84" s="46"/>
    </row>
    <row r="85">
      <c r="K85" s="46"/>
      <c r="L85" s="46"/>
    </row>
    <row r="86">
      <c r="K86" s="46"/>
      <c r="L86" s="46"/>
    </row>
    <row r="87">
      <c r="K87" s="46"/>
      <c r="L87" s="46"/>
    </row>
    <row r="88">
      <c r="K88" s="46"/>
      <c r="L88" s="46"/>
    </row>
    <row r="89">
      <c r="K89" s="46"/>
      <c r="L89" s="46"/>
    </row>
    <row r="90">
      <c r="K90" s="46"/>
      <c r="L90" s="46"/>
    </row>
    <row r="91">
      <c r="K91" s="46"/>
      <c r="L91" s="46"/>
    </row>
    <row r="92">
      <c r="K92" s="46"/>
      <c r="L92" s="46"/>
    </row>
    <row r="93">
      <c r="K93" s="46"/>
      <c r="L93" s="46"/>
    </row>
    <row r="94">
      <c r="K94" s="46"/>
      <c r="L94" s="46"/>
    </row>
    <row r="95">
      <c r="K95" s="46"/>
      <c r="L95" s="46"/>
    </row>
    <row r="96">
      <c r="K96" s="46"/>
      <c r="L96" s="46"/>
    </row>
    <row r="97">
      <c r="K97" s="46"/>
      <c r="L97" s="46"/>
    </row>
    <row r="98">
      <c r="K98" s="46"/>
      <c r="L98" s="46"/>
    </row>
    <row r="99">
      <c r="K99" s="46"/>
      <c r="L99" s="46"/>
    </row>
    <row r="100">
      <c r="K100" s="46"/>
      <c r="L100" s="46"/>
    </row>
    <row r="101">
      <c r="K101" s="46"/>
      <c r="L101" s="46"/>
    </row>
    <row r="102">
      <c r="K102" s="46"/>
      <c r="L102" s="46"/>
    </row>
    <row r="103">
      <c r="K103" s="46"/>
      <c r="L103" s="46"/>
    </row>
    <row r="104">
      <c r="K104" s="46"/>
      <c r="L104" s="46"/>
    </row>
    <row r="105">
      <c r="K105" s="46"/>
      <c r="L105" s="46"/>
    </row>
    <row r="106">
      <c r="K106" s="46"/>
      <c r="L106" s="46"/>
    </row>
    <row r="107">
      <c r="K107" s="46"/>
      <c r="L107" s="46"/>
    </row>
    <row r="108">
      <c r="K108" s="46"/>
      <c r="L108" s="46"/>
    </row>
    <row r="109">
      <c r="K109" s="46"/>
      <c r="L109" s="46"/>
    </row>
    <row r="110">
      <c r="K110" s="46"/>
      <c r="L110" s="46"/>
    </row>
    <row r="111">
      <c r="K111" s="46"/>
      <c r="L111" s="46"/>
    </row>
    <row r="112">
      <c r="K112" s="46"/>
      <c r="L112" s="46"/>
    </row>
    <row r="113">
      <c r="K113" s="46"/>
      <c r="L113" s="46"/>
    </row>
    <row r="114">
      <c r="K114" s="46"/>
      <c r="L114" s="46"/>
    </row>
    <row r="115">
      <c r="K115" s="46"/>
      <c r="L115" s="46"/>
    </row>
    <row r="116">
      <c r="K116" s="46"/>
      <c r="L116" s="46"/>
    </row>
    <row r="117">
      <c r="K117" s="46"/>
      <c r="L117" s="46"/>
    </row>
    <row r="118">
      <c r="K118" s="46"/>
      <c r="L118" s="46"/>
    </row>
    <row r="119">
      <c r="K119" s="46"/>
      <c r="L119" s="46"/>
    </row>
    <row r="120">
      <c r="K120" s="46"/>
      <c r="L120" s="46"/>
    </row>
    <row r="121">
      <c r="K121" s="46"/>
      <c r="L121" s="46"/>
    </row>
    <row r="122">
      <c r="K122" s="46"/>
      <c r="L122" s="46"/>
    </row>
    <row r="123">
      <c r="K123" s="46"/>
      <c r="L123" s="46"/>
    </row>
    <row r="124">
      <c r="K124" s="46"/>
      <c r="L124" s="46"/>
    </row>
    <row r="125">
      <c r="K125" s="46"/>
      <c r="L125" s="46"/>
    </row>
    <row r="126">
      <c r="K126" s="46"/>
      <c r="L126" s="46"/>
    </row>
    <row r="127">
      <c r="K127" s="46"/>
      <c r="L127" s="46"/>
    </row>
    <row r="128">
      <c r="K128" s="46"/>
      <c r="L128" s="46"/>
    </row>
    <row r="129">
      <c r="K129" s="46"/>
      <c r="L129" s="46"/>
    </row>
    <row r="130">
      <c r="K130" s="46"/>
      <c r="L130" s="46"/>
    </row>
    <row r="131">
      <c r="K131" s="46"/>
      <c r="L131" s="46"/>
    </row>
    <row r="132">
      <c r="K132" s="46"/>
      <c r="L132" s="46"/>
    </row>
    <row r="133">
      <c r="K133" s="46"/>
      <c r="L133" s="46"/>
    </row>
    <row r="134">
      <c r="K134" s="46"/>
      <c r="L134" s="46"/>
    </row>
    <row r="135">
      <c r="K135" s="46"/>
      <c r="L135" s="46"/>
    </row>
    <row r="136">
      <c r="K136" s="46"/>
      <c r="L136" s="46"/>
    </row>
    <row r="137">
      <c r="K137" s="46"/>
      <c r="L137" s="46"/>
    </row>
    <row r="138">
      <c r="K138" s="46"/>
      <c r="L138" s="46"/>
    </row>
    <row r="139">
      <c r="K139" s="46"/>
      <c r="L139" s="46"/>
    </row>
    <row r="140">
      <c r="K140" s="46"/>
      <c r="L140" s="46"/>
    </row>
    <row r="141">
      <c r="K141" s="46"/>
      <c r="L141" s="46"/>
    </row>
    <row r="142">
      <c r="K142" s="46"/>
      <c r="L142" s="46"/>
    </row>
    <row r="143">
      <c r="K143" s="46"/>
      <c r="L143" s="46"/>
    </row>
    <row r="144">
      <c r="K144" s="46"/>
      <c r="L144" s="46"/>
    </row>
    <row r="145">
      <c r="K145" s="46"/>
      <c r="L145" s="46"/>
    </row>
    <row r="146">
      <c r="K146" s="46"/>
      <c r="L146" s="46"/>
    </row>
    <row r="147">
      <c r="K147" s="46"/>
      <c r="L147" s="46"/>
    </row>
    <row r="148">
      <c r="K148" s="46"/>
      <c r="L148" s="46"/>
    </row>
    <row r="149">
      <c r="K149" s="46"/>
      <c r="L149" s="46"/>
    </row>
    <row r="150">
      <c r="K150" s="46"/>
      <c r="L150" s="46"/>
    </row>
    <row r="151">
      <c r="K151" s="46"/>
      <c r="L151" s="46"/>
    </row>
    <row r="152">
      <c r="K152" s="46"/>
      <c r="L152" s="46"/>
    </row>
    <row r="153">
      <c r="K153" s="46"/>
      <c r="L153" s="46"/>
    </row>
    <row r="154">
      <c r="K154" s="46"/>
      <c r="L154" s="46"/>
    </row>
    <row r="155">
      <c r="K155" s="46"/>
      <c r="L155" s="46"/>
    </row>
    <row r="156">
      <c r="K156" s="46"/>
      <c r="L156" s="46"/>
    </row>
    <row r="157">
      <c r="K157" s="46"/>
      <c r="L157" s="46"/>
    </row>
    <row r="158">
      <c r="K158" s="46"/>
      <c r="L158" s="46"/>
    </row>
    <row r="159">
      <c r="K159" s="46"/>
      <c r="L159" s="46"/>
    </row>
    <row r="160">
      <c r="K160" s="46"/>
      <c r="L160" s="46"/>
    </row>
    <row r="161">
      <c r="K161" s="46"/>
      <c r="L161" s="46"/>
    </row>
    <row r="162">
      <c r="K162" s="46"/>
      <c r="L162" s="46"/>
    </row>
    <row r="163">
      <c r="K163" s="46"/>
      <c r="L163" s="46"/>
    </row>
    <row r="164">
      <c r="K164" s="46"/>
      <c r="L164" s="46"/>
    </row>
    <row r="165">
      <c r="K165" s="46"/>
      <c r="L165" s="46"/>
    </row>
    <row r="166">
      <c r="K166" s="46"/>
      <c r="L166" s="46"/>
    </row>
    <row r="167">
      <c r="K167" s="46"/>
      <c r="L167" s="46"/>
    </row>
    <row r="168">
      <c r="K168" s="46"/>
      <c r="L168" s="46"/>
    </row>
    <row r="169">
      <c r="K169" s="46"/>
      <c r="L169" s="46"/>
    </row>
    <row r="170">
      <c r="K170" s="46"/>
      <c r="L170" s="46"/>
    </row>
    <row r="171">
      <c r="K171" s="46"/>
      <c r="L171" s="46"/>
    </row>
    <row r="172">
      <c r="K172" s="46"/>
      <c r="L172" s="46"/>
    </row>
    <row r="173">
      <c r="K173" s="46"/>
      <c r="L173" s="46"/>
    </row>
    <row r="174">
      <c r="K174" s="46"/>
      <c r="L174" s="46"/>
    </row>
    <row r="175">
      <c r="K175" s="46"/>
      <c r="L175" s="46"/>
    </row>
    <row r="176">
      <c r="K176" s="46"/>
      <c r="L176" s="46"/>
    </row>
    <row r="177">
      <c r="K177" s="46"/>
      <c r="L177" s="46"/>
    </row>
    <row r="178">
      <c r="K178" s="46"/>
      <c r="L178" s="46"/>
    </row>
    <row r="179">
      <c r="K179" s="46"/>
      <c r="L179" s="46"/>
    </row>
    <row r="180">
      <c r="K180" s="46"/>
      <c r="L180" s="46"/>
    </row>
    <row r="181">
      <c r="K181" s="46"/>
      <c r="L181" s="46"/>
    </row>
    <row r="182">
      <c r="K182" s="46"/>
      <c r="L182" s="46"/>
    </row>
    <row r="183">
      <c r="K183" s="46"/>
      <c r="L183" s="46"/>
    </row>
    <row r="184">
      <c r="K184" s="46"/>
      <c r="L184" s="46"/>
    </row>
    <row r="185">
      <c r="K185" s="46"/>
      <c r="L185" s="46"/>
    </row>
    <row r="186">
      <c r="K186" s="46"/>
      <c r="L186" s="46"/>
    </row>
    <row r="187">
      <c r="K187" s="46"/>
      <c r="L187" s="46"/>
    </row>
    <row r="188">
      <c r="K188" s="46"/>
      <c r="L188" s="46"/>
    </row>
    <row r="189">
      <c r="K189" s="46"/>
      <c r="L189" s="46"/>
    </row>
    <row r="190">
      <c r="K190" s="46"/>
      <c r="L190" s="46"/>
    </row>
    <row r="191">
      <c r="K191" s="46"/>
      <c r="L191" s="46"/>
    </row>
    <row r="192">
      <c r="K192" s="46"/>
      <c r="L192" s="46"/>
    </row>
    <row r="193">
      <c r="K193" s="46"/>
      <c r="L193" s="46"/>
    </row>
    <row r="194">
      <c r="K194" s="46"/>
      <c r="L194" s="46"/>
    </row>
    <row r="195">
      <c r="K195" s="46"/>
      <c r="L195" s="46"/>
    </row>
    <row r="196">
      <c r="K196" s="46"/>
      <c r="L196" s="46"/>
    </row>
    <row r="197">
      <c r="K197" s="46"/>
      <c r="L197" s="46"/>
    </row>
    <row r="198">
      <c r="K198" s="46"/>
      <c r="L198" s="46"/>
    </row>
    <row r="199">
      <c r="K199" s="46"/>
      <c r="L199" s="46"/>
    </row>
    <row r="200">
      <c r="K200" s="46"/>
      <c r="L200" s="46"/>
    </row>
    <row r="201">
      <c r="K201" s="46"/>
      <c r="L201" s="46"/>
    </row>
    <row r="202">
      <c r="K202" s="46"/>
      <c r="L202" s="46"/>
    </row>
    <row r="203">
      <c r="K203" s="46"/>
      <c r="L203" s="46"/>
    </row>
    <row r="204">
      <c r="K204" s="46"/>
      <c r="L204" s="46"/>
    </row>
    <row r="205">
      <c r="K205" s="46"/>
      <c r="L205" s="46"/>
    </row>
    <row r="206">
      <c r="K206" s="46"/>
      <c r="L206" s="46"/>
    </row>
    <row r="207">
      <c r="K207" s="46"/>
      <c r="L207" s="46"/>
    </row>
    <row r="208">
      <c r="K208" s="46"/>
      <c r="L208" s="46"/>
    </row>
    <row r="209">
      <c r="K209" s="46"/>
      <c r="L209" s="46"/>
    </row>
    <row r="210">
      <c r="K210" s="46"/>
      <c r="L210" s="46"/>
    </row>
    <row r="211">
      <c r="K211" s="46"/>
      <c r="L211" s="46"/>
    </row>
    <row r="212">
      <c r="K212" s="46"/>
      <c r="L212" s="46"/>
    </row>
    <row r="213">
      <c r="K213" s="46"/>
      <c r="L213" s="46"/>
    </row>
    <row r="214">
      <c r="K214" s="46"/>
      <c r="L214" s="46"/>
    </row>
    <row r="215">
      <c r="K215" s="46"/>
      <c r="L215" s="46"/>
    </row>
    <row r="216">
      <c r="K216" s="46"/>
      <c r="L216" s="46"/>
    </row>
    <row r="217">
      <c r="K217" s="46"/>
      <c r="L217" s="46"/>
    </row>
    <row r="218">
      <c r="K218" s="46"/>
      <c r="L218" s="46"/>
    </row>
    <row r="219">
      <c r="K219" s="46"/>
      <c r="L219" s="46"/>
    </row>
    <row r="220">
      <c r="K220" s="46"/>
      <c r="L220" s="46"/>
    </row>
    <row r="221">
      <c r="K221" s="46"/>
      <c r="L221" s="46"/>
    </row>
    <row r="222">
      <c r="K222" s="46"/>
      <c r="L222" s="46"/>
    </row>
    <row r="223">
      <c r="K223" s="46"/>
      <c r="L223" s="46"/>
    </row>
    <row r="224">
      <c r="K224" s="46"/>
      <c r="L224" s="46"/>
    </row>
    <row r="225">
      <c r="K225" s="46"/>
      <c r="L225" s="46"/>
    </row>
    <row r="226">
      <c r="K226" s="46"/>
      <c r="L226" s="46"/>
    </row>
    <row r="227">
      <c r="K227" s="46"/>
      <c r="L227" s="46"/>
    </row>
    <row r="228">
      <c r="K228" s="46"/>
      <c r="L228" s="46"/>
    </row>
    <row r="229">
      <c r="K229" s="46"/>
      <c r="L229" s="46"/>
    </row>
    <row r="230">
      <c r="K230" s="46"/>
      <c r="L230" s="46"/>
    </row>
    <row r="231">
      <c r="K231" s="46"/>
      <c r="L231" s="46"/>
    </row>
    <row r="232">
      <c r="K232" s="46"/>
      <c r="L232" s="46"/>
    </row>
    <row r="233">
      <c r="K233" s="46"/>
      <c r="L233" s="46"/>
    </row>
    <row r="234">
      <c r="K234" s="46"/>
      <c r="L234" s="46"/>
    </row>
    <row r="235">
      <c r="K235" s="46"/>
      <c r="L235" s="46"/>
    </row>
    <row r="236">
      <c r="K236" s="46"/>
      <c r="L236" s="46"/>
    </row>
    <row r="237">
      <c r="K237" s="46"/>
      <c r="L237" s="46"/>
    </row>
    <row r="238">
      <c r="K238" s="46"/>
      <c r="L238" s="46"/>
    </row>
    <row r="239">
      <c r="K239" s="46"/>
      <c r="L239" s="46"/>
    </row>
    <row r="240">
      <c r="K240" s="46"/>
      <c r="L240" s="46"/>
    </row>
    <row r="241">
      <c r="K241" s="46"/>
      <c r="L241" s="46"/>
    </row>
    <row r="242">
      <c r="K242" s="46"/>
      <c r="L242" s="46"/>
    </row>
    <row r="243">
      <c r="K243" s="46"/>
      <c r="L243" s="46"/>
    </row>
    <row r="244">
      <c r="K244" s="46"/>
      <c r="L244" s="46"/>
    </row>
    <row r="245">
      <c r="K245" s="46"/>
      <c r="L245" s="46"/>
    </row>
    <row r="246">
      <c r="K246" s="46"/>
      <c r="L246" s="46"/>
    </row>
    <row r="247">
      <c r="K247" s="46"/>
      <c r="L247" s="46"/>
    </row>
    <row r="248">
      <c r="K248" s="46"/>
      <c r="L248" s="46"/>
    </row>
    <row r="249">
      <c r="K249" s="46"/>
      <c r="L249" s="46"/>
    </row>
    <row r="250">
      <c r="K250" s="46"/>
      <c r="L250" s="46"/>
    </row>
    <row r="251">
      <c r="K251" s="46"/>
      <c r="L251" s="46"/>
    </row>
    <row r="252">
      <c r="K252" s="46"/>
      <c r="L252" s="46"/>
    </row>
    <row r="253">
      <c r="K253" s="46"/>
      <c r="L253" s="46"/>
    </row>
    <row r="254">
      <c r="K254" s="46"/>
      <c r="L254" s="46"/>
    </row>
    <row r="255">
      <c r="K255" s="46"/>
      <c r="L255" s="46"/>
    </row>
    <row r="256">
      <c r="K256" s="46"/>
      <c r="L256" s="46"/>
    </row>
    <row r="257">
      <c r="K257" s="46"/>
      <c r="L257" s="46"/>
    </row>
    <row r="258">
      <c r="K258" s="46"/>
      <c r="L258" s="46"/>
    </row>
    <row r="259">
      <c r="K259" s="46"/>
      <c r="L259" s="46"/>
    </row>
    <row r="260">
      <c r="K260" s="46"/>
      <c r="L260" s="46"/>
    </row>
    <row r="261">
      <c r="K261" s="46"/>
      <c r="L261" s="46"/>
    </row>
    <row r="262">
      <c r="K262" s="46"/>
      <c r="L262" s="46"/>
    </row>
    <row r="263">
      <c r="K263" s="46"/>
      <c r="L263" s="46"/>
    </row>
    <row r="264">
      <c r="K264" s="46"/>
      <c r="L264" s="46"/>
    </row>
    <row r="265">
      <c r="K265" s="46"/>
      <c r="L265" s="46"/>
    </row>
    <row r="266">
      <c r="K266" s="46"/>
      <c r="L266" s="46"/>
    </row>
    <row r="267">
      <c r="K267" s="46"/>
      <c r="L267" s="46"/>
    </row>
    <row r="268">
      <c r="K268" s="46"/>
      <c r="L268" s="46"/>
    </row>
    <row r="269">
      <c r="K269" s="46"/>
      <c r="L269" s="46"/>
    </row>
    <row r="270">
      <c r="K270" s="46"/>
      <c r="L270" s="46"/>
    </row>
    <row r="271">
      <c r="K271" s="46"/>
      <c r="L271" s="46"/>
    </row>
    <row r="272">
      <c r="K272" s="46"/>
      <c r="L272" s="46"/>
    </row>
    <row r="273">
      <c r="K273" s="46"/>
      <c r="L273" s="46"/>
    </row>
    <row r="274">
      <c r="K274" s="46"/>
      <c r="L274" s="46"/>
    </row>
    <row r="275">
      <c r="K275" s="46"/>
      <c r="L275" s="46"/>
    </row>
    <row r="276">
      <c r="K276" s="46"/>
      <c r="L276" s="46"/>
    </row>
    <row r="277">
      <c r="K277" s="46"/>
      <c r="L277" s="46"/>
    </row>
    <row r="278">
      <c r="K278" s="46"/>
      <c r="L278" s="46"/>
    </row>
    <row r="279">
      <c r="K279" s="46"/>
      <c r="L279" s="46"/>
    </row>
    <row r="280">
      <c r="K280" s="46"/>
      <c r="L280" s="46"/>
    </row>
    <row r="281">
      <c r="K281" s="46"/>
      <c r="L281" s="46"/>
    </row>
    <row r="282">
      <c r="K282" s="46"/>
      <c r="L282" s="46"/>
    </row>
    <row r="283">
      <c r="K283" s="46"/>
      <c r="L283" s="46"/>
    </row>
    <row r="284">
      <c r="K284" s="46"/>
      <c r="L284" s="46"/>
    </row>
    <row r="285">
      <c r="K285" s="46"/>
      <c r="L285" s="46"/>
    </row>
    <row r="286">
      <c r="K286" s="46"/>
      <c r="L286" s="46"/>
    </row>
    <row r="287">
      <c r="K287" s="46"/>
      <c r="L287" s="46"/>
    </row>
    <row r="288">
      <c r="K288" s="46"/>
      <c r="L288" s="46"/>
    </row>
    <row r="289">
      <c r="K289" s="46"/>
      <c r="L289" s="46"/>
    </row>
    <row r="290">
      <c r="K290" s="46"/>
      <c r="L290" s="46"/>
    </row>
    <row r="291">
      <c r="K291" s="46"/>
      <c r="L291" s="46"/>
    </row>
    <row r="292">
      <c r="K292" s="46"/>
      <c r="L292" s="46"/>
    </row>
    <row r="293">
      <c r="K293" s="46"/>
      <c r="L293" s="46"/>
    </row>
    <row r="294">
      <c r="K294" s="46"/>
      <c r="L294" s="46"/>
    </row>
    <row r="295">
      <c r="K295" s="46"/>
      <c r="L295" s="46"/>
    </row>
    <row r="296">
      <c r="K296" s="46"/>
      <c r="L296" s="46"/>
    </row>
    <row r="297">
      <c r="K297" s="46"/>
      <c r="L297" s="46"/>
    </row>
    <row r="298">
      <c r="K298" s="46"/>
      <c r="L298" s="46"/>
    </row>
    <row r="299">
      <c r="K299" s="46"/>
      <c r="L299" s="46"/>
    </row>
    <row r="300">
      <c r="K300" s="46"/>
      <c r="L300" s="46"/>
    </row>
    <row r="301">
      <c r="K301" s="46"/>
      <c r="L301" s="46"/>
    </row>
    <row r="302">
      <c r="K302" s="46"/>
      <c r="L302" s="46"/>
    </row>
    <row r="303">
      <c r="K303" s="46"/>
      <c r="L303" s="46"/>
    </row>
    <row r="304">
      <c r="K304" s="46"/>
      <c r="L304" s="46"/>
    </row>
    <row r="305">
      <c r="K305" s="46"/>
      <c r="L305" s="46"/>
    </row>
    <row r="306">
      <c r="K306" s="46"/>
      <c r="L306" s="46"/>
    </row>
    <row r="307">
      <c r="K307" s="46"/>
      <c r="L307" s="46"/>
    </row>
    <row r="308">
      <c r="K308" s="46"/>
      <c r="L308" s="46"/>
    </row>
    <row r="309">
      <c r="K309" s="46"/>
      <c r="L309" s="46"/>
    </row>
    <row r="310">
      <c r="K310" s="46"/>
      <c r="L310" s="46"/>
    </row>
    <row r="311">
      <c r="K311" s="46"/>
      <c r="L311" s="46"/>
    </row>
    <row r="312">
      <c r="K312" s="46"/>
      <c r="L312" s="46"/>
    </row>
    <row r="313">
      <c r="K313" s="46"/>
      <c r="L313" s="46"/>
    </row>
    <row r="314">
      <c r="K314" s="46"/>
      <c r="L314" s="46"/>
    </row>
    <row r="315">
      <c r="K315" s="46"/>
      <c r="L315" s="46"/>
    </row>
    <row r="316">
      <c r="K316" s="46"/>
      <c r="L316" s="46"/>
    </row>
    <row r="317">
      <c r="K317" s="46"/>
      <c r="L317" s="46"/>
    </row>
    <row r="318">
      <c r="K318" s="46"/>
      <c r="L318" s="46"/>
    </row>
    <row r="319">
      <c r="K319" s="46"/>
      <c r="L319" s="46"/>
    </row>
    <row r="320">
      <c r="K320" s="46"/>
      <c r="L320" s="46"/>
    </row>
    <row r="321">
      <c r="K321" s="46"/>
      <c r="L321" s="46"/>
    </row>
    <row r="322">
      <c r="K322" s="46"/>
      <c r="L322" s="46"/>
    </row>
    <row r="323">
      <c r="K323" s="46"/>
      <c r="L323" s="46"/>
    </row>
    <row r="324">
      <c r="K324" s="46"/>
      <c r="L324" s="46"/>
    </row>
    <row r="325">
      <c r="K325" s="46"/>
      <c r="L325" s="46"/>
    </row>
    <row r="326">
      <c r="K326" s="46"/>
      <c r="L326" s="46"/>
    </row>
    <row r="327">
      <c r="K327" s="46"/>
      <c r="L327" s="46"/>
    </row>
    <row r="328">
      <c r="K328" s="46"/>
      <c r="L328" s="46"/>
    </row>
    <row r="329">
      <c r="K329" s="46"/>
      <c r="L329" s="46"/>
    </row>
    <row r="330">
      <c r="K330" s="46"/>
      <c r="L330" s="46"/>
    </row>
    <row r="331">
      <c r="K331" s="46"/>
      <c r="L331" s="46"/>
    </row>
    <row r="332">
      <c r="K332" s="46"/>
      <c r="L332" s="46"/>
    </row>
    <row r="333">
      <c r="K333" s="46"/>
      <c r="L333" s="46"/>
    </row>
    <row r="334">
      <c r="K334" s="46"/>
      <c r="L334" s="46"/>
    </row>
    <row r="335">
      <c r="K335" s="46"/>
      <c r="L335" s="46"/>
    </row>
    <row r="336">
      <c r="K336" s="46"/>
      <c r="L336" s="46"/>
    </row>
    <row r="337">
      <c r="K337" s="46"/>
      <c r="L337" s="46"/>
    </row>
    <row r="338">
      <c r="K338" s="46"/>
      <c r="L338" s="46"/>
    </row>
    <row r="339">
      <c r="K339" s="46"/>
      <c r="L339" s="46"/>
    </row>
    <row r="340">
      <c r="K340" s="46"/>
      <c r="L340" s="46"/>
    </row>
    <row r="341">
      <c r="K341" s="46"/>
      <c r="L341" s="46"/>
    </row>
    <row r="342">
      <c r="K342" s="46"/>
      <c r="L342" s="46"/>
    </row>
    <row r="343">
      <c r="K343" s="46"/>
      <c r="L343" s="46"/>
    </row>
    <row r="344">
      <c r="K344" s="46"/>
      <c r="L344" s="46"/>
    </row>
    <row r="345">
      <c r="K345" s="46"/>
      <c r="L345" s="46"/>
    </row>
    <row r="346">
      <c r="K346" s="46"/>
      <c r="L346" s="46"/>
    </row>
    <row r="347">
      <c r="K347" s="46"/>
      <c r="L347" s="46"/>
    </row>
    <row r="348">
      <c r="K348" s="46"/>
      <c r="L348" s="46"/>
    </row>
    <row r="349">
      <c r="K349" s="46"/>
      <c r="L349" s="46"/>
    </row>
    <row r="350">
      <c r="K350" s="46"/>
      <c r="L350" s="46"/>
    </row>
    <row r="351">
      <c r="K351" s="46"/>
      <c r="L351" s="46"/>
    </row>
    <row r="352">
      <c r="K352" s="46"/>
      <c r="L352" s="46"/>
    </row>
    <row r="353">
      <c r="K353" s="46"/>
      <c r="L353" s="46"/>
    </row>
    <row r="354">
      <c r="K354" s="46"/>
      <c r="L354" s="46"/>
    </row>
    <row r="355">
      <c r="K355" s="46"/>
      <c r="L355" s="46"/>
    </row>
    <row r="356">
      <c r="K356" s="46"/>
      <c r="L356" s="46"/>
    </row>
    <row r="357">
      <c r="K357" s="46"/>
      <c r="L357" s="46"/>
    </row>
    <row r="358">
      <c r="K358" s="46"/>
      <c r="L358" s="46"/>
    </row>
    <row r="359">
      <c r="K359" s="46"/>
      <c r="L359" s="46"/>
    </row>
    <row r="360">
      <c r="K360" s="46"/>
      <c r="L360" s="46"/>
    </row>
    <row r="361">
      <c r="K361" s="46"/>
      <c r="L361" s="46"/>
    </row>
    <row r="362">
      <c r="K362" s="46"/>
      <c r="L362" s="46"/>
    </row>
    <row r="363">
      <c r="K363" s="46"/>
      <c r="L363" s="46"/>
    </row>
    <row r="364">
      <c r="K364" s="46"/>
      <c r="L364" s="46"/>
    </row>
    <row r="365">
      <c r="K365" s="46"/>
      <c r="L365" s="46"/>
    </row>
    <row r="366">
      <c r="K366" s="46"/>
      <c r="L366" s="46"/>
    </row>
    <row r="367">
      <c r="K367" s="46"/>
      <c r="L367" s="46"/>
    </row>
    <row r="368">
      <c r="K368" s="46"/>
      <c r="L368" s="46"/>
    </row>
    <row r="369">
      <c r="K369" s="46"/>
      <c r="L369" s="46"/>
    </row>
    <row r="370">
      <c r="K370" s="46"/>
      <c r="L370" s="46"/>
    </row>
    <row r="371">
      <c r="K371" s="46"/>
      <c r="L371" s="46"/>
    </row>
    <row r="372">
      <c r="K372" s="46"/>
      <c r="L372" s="46"/>
    </row>
    <row r="373">
      <c r="K373" s="46"/>
      <c r="L373" s="46"/>
    </row>
    <row r="374">
      <c r="K374" s="46"/>
      <c r="L374" s="46"/>
    </row>
    <row r="375">
      <c r="K375" s="46"/>
      <c r="L375" s="46"/>
    </row>
    <row r="376">
      <c r="K376" s="46"/>
      <c r="L376" s="46"/>
    </row>
    <row r="377">
      <c r="K377" s="46"/>
      <c r="L377" s="46"/>
    </row>
    <row r="378">
      <c r="K378" s="46"/>
      <c r="L378" s="46"/>
    </row>
    <row r="379">
      <c r="K379" s="46"/>
      <c r="L379" s="46"/>
    </row>
    <row r="380">
      <c r="K380" s="46"/>
      <c r="L380" s="46"/>
    </row>
    <row r="381">
      <c r="K381" s="46"/>
      <c r="L381" s="46"/>
    </row>
    <row r="382">
      <c r="K382" s="46"/>
      <c r="L382" s="46"/>
    </row>
    <row r="383">
      <c r="K383" s="46"/>
      <c r="L383" s="46"/>
    </row>
    <row r="384">
      <c r="K384" s="46"/>
      <c r="L384" s="46"/>
    </row>
    <row r="385">
      <c r="K385" s="46"/>
      <c r="L385" s="46"/>
    </row>
    <row r="386">
      <c r="K386" s="46"/>
      <c r="L386" s="46"/>
    </row>
    <row r="387">
      <c r="K387" s="46"/>
      <c r="L387" s="46"/>
    </row>
    <row r="388">
      <c r="K388" s="46"/>
      <c r="L388" s="46"/>
    </row>
    <row r="389">
      <c r="K389" s="46"/>
      <c r="L389" s="46"/>
    </row>
    <row r="390">
      <c r="K390" s="46"/>
      <c r="L390" s="46"/>
    </row>
    <row r="391">
      <c r="K391" s="46"/>
      <c r="L391" s="46"/>
    </row>
    <row r="392">
      <c r="K392" s="46"/>
      <c r="L392" s="46"/>
    </row>
    <row r="393">
      <c r="K393" s="46"/>
      <c r="L393" s="46"/>
    </row>
    <row r="394">
      <c r="K394" s="46"/>
      <c r="L394" s="46"/>
    </row>
    <row r="395">
      <c r="K395" s="46"/>
      <c r="L395" s="46"/>
    </row>
    <row r="396">
      <c r="K396" s="46"/>
      <c r="L396" s="46"/>
    </row>
    <row r="397">
      <c r="K397" s="46"/>
      <c r="L397" s="46"/>
    </row>
    <row r="398">
      <c r="K398" s="46"/>
      <c r="L398" s="46"/>
    </row>
    <row r="399">
      <c r="K399" s="46"/>
      <c r="L399" s="46"/>
    </row>
    <row r="400">
      <c r="K400" s="46"/>
      <c r="L400" s="46"/>
    </row>
    <row r="401">
      <c r="K401" s="46"/>
      <c r="L401" s="46"/>
    </row>
    <row r="402">
      <c r="K402" s="46"/>
      <c r="L402" s="46"/>
    </row>
    <row r="403">
      <c r="K403" s="46"/>
      <c r="L403" s="46"/>
    </row>
    <row r="404">
      <c r="K404" s="46"/>
      <c r="L404" s="46"/>
    </row>
    <row r="405">
      <c r="K405" s="46"/>
      <c r="L405" s="46"/>
    </row>
    <row r="406">
      <c r="K406" s="46"/>
      <c r="L406" s="46"/>
    </row>
    <row r="407">
      <c r="K407" s="46"/>
      <c r="L407" s="46"/>
    </row>
    <row r="408">
      <c r="K408" s="46"/>
      <c r="L408" s="46"/>
    </row>
    <row r="409">
      <c r="K409" s="46"/>
      <c r="L409" s="46"/>
    </row>
    <row r="410">
      <c r="K410" s="46"/>
      <c r="L410" s="46"/>
    </row>
    <row r="411">
      <c r="K411" s="46"/>
      <c r="L411" s="46"/>
    </row>
    <row r="412">
      <c r="K412" s="46"/>
      <c r="L412" s="46"/>
    </row>
    <row r="413">
      <c r="K413" s="46"/>
      <c r="L413" s="46"/>
    </row>
    <row r="414">
      <c r="K414" s="46"/>
      <c r="L414" s="46"/>
    </row>
    <row r="415">
      <c r="K415" s="46"/>
      <c r="L415" s="46"/>
    </row>
    <row r="416">
      <c r="K416" s="46"/>
      <c r="L416" s="46"/>
    </row>
    <row r="417">
      <c r="K417" s="46"/>
      <c r="L417" s="46"/>
    </row>
    <row r="418">
      <c r="K418" s="46"/>
      <c r="L418" s="46"/>
    </row>
    <row r="419">
      <c r="K419" s="46"/>
      <c r="L419" s="46"/>
    </row>
    <row r="420">
      <c r="K420" s="46"/>
      <c r="L420" s="46"/>
    </row>
    <row r="421">
      <c r="K421" s="46"/>
      <c r="L421" s="46"/>
    </row>
    <row r="422">
      <c r="K422" s="46"/>
      <c r="L422" s="46"/>
    </row>
    <row r="423">
      <c r="K423" s="46"/>
      <c r="L423" s="46"/>
    </row>
    <row r="424">
      <c r="K424" s="46"/>
      <c r="L424" s="46"/>
    </row>
    <row r="425">
      <c r="K425" s="46"/>
      <c r="L425" s="46"/>
    </row>
    <row r="426">
      <c r="K426" s="46"/>
      <c r="L426" s="46"/>
    </row>
    <row r="427">
      <c r="K427" s="46"/>
      <c r="L427" s="46"/>
    </row>
    <row r="428">
      <c r="K428" s="46"/>
      <c r="L428" s="46"/>
    </row>
    <row r="429">
      <c r="K429" s="46"/>
      <c r="L429" s="46"/>
    </row>
    <row r="430">
      <c r="K430" s="46"/>
      <c r="L430" s="46"/>
    </row>
    <row r="431">
      <c r="K431" s="46"/>
      <c r="L431" s="46"/>
    </row>
    <row r="432">
      <c r="K432" s="46"/>
      <c r="L432" s="46"/>
    </row>
    <row r="433">
      <c r="K433" s="46"/>
      <c r="L433" s="46"/>
    </row>
    <row r="434">
      <c r="K434" s="46"/>
      <c r="L434" s="46"/>
    </row>
    <row r="435">
      <c r="K435" s="46"/>
      <c r="L435" s="46"/>
    </row>
    <row r="436">
      <c r="K436" s="46"/>
      <c r="L436" s="46"/>
    </row>
    <row r="437">
      <c r="K437" s="46"/>
      <c r="L437" s="46"/>
    </row>
    <row r="438">
      <c r="K438" s="46"/>
      <c r="L438" s="46"/>
    </row>
    <row r="439">
      <c r="K439" s="46"/>
      <c r="L439" s="46"/>
    </row>
    <row r="440">
      <c r="K440" s="46"/>
      <c r="L440" s="46"/>
    </row>
    <row r="441">
      <c r="K441" s="46"/>
      <c r="L441" s="46"/>
    </row>
    <row r="442">
      <c r="K442" s="46"/>
      <c r="L442" s="46"/>
    </row>
    <row r="443">
      <c r="K443" s="46"/>
      <c r="L443" s="46"/>
    </row>
    <row r="444">
      <c r="K444" s="46"/>
      <c r="L444" s="46"/>
    </row>
    <row r="445">
      <c r="K445" s="46"/>
      <c r="L445" s="46"/>
    </row>
    <row r="446">
      <c r="K446" s="46"/>
      <c r="L446" s="46"/>
    </row>
    <row r="447">
      <c r="K447" s="46"/>
      <c r="L447" s="46"/>
    </row>
    <row r="448">
      <c r="K448" s="46"/>
      <c r="L448" s="46"/>
    </row>
    <row r="449">
      <c r="K449" s="46"/>
      <c r="L449" s="46"/>
    </row>
    <row r="450">
      <c r="K450" s="46"/>
      <c r="L450" s="46"/>
    </row>
    <row r="451">
      <c r="K451" s="46"/>
      <c r="L451" s="46"/>
    </row>
    <row r="452">
      <c r="K452" s="46"/>
      <c r="L452" s="46"/>
    </row>
    <row r="453">
      <c r="K453" s="46"/>
      <c r="L453" s="46"/>
    </row>
    <row r="454">
      <c r="K454" s="46"/>
      <c r="L454" s="46"/>
    </row>
    <row r="455">
      <c r="K455" s="46"/>
      <c r="L455" s="46"/>
    </row>
    <row r="456">
      <c r="K456" s="46"/>
      <c r="L456" s="46"/>
    </row>
    <row r="457">
      <c r="K457" s="46"/>
      <c r="L457" s="46"/>
    </row>
    <row r="458">
      <c r="K458" s="46"/>
      <c r="L458" s="46"/>
    </row>
    <row r="459">
      <c r="K459" s="46"/>
      <c r="L459" s="46"/>
    </row>
    <row r="460">
      <c r="K460" s="46"/>
      <c r="L460" s="46"/>
    </row>
    <row r="461">
      <c r="K461" s="46"/>
      <c r="L461" s="46"/>
    </row>
    <row r="462">
      <c r="K462" s="46"/>
      <c r="L462" s="46"/>
    </row>
    <row r="463">
      <c r="K463" s="46"/>
      <c r="L463" s="46"/>
    </row>
    <row r="464">
      <c r="K464" s="46"/>
      <c r="L464" s="46"/>
    </row>
    <row r="465">
      <c r="K465" s="46"/>
      <c r="L465" s="46"/>
    </row>
    <row r="466">
      <c r="K466" s="46"/>
      <c r="L466" s="46"/>
    </row>
    <row r="467">
      <c r="K467" s="46"/>
      <c r="L467" s="46"/>
    </row>
    <row r="468">
      <c r="K468" s="46"/>
      <c r="L468" s="46"/>
    </row>
    <row r="469">
      <c r="K469" s="46"/>
      <c r="L469" s="46"/>
    </row>
    <row r="470">
      <c r="K470" s="46"/>
      <c r="L470" s="46"/>
    </row>
    <row r="471">
      <c r="K471" s="46"/>
      <c r="L471" s="46"/>
    </row>
    <row r="472">
      <c r="K472" s="46"/>
      <c r="L472" s="46"/>
    </row>
    <row r="473">
      <c r="K473" s="46"/>
      <c r="L473" s="46"/>
    </row>
    <row r="474">
      <c r="K474" s="46"/>
      <c r="L474" s="46"/>
    </row>
    <row r="475">
      <c r="K475" s="46"/>
      <c r="L475" s="46"/>
    </row>
    <row r="476">
      <c r="K476" s="46"/>
      <c r="L476" s="46"/>
    </row>
    <row r="477">
      <c r="K477" s="46"/>
      <c r="L477" s="46"/>
    </row>
    <row r="478">
      <c r="K478" s="46"/>
      <c r="L478" s="46"/>
    </row>
    <row r="479">
      <c r="K479" s="46"/>
      <c r="L479" s="46"/>
    </row>
    <row r="480">
      <c r="K480" s="46"/>
      <c r="L480" s="46"/>
    </row>
    <row r="481">
      <c r="K481" s="46"/>
      <c r="L481" s="46"/>
    </row>
    <row r="482">
      <c r="K482" s="46"/>
      <c r="L482" s="46"/>
    </row>
    <row r="483">
      <c r="K483" s="46"/>
      <c r="L483" s="46"/>
    </row>
    <row r="484">
      <c r="K484" s="46"/>
      <c r="L484" s="46"/>
    </row>
    <row r="485">
      <c r="K485" s="46"/>
      <c r="L485" s="46"/>
    </row>
    <row r="486">
      <c r="K486" s="46"/>
      <c r="L486" s="46"/>
    </row>
    <row r="487">
      <c r="K487" s="46"/>
      <c r="L487" s="46"/>
    </row>
    <row r="488">
      <c r="K488" s="46"/>
      <c r="L488" s="46"/>
    </row>
    <row r="489">
      <c r="K489" s="46"/>
      <c r="L489" s="46"/>
    </row>
    <row r="490">
      <c r="K490" s="46"/>
      <c r="L490" s="46"/>
    </row>
    <row r="491">
      <c r="K491" s="46"/>
      <c r="L491" s="46"/>
    </row>
    <row r="492">
      <c r="K492" s="46"/>
      <c r="L492" s="46"/>
    </row>
    <row r="493">
      <c r="K493" s="46"/>
      <c r="L493" s="46"/>
    </row>
    <row r="494">
      <c r="K494" s="46"/>
      <c r="L494" s="46"/>
    </row>
    <row r="495">
      <c r="K495" s="46"/>
      <c r="L495" s="46"/>
    </row>
    <row r="496">
      <c r="K496" s="46"/>
      <c r="L496" s="46"/>
    </row>
    <row r="497">
      <c r="K497" s="46"/>
      <c r="L497" s="46"/>
    </row>
    <row r="498">
      <c r="K498" s="46"/>
      <c r="L498" s="46"/>
    </row>
    <row r="499">
      <c r="K499" s="46"/>
      <c r="L499" s="46"/>
    </row>
    <row r="500">
      <c r="K500" s="46"/>
      <c r="L500" s="46"/>
    </row>
    <row r="501">
      <c r="K501" s="46"/>
      <c r="L501" s="46"/>
    </row>
    <row r="502">
      <c r="K502" s="46"/>
      <c r="L502" s="46"/>
    </row>
    <row r="503">
      <c r="K503" s="46"/>
      <c r="L503" s="46"/>
    </row>
    <row r="504">
      <c r="K504" s="46"/>
      <c r="L504" s="46"/>
    </row>
    <row r="505">
      <c r="K505" s="46"/>
      <c r="L505" s="46"/>
    </row>
    <row r="506">
      <c r="K506" s="46"/>
      <c r="L506" s="46"/>
    </row>
    <row r="507">
      <c r="K507" s="46"/>
      <c r="L507" s="46"/>
    </row>
    <row r="508">
      <c r="K508" s="46"/>
      <c r="L508" s="46"/>
    </row>
    <row r="509">
      <c r="K509" s="46"/>
      <c r="L509" s="46"/>
    </row>
    <row r="510">
      <c r="K510" s="46"/>
      <c r="L510" s="46"/>
    </row>
    <row r="511">
      <c r="K511" s="46"/>
      <c r="L511" s="46"/>
    </row>
    <row r="512">
      <c r="K512" s="46"/>
      <c r="L512" s="46"/>
    </row>
    <row r="513">
      <c r="K513" s="46"/>
      <c r="L513" s="46"/>
    </row>
    <row r="514">
      <c r="K514" s="46"/>
      <c r="L514" s="46"/>
    </row>
    <row r="515">
      <c r="K515" s="46"/>
      <c r="L515" s="46"/>
    </row>
    <row r="516">
      <c r="K516" s="46"/>
      <c r="L516" s="46"/>
    </row>
    <row r="517">
      <c r="K517" s="46"/>
      <c r="L517" s="46"/>
    </row>
    <row r="518">
      <c r="K518" s="46"/>
      <c r="L518" s="46"/>
    </row>
    <row r="519">
      <c r="K519" s="46"/>
      <c r="L519" s="46"/>
    </row>
    <row r="520">
      <c r="K520" s="46"/>
      <c r="L520" s="46"/>
    </row>
    <row r="521">
      <c r="K521" s="46"/>
      <c r="L521" s="46"/>
    </row>
    <row r="522">
      <c r="K522" s="46"/>
      <c r="L522" s="46"/>
    </row>
    <row r="523">
      <c r="K523" s="46"/>
      <c r="L523" s="46"/>
    </row>
    <row r="524">
      <c r="K524" s="46"/>
      <c r="L524" s="46"/>
    </row>
    <row r="525">
      <c r="K525" s="46"/>
      <c r="L525" s="46"/>
    </row>
    <row r="526">
      <c r="K526" s="46"/>
      <c r="L526" s="46"/>
    </row>
    <row r="527">
      <c r="K527" s="46"/>
      <c r="L527" s="46"/>
    </row>
    <row r="528">
      <c r="K528" s="46"/>
      <c r="L528" s="46"/>
    </row>
    <row r="529">
      <c r="K529" s="46"/>
      <c r="L529" s="46"/>
    </row>
    <row r="530">
      <c r="K530" s="46"/>
      <c r="L530" s="46"/>
    </row>
    <row r="531">
      <c r="K531" s="46"/>
      <c r="L531" s="46"/>
    </row>
    <row r="532">
      <c r="K532" s="46"/>
      <c r="L532" s="46"/>
    </row>
    <row r="533">
      <c r="K533" s="46"/>
      <c r="L533" s="46"/>
    </row>
    <row r="534">
      <c r="K534" s="46"/>
      <c r="L534" s="46"/>
    </row>
    <row r="535">
      <c r="K535" s="46"/>
      <c r="L535" s="46"/>
    </row>
    <row r="536">
      <c r="K536" s="46"/>
      <c r="L536" s="46"/>
    </row>
    <row r="537">
      <c r="K537" s="46"/>
      <c r="L537" s="46"/>
    </row>
    <row r="538">
      <c r="K538" s="46"/>
      <c r="L538" s="46"/>
    </row>
    <row r="539">
      <c r="K539" s="46"/>
      <c r="L539" s="46"/>
    </row>
    <row r="540">
      <c r="K540" s="46"/>
      <c r="L540" s="46"/>
    </row>
    <row r="541">
      <c r="K541" s="46"/>
      <c r="L541" s="46"/>
    </row>
    <row r="542">
      <c r="K542" s="46"/>
      <c r="L542" s="46"/>
    </row>
    <row r="543">
      <c r="K543" s="46"/>
      <c r="L543" s="46"/>
    </row>
    <row r="544">
      <c r="K544" s="46"/>
      <c r="L544" s="46"/>
    </row>
    <row r="545">
      <c r="K545" s="46"/>
      <c r="L545" s="46"/>
    </row>
    <row r="546">
      <c r="K546" s="46"/>
      <c r="L546" s="46"/>
    </row>
    <row r="547">
      <c r="K547" s="46"/>
      <c r="L547" s="46"/>
    </row>
    <row r="548">
      <c r="K548" s="46"/>
      <c r="L548" s="46"/>
    </row>
    <row r="549">
      <c r="K549" s="46"/>
      <c r="L549" s="46"/>
    </row>
    <row r="550">
      <c r="K550" s="46"/>
      <c r="L550" s="46"/>
    </row>
    <row r="551">
      <c r="K551" s="46"/>
      <c r="L551" s="46"/>
    </row>
    <row r="552">
      <c r="K552" s="46"/>
      <c r="L552" s="46"/>
    </row>
    <row r="553">
      <c r="K553" s="46"/>
      <c r="L553" s="46"/>
    </row>
    <row r="554">
      <c r="K554" s="46"/>
      <c r="L554" s="46"/>
    </row>
    <row r="555">
      <c r="K555" s="46"/>
      <c r="L555" s="46"/>
    </row>
    <row r="556">
      <c r="K556" s="46"/>
      <c r="L556" s="46"/>
    </row>
    <row r="557">
      <c r="K557" s="46"/>
      <c r="L557" s="46"/>
    </row>
    <row r="558">
      <c r="K558" s="46"/>
      <c r="L558" s="46"/>
    </row>
    <row r="559">
      <c r="K559" s="46"/>
      <c r="L559" s="46"/>
    </row>
    <row r="560">
      <c r="K560" s="46"/>
      <c r="L560" s="46"/>
    </row>
    <row r="561">
      <c r="K561" s="46"/>
      <c r="L561" s="46"/>
    </row>
    <row r="562">
      <c r="K562" s="46"/>
      <c r="L562" s="46"/>
    </row>
    <row r="563">
      <c r="K563" s="46"/>
      <c r="L563" s="46"/>
    </row>
    <row r="564">
      <c r="K564" s="46"/>
      <c r="L564" s="46"/>
    </row>
    <row r="565">
      <c r="K565" s="46"/>
      <c r="L565" s="46"/>
    </row>
    <row r="566">
      <c r="K566" s="46"/>
      <c r="L566" s="46"/>
    </row>
    <row r="567">
      <c r="K567" s="46"/>
      <c r="L567" s="46"/>
    </row>
    <row r="568">
      <c r="K568" s="46"/>
      <c r="L568" s="46"/>
    </row>
    <row r="569">
      <c r="K569" s="46"/>
      <c r="L569" s="46"/>
    </row>
    <row r="570">
      <c r="K570" s="46"/>
      <c r="L570" s="46"/>
    </row>
    <row r="571">
      <c r="K571" s="46"/>
      <c r="L571" s="46"/>
    </row>
    <row r="572">
      <c r="K572" s="46"/>
      <c r="L572" s="46"/>
    </row>
    <row r="573">
      <c r="K573" s="46"/>
      <c r="L573" s="46"/>
    </row>
    <row r="574">
      <c r="K574" s="46"/>
      <c r="L574" s="46"/>
    </row>
    <row r="575">
      <c r="K575" s="46"/>
      <c r="L575" s="46"/>
    </row>
    <row r="576">
      <c r="K576" s="46"/>
      <c r="L576" s="46"/>
    </row>
    <row r="577">
      <c r="K577" s="46"/>
      <c r="L577" s="46"/>
    </row>
    <row r="578">
      <c r="K578" s="46"/>
      <c r="L578" s="46"/>
    </row>
    <row r="579">
      <c r="K579" s="46"/>
      <c r="L579" s="46"/>
    </row>
    <row r="580">
      <c r="K580" s="46"/>
      <c r="L580" s="46"/>
    </row>
    <row r="581">
      <c r="K581" s="46"/>
      <c r="L581" s="46"/>
    </row>
    <row r="582">
      <c r="K582" s="46"/>
      <c r="L582" s="46"/>
    </row>
    <row r="583">
      <c r="K583" s="46"/>
      <c r="L583" s="46"/>
    </row>
    <row r="584">
      <c r="K584" s="46"/>
      <c r="L584" s="46"/>
    </row>
    <row r="585">
      <c r="K585" s="46"/>
      <c r="L585" s="46"/>
    </row>
    <row r="586">
      <c r="K586" s="46"/>
      <c r="L586" s="46"/>
    </row>
    <row r="587">
      <c r="K587" s="46"/>
      <c r="L587" s="46"/>
    </row>
    <row r="588">
      <c r="K588" s="46"/>
      <c r="L588" s="46"/>
    </row>
    <row r="589">
      <c r="K589" s="46"/>
      <c r="L589" s="46"/>
    </row>
    <row r="590">
      <c r="K590" s="46"/>
      <c r="L590" s="46"/>
    </row>
    <row r="591">
      <c r="K591" s="46"/>
      <c r="L591" s="46"/>
    </row>
    <row r="592">
      <c r="K592" s="46"/>
      <c r="L592" s="46"/>
    </row>
    <row r="593">
      <c r="K593" s="46"/>
      <c r="L593" s="46"/>
    </row>
    <row r="594">
      <c r="K594" s="46"/>
      <c r="L594" s="46"/>
    </row>
    <row r="595">
      <c r="K595" s="46"/>
      <c r="L595" s="46"/>
    </row>
    <row r="596">
      <c r="K596" s="46"/>
      <c r="L596" s="46"/>
    </row>
    <row r="597">
      <c r="K597" s="46"/>
      <c r="L597" s="46"/>
    </row>
    <row r="598">
      <c r="K598" s="46"/>
      <c r="L598" s="46"/>
    </row>
    <row r="599">
      <c r="K599" s="46"/>
      <c r="L599" s="46"/>
    </row>
    <row r="600">
      <c r="K600" s="46"/>
      <c r="L600" s="46"/>
    </row>
    <row r="601">
      <c r="K601" s="46"/>
      <c r="L601" s="46"/>
    </row>
    <row r="602">
      <c r="K602" s="46"/>
      <c r="L602" s="46"/>
    </row>
    <row r="603">
      <c r="K603" s="46"/>
      <c r="L603" s="46"/>
    </row>
    <row r="604">
      <c r="K604" s="46"/>
      <c r="L604" s="46"/>
    </row>
    <row r="605">
      <c r="K605" s="46"/>
      <c r="L605" s="46"/>
    </row>
    <row r="606">
      <c r="K606" s="46"/>
      <c r="L606" s="46"/>
    </row>
    <row r="607">
      <c r="K607" s="46"/>
      <c r="L607" s="46"/>
    </row>
    <row r="608">
      <c r="K608" s="46"/>
      <c r="L608" s="46"/>
    </row>
    <row r="609">
      <c r="K609" s="46"/>
      <c r="L609" s="46"/>
    </row>
    <row r="610">
      <c r="K610" s="46"/>
      <c r="L610" s="46"/>
    </row>
    <row r="611">
      <c r="K611" s="46"/>
      <c r="L611" s="46"/>
    </row>
    <row r="612">
      <c r="K612" s="46"/>
      <c r="L612" s="46"/>
    </row>
    <row r="613">
      <c r="K613" s="46"/>
      <c r="L613" s="46"/>
    </row>
    <row r="614">
      <c r="K614" s="46"/>
      <c r="L614" s="46"/>
    </row>
    <row r="615">
      <c r="K615" s="46"/>
      <c r="L615" s="46"/>
    </row>
    <row r="616">
      <c r="K616" s="46"/>
      <c r="L616" s="46"/>
    </row>
    <row r="617">
      <c r="K617" s="46"/>
      <c r="L617" s="46"/>
    </row>
    <row r="618">
      <c r="K618" s="46"/>
      <c r="L618" s="46"/>
    </row>
    <row r="619">
      <c r="K619" s="46"/>
      <c r="L619" s="46"/>
    </row>
    <row r="620">
      <c r="K620" s="46"/>
      <c r="L620" s="46"/>
    </row>
    <row r="621">
      <c r="K621" s="46"/>
      <c r="L621" s="46"/>
    </row>
    <row r="622">
      <c r="K622" s="46"/>
      <c r="L622" s="46"/>
    </row>
    <row r="623">
      <c r="K623" s="46"/>
      <c r="L623" s="46"/>
    </row>
    <row r="624">
      <c r="K624" s="46"/>
      <c r="L624" s="46"/>
    </row>
    <row r="625">
      <c r="K625" s="46"/>
      <c r="L625" s="46"/>
    </row>
    <row r="626">
      <c r="K626" s="46"/>
      <c r="L626" s="46"/>
    </row>
    <row r="627">
      <c r="K627" s="46"/>
      <c r="L627" s="46"/>
    </row>
    <row r="628">
      <c r="K628" s="46"/>
      <c r="L628" s="46"/>
    </row>
    <row r="629">
      <c r="K629" s="46"/>
      <c r="L629" s="46"/>
    </row>
    <row r="630">
      <c r="K630" s="46"/>
      <c r="L630" s="46"/>
    </row>
    <row r="631">
      <c r="K631" s="46"/>
      <c r="L631" s="46"/>
    </row>
    <row r="632">
      <c r="K632" s="46"/>
      <c r="L632" s="46"/>
    </row>
    <row r="633">
      <c r="K633" s="46"/>
      <c r="L633" s="46"/>
    </row>
    <row r="634">
      <c r="K634" s="46"/>
      <c r="L634" s="46"/>
    </row>
    <row r="635">
      <c r="K635" s="46"/>
      <c r="L635" s="46"/>
    </row>
    <row r="636">
      <c r="K636" s="46"/>
      <c r="L636" s="46"/>
    </row>
    <row r="637">
      <c r="K637" s="46"/>
      <c r="L637" s="46"/>
    </row>
    <row r="638">
      <c r="K638" s="46"/>
      <c r="L638" s="46"/>
    </row>
    <row r="639">
      <c r="K639" s="46"/>
      <c r="L639" s="46"/>
    </row>
    <row r="640">
      <c r="K640" s="46"/>
      <c r="L640" s="46"/>
    </row>
    <row r="641">
      <c r="K641" s="46"/>
      <c r="L641" s="46"/>
    </row>
    <row r="642">
      <c r="K642" s="46"/>
      <c r="L642" s="46"/>
    </row>
    <row r="643">
      <c r="K643" s="46"/>
      <c r="L643" s="46"/>
    </row>
    <row r="644">
      <c r="K644" s="46"/>
      <c r="L644" s="46"/>
    </row>
    <row r="645">
      <c r="K645" s="46"/>
      <c r="L645" s="46"/>
    </row>
    <row r="646">
      <c r="K646" s="46"/>
      <c r="L646" s="46"/>
    </row>
    <row r="647">
      <c r="K647" s="46"/>
      <c r="L647" s="46"/>
    </row>
    <row r="648">
      <c r="K648" s="46"/>
      <c r="L648" s="46"/>
    </row>
    <row r="649">
      <c r="K649" s="46"/>
      <c r="L649" s="46"/>
    </row>
    <row r="650">
      <c r="K650" s="46"/>
      <c r="L650" s="46"/>
    </row>
    <row r="651">
      <c r="K651" s="46"/>
      <c r="L651" s="46"/>
    </row>
    <row r="652">
      <c r="K652" s="46"/>
      <c r="L652" s="46"/>
    </row>
    <row r="653">
      <c r="K653" s="46"/>
      <c r="L653" s="46"/>
    </row>
    <row r="654">
      <c r="K654" s="46"/>
      <c r="L654" s="46"/>
    </row>
    <row r="655">
      <c r="K655" s="46"/>
      <c r="L655" s="46"/>
    </row>
    <row r="656">
      <c r="K656" s="46"/>
      <c r="L656" s="46"/>
    </row>
    <row r="657">
      <c r="K657" s="46"/>
      <c r="L657" s="46"/>
    </row>
    <row r="658">
      <c r="K658" s="46"/>
      <c r="L658" s="46"/>
    </row>
    <row r="659">
      <c r="K659" s="46"/>
      <c r="L659" s="46"/>
    </row>
    <row r="660">
      <c r="K660" s="46"/>
      <c r="L660" s="46"/>
    </row>
    <row r="661">
      <c r="K661" s="46"/>
      <c r="L661" s="46"/>
    </row>
    <row r="662">
      <c r="K662" s="46"/>
      <c r="L662" s="46"/>
    </row>
    <row r="663">
      <c r="K663" s="46"/>
      <c r="L663" s="46"/>
    </row>
    <row r="664">
      <c r="K664" s="46"/>
      <c r="L664" s="46"/>
    </row>
    <row r="665">
      <c r="K665" s="46"/>
      <c r="L665" s="46"/>
    </row>
    <row r="666">
      <c r="K666" s="46"/>
      <c r="L666" s="46"/>
    </row>
    <row r="667">
      <c r="K667" s="46"/>
      <c r="L667" s="46"/>
    </row>
    <row r="668">
      <c r="K668" s="46"/>
      <c r="L668" s="46"/>
    </row>
    <row r="669">
      <c r="K669" s="46"/>
      <c r="L669" s="46"/>
    </row>
    <row r="670">
      <c r="K670" s="46"/>
      <c r="L670" s="46"/>
    </row>
    <row r="671">
      <c r="K671" s="46"/>
      <c r="L671" s="46"/>
    </row>
    <row r="672">
      <c r="K672" s="46"/>
      <c r="L672" s="46"/>
    </row>
    <row r="673">
      <c r="K673" s="46"/>
      <c r="L673" s="46"/>
    </row>
    <row r="674">
      <c r="K674" s="46"/>
      <c r="L674" s="46"/>
    </row>
    <row r="675">
      <c r="K675" s="46"/>
      <c r="L675" s="46"/>
    </row>
    <row r="676">
      <c r="K676" s="46"/>
      <c r="L676" s="46"/>
    </row>
    <row r="677">
      <c r="K677" s="46"/>
      <c r="L677" s="46"/>
    </row>
    <row r="678">
      <c r="K678" s="46"/>
      <c r="L678" s="46"/>
    </row>
    <row r="679">
      <c r="K679" s="46"/>
      <c r="L679" s="46"/>
    </row>
    <row r="680">
      <c r="K680" s="46"/>
      <c r="L680" s="46"/>
    </row>
    <row r="681">
      <c r="K681" s="46"/>
      <c r="L681" s="46"/>
    </row>
    <row r="682">
      <c r="K682" s="46"/>
      <c r="L682" s="46"/>
    </row>
    <row r="683">
      <c r="K683" s="46"/>
      <c r="L683" s="46"/>
    </row>
    <row r="684">
      <c r="K684" s="46"/>
      <c r="L684" s="46"/>
    </row>
    <row r="685">
      <c r="K685" s="46"/>
      <c r="L685" s="46"/>
    </row>
    <row r="686">
      <c r="K686" s="46"/>
      <c r="L686" s="46"/>
    </row>
    <row r="687">
      <c r="K687" s="46"/>
      <c r="L687" s="46"/>
    </row>
    <row r="688">
      <c r="K688" s="46"/>
      <c r="L688" s="46"/>
    </row>
    <row r="689">
      <c r="K689" s="46"/>
      <c r="L689" s="46"/>
    </row>
    <row r="690">
      <c r="K690" s="46"/>
      <c r="L690" s="46"/>
    </row>
    <row r="691">
      <c r="K691" s="46"/>
      <c r="L691" s="46"/>
    </row>
    <row r="692">
      <c r="K692" s="46"/>
      <c r="L692" s="46"/>
    </row>
    <row r="693">
      <c r="K693" s="46"/>
      <c r="L693" s="46"/>
    </row>
    <row r="694">
      <c r="K694" s="46"/>
      <c r="L694" s="46"/>
    </row>
    <row r="695">
      <c r="K695" s="46"/>
      <c r="L695" s="46"/>
    </row>
    <row r="696">
      <c r="K696" s="46"/>
      <c r="L696" s="46"/>
    </row>
    <row r="697">
      <c r="K697" s="46"/>
      <c r="L697" s="46"/>
    </row>
    <row r="698">
      <c r="K698" s="46"/>
      <c r="L698" s="46"/>
    </row>
    <row r="699">
      <c r="K699" s="46"/>
      <c r="L699" s="46"/>
    </row>
    <row r="700">
      <c r="K700" s="46"/>
      <c r="L700" s="46"/>
    </row>
    <row r="701">
      <c r="K701" s="46"/>
      <c r="L701" s="46"/>
    </row>
    <row r="702">
      <c r="K702" s="46"/>
      <c r="L702" s="46"/>
    </row>
    <row r="703">
      <c r="K703" s="46"/>
      <c r="L703" s="46"/>
    </row>
    <row r="704">
      <c r="K704" s="46"/>
      <c r="L704" s="46"/>
    </row>
    <row r="705">
      <c r="K705" s="46"/>
      <c r="L705" s="46"/>
    </row>
    <row r="706">
      <c r="K706" s="46"/>
      <c r="L706" s="46"/>
    </row>
    <row r="707">
      <c r="K707" s="46"/>
      <c r="L707" s="46"/>
    </row>
    <row r="708">
      <c r="K708" s="46"/>
      <c r="L708" s="46"/>
    </row>
    <row r="709">
      <c r="K709" s="46"/>
      <c r="L709" s="46"/>
    </row>
    <row r="710">
      <c r="K710" s="46"/>
      <c r="L710" s="46"/>
    </row>
    <row r="711">
      <c r="K711" s="46"/>
      <c r="L711" s="46"/>
    </row>
    <row r="712">
      <c r="K712" s="46"/>
      <c r="L712" s="46"/>
    </row>
    <row r="713">
      <c r="K713" s="46"/>
      <c r="L713" s="46"/>
    </row>
    <row r="714">
      <c r="K714" s="46"/>
      <c r="L714" s="46"/>
    </row>
    <row r="715">
      <c r="K715" s="46"/>
      <c r="L715" s="46"/>
    </row>
    <row r="716">
      <c r="K716" s="46"/>
      <c r="L716" s="46"/>
    </row>
    <row r="717">
      <c r="K717" s="46"/>
      <c r="L717" s="46"/>
    </row>
    <row r="718">
      <c r="K718" s="46"/>
      <c r="L718" s="46"/>
    </row>
    <row r="719">
      <c r="K719" s="46"/>
      <c r="L719" s="46"/>
    </row>
    <row r="720">
      <c r="K720" s="46"/>
      <c r="L720" s="46"/>
    </row>
    <row r="721">
      <c r="K721" s="46"/>
      <c r="L721" s="46"/>
    </row>
    <row r="722">
      <c r="K722" s="46"/>
      <c r="L722" s="46"/>
    </row>
    <row r="723">
      <c r="K723" s="46"/>
      <c r="L723" s="46"/>
    </row>
    <row r="724">
      <c r="K724" s="46"/>
      <c r="L724" s="46"/>
    </row>
    <row r="725">
      <c r="K725" s="46"/>
      <c r="L725" s="46"/>
    </row>
    <row r="726">
      <c r="K726" s="46"/>
      <c r="L726" s="46"/>
    </row>
    <row r="727">
      <c r="K727" s="46"/>
      <c r="L727" s="46"/>
    </row>
    <row r="728">
      <c r="K728" s="46"/>
      <c r="L728" s="46"/>
    </row>
    <row r="729">
      <c r="K729" s="46"/>
      <c r="L729" s="46"/>
    </row>
    <row r="730">
      <c r="K730" s="46"/>
      <c r="L730" s="46"/>
    </row>
    <row r="731">
      <c r="K731" s="46"/>
      <c r="L731" s="46"/>
    </row>
    <row r="732">
      <c r="K732" s="46"/>
      <c r="L732" s="46"/>
    </row>
    <row r="733">
      <c r="K733" s="46"/>
      <c r="L733" s="46"/>
    </row>
    <row r="734">
      <c r="K734" s="46"/>
      <c r="L734" s="46"/>
    </row>
    <row r="735">
      <c r="K735" s="46"/>
      <c r="L735" s="46"/>
    </row>
    <row r="736">
      <c r="K736" s="46"/>
      <c r="L736" s="46"/>
    </row>
    <row r="737">
      <c r="K737" s="46"/>
      <c r="L737" s="46"/>
    </row>
    <row r="738">
      <c r="K738" s="46"/>
      <c r="L738" s="46"/>
    </row>
    <row r="739">
      <c r="K739" s="46"/>
      <c r="L739" s="46"/>
    </row>
    <row r="740">
      <c r="K740" s="46"/>
      <c r="L740" s="46"/>
    </row>
    <row r="741">
      <c r="K741" s="46"/>
      <c r="L741" s="46"/>
    </row>
    <row r="742">
      <c r="K742" s="46"/>
      <c r="L742" s="46"/>
    </row>
    <row r="743">
      <c r="K743" s="46"/>
      <c r="L743" s="46"/>
    </row>
    <row r="744">
      <c r="K744" s="46"/>
      <c r="L744" s="46"/>
    </row>
    <row r="745">
      <c r="K745" s="46"/>
      <c r="L745" s="46"/>
    </row>
    <row r="746">
      <c r="K746" s="46"/>
      <c r="L746" s="46"/>
    </row>
    <row r="747">
      <c r="K747" s="46"/>
      <c r="L747" s="46"/>
    </row>
    <row r="748">
      <c r="K748" s="46"/>
      <c r="L748" s="46"/>
    </row>
    <row r="749">
      <c r="K749" s="46"/>
      <c r="L749" s="46"/>
    </row>
    <row r="750">
      <c r="K750" s="46"/>
      <c r="L750" s="46"/>
    </row>
    <row r="751">
      <c r="K751" s="46"/>
      <c r="L751" s="46"/>
    </row>
    <row r="752">
      <c r="K752" s="46"/>
      <c r="L752" s="46"/>
    </row>
    <row r="753">
      <c r="K753" s="46"/>
      <c r="L753" s="46"/>
    </row>
    <row r="754">
      <c r="K754" s="46"/>
      <c r="L754" s="46"/>
    </row>
    <row r="755">
      <c r="K755" s="46"/>
      <c r="L755" s="46"/>
    </row>
    <row r="756">
      <c r="K756" s="46"/>
      <c r="L756" s="46"/>
    </row>
    <row r="757">
      <c r="K757" s="46"/>
      <c r="L757" s="46"/>
    </row>
    <row r="758">
      <c r="K758" s="46"/>
      <c r="L758" s="46"/>
    </row>
    <row r="759">
      <c r="K759" s="46"/>
      <c r="L759" s="46"/>
    </row>
    <row r="760">
      <c r="K760" s="46"/>
      <c r="L760" s="46"/>
    </row>
    <row r="761">
      <c r="K761" s="46"/>
      <c r="L761" s="46"/>
    </row>
    <row r="762">
      <c r="K762" s="46"/>
      <c r="L762" s="46"/>
    </row>
    <row r="763">
      <c r="K763" s="46"/>
      <c r="L763" s="46"/>
    </row>
    <row r="764">
      <c r="K764" s="46"/>
      <c r="L764" s="46"/>
    </row>
    <row r="765">
      <c r="K765" s="46"/>
      <c r="L765" s="46"/>
    </row>
    <row r="766">
      <c r="K766" s="46"/>
      <c r="L766" s="46"/>
    </row>
    <row r="767">
      <c r="K767" s="46"/>
      <c r="L767" s="46"/>
    </row>
    <row r="768">
      <c r="K768" s="46"/>
      <c r="L768" s="46"/>
    </row>
    <row r="769">
      <c r="K769" s="46"/>
      <c r="L769" s="46"/>
    </row>
    <row r="770">
      <c r="K770" s="46"/>
      <c r="L770" s="46"/>
    </row>
    <row r="771">
      <c r="K771" s="46"/>
      <c r="L771" s="46"/>
    </row>
    <row r="772">
      <c r="K772" s="46"/>
      <c r="L772" s="46"/>
    </row>
    <row r="773">
      <c r="K773" s="46"/>
      <c r="L773" s="46"/>
    </row>
    <row r="774">
      <c r="K774" s="46"/>
      <c r="L774" s="46"/>
    </row>
    <row r="775">
      <c r="K775" s="46"/>
      <c r="L775" s="46"/>
    </row>
    <row r="776">
      <c r="K776" s="46"/>
      <c r="L776" s="46"/>
    </row>
    <row r="777">
      <c r="K777" s="46"/>
      <c r="L777" s="46"/>
    </row>
    <row r="778">
      <c r="K778" s="46"/>
      <c r="L778" s="46"/>
    </row>
    <row r="779">
      <c r="K779" s="46"/>
      <c r="L779" s="46"/>
    </row>
    <row r="780">
      <c r="K780" s="46"/>
      <c r="L780" s="46"/>
    </row>
    <row r="781">
      <c r="K781" s="46"/>
      <c r="L781" s="46"/>
    </row>
    <row r="782">
      <c r="K782" s="46"/>
      <c r="L782" s="46"/>
    </row>
    <row r="783">
      <c r="K783" s="46"/>
      <c r="L783" s="46"/>
    </row>
    <row r="784">
      <c r="K784" s="46"/>
      <c r="L784" s="46"/>
    </row>
    <row r="785">
      <c r="K785" s="46"/>
      <c r="L785" s="46"/>
    </row>
    <row r="786">
      <c r="K786" s="46"/>
      <c r="L786" s="46"/>
    </row>
    <row r="787">
      <c r="K787" s="46"/>
      <c r="L787" s="46"/>
    </row>
    <row r="788">
      <c r="K788" s="46"/>
      <c r="L788" s="46"/>
    </row>
    <row r="789">
      <c r="K789" s="46"/>
      <c r="L789" s="46"/>
    </row>
    <row r="790">
      <c r="K790" s="46"/>
      <c r="L790" s="46"/>
    </row>
    <row r="791">
      <c r="K791" s="46"/>
      <c r="L791" s="46"/>
    </row>
    <row r="792">
      <c r="K792" s="46"/>
      <c r="L792" s="46"/>
    </row>
    <row r="793">
      <c r="K793" s="46"/>
      <c r="L793" s="46"/>
    </row>
    <row r="794">
      <c r="K794" s="46"/>
      <c r="L794" s="46"/>
    </row>
    <row r="795">
      <c r="K795" s="46"/>
      <c r="L795" s="46"/>
    </row>
    <row r="796">
      <c r="K796" s="46"/>
      <c r="L796" s="46"/>
    </row>
    <row r="797">
      <c r="K797" s="46"/>
      <c r="L797" s="46"/>
    </row>
    <row r="798">
      <c r="K798" s="46"/>
      <c r="L798" s="46"/>
    </row>
    <row r="799">
      <c r="K799" s="46"/>
      <c r="L799" s="46"/>
    </row>
    <row r="800">
      <c r="K800" s="46"/>
      <c r="L800" s="46"/>
    </row>
    <row r="801">
      <c r="K801" s="46"/>
      <c r="L801" s="46"/>
    </row>
    <row r="802">
      <c r="K802" s="46"/>
      <c r="L802" s="46"/>
    </row>
    <row r="803">
      <c r="K803" s="46"/>
      <c r="L803" s="46"/>
    </row>
    <row r="804">
      <c r="K804" s="46"/>
      <c r="L804" s="46"/>
    </row>
    <row r="805">
      <c r="K805" s="46"/>
      <c r="L805" s="46"/>
    </row>
    <row r="806">
      <c r="K806" s="46"/>
      <c r="L806" s="46"/>
    </row>
    <row r="807">
      <c r="K807" s="46"/>
      <c r="L807" s="46"/>
    </row>
    <row r="808">
      <c r="K808" s="46"/>
      <c r="L808" s="46"/>
    </row>
    <row r="809">
      <c r="K809" s="46"/>
      <c r="L809" s="46"/>
    </row>
    <row r="810">
      <c r="K810" s="46"/>
      <c r="L810" s="46"/>
    </row>
    <row r="811">
      <c r="K811" s="46"/>
      <c r="L811" s="46"/>
    </row>
    <row r="812">
      <c r="K812" s="46"/>
      <c r="L812" s="46"/>
    </row>
    <row r="813">
      <c r="K813" s="46"/>
      <c r="L813" s="46"/>
    </row>
    <row r="814">
      <c r="K814" s="46"/>
      <c r="L814" s="46"/>
    </row>
    <row r="815">
      <c r="K815" s="46"/>
      <c r="L815" s="46"/>
    </row>
    <row r="816">
      <c r="K816" s="46"/>
      <c r="L816" s="46"/>
    </row>
    <row r="817">
      <c r="K817" s="46"/>
      <c r="L817" s="46"/>
    </row>
    <row r="818">
      <c r="K818" s="46"/>
      <c r="L818" s="46"/>
    </row>
    <row r="819">
      <c r="K819" s="46"/>
      <c r="L819" s="46"/>
    </row>
    <row r="820">
      <c r="K820" s="46"/>
      <c r="L820" s="46"/>
    </row>
    <row r="821">
      <c r="K821" s="46"/>
      <c r="L821" s="46"/>
    </row>
    <row r="822">
      <c r="K822" s="46"/>
      <c r="L822" s="46"/>
    </row>
    <row r="823">
      <c r="K823" s="46"/>
      <c r="L823" s="46"/>
    </row>
    <row r="824">
      <c r="K824" s="46"/>
      <c r="L824" s="46"/>
    </row>
    <row r="825">
      <c r="K825" s="46"/>
      <c r="L825" s="46"/>
    </row>
    <row r="826">
      <c r="K826" s="46"/>
      <c r="L826" s="46"/>
    </row>
    <row r="827">
      <c r="K827" s="46"/>
      <c r="L827" s="46"/>
    </row>
    <row r="828">
      <c r="K828" s="46"/>
      <c r="L828" s="46"/>
    </row>
    <row r="829">
      <c r="K829" s="46"/>
      <c r="L829" s="46"/>
    </row>
    <row r="830">
      <c r="K830" s="46"/>
      <c r="L830" s="46"/>
    </row>
    <row r="831">
      <c r="K831" s="46"/>
      <c r="L831" s="46"/>
    </row>
    <row r="832">
      <c r="K832" s="46"/>
      <c r="L832" s="46"/>
    </row>
    <row r="833">
      <c r="K833" s="46"/>
      <c r="L833" s="46"/>
    </row>
    <row r="834">
      <c r="K834" s="46"/>
      <c r="L834" s="46"/>
    </row>
    <row r="835">
      <c r="K835" s="46"/>
      <c r="L835" s="46"/>
    </row>
    <row r="836">
      <c r="K836" s="46"/>
      <c r="L836" s="46"/>
    </row>
    <row r="837">
      <c r="K837" s="46"/>
      <c r="L837" s="46"/>
    </row>
    <row r="838">
      <c r="K838" s="46"/>
      <c r="L838" s="46"/>
    </row>
    <row r="839">
      <c r="K839" s="46"/>
      <c r="L839" s="46"/>
    </row>
    <row r="840">
      <c r="K840" s="46"/>
      <c r="L840" s="46"/>
    </row>
    <row r="841">
      <c r="K841" s="46"/>
      <c r="L841" s="46"/>
    </row>
    <row r="842">
      <c r="K842" s="46"/>
      <c r="L842" s="46"/>
    </row>
    <row r="843">
      <c r="K843" s="46"/>
      <c r="L843" s="46"/>
    </row>
    <row r="844">
      <c r="K844" s="46"/>
      <c r="L844" s="46"/>
    </row>
    <row r="845">
      <c r="K845" s="46"/>
      <c r="L845" s="46"/>
    </row>
    <row r="846">
      <c r="K846" s="46"/>
      <c r="L846" s="46"/>
    </row>
    <row r="847">
      <c r="K847" s="46"/>
      <c r="L847" s="46"/>
    </row>
    <row r="848">
      <c r="K848" s="46"/>
      <c r="L848" s="46"/>
    </row>
    <row r="849">
      <c r="K849" s="46"/>
      <c r="L849" s="46"/>
    </row>
    <row r="850">
      <c r="K850" s="46"/>
      <c r="L850" s="46"/>
    </row>
    <row r="851">
      <c r="K851" s="46"/>
      <c r="L851" s="46"/>
    </row>
    <row r="852">
      <c r="K852" s="46"/>
      <c r="L852" s="46"/>
    </row>
    <row r="853">
      <c r="K853" s="46"/>
      <c r="L853" s="46"/>
    </row>
    <row r="854">
      <c r="K854" s="46"/>
      <c r="L854" s="46"/>
    </row>
    <row r="855">
      <c r="K855" s="46"/>
      <c r="L855" s="46"/>
    </row>
    <row r="856">
      <c r="K856" s="46"/>
      <c r="L856" s="46"/>
    </row>
    <row r="857">
      <c r="K857" s="46"/>
      <c r="L857" s="46"/>
    </row>
    <row r="858">
      <c r="K858" s="46"/>
      <c r="L858" s="46"/>
    </row>
    <row r="859">
      <c r="K859" s="46"/>
      <c r="L859" s="46"/>
    </row>
    <row r="860">
      <c r="K860" s="46"/>
      <c r="L860" s="46"/>
    </row>
    <row r="861">
      <c r="K861" s="46"/>
      <c r="L861" s="46"/>
    </row>
    <row r="862">
      <c r="K862" s="46"/>
      <c r="L862" s="46"/>
    </row>
    <row r="863">
      <c r="K863" s="46"/>
      <c r="L863" s="46"/>
    </row>
    <row r="864">
      <c r="K864" s="46"/>
      <c r="L864" s="46"/>
    </row>
    <row r="865">
      <c r="K865" s="46"/>
      <c r="L865" s="46"/>
    </row>
    <row r="866">
      <c r="K866" s="46"/>
      <c r="L866" s="46"/>
    </row>
    <row r="867">
      <c r="K867" s="46"/>
      <c r="L867" s="46"/>
    </row>
    <row r="868">
      <c r="K868" s="46"/>
      <c r="L868" s="46"/>
    </row>
    <row r="869">
      <c r="K869" s="46"/>
      <c r="L869" s="46"/>
    </row>
    <row r="870">
      <c r="K870" s="46"/>
      <c r="L870" s="46"/>
    </row>
    <row r="871">
      <c r="K871" s="46"/>
      <c r="L871" s="46"/>
    </row>
    <row r="872">
      <c r="K872" s="46"/>
      <c r="L872" s="46"/>
    </row>
    <row r="873">
      <c r="K873" s="46"/>
      <c r="L873" s="46"/>
    </row>
    <row r="874">
      <c r="K874" s="46"/>
      <c r="L874" s="46"/>
    </row>
    <row r="875">
      <c r="K875" s="46"/>
      <c r="L875" s="46"/>
    </row>
    <row r="876">
      <c r="K876" s="46"/>
      <c r="L876" s="46"/>
    </row>
    <row r="877">
      <c r="K877" s="46"/>
      <c r="L877" s="46"/>
    </row>
    <row r="878">
      <c r="K878" s="46"/>
      <c r="L878" s="46"/>
    </row>
    <row r="879">
      <c r="K879" s="46"/>
      <c r="L879" s="46"/>
    </row>
    <row r="880">
      <c r="K880" s="46"/>
      <c r="L880" s="46"/>
    </row>
    <row r="881">
      <c r="K881" s="46"/>
      <c r="L881" s="46"/>
    </row>
    <row r="882">
      <c r="K882" s="46"/>
      <c r="L882" s="46"/>
    </row>
    <row r="883">
      <c r="K883" s="46"/>
      <c r="L883" s="46"/>
    </row>
    <row r="884">
      <c r="K884" s="46"/>
      <c r="L884" s="46"/>
    </row>
    <row r="885">
      <c r="K885" s="46"/>
      <c r="L885" s="46"/>
    </row>
    <row r="886">
      <c r="K886" s="46"/>
      <c r="L886" s="46"/>
    </row>
    <row r="887">
      <c r="K887" s="46"/>
      <c r="L887" s="46"/>
    </row>
    <row r="888">
      <c r="K888" s="46"/>
      <c r="L888" s="46"/>
    </row>
    <row r="889">
      <c r="K889" s="46"/>
      <c r="L889" s="46"/>
    </row>
    <row r="890">
      <c r="K890" s="46"/>
      <c r="L890" s="46"/>
    </row>
    <row r="891">
      <c r="K891" s="46"/>
      <c r="L891" s="46"/>
    </row>
    <row r="892">
      <c r="K892" s="46"/>
      <c r="L892" s="46"/>
    </row>
    <row r="893">
      <c r="K893" s="46"/>
      <c r="L893" s="46"/>
    </row>
    <row r="894">
      <c r="K894" s="46"/>
      <c r="L894" s="46"/>
    </row>
    <row r="895">
      <c r="K895" s="46"/>
      <c r="L895" s="46"/>
    </row>
    <row r="896">
      <c r="K896" s="46"/>
      <c r="L896" s="46"/>
    </row>
    <row r="897">
      <c r="K897" s="46"/>
      <c r="L897" s="46"/>
    </row>
    <row r="898">
      <c r="K898" s="46"/>
      <c r="L898" s="46"/>
    </row>
    <row r="899">
      <c r="K899" s="46"/>
      <c r="L899" s="46"/>
    </row>
    <row r="900">
      <c r="K900" s="46"/>
      <c r="L900" s="46"/>
    </row>
    <row r="901">
      <c r="K901" s="46"/>
      <c r="L901" s="46"/>
    </row>
    <row r="902">
      <c r="K902" s="46"/>
      <c r="L902" s="46"/>
    </row>
    <row r="903">
      <c r="K903" s="46"/>
      <c r="L903" s="46"/>
    </row>
    <row r="904">
      <c r="K904" s="46"/>
      <c r="L904" s="46"/>
    </row>
    <row r="905">
      <c r="K905" s="46"/>
      <c r="L905" s="46"/>
    </row>
    <row r="906">
      <c r="K906" s="46"/>
      <c r="L906" s="46"/>
    </row>
    <row r="907">
      <c r="K907" s="46"/>
      <c r="L907" s="46"/>
    </row>
    <row r="908">
      <c r="K908" s="46"/>
      <c r="L908" s="46"/>
    </row>
    <row r="909">
      <c r="K909" s="46"/>
      <c r="L909" s="46"/>
    </row>
    <row r="910">
      <c r="K910" s="46"/>
      <c r="L910" s="46"/>
    </row>
    <row r="911">
      <c r="K911" s="46"/>
      <c r="L911" s="46"/>
    </row>
    <row r="912">
      <c r="K912" s="46"/>
      <c r="L912" s="46"/>
    </row>
    <row r="913">
      <c r="K913" s="46"/>
      <c r="L913" s="46"/>
    </row>
    <row r="914">
      <c r="K914" s="46"/>
      <c r="L914" s="46"/>
    </row>
    <row r="915">
      <c r="K915" s="46"/>
      <c r="L915" s="46"/>
    </row>
    <row r="916">
      <c r="K916" s="46"/>
      <c r="L916" s="46"/>
    </row>
    <row r="917">
      <c r="K917" s="46"/>
      <c r="L917" s="46"/>
    </row>
    <row r="918">
      <c r="K918" s="46"/>
      <c r="L918" s="46"/>
    </row>
    <row r="919">
      <c r="K919" s="46"/>
      <c r="L919" s="46"/>
    </row>
    <row r="920">
      <c r="K920" s="46"/>
      <c r="L920" s="46"/>
    </row>
    <row r="921">
      <c r="K921" s="46"/>
      <c r="L921" s="46"/>
    </row>
    <row r="922">
      <c r="K922" s="46"/>
      <c r="L922" s="46"/>
    </row>
    <row r="923">
      <c r="K923" s="46"/>
      <c r="L923" s="46"/>
    </row>
    <row r="924">
      <c r="K924" s="46"/>
      <c r="L924" s="46"/>
    </row>
    <row r="925">
      <c r="K925" s="46"/>
      <c r="L925" s="46"/>
    </row>
    <row r="926">
      <c r="K926" s="46"/>
      <c r="L926" s="46"/>
    </row>
    <row r="927">
      <c r="K927" s="46"/>
      <c r="L927" s="46"/>
    </row>
    <row r="928">
      <c r="K928" s="46"/>
      <c r="L928" s="46"/>
    </row>
    <row r="929">
      <c r="K929" s="46"/>
      <c r="L929" s="46"/>
    </row>
    <row r="930">
      <c r="K930" s="46"/>
      <c r="L930" s="46"/>
    </row>
    <row r="931">
      <c r="K931" s="46"/>
      <c r="L931" s="46"/>
    </row>
    <row r="932">
      <c r="K932" s="46"/>
      <c r="L932" s="46"/>
    </row>
    <row r="933">
      <c r="K933" s="46"/>
      <c r="L933" s="46"/>
    </row>
    <row r="934">
      <c r="K934" s="46"/>
      <c r="L934" s="46"/>
    </row>
    <row r="935">
      <c r="K935" s="46"/>
      <c r="L935" s="46"/>
    </row>
    <row r="936">
      <c r="K936" s="46"/>
      <c r="L936" s="46"/>
    </row>
    <row r="937">
      <c r="K937" s="46"/>
      <c r="L937" s="46"/>
    </row>
    <row r="938">
      <c r="K938" s="46"/>
      <c r="L938" s="46"/>
    </row>
    <row r="939">
      <c r="K939" s="46"/>
      <c r="L939" s="46"/>
    </row>
    <row r="940">
      <c r="K940" s="46"/>
      <c r="L940" s="46"/>
    </row>
    <row r="941">
      <c r="K941" s="46"/>
      <c r="L941" s="46"/>
    </row>
    <row r="942">
      <c r="K942" s="46"/>
      <c r="L942" s="46"/>
    </row>
    <row r="943">
      <c r="K943" s="46"/>
      <c r="L943" s="46"/>
    </row>
    <row r="944">
      <c r="K944" s="46"/>
      <c r="L944" s="46"/>
    </row>
    <row r="945">
      <c r="K945" s="46"/>
      <c r="L945" s="46"/>
    </row>
    <row r="946">
      <c r="K946" s="46"/>
      <c r="L946" s="46"/>
    </row>
    <row r="947">
      <c r="K947" s="46"/>
      <c r="L947" s="46"/>
    </row>
  </sheetData>
  <mergeCells count="4">
    <mergeCell ref="A3:A10"/>
    <mergeCell ref="A13:A20"/>
    <mergeCell ref="A23:A30"/>
    <mergeCell ref="A33:A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47" t="s">
        <v>80</v>
      </c>
      <c r="B1" s="47" t="s">
        <v>81</v>
      </c>
      <c r="C1" s="47" t="s">
        <v>82</v>
      </c>
      <c r="D1" s="47" t="s">
        <v>83</v>
      </c>
    </row>
    <row r="2">
      <c r="A2" s="47" t="s">
        <v>29</v>
      </c>
      <c r="B2" s="47" t="s">
        <v>11</v>
      </c>
      <c r="C2" s="47" t="s">
        <v>84</v>
      </c>
      <c r="D2" s="47" t="s">
        <v>85</v>
      </c>
    </row>
    <row r="3">
      <c r="A3" s="47" t="s">
        <v>29</v>
      </c>
      <c r="B3" s="47" t="s">
        <v>11</v>
      </c>
      <c r="C3" s="47" t="s">
        <v>86</v>
      </c>
      <c r="D3" s="47" t="s">
        <v>87</v>
      </c>
    </row>
    <row r="4">
      <c r="A4" s="47" t="s">
        <v>29</v>
      </c>
      <c r="B4" s="47" t="s">
        <v>11</v>
      </c>
      <c r="C4" s="47" t="s">
        <v>88</v>
      </c>
      <c r="D4" s="47" t="s">
        <v>89</v>
      </c>
    </row>
    <row r="5">
      <c r="A5" s="47" t="s">
        <v>29</v>
      </c>
      <c r="B5" s="47" t="s">
        <v>11</v>
      </c>
      <c r="C5" s="47" t="s">
        <v>90</v>
      </c>
      <c r="D5" s="47" t="s">
        <v>91</v>
      </c>
    </row>
    <row r="6">
      <c r="A6" s="47" t="s">
        <v>29</v>
      </c>
      <c r="B6" s="47" t="s">
        <v>11</v>
      </c>
      <c r="C6" s="47" t="s">
        <v>92</v>
      </c>
      <c r="D6" s="47" t="s">
        <v>93</v>
      </c>
    </row>
    <row r="7">
      <c r="A7" s="47" t="s">
        <v>29</v>
      </c>
      <c r="B7" s="47" t="s">
        <v>11</v>
      </c>
      <c r="C7" s="47" t="s">
        <v>94</v>
      </c>
      <c r="D7" s="47" t="s">
        <v>95</v>
      </c>
    </row>
    <row r="8">
      <c r="A8" s="47" t="s">
        <v>29</v>
      </c>
      <c r="B8" s="47" t="s">
        <v>11</v>
      </c>
      <c r="C8" s="47" t="s">
        <v>96</v>
      </c>
      <c r="D8" s="47" t="s">
        <v>97</v>
      </c>
    </row>
    <row r="9">
      <c r="A9" s="47" t="s">
        <v>29</v>
      </c>
      <c r="B9" s="47" t="s">
        <v>11</v>
      </c>
      <c r="C9" s="47" t="s">
        <v>98</v>
      </c>
      <c r="D9" s="47" t="s">
        <v>97</v>
      </c>
    </row>
    <row r="10">
      <c r="A10" s="47" t="s">
        <v>29</v>
      </c>
      <c r="B10" s="47" t="s">
        <v>11</v>
      </c>
      <c r="C10" s="47" t="s">
        <v>99</v>
      </c>
      <c r="D10" s="47" t="s">
        <v>100</v>
      </c>
    </row>
    <row r="11">
      <c r="A11" s="47" t="s">
        <v>29</v>
      </c>
      <c r="B11" s="47" t="s">
        <v>11</v>
      </c>
      <c r="C11" s="47" t="s">
        <v>101</v>
      </c>
      <c r="D11" s="47" t="s">
        <v>102</v>
      </c>
    </row>
    <row r="12">
      <c r="A12" s="47" t="s">
        <v>29</v>
      </c>
      <c r="B12" s="47" t="s">
        <v>11</v>
      </c>
      <c r="C12" s="47" t="s">
        <v>103</v>
      </c>
      <c r="D12" s="47" t="s">
        <v>104</v>
      </c>
    </row>
    <row r="13">
      <c r="A13" s="47" t="s">
        <v>29</v>
      </c>
      <c r="B13" s="47" t="s">
        <v>11</v>
      </c>
      <c r="C13" s="47" t="s">
        <v>105</v>
      </c>
      <c r="D13" s="47" t="s">
        <v>106</v>
      </c>
    </row>
    <row r="14">
      <c r="A14" s="47" t="s">
        <v>29</v>
      </c>
      <c r="B14" s="47" t="s">
        <v>11</v>
      </c>
      <c r="C14" s="47" t="s">
        <v>107</v>
      </c>
      <c r="D14" s="47" t="s">
        <v>108</v>
      </c>
    </row>
    <row r="15">
      <c r="A15" s="47" t="s">
        <v>29</v>
      </c>
      <c r="B15" s="47" t="s">
        <v>11</v>
      </c>
      <c r="C15" s="47" t="s">
        <v>109</v>
      </c>
      <c r="D15" s="47" t="s">
        <v>102</v>
      </c>
    </row>
    <row r="16">
      <c r="A16" s="47" t="s">
        <v>29</v>
      </c>
      <c r="B16" s="47" t="s">
        <v>11</v>
      </c>
      <c r="C16" s="47" t="s">
        <v>110</v>
      </c>
      <c r="D16" s="47" t="s">
        <v>108</v>
      </c>
    </row>
    <row r="17">
      <c r="A17" s="47" t="s">
        <v>29</v>
      </c>
      <c r="B17" s="47" t="s">
        <v>11</v>
      </c>
      <c r="C17" s="47" t="s">
        <v>111</v>
      </c>
      <c r="D17" s="47" t="s">
        <v>108</v>
      </c>
    </row>
    <row r="18">
      <c r="A18" s="47" t="s">
        <v>32</v>
      </c>
      <c r="B18" s="47" t="s">
        <v>11</v>
      </c>
      <c r="C18" s="47" t="s">
        <v>112</v>
      </c>
      <c r="D18" s="47" t="s">
        <v>113</v>
      </c>
    </row>
    <row r="19">
      <c r="A19" s="47" t="s">
        <v>32</v>
      </c>
      <c r="B19" s="47" t="s">
        <v>11</v>
      </c>
      <c r="C19" s="47" t="s">
        <v>114</v>
      </c>
      <c r="D19" s="47" t="s">
        <v>115</v>
      </c>
    </row>
    <row r="20">
      <c r="A20" s="47" t="s">
        <v>32</v>
      </c>
      <c r="B20" s="47" t="s">
        <v>11</v>
      </c>
      <c r="C20" s="47" t="s">
        <v>116</v>
      </c>
      <c r="D20" s="47" t="s">
        <v>117</v>
      </c>
    </row>
    <row r="21">
      <c r="A21" s="47" t="s">
        <v>32</v>
      </c>
      <c r="B21" s="47" t="s">
        <v>11</v>
      </c>
      <c r="C21" s="47" t="s">
        <v>118</v>
      </c>
      <c r="D21" s="47" t="s">
        <v>91</v>
      </c>
    </row>
    <row r="22">
      <c r="A22" s="47" t="s">
        <v>32</v>
      </c>
      <c r="B22" s="47" t="s">
        <v>11</v>
      </c>
      <c r="C22" s="47" t="s">
        <v>119</v>
      </c>
      <c r="D22" s="47" t="s">
        <v>113</v>
      </c>
    </row>
    <row r="23">
      <c r="A23" s="47" t="s">
        <v>32</v>
      </c>
      <c r="B23" s="47" t="s">
        <v>11</v>
      </c>
      <c r="C23" s="47" t="s">
        <v>120</v>
      </c>
      <c r="D23" s="47" t="s">
        <v>108</v>
      </c>
    </row>
    <row r="24">
      <c r="A24" s="47" t="s">
        <v>32</v>
      </c>
      <c r="B24" s="47" t="s">
        <v>11</v>
      </c>
      <c r="C24" s="47" t="s">
        <v>121</v>
      </c>
      <c r="D24" s="47" t="s">
        <v>104</v>
      </c>
    </row>
    <row r="25">
      <c r="A25" s="47" t="s">
        <v>32</v>
      </c>
      <c r="B25" s="47" t="s">
        <v>11</v>
      </c>
      <c r="C25" s="47" t="s">
        <v>122</v>
      </c>
      <c r="D25" s="47" t="s">
        <v>123</v>
      </c>
    </row>
    <row r="26">
      <c r="A26" s="47" t="s">
        <v>32</v>
      </c>
      <c r="B26" s="47" t="s">
        <v>11</v>
      </c>
      <c r="C26" s="47" t="s">
        <v>124</v>
      </c>
      <c r="D26" s="47" t="s">
        <v>87</v>
      </c>
    </row>
    <row r="27">
      <c r="A27" s="47" t="s">
        <v>32</v>
      </c>
      <c r="B27" s="47" t="s">
        <v>11</v>
      </c>
      <c r="C27" s="47" t="s">
        <v>125</v>
      </c>
      <c r="D27" s="47" t="s">
        <v>126</v>
      </c>
    </row>
    <row r="28">
      <c r="A28" s="47" t="s">
        <v>32</v>
      </c>
      <c r="B28" s="47" t="s">
        <v>11</v>
      </c>
      <c r="C28" s="47" t="s">
        <v>127</v>
      </c>
      <c r="D28" s="47" t="s">
        <v>123</v>
      </c>
    </row>
    <row r="29">
      <c r="A29" s="47" t="s">
        <v>32</v>
      </c>
      <c r="B29" s="47" t="s">
        <v>11</v>
      </c>
      <c r="C29" s="47" t="s">
        <v>128</v>
      </c>
      <c r="D29" s="47" t="s">
        <v>129</v>
      </c>
    </row>
    <row r="30">
      <c r="A30" s="47" t="s">
        <v>32</v>
      </c>
      <c r="B30" s="47" t="s">
        <v>11</v>
      </c>
      <c r="C30" s="47" t="s">
        <v>130</v>
      </c>
      <c r="D30" s="47" t="s">
        <v>102</v>
      </c>
    </row>
    <row r="31">
      <c r="A31" s="47" t="s">
        <v>32</v>
      </c>
      <c r="B31" s="47" t="s">
        <v>11</v>
      </c>
      <c r="C31" s="47" t="s">
        <v>111</v>
      </c>
      <c r="D31" s="47" t="s">
        <v>131</v>
      </c>
    </row>
    <row r="32">
      <c r="A32" s="47" t="s">
        <v>32</v>
      </c>
      <c r="B32" s="47" t="s">
        <v>11</v>
      </c>
      <c r="C32" s="47" t="s">
        <v>111</v>
      </c>
      <c r="D32" s="47" t="s">
        <v>117</v>
      </c>
    </row>
    <row r="33">
      <c r="A33" s="47" t="s">
        <v>9</v>
      </c>
      <c r="B33" s="47" t="s">
        <v>11</v>
      </c>
      <c r="C33" s="47" t="s">
        <v>132</v>
      </c>
      <c r="D33" s="47" t="s">
        <v>106</v>
      </c>
    </row>
    <row r="34">
      <c r="A34" s="47" t="s">
        <v>9</v>
      </c>
      <c r="B34" s="47" t="s">
        <v>11</v>
      </c>
      <c r="C34" s="47" t="s">
        <v>133</v>
      </c>
      <c r="D34" s="47" t="s">
        <v>89</v>
      </c>
    </row>
    <row r="35">
      <c r="A35" s="47" t="s">
        <v>9</v>
      </c>
      <c r="B35" s="47" t="s">
        <v>11</v>
      </c>
      <c r="C35" s="47" t="s">
        <v>134</v>
      </c>
      <c r="D35" s="47" t="s">
        <v>135</v>
      </c>
    </row>
    <row r="36">
      <c r="A36" s="47" t="s">
        <v>9</v>
      </c>
      <c r="B36" s="47" t="s">
        <v>11</v>
      </c>
      <c r="C36" s="47" t="s">
        <v>136</v>
      </c>
      <c r="D36" s="47" t="s">
        <v>137</v>
      </c>
    </row>
    <row r="37">
      <c r="A37" s="47" t="s">
        <v>9</v>
      </c>
      <c r="B37" s="47" t="s">
        <v>11</v>
      </c>
      <c r="C37" s="47" t="s">
        <v>138</v>
      </c>
      <c r="D37" s="47" t="s">
        <v>139</v>
      </c>
    </row>
    <row r="38">
      <c r="A38" s="47" t="s">
        <v>9</v>
      </c>
      <c r="B38" s="47" t="s">
        <v>11</v>
      </c>
      <c r="C38" s="47" t="s">
        <v>140</v>
      </c>
      <c r="D38" s="47" t="s">
        <v>141</v>
      </c>
    </row>
    <row r="39">
      <c r="A39" s="47" t="s">
        <v>9</v>
      </c>
      <c r="B39" s="47" t="s">
        <v>11</v>
      </c>
      <c r="C39" s="47" t="s">
        <v>142</v>
      </c>
      <c r="D39" s="47" t="s">
        <v>131</v>
      </c>
    </row>
    <row r="40">
      <c r="A40" s="47" t="s">
        <v>9</v>
      </c>
      <c r="B40" s="47" t="s">
        <v>11</v>
      </c>
      <c r="C40" s="47" t="s">
        <v>143</v>
      </c>
      <c r="D40" s="47" t="s">
        <v>139</v>
      </c>
    </row>
    <row r="41">
      <c r="A41" s="47" t="s">
        <v>9</v>
      </c>
      <c r="B41" s="47" t="s">
        <v>11</v>
      </c>
      <c r="C41" s="47" t="s">
        <v>144</v>
      </c>
      <c r="D41" s="47" t="s">
        <v>145</v>
      </c>
    </row>
    <row r="42">
      <c r="A42" s="47" t="s">
        <v>9</v>
      </c>
      <c r="B42" s="47" t="s">
        <v>11</v>
      </c>
      <c r="C42" s="47" t="s">
        <v>146</v>
      </c>
      <c r="D42" s="47" t="s">
        <v>145</v>
      </c>
    </row>
    <row r="43">
      <c r="A43" s="47" t="s">
        <v>9</v>
      </c>
      <c r="B43" s="47" t="s">
        <v>11</v>
      </c>
      <c r="C43" s="47" t="s">
        <v>147</v>
      </c>
      <c r="D43" s="47" t="s">
        <v>129</v>
      </c>
    </row>
    <row r="44">
      <c r="A44" s="47" t="s">
        <v>9</v>
      </c>
      <c r="B44" s="47" t="s">
        <v>11</v>
      </c>
      <c r="C44" s="47" t="s">
        <v>148</v>
      </c>
      <c r="D44" s="47" t="s">
        <v>113</v>
      </c>
    </row>
    <row r="45">
      <c r="A45" s="47" t="s">
        <v>9</v>
      </c>
      <c r="B45" s="47" t="s">
        <v>11</v>
      </c>
      <c r="C45" s="47" t="s">
        <v>149</v>
      </c>
      <c r="D45" s="47" t="s">
        <v>150</v>
      </c>
    </row>
    <row r="46">
      <c r="A46" s="47" t="s">
        <v>9</v>
      </c>
      <c r="B46" s="47" t="s">
        <v>11</v>
      </c>
      <c r="C46" s="47" t="s">
        <v>151</v>
      </c>
      <c r="D46" s="47" t="s">
        <v>139</v>
      </c>
    </row>
    <row r="47">
      <c r="A47" s="47" t="s">
        <v>9</v>
      </c>
      <c r="B47" s="47" t="s">
        <v>11</v>
      </c>
      <c r="C47" s="47" t="s">
        <v>152</v>
      </c>
      <c r="D47" s="47" t="s">
        <v>117</v>
      </c>
    </row>
    <row r="48">
      <c r="A48" s="47" t="s">
        <v>9</v>
      </c>
      <c r="B48" s="47" t="s">
        <v>11</v>
      </c>
      <c r="C48" s="47" t="s">
        <v>111</v>
      </c>
      <c r="D48" s="47" t="s">
        <v>150</v>
      </c>
    </row>
    <row r="49">
      <c r="A49" s="47" t="s">
        <v>19</v>
      </c>
      <c r="B49" s="47" t="s">
        <v>11</v>
      </c>
      <c r="C49" s="47" t="s">
        <v>153</v>
      </c>
      <c r="D49" s="47" t="s">
        <v>113</v>
      </c>
    </row>
    <row r="50">
      <c r="A50" s="47" t="s">
        <v>19</v>
      </c>
      <c r="B50" s="47" t="s">
        <v>11</v>
      </c>
      <c r="C50" s="47" t="s">
        <v>154</v>
      </c>
      <c r="D50" s="47" t="s">
        <v>104</v>
      </c>
    </row>
    <row r="51">
      <c r="A51" s="47" t="s">
        <v>19</v>
      </c>
      <c r="B51" s="47" t="s">
        <v>11</v>
      </c>
      <c r="C51" s="47" t="s">
        <v>155</v>
      </c>
      <c r="D51" s="47" t="s">
        <v>131</v>
      </c>
    </row>
    <row r="52">
      <c r="A52" s="47" t="s">
        <v>19</v>
      </c>
      <c r="B52" s="47" t="s">
        <v>11</v>
      </c>
      <c r="C52" s="47" t="s">
        <v>156</v>
      </c>
      <c r="D52" s="47" t="s">
        <v>157</v>
      </c>
    </row>
    <row r="53">
      <c r="A53" s="47" t="s">
        <v>19</v>
      </c>
      <c r="B53" s="47" t="s">
        <v>11</v>
      </c>
      <c r="C53" s="47" t="s">
        <v>158</v>
      </c>
      <c r="D53" s="47" t="s">
        <v>117</v>
      </c>
    </row>
    <row r="54">
      <c r="A54" s="47" t="s">
        <v>19</v>
      </c>
      <c r="B54" s="47" t="s">
        <v>11</v>
      </c>
      <c r="C54" s="47" t="s">
        <v>159</v>
      </c>
      <c r="D54" s="47" t="s">
        <v>104</v>
      </c>
    </row>
    <row r="55">
      <c r="A55" s="47" t="s">
        <v>19</v>
      </c>
      <c r="B55" s="47" t="s">
        <v>11</v>
      </c>
      <c r="C55" s="47" t="s">
        <v>160</v>
      </c>
      <c r="D55" s="47" t="s">
        <v>106</v>
      </c>
    </row>
    <row r="56">
      <c r="A56" s="47" t="s">
        <v>19</v>
      </c>
      <c r="B56" s="47" t="s">
        <v>11</v>
      </c>
      <c r="C56" s="47" t="s">
        <v>161</v>
      </c>
      <c r="D56" s="47" t="s">
        <v>137</v>
      </c>
    </row>
    <row r="57">
      <c r="A57" s="47" t="s">
        <v>19</v>
      </c>
      <c r="B57" s="47" t="s">
        <v>11</v>
      </c>
      <c r="C57" s="47" t="s">
        <v>162</v>
      </c>
      <c r="D57" s="47" t="s">
        <v>163</v>
      </c>
    </row>
    <row r="58">
      <c r="A58" s="47" t="s">
        <v>19</v>
      </c>
      <c r="B58" s="47" t="s">
        <v>11</v>
      </c>
      <c r="C58" s="47" t="s">
        <v>164</v>
      </c>
      <c r="D58" s="47" t="s">
        <v>165</v>
      </c>
    </row>
    <row r="59">
      <c r="A59" s="47" t="s">
        <v>19</v>
      </c>
      <c r="B59" s="47" t="s">
        <v>11</v>
      </c>
      <c r="C59" s="47" t="s">
        <v>166</v>
      </c>
      <c r="D59" s="47" t="s">
        <v>93</v>
      </c>
    </row>
    <row r="60">
      <c r="A60" s="47" t="s">
        <v>19</v>
      </c>
      <c r="B60" s="47" t="s">
        <v>11</v>
      </c>
      <c r="C60" s="47" t="s">
        <v>167</v>
      </c>
      <c r="D60" s="47" t="s">
        <v>168</v>
      </c>
    </row>
    <row r="61">
      <c r="A61" s="47" t="s">
        <v>19</v>
      </c>
      <c r="B61" s="47" t="s">
        <v>11</v>
      </c>
      <c r="C61" s="47" t="s">
        <v>169</v>
      </c>
      <c r="D61" s="47" t="s">
        <v>126</v>
      </c>
    </row>
    <row r="62">
      <c r="A62" s="47" t="s">
        <v>19</v>
      </c>
      <c r="B62" s="47" t="s">
        <v>11</v>
      </c>
      <c r="C62" s="47" t="s">
        <v>111</v>
      </c>
      <c r="D62" s="47" t="s">
        <v>97</v>
      </c>
    </row>
    <row r="63">
      <c r="A63" s="47" t="s">
        <v>19</v>
      </c>
      <c r="B63" s="47" t="s">
        <v>11</v>
      </c>
      <c r="C63" s="47" t="s">
        <v>111</v>
      </c>
      <c r="D63" s="47" t="s">
        <v>129</v>
      </c>
    </row>
    <row r="64">
      <c r="A64" s="47" t="s">
        <v>25</v>
      </c>
      <c r="B64" s="47" t="s">
        <v>11</v>
      </c>
      <c r="C64" s="47" t="s">
        <v>170</v>
      </c>
      <c r="D64" s="47" t="s">
        <v>165</v>
      </c>
    </row>
    <row r="65">
      <c r="A65" s="47" t="s">
        <v>25</v>
      </c>
      <c r="B65" s="47" t="s">
        <v>11</v>
      </c>
      <c r="C65" s="47" t="s">
        <v>171</v>
      </c>
      <c r="D65" s="47" t="s">
        <v>150</v>
      </c>
    </row>
    <row r="66">
      <c r="A66" s="47" t="s">
        <v>25</v>
      </c>
      <c r="B66" s="47" t="s">
        <v>11</v>
      </c>
      <c r="C66" s="47" t="s">
        <v>172</v>
      </c>
      <c r="D66" s="47" t="s">
        <v>163</v>
      </c>
    </row>
    <row r="67">
      <c r="A67" s="47" t="s">
        <v>25</v>
      </c>
      <c r="B67" s="47" t="s">
        <v>11</v>
      </c>
      <c r="C67" s="47" t="s">
        <v>173</v>
      </c>
      <c r="D67" s="47" t="s">
        <v>85</v>
      </c>
    </row>
    <row r="68">
      <c r="A68" s="47" t="s">
        <v>25</v>
      </c>
      <c r="B68" s="47" t="s">
        <v>11</v>
      </c>
      <c r="C68" s="47" t="s">
        <v>174</v>
      </c>
      <c r="D68" s="47" t="s">
        <v>129</v>
      </c>
    </row>
    <row r="69">
      <c r="A69" s="47" t="s">
        <v>25</v>
      </c>
      <c r="B69" s="47" t="s">
        <v>11</v>
      </c>
      <c r="C69" s="47" t="s">
        <v>175</v>
      </c>
      <c r="D69" s="47" t="s">
        <v>176</v>
      </c>
    </row>
    <row r="70">
      <c r="A70" s="47" t="s">
        <v>25</v>
      </c>
      <c r="B70" s="47" t="s">
        <v>11</v>
      </c>
      <c r="C70" s="47" t="s">
        <v>177</v>
      </c>
      <c r="D70" s="47" t="s">
        <v>97</v>
      </c>
    </row>
    <row r="71">
      <c r="A71" s="47" t="s">
        <v>25</v>
      </c>
      <c r="B71" s="47" t="s">
        <v>11</v>
      </c>
      <c r="C71" s="47" t="s">
        <v>178</v>
      </c>
      <c r="D71" s="47" t="s">
        <v>168</v>
      </c>
    </row>
    <row r="72">
      <c r="A72" s="47" t="s">
        <v>25</v>
      </c>
      <c r="B72" s="47" t="s">
        <v>11</v>
      </c>
      <c r="C72" s="47" t="s">
        <v>179</v>
      </c>
      <c r="D72" s="47" t="s">
        <v>89</v>
      </c>
    </row>
    <row r="73">
      <c r="A73" s="47" t="s">
        <v>25</v>
      </c>
      <c r="B73" s="47" t="s">
        <v>11</v>
      </c>
      <c r="C73" s="47" t="s">
        <v>180</v>
      </c>
      <c r="D73" s="47" t="s">
        <v>85</v>
      </c>
    </row>
    <row r="74">
      <c r="A74" s="47" t="s">
        <v>25</v>
      </c>
      <c r="B74" s="47" t="s">
        <v>11</v>
      </c>
      <c r="C74" s="47" t="s">
        <v>181</v>
      </c>
      <c r="D74" s="47" t="s">
        <v>168</v>
      </c>
    </row>
    <row r="75">
      <c r="A75" s="47" t="s">
        <v>25</v>
      </c>
      <c r="B75" s="47" t="s">
        <v>11</v>
      </c>
      <c r="C75" s="47" t="s">
        <v>182</v>
      </c>
      <c r="D75" s="47" t="s">
        <v>100</v>
      </c>
    </row>
    <row r="76">
      <c r="A76" s="47" t="s">
        <v>25</v>
      </c>
      <c r="B76" s="47" t="s">
        <v>11</v>
      </c>
      <c r="C76" s="47" t="s">
        <v>183</v>
      </c>
      <c r="D76" s="47" t="s">
        <v>163</v>
      </c>
    </row>
    <row r="77">
      <c r="A77" s="47" t="s">
        <v>25</v>
      </c>
      <c r="B77" s="47" t="s">
        <v>11</v>
      </c>
      <c r="C77" s="47" t="s">
        <v>184</v>
      </c>
      <c r="D77" s="47" t="s">
        <v>115</v>
      </c>
    </row>
    <row r="78">
      <c r="A78" s="47" t="s">
        <v>25</v>
      </c>
      <c r="B78" s="47" t="s">
        <v>11</v>
      </c>
      <c r="C78" s="47" t="s">
        <v>111</v>
      </c>
      <c r="D78" s="47" t="s">
        <v>85</v>
      </c>
    </row>
    <row r="79">
      <c r="A79" s="47" t="s">
        <v>12</v>
      </c>
      <c r="B79" s="47" t="s">
        <v>11</v>
      </c>
      <c r="C79" s="47" t="s">
        <v>185</v>
      </c>
      <c r="D79" s="47" t="s">
        <v>95</v>
      </c>
    </row>
    <row r="80">
      <c r="A80" s="47" t="s">
        <v>12</v>
      </c>
      <c r="B80" s="47" t="s">
        <v>11</v>
      </c>
      <c r="C80" s="47" t="s">
        <v>186</v>
      </c>
      <c r="D80" s="47" t="s">
        <v>187</v>
      </c>
    </row>
    <row r="81">
      <c r="A81" s="47" t="s">
        <v>12</v>
      </c>
      <c r="B81" s="47" t="s">
        <v>11</v>
      </c>
      <c r="C81" s="47" t="s">
        <v>188</v>
      </c>
      <c r="D81" s="47" t="s">
        <v>117</v>
      </c>
    </row>
    <row r="82">
      <c r="A82" s="47" t="s">
        <v>12</v>
      </c>
      <c r="B82" s="47" t="s">
        <v>11</v>
      </c>
      <c r="C82" s="47" t="s">
        <v>189</v>
      </c>
      <c r="D82" s="47" t="s">
        <v>129</v>
      </c>
    </row>
    <row r="83">
      <c r="A83" s="47" t="s">
        <v>12</v>
      </c>
      <c r="B83" s="47" t="s">
        <v>11</v>
      </c>
      <c r="C83" s="47" t="s">
        <v>190</v>
      </c>
      <c r="D83" s="47" t="s">
        <v>91</v>
      </c>
    </row>
    <row r="84">
      <c r="A84" s="47" t="s">
        <v>12</v>
      </c>
      <c r="B84" s="47" t="s">
        <v>11</v>
      </c>
      <c r="C84" s="47" t="s">
        <v>191</v>
      </c>
      <c r="D84" s="47" t="s">
        <v>85</v>
      </c>
    </row>
    <row r="85">
      <c r="A85" s="47" t="s">
        <v>12</v>
      </c>
      <c r="B85" s="47" t="s">
        <v>11</v>
      </c>
      <c r="C85" s="47" t="s">
        <v>192</v>
      </c>
      <c r="D85" s="47" t="s">
        <v>131</v>
      </c>
    </row>
    <row r="86">
      <c r="A86" s="47" t="s">
        <v>12</v>
      </c>
      <c r="B86" s="47" t="s">
        <v>11</v>
      </c>
      <c r="C86" s="47" t="s">
        <v>193</v>
      </c>
      <c r="D86" s="47" t="s">
        <v>113</v>
      </c>
    </row>
    <row r="87">
      <c r="A87" s="47" t="s">
        <v>12</v>
      </c>
      <c r="B87" s="47" t="s">
        <v>11</v>
      </c>
      <c r="C87" s="47" t="s">
        <v>194</v>
      </c>
      <c r="D87" s="47" t="s">
        <v>168</v>
      </c>
    </row>
    <row r="88">
      <c r="A88" s="47" t="s">
        <v>12</v>
      </c>
      <c r="B88" s="47" t="s">
        <v>11</v>
      </c>
      <c r="C88" s="47" t="s">
        <v>195</v>
      </c>
      <c r="D88" s="47" t="s">
        <v>141</v>
      </c>
    </row>
    <row r="89">
      <c r="A89" s="47" t="s">
        <v>12</v>
      </c>
      <c r="B89" s="47" t="s">
        <v>11</v>
      </c>
      <c r="C89" s="47" t="s">
        <v>196</v>
      </c>
      <c r="D89" s="47" t="s">
        <v>131</v>
      </c>
    </row>
    <row r="90">
      <c r="A90" s="47" t="s">
        <v>12</v>
      </c>
      <c r="B90" s="47" t="s">
        <v>11</v>
      </c>
      <c r="C90" s="47" t="s">
        <v>197</v>
      </c>
      <c r="D90" s="47" t="s">
        <v>89</v>
      </c>
    </row>
    <row r="91">
      <c r="A91" s="47" t="s">
        <v>12</v>
      </c>
      <c r="B91" s="47" t="s">
        <v>11</v>
      </c>
      <c r="C91" s="47" t="s">
        <v>198</v>
      </c>
      <c r="D91" s="47" t="s">
        <v>108</v>
      </c>
    </row>
    <row r="92">
      <c r="A92" s="47" t="s">
        <v>12</v>
      </c>
      <c r="B92" s="47" t="s">
        <v>11</v>
      </c>
      <c r="C92" s="47" t="s">
        <v>199</v>
      </c>
      <c r="D92" s="47" t="s">
        <v>150</v>
      </c>
    </row>
    <row r="93">
      <c r="A93" s="47" t="s">
        <v>12</v>
      </c>
      <c r="B93" s="47" t="s">
        <v>11</v>
      </c>
      <c r="C93" s="47" t="s">
        <v>111</v>
      </c>
      <c r="D93" s="47" t="s">
        <v>113</v>
      </c>
    </row>
    <row r="94">
      <c r="A94" s="47" t="s">
        <v>23</v>
      </c>
      <c r="B94" s="47" t="s">
        <v>11</v>
      </c>
      <c r="C94" s="47" t="s">
        <v>200</v>
      </c>
      <c r="D94" s="47" t="s">
        <v>176</v>
      </c>
    </row>
    <row r="95">
      <c r="A95" s="47" t="s">
        <v>23</v>
      </c>
      <c r="B95" s="47" t="s">
        <v>11</v>
      </c>
      <c r="C95" s="47" t="s">
        <v>201</v>
      </c>
      <c r="D95" s="47" t="s">
        <v>187</v>
      </c>
    </row>
    <row r="96">
      <c r="A96" s="47" t="s">
        <v>23</v>
      </c>
      <c r="B96" s="47" t="s">
        <v>11</v>
      </c>
      <c r="C96" s="47" t="s">
        <v>202</v>
      </c>
      <c r="D96" s="47" t="s">
        <v>165</v>
      </c>
    </row>
    <row r="97">
      <c r="A97" s="47" t="s">
        <v>23</v>
      </c>
      <c r="B97" s="47" t="s">
        <v>11</v>
      </c>
      <c r="C97" s="47" t="s">
        <v>203</v>
      </c>
      <c r="D97" s="47" t="s">
        <v>135</v>
      </c>
    </row>
    <row r="98">
      <c r="A98" s="47" t="s">
        <v>23</v>
      </c>
      <c r="B98" s="47" t="s">
        <v>11</v>
      </c>
      <c r="C98" s="47" t="s">
        <v>204</v>
      </c>
      <c r="D98" s="47" t="s">
        <v>123</v>
      </c>
    </row>
    <row r="99">
      <c r="A99" s="47" t="s">
        <v>23</v>
      </c>
      <c r="B99" s="47" t="s">
        <v>11</v>
      </c>
      <c r="C99" s="47" t="s">
        <v>205</v>
      </c>
      <c r="D99" s="47" t="s">
        <v>129</v>
      </c>
    </row>
    <row r="100">
      <c r="A100" s="47" t="s">
        <v>23</v>
      </c>
      <c r="B100" s="47" t="s">
        <v>11</v>
      </c>
      <c r="C100" s="47" t="s">
        <v>206</v>
      </c>
      <c r="D100" s="47" t="s">
        <v>135</v>
      </c>
    </row>
    <row r="101">
      <c r="A101" s="47" t="s">
        <v>23</v>
      </c>
      <c r="B101" s="47" t="s">
        <v>11</v>
      </c>
      <c r="C101" s="47" t="s">
        <v>207</v>
      </c>
      <c r="D101" s="47" t="s">
        <v>87</v>
      </c>
    </row>
    <row r="102">
      <c r="A102" s="47" t="s">
        <v>23</v>
      </c>
      <c r="B102" s="47" t="s">
        <v>11</v>
      </c>
      <c r="C102" s="47" t="s">
        <v>208</v>
      </c>
      <c r="D102" s="47" t="s">
        <v>126</v>
      </c>
    </row>
    <row r="103">
      <c r="A103" s="47" t="s">
        <v>23</v>
      </c>
      <c r="B103" s="47" t="s">
        <v>11</v>
      </c>
      <c r="C103" s="47" t="s">
        <v>209</v>
      </c>
      <c r="D103" s="47" t="s">
        <v>157</v>
      </c>
    </row>
    <row r="104">
      <c r="A104" s="47" t="s">
        <v>23</v>
      </c>
      <c r="B104" s="47" t="s">
        <v>11</v>
      </c>
      <c r="C104" s="47" t="s">
        <v>210</v>
      </c>
      <c r="D104" s="47" t="s">
        <v>157</v>
      </c>
    </row>
    <row r="105">
      <c r="A105" s="47" t="s">
        <v>23</v>
      </c>
      <c r="B105" s="47" t="s">
        <v>11</v>
      </c>
      <c r="C105" s="47" t="s">
        <v>211</v>
      </c>
      <c r="D105" s="47" t="s">
        <v>113</v>
      </c>
    </row>
    <row r="106">
      <c r="A106" s="47" t="s">
        <v>23</v>
      </c>
      <c r="B106" s="47" t="s">
        <v>11</v>
      </c>
      <c r="C106" s="47" t="s">
        <v>212</v>
      </c>
      <c r="D106" s="47" t="s">
        <v>123</v>
      </c>
    </row>
    <row r="107">
      <c r="A107" s="47" t="s">
        <v>23</v>
      </c>
      <c r="B107" s="47" t="s">
        <v>11</v>
      </c>
      <c r="C107" s="47" t="s">
        <v>213</v>
      </c>
      <c r="D107" s="47" t="s">
        <v>113</v>
      </c>
    </row>
    <row r="108">
      <c r="A108" s="47" t="s">
        <v>23</v>
      </c>
      <c r="B108" s="47" t="s">
        <v>11</v>
      </c>
      <c r="C108" s="47" t="s">
        <v>111</v>
      </c>
      <c r="D108" s="47" t="s">
        <v>115</v>
      </c>
    </row>
    <row r="109">
      <c r="A109" s="47" t="s">
        <v>16</v>
      </c>
      <c r="B109" s="47" t="s">
        <v>11</v>
      </c>
      <c r="C109" s="47" t="s">
        <v>214</v>
      </c>
      <c r="D109" s="47" t="s">
        <v>131</v>
      </c>
    </row>
    <row r="110">
      <c r="A110" s="47" t="s">
        <v>16</v>
      </c>
      <c r="B110" s="47" t="s">
        <v>11</v>
      </c>
      <c r="C110" s="47" t="s">
        <v>215</v>
      </c>
      <c r="D110" s="47" t="s">
        <v>91</v>
      </c>
    </row>
    <row r="111">
      <c r="A111" s="47" t="s">
        <v>16</v>
      </c>
      <c r="B111" s="47" t="s">
        <v>11</v>
      </c>
      <c r="C111" s="47" t="s">
        <v>216</v>
      </c>
      <c r="D111" s="47" t="s">
        <v>85</v>
      </c>
    </row>
    <row r="112">
      <c r="A112" s="47" t="s">
        <v>16</v>
      </c>
      <c r="B112" s="47" t="s">
        <v>11</v>
      </c>
      <c r="C112" s="47" t="s">
        <v>217</v>
      </c>
      <c r="D112" s="47" t="s">
        <v>218</v>
      </c>
    </row>
    <row r="113">
      <c r="A113" s="47" t="s">
        <v>16</v>
      </c>
      <c r="B113" s="47" t="s">
        <v>11</v>
      </c>
      <c r="C113" s="47" t="s">
        <v>219</v>
      </c>
      <c r="D113" s="47" t="s">
        <v>165</v>
      </c>
    </row>
    <row r="114">
      <c r="A114" s="47" t="s">
        <v>16</v>
      </c>
      <c r="B114" s="47" t="s">
        <v>11</v>
      </c>
      <c r="C114" s="47" t="s">
        <v>220</v>
      </c>
      <c r="D114" s="47" t="s">
        <v>115</v>
      </c>
    </row>
    <row r="115">
      <c r="A115" s="47" t="s">
        <v>16</v>
      </c>
      <c r="B115" s="47" t="s">
        <v>11</v>
      </c>
      <c r="C115" s="47" t="s">
        <v>221</v>
      </c>
      <c r="D115" s="47" t="s">
        <v>115</v>
      </c>
    </row>
    <row r="116">
      <c r="A116" s="47" t="s">
        <v>16</v>
      </c>
      <c r="B116" s="47" t="s">
        <v>11</v>
      </c>
      <c r="C116" s="47" t="s">
        <v>222</v>
      </c>
      <c r="D116" s="47" t="s">
        <v>115</v>
      </c>
    </row>
    <row r="117">
      <c r="A117" s="47" t="s">
        <v>16</v>
      </c>
      <c r="B117" s="47" t="s">
        <v>11</v>
      </c>
      <c r="C117" s="47" t="s">
        <v>223</v>
      </c>
      <c r="D117" s="47" t="s">
        <v>176</v>
      </c>
    </row>
    <row r="118">
      <c r="A118" s="47" t="s">
        <v>16</v>
      </c>
      <c r="B118" s="47" t="s">
        <v>11</v>
      </c>
      <c r="C118" s="47" t="s">
        <v>224</v>
      </c>
      <c r="D118" s="47" t="s">
        <v>95</v>
      </c>
    </row>
    <row r="119">
      <c r="A119" s="47" t="s">
        <v>16</v>
      </c>
      <c r="B119" s="47" t="s">
        <v>11</v>
      </c>
      <c r="C119" s="47" t="s">
        <v>225</v>
      </c>
      <c r="D119" s="47" t="s">
        <v>91</v>
      </c>
    </row>
    <row r="120">
      <c r="A120" s="47" t="s">
        <v>16</v>
      </c>
      <c r="B120" s="47" t="s">
        <v>11</v>
      </c>
      <c r="C120" s="47" t="s">
        <v>226</v>
      </c>
      <c r="D120" s="47" t="s">
        <v>97</v>
      </c>
    </row>
    <row r="121">
      <c r="A121" s="47" t="s">
        <v>16</v>
      </c>
      <c r="B121" s="47" t="s">
        <v>11</v>
      </c>
      <c r="C121" s="47" t="s">
        <v>227</v>
      </c>
      <c r="D121" s="47" t="s">
        <v>100</v>
      </c>
    </row>
    <row r="122">
      <c r="A122" s="47" t="s">
        <v>16</v>
      </c>
      <c r="B122" s="47" t="s">
        <v>11</v>
      </c>
      <c r="C122" s="47" t="s">
        <v>228</v>
      </c>
      <c r="D122" s="47" t="s">
        <v>139</v>
      </c>
    </row>
    <row r="123">
      <c r="A123" s="47" t="s">
        <v>16</v>
      </c>
      <c r="B123" s="47" t="s">
        <v>11</v>
      </c>
      <c r="C123" s="47" t="s">
        <v>111</v>
      </c>
      <c r="D123" s="47" t="s">
        <v>157</v>
      </c>
    </row>
    <row r="124">
      <c r="A124" s="47" t="s">
        <v>31</v>
      </c>
      <c r="B124" s="47" t="s">
        <v>22</v>
      </c>
      <c r="C124" s="47" t="s">
        <v>132</v>
      </c>
      <c r="D124" s="47" t="s">
        <v>106</v>
      </c>
    </row>
    <row r="125">
      <c r="A125" s="47" t="s">
        <v>31</v>
      </c>
      <c r="B125" s="47" t="s">
        <v>22</v>
      </c>
      <c r="C125" s="47" t="s">
        <v>86</v>
      </c>
      <c r="D125" s="47" t="s">
        <v>87</v>
      </c>
    </row>
    <row r="126">
      <c r="A126" s="47" t="s">
        <v>31</v>
      </c>
      <c r="B126" s="47" t="s">
        <v>22</v>
      </c>
      <c r="C126" s="47" t="s">
        <v>136</v>
      </c>
      <c r="D126" s="47" t="s">
        <v>137</v>
      </c>
    </row>
    <row r="127">
      <c r="A127" s="47" t="s">
        <v>31</v>
      </c>
      <c r="B127" s="47" t="s">
        <v>22</v>
      </c>
      <c r="C127" s="47" t="s">
        <v>94</v>
      </c>
      <c r="D127" s="47" t="s">
        <v>95</v>
      </c>
    </row>
    <row r="128">
      <c r="A128" s="47" t="s">
        <v>31</v>
      </c>
      <c r="B128" s="47" t="s">
        <v>22</v>
      </c>
      <c r="C128" s="47" t="s">
        <v>142</v>
      </c>
      <c r="D128" s="47" t="s">
        <v>131</v>
      </c>
    </row>
    <row r="129">
      <c r="A129" s="47" t="s">
        <v>31</v>
      </c>
      <c r="B129" s="47" t="s">
        <v>22</v>
      </c>
      <c r="C129" s="47" t="s">
        <v>122</v>
      </c>
      <c r="D129" s="47" t="s">
        <v>123</v>
      </c>
    </row>
    <row r="130">
      <c r="A130" s="47" t="s">
        <v>31</v>
      </c>
      <c r="B130" s="47" t="s">
        <v>22</v>
      </c>
      <c r="C130" s="47" t="s">
        <v>143</v>
      </c>
      <c r="D130" s="47" t="s">
        <v>139</v>
      </c>
    </row>
    <row r="131">
      <c r="A131" s="47" t="s">
        <v>31</v>
      </c>
      <c r="B131" s="47" t="s">
        <v>22</v>
      </c>
      <c r="C131" s="47" t="s">
        <v>144</v>
      </c>
      <c r="D131" s="47" t="s">
        <v>145</v>
      </c>
    </row>
    <row r="132">
      <c r="A132" s="47" t="s">
        <v>31</v>
      </c>
      <c r="B132" s="47" t="s">
        <v>22</v>
      </c>
      <c r="C132" s="47" t="s">
        <v>206</v>
      </c>
      <c r="D132" s="47" t="s">
        <v>135</v>
      </c>
    </row>
    <row r="133">
      <c r="A133" s="47" t="s">
        <v>31</v>
      </c>
      <c r="B133" s="47" t="s">
        <v>22</v>
      </c>
      <c r="C133" s="47" t="s">
        <v>180</v>
      </c>
      <c r="D133" s="47" t="s">
        <v>85</v>
      </c>
    </row>
    <row r="134">
      <c r="A134" s="47" t="s">
        <v>31</v>
      </c>
      <c r="B134" s="47" t="s">
        <v>22</v>
      </c>
      <c r="C134" s="47" t="s">
        <v>99</v>
      </c>
      <c r="D134" s="47" t="s">
        <v>100</v>
      </c>
    </row>
    <row r="135">
      <c r="A135" s="47" t="s">
        <v>31</v>
      </c>
      <c r="B135" s="47" t="s">
        <v>22</v>
      </c>
      <c r="C135" s="47" t="s">
        <v>149</v>
      </c>
      <c r="D135" s="47" t="s">
        <v>150</v>
      </c>
    </row>
    <row r="136">
      <c r="A136" s="47" t="s">
        <v>31</v>
      </c>
      <c r="B136" s="47" t="s">
        <v>22</v>
      </c>
      <c r="C136" s="47" t="s">
        <v>199</v>
      </c>
      <c r="D136" s="47" t="s">
        <v>150</v>
      </c>
    </row>
    <row r="137">
      <c r="A137" s="47" t="s">
        <v>31</v>
      </c>
      <c r="B137" s="47" t="s">
        <v>22</v>
      </c>
      <c r="C137" s="47" t="s">
        <v>229</v>
      </c>
      <c r="D137" s="47" t="s">
        <v>89</v>
      </c>
    </row>
    <row r="138">
      <c r="A138" s="47" t="s">
        <v>31</v>
      </c>
      <c r="B138" s="47" t="s">
        <v>22</v>
      </c>
      <c r="C138" s="47" t="s">
        <v>184</v>
      </c>
      <c r="D138" s="47" t="s">
        <v>115</v>
      </c>
    </row>
    <row r="139">
      <c r="A139" s="47" t="s">
        <v>31</v>
      </c>
      <c r="B139" s="47" t="s">
        <v>22</v>
      </c>
      <c r="C139" s="47" t="s">
        <v>111</v>
      </c>
      <c r="D139" s="47" t="s">
        <v>129</v>
      </c>
    </row>
    <row r="140">
      <c r="A140" s="47" t="s">
        <v>34</v>
      </c>
      <c r="B140" s="47" t="s">
        <v>22</v>
      </c>
      <c r="C140" s="47" t="s">
        <v>230</v>
      </c>
      <c r="D140" s="47" t="s">
        <v>126</v>
      </c>
    </row>
    <row r="141">
      <c r="A141" s="47" t="s">
        <v>34</v>
      </c>
      <c r="B141" s="47" t="s">
        <v>22</v>
      </c>
      <c r="C141" s="47" t="s">
        <v>88</v>
      </c>
      <c r="D141" s="47" t="s">
        <v>89</v>
      </c>
    </row>
    <row r="142">
      <c r="A142" s="47" t="s">
        <v>34</v>
      </c>
      <c r="B142" s="47" t="s">
        <v>22</v>
      </c>
      <c r="C142" s="47" t="s">
        <v>92</v>
      </c>
      <c r="D142" s="47" t="s">
        <v>93</v>
      </c>
    </row>
    <row r="143">
      <c r="A143" s="47" t="s">
        <v>34</v>
      </c>
      <c r="B143" s="47" t="s">
        <v>22</v>
      </c>
      <c r="C143" s="47" t="s">
        <v>189</v>
      </c>
      <c r="D143" s="47" t="s">
        <v>129</v>
      </c>
    </row>
    <row r="144">
      <c r="A144" s="47" t="s">
        <v>34</v>
      </c>
      <c r="B144" s="47" t="s">
        <v>22</v>
      </c>
      <c r="C144" s="47" t="s">
        <v>221</v>
      </c>
      <c r="D144" s="47" t="s">
        <v>115</v>
      </c>
    </row>
    <row r="145">
      <c r="A145" s="47" t="s">
        <v>34</v>
      </c>
      <c r="B145" s="47" t="s">
        <v>22</v>
      </c>
      <c r="C145" s="47" t="s">
        <v>158</v>
      </c>
      <c r="D145" s="47" t="s">
        <v>117</v>
      </c>
    </row>
    <row r="146">
      <c r="A146" s="47" t="s">
        <v>34</v>
      </c>
      <c r="B146" s="47" t="s">
        <v>22</v>
      </c>
      <c r="C146" s="47" t="s">
        <v>146</v>
      </c>
      <c r="D146" s="47" t="s">
        <v>145</v>
      </c>
    </row>
    <row r="147">
      <c r="A147" s="47" t="s">
        <v>34</v>
      </c>
      <c r="B147" s="47" t="s">
        <v>22</v>
      </c>
      <c r="C147" s="47" t="s">
        <v>225</v>
      </c>
      <c r="D147" s="47" t="s">
        <v>91</v>
      </c>
    </row>
    <row r="148">
      <c r="A148" s="47" t="s">
        <v>34</v>
      </c>
      <c r="B148" s="47" t="s">
        <v>22</v>
      </c>
      <c r="C148" s="47" t="s">
        <v>208</v>
      </c>
      <c r="D148" s="47" t="s">
        <v>126</v>
      </c>
    </row>
    <row r="149">
      <c r="A149" s="47" t="s">
        <v>34</v>
      </c>
      <c r="B149" s="47" t="s">
        <v>22</v>
      </c>
      <c r="C149" s="47" t="s">
        <v>226</v>
      </c>
      <c r="D149" s="47" t="s">
        <v>97</v>
      </c>
    </row>
    <row r="150">
      <c r="A150" s="47" t="s">
        <v>34</v>
      </c>
      <c r="B150" s="47" t="s">
        <v>22</v>
      </c>
      <c r="C150" s="47" t="s">
        <v>103</v>
      </c>
      <c r="D150" s="47" t="s">
        <v>104</v>
      </c>
    </row>
    <row r="151">
      <c r="A151" s="47" t="s">
        <v>34</v>
      </c>
      <c r="B151" s="47" t="s">
        <v>22</v>
      </c>
      <c r="C151" s="47" t="s">
        <v>227</v>
      </c>
      <c r="D151" s="47" t="s">
        <v>100</v>
      </c>
    </row>
    <row r="152">
      <c r="A152" s="47" t="s">
        <v>34</v>
      </c>
      <c r="B152" s="47" t="s">
        <v>22</v>
      </c>
      <c r="C152" s="47" t="s">
        <v>169</v>
      </c>
      <c r="D152" s="47" t="s">
        <v>126</v>
      </c>
    </row>
    <row r="153">
      <c r="A153" s="47" t="s">
        <v>34</v>
      </c>
      <c r="B153" s="47" t="s">
        <v>22</v>
      </c>
      <c r="C153" s="47" t="s">
        <v>111</v>
      </c>
      <c r="D153" s="47" t="s">
        <v>126</v>
      </c>
    </row>
    <row r="154">
      <c r="A154" s="47" t="s">
        <v>34</v>
      </c>
      <c r="B154" s="47" t="s">
        <v>22</v>
      </c>
      <c r="C154" s="47" t="s">
        <v>111</v>
      </c>
      <c r="D154" s="47" t="s">
        <v>123</v>
      </c>
    </row>
    <row r="155">
      <c r="A155" s="47" t="s">
        <v>52</v>
      </c>
      <c r="B155" s="47" t="s">
        <v>22</v>
      </c>
      <c r="C155" s="47" t="s">
        <v>153</v>
      </c>
      <c r="D155" s="47" t="s">
        <v>113</v>
      </c>
    </row>
    <row r="156">
      <c r="A156" s="47" t="s">
        <v>52</v>
      </c>
      <c r="B156" s="47" t="s">
        <v>22</v>
      </c>
      <c r="C156" s="47" t="s">
        <v>154</v>
      </c>
      <c r="D156" s="47" t="s">
        <v>104</v>
      </c>
    </row>
    <row r="157">
      <c r="A157" s="47" t="s">
        <v>52</v>
      </c>
      <c r="B157" s="47" t="s">
        <v>22</v>
      </c>
      <c r="C157" s="47" t="s">
        <v>231</v>
      </c>
      <c r="D157" s="47" t="s">
        <v>135</v>
      </c>
    </row>
    <row r="158">
      <c r="A158" s="47" t="s">
        <v>52</v>
      </c>
      <c r="B158" s="47" t="s">
        <v>22</v>
      </c>
      <c r="C158" s="47" t="s">
        <v>90</v>
      </c>
      <c r="D158" s="47" t="s">
        <v>91</v>
      </c>
    </row>
    <row r="159">
      <c r="A159" s="47" t="s">
        <v>52</v>
      </c>
      <c r="B159" s="47" t="s">
        <v>22</v>
      </c>
      <c r="C159" s="47" t="s">
        <v>172</v>
      </c>
      <c r="D159" s="47" t="s">
        <v>163</v>
      </c>
    </row>
    <row r="160">
      <c r="A160" s="47" t="s">
        <v>52</v>
      </c>
      <c r="B160" s="47" t="s">
        <v>22</v>
      </c>
      <c r="C160" s="47" t="s">
        <v>98</v>
      </c>
      <c r="D160" s="47" t="s">
        <v>97</v>
      </c>
    </row>
    <row r="161">
      <c r="A161" s="47" t="s">
        <v>52</v>
      </c>
      <c r="B161" s="47" t="s">
        <v>22</v>
      </c>
      <c r="C161" s="47" t="s">
        <v>140</v>
      </c>
      <c r="D161" s="47" t="s">
        <v>141</v>
      </c>
    </row>
    <row r="162">
      <c r="A162" s="47" t="s">
        <v>52</v>
      </c>
      <c r="B162" s="47" t="s">
        <v>22</v>
      </c>
      <c r="C162" s="47" t="s">
        <v>190</v>
      </c>
      <c r="D162" s="47" t="s">
        <v>91</v>
      </c>
    </row>
    <row r="163">
      <c r="A163" s="47" t="s">
        <v>52</v>
      </c>
      <c r="B163" s="47" t="s">
        <v>22</v>
      </c>
      <c r="C163" s="47" t="s">
        <v>156</v>
      </c>
      <c r="D163" s="47" t="s">
        <v>157</v>
      </c>
    </row>
    <row r="164">
      <c r="A164" s="47" t="s">
        <v>52</v>
      </c>
      <c r="B164" s="47" t="s">
        <v>22</v>
      </c>
      <c r="C164" s="47" t="s">
        <v>222</v>
      </c>
      <c r="D164" s="47" t="s">
        <v>115</v>
      </c>
    </row>
    <row r="165">
      <c r="A165" s="47" t="s">
        <v>52</v>
      </c>
      <c r="B165" s="47" t="s">
        <v>22</v>
      </c>
      <c r="C165" s="47" t="s">
        <v>232</v>
      </c>
      <c r="D165" s="47" t="s">
        <v>129</v>
      </c>
    </row>
    <row r="166">
      <c r="A166" s="47" t="s">
        <v>52</v>
      </c>
      <c r="B166" s="47" t="s">
        <v>22</v>
      </c>
      <c r="C166" s="47" t="s">
        <v>160</v>
      </c>
      <c r="D166" s="47" t="s">
        <v>106</v>
      </c>
    </row>
    <row r="167">
      <c r="A167" s="47" t="s">
        <v>52</v>
      </c>
      <c r="B167" s="47" t="s">
        <v>22</v>
      </c>
      <c r="C167" s="47" t="s">
        <v>105</v>
      </c>
      <c r="D167" s="47" t="s">
        <v>106</v>
      </c>
    </row>
    <row r="168">
      <c r="A168" s="47" t="s">
        <v>52</v>
      </c>
      <c r="B168" s="47" t="s">
        <v>22</v>
      </c>
      <c r="C168" s="47" t="s">
        <v>167</v>
      </c>
      <c r="D168" s="47" t="s">
        <v>168</v>
      </c>
    </row>
    <row r="169">
      <c r="A169" s="47" t="s">
        <v>52</v>
      </c>
      <c r="B169" s="47" t="s">
        <v>22</v>
      </c>
      <c r="C169" s="47" t="s">
        <v>111</v>
      </c>
      <c r="D169" s="47" t="s">
        <v>115</v>
      </c>
    </row>
    <row r="170">
      <c r="A170" s="47" t="s">
        <v>49</v>
      </c>
      <c r="B170" s="47" t="s">
        <v>22</v>
      </c>
      <c r="C170" s="47" t="s">
        <v>112</v>
      </c>
      <c r="D170" s="47" t="s">
        <v>113</v>
      </c>
    </row>
    <row r="171">
      <c r="A171" s="47" t="s">
        <v>49</v>
      </c>
      <c r="B171" s="47" t="s">
        <v>22</v>
      </c>
      <c r="C171" s="47" t="s">
        <v>170</v>
      </c>
      <c r="D171" s="47" t="s">
        <v>165</v>
      </c>
    </row>
    <row r="172">
      <c r="A172" s="47" t="s">
        <v>49</v>
      </c>
      <c r="B172" s="47" t="s">
        <v>22</v>
      </c>
      <c r="C172" s="47" t="s">
        <v>134</v>
      </c>
      <c r="D172" s="47" t="s">
        <v>135</v>
      </c>
    </row>
    <row r="173">
      <c r="A173" s="47" t="s">
        <v>49</v>
      </c>
      <c r="B173" s="47" t="s">
        <v>22</v>
      </c>
      <c r="C173" s="47" t="s">
        <v>116</v>
      </c>
      <c r="D173" s="47" t="s">
        <v>117</v>
      </c>
    </row>
    <row r="174">
      <c r="A174" s="47" t="s">
        <v>49</v>
      </c>
      <c r="B174" s="47" t="s">
        <v>22</v>
      </c>
      <c r="C174" s="47" t="s">
        <v>124</v>
      </c>
      <c r="D174" s="47" t="s">
        <v>87</v>
      </c>
    </row>
    <row r="175">
      <c r="A175" s="47" t="s">
        <v>49</v>
      </c>
      <c r="B175" s="47" t="s">
        <v>22</v>
      </c>
      <c r="C175" s="47" t="s">
        <v>207</v>
      </c>
      <c r="D175" s="47" t="s">
        <v>87</v>
      </c>
    </row>
    <row r="176">
      <c r="A176" s="47" t="s">
        <v>49</v>
      </c>
      <c r="B176" s="47" t="s">
        <v>22</v>
      </c>
      <c r="C176" s="47" t="s">
        <v>161</v>
      </c>
      <c r="D176" s="47" t="s">
        <v>137</v>
      </c>
    </row>
    <row r="177">
      <c r="A177" s="47" t="s">
        <v>49</v>
      </c>
      <c r="B177" s="47" t="s">
        <v>22</v>
      </c>
      <c r="C177" s="47" t="s">
        <v>128</v>
      </c>
      <c r="D177" s="47" t="s">
        <v>129</v>
      </c>
    </row>
    <row r="178">
      <c r="A178" s="47" t="s">
        <v>49</v>
      </c>
      <c r="B178" s="47" t="s">
        <v>22</v>
      </c>
      <c r="C178" s="47" t="s">
        <v>147</v>
      </c>
      <c r="D178" s="47" t="s">
        <v>129</v>
      </c>
    </row>
    <row r="179">
      <c r="A179" s="47" t="s">
        <v>49</v>
      </c>
      <c r="B179" s="47" t="s">
        <v>22</v>
      </c>
      <c r="C179" s="47" t="s">
        <v>181</v>
      </c>
      <c r="D179" s="47" t="s">
        <v>168</v>
      </c>
    </row>
    <row r="180">
      <c r="A180" s="47" t="s">
        <v>49</v>
      </c>
      <c r="B180" s="47" t="s">
        <v>22</v>
      </c>
      <c r="C180" s="47" t="s">
        <v>233</v>
      </c>
      <c r="D180" s="47" t="s">
        <v>106</v>
      </c>
    </row>
    <row r="181">
      <c r="A181" s="47" t="s">
        <v>49</v>
      </c>
      <c r="B181" s="47" t="s">
        <v>22</v>
      </c>
      <c r="C181" s="47" t="s">
        <v>210</v>
      </c>
      <c r="D181" s="47" t="s">
        <v>157</v>
      </c>
    </row>
    <row r="182">
      <c r="A182" s="47" t="s">
        <v>49</v>
      </c>
      <c r="B182" s="47" t="s">
        <v>22</v>
      </c>
      <c r="C182" s="47" t="s">
        <v>211</v>
      </c>
      <c r="D182" s="47" t="s">
        <v>113</v>
      </c>
    </row>
    <row r="183">
      <c r="A183" s="47" t="s">
        <v>49</v>
      </c>
      <c r="B183" s="47" t="s">
        <v>22</v>
      </c>
      <c r="C183" s="47" t="s">
        <v>151</v>
      </c>
      <c r="D183" s="47" t="s">
        <v>139</v>
      </c>
    </row>
    <row r="184">
      <c r="A184" s="47" t="s">
        <v>49</v>
      </c>
      <c r="B184" s="47" t="s">
        <v>22</v>
      </c>
      <c r="C184" s="47" t="s">
        <v>111</v>
      </c>
      <c r="D184" s="47" t="s">
        <v>117</v>
      </c>
    </row>
    <row r="185">
      <c r="A185" s="47" t="s">
        <v>47</v>
      </c>
      <c r="B185" s="47" t="s">
        <v>22</v>
      </c>
      <c r="C185" s="47" t="s">
        <v>234</v>
      </c>
      <c r="D185" s="47" t="s">
        <v>123</v>
      </c>
    </row>
    <row r="186">
      <c r="A186" s="47" t="s">
        <v>47</v>
      </c>
      <c r="B186" s="47" t="s">
        <v>22</v>
      </c>
      <c r="C186" s="47" t="s">
        <v>185</v>
      </c>
      <c r="D186" s="47" t="s">
        <v>95</v>
      </c>
    </row>
    <row r="187">
      <c r="A187" s="47" t="s">
        <v>47</v>
      </c>
      <c r="B187" s="47" t="s">
        <v>22</v>
      </c>
      <c r="C187" s="47" t="s">
        <v>186</v>
      </c>
      <c r="D187" s="47" t="s">
        <v>187</v>
      </c>
    </row>
    <row r="188">
      <c r="A188" s="47" t="s">
        <v>47</v>
      </c>
      <c r="B188" s="47" t="s">
        <v>22</v>
      </c>
      <c r="C188" s="47" t="s">
        <v>118</v>
      </c>
      <c r="D188" s="47" t="s">
        <v>91</v>
      </c>
    </row>
    <row r="189">
      <c r="A189" s="47" t="s">
        <v>47</v>
      </c>
      <c r="B189" s="47" t="s">
        <v>22</v>
      </c>
      <c r="C189" s="47" t="s">
        <v>203</v>
      </c>
      <c r="D189" s="47" t="s">
        <v>135</v>
      </c>
    </row>
    <row r="190">
      <c r="A190" s="47" t="s">
        <v>47</v>
      </c>
      <c r="B190" s="47" t="s">
        <v>22</v>
      </c>
      <c r="C190" s="47" t="s">
        <v>138</v>
      </c>
      <c r="D190" s="47" t="s">
        <v>139</v>
      </c>
    </row>
    <row r="191">
      <c r="A191" s="47" t="s">
        <v>47</v>
      </c>
      <c r="B191" s="47" t="s">
        <v>22</v>
      </c>
      <c r="C191" s="47" t="s">
        <v>174</v>
      </c>
      <c r="D191" s="47" t="s">
        <v>129</v>
      </c>
    </row>
    <row r="192">
      <c r="A192" s="47" t="s">
        <v>47</v>
      </c>
      <c r="B192" s="47" t="s">
        <v>22</v>
      </c>
      <c r="C192" s="47" t="s">
        <v>191</v>
      </c>
      <c r="D192" s="47" t="s">
        <v>85</v>
      </c>
    </row>
    <row r="193">
      <c r="A193" s="47" t="s">
        <v>47</v>
      </c>
      <c r="B193" s="47" t="s">
        <v>22</v>
      </c>
      <c r="C193" s="47" t="s">
        <v>159</v>
      </c>
      <c r="D193" s="47" t="s">
        <v>104</v>
      </c>
    </row>
    <row r="194">
      <c r="A194" s="47" t="s">
        <v>47</v>
      </c>
      <c r="B194" s="47" t="s">
        <v>22</v>
      </c>
      <c r="C194" s="47" t="s">
        <v>166</v>
      </c>
      <c r="D194" s="47" t="s">
        <v>93</v>
      </c>
    </row>
    <row r="195">
      <c r="A195" s="47" t="s">
        <v>47</v>
      </c>
      <c r="B195" s="47" t="s">
        <v>22</v>
      </c>
      <c r="C195" s="47" t="s">
        <v>101</v>
      </c>
      <c r="D195" s="47" t="s">
        <v>102</v>
      </c>
    </row>
    <row r="196">
      <c r="A196" s="47" t="s">
        <v>47</v>
      </c>
      <c r="B196" s="47" t="s">
        <v>22</v>
      </c>
      <c r="C196" s="47" t="s">
        <v>195</v>
      </c>
      <c r="D196" s="47" t="s">
        <v>141</v>
      </c>
    </row>
    <row r="197">
      <c r="A197" s="47" t="s">
        <v>47</v>
      </c>
      <c r="B197" s="47" t="s">
        <v>22</v>
      </c>
      <c r="C197" s="47" t="s">
        <v>107</v>
      </c>
      <c r="D197" s="47" t="s">
        <v>108</v>
      </c>
    </row>
    <row r="198">
      <c r="A198" s="47" t="s">
        <v>47</v>
      </c>
      <c r="B198" s="47" t="s">
        <v>22</v>
      </c>
      <c r="C198" s="47" t="s">
        <v>213</v>
      </c>
      <c r="D198" s="47" t="s">
        <v>113</v>
      </c>
    </row>
    <row r="199">
      <c r="A199" s="47" t="s">
        <v>47</v>
      </c>
      <c r="B199" s="47" t="s">
        <v>22</v>
      </c>
      <c r="C199" s="47" t="s">
        <v>111</v>
      </c>
      <c r="D199" s="47" t="s">
        <v>97</v>
      </c>
    </row>
    <row r="200">
      <c r="A200" s="47" t="s">
        <v>21</v>
      </c>
      <c r="B200" s="47" t="s">
        <v>22</v>
      </c>
      <c r="C200" s="47" t="s">
        <v>84</v>
      </c>
      <c r="D200" s="47" t="s">
        <v>85</v>
      </c>
    </row>
    <row r="201">
      <c r="A201" s="47" t="s">
        <v>21</v>
      </c>
      <c r="B201" s="47" t="s">
        <v>22</v>
      </c>
      <c r="C201" s="47" t="s">
        <v>200</v>
      </c>
      <c r="D201" s="47" t="s">
        <v>176</v>
      </c>
    </row>
    <row r="202">
      <c r="A202" s="47" t="s">
        <v>21</v>
      </c>
      <c r="B202" s="47" t="s">
        <v>22</v>
      </c>
      <c r="C202" s="47" t="s">
        <v>235</v>
      </c>
      <c r="D202" s="47" t="s">
        <v>131</v>
      </c>
    </row>
    <row r="203">
      <c r="A203" s="47" t="s">
        <v>21</v>
      </c>
      <c r="B203" s="47" t="s">
        <v>22</v>
      </c>
      <c r="C203" s="47" t="s">
        <v>201</v>
      </c>
      <c r="D203" s="47" t="s">
        <v>187</v>
      </c>
    </row>
    <row r="204">
      <c r="A204" s="47" t="s">
        <v>21</v>
      </c>
      <c r="B204" s="47" t="s">
        <v>22</v>
      </c>
      <c r="C204" s="47" t="s">
        <v>217</v>
      </c>
      <c r="D204" s="47" t="s">
        <v>218</v>
      </c>
    </row>
    <row r="205">
      <c r="A205" s="47" t="s">
        <v>21</v>
      </c>
      <c r="B205" s="47" t="s">
        <v>22</v>
      </c>
      <c r="C205" s="47" t="s">
        <v>219</v>
      </c>
      <c r="D205" s="47" t="s">
        <v>165</v>
      </c>
    </row>
    <row r="206">
      <c r="A206" s="47" t="s">
        <v>21</v>
      </c>
      <c r="B206" s="47" t="s">
        <v>22</v>
      </c>
      <c r="C206" s="47" t="s">
        <v>236</v>
      </c>
      <c r="D206" s="47" t="s">
        <v>131</v>
      </c>
    </row>
    <row r="207">
      <c r="A207" s="47" t="s">
        <v>21</v>
      </c>
      <c r="B207" s="47" t="s">
        <v>22</v>
      </c>
      <c r="C207" s="47" t="s">
        <v>204</v>
      </c>
      <c r="D207" s="47" t="s">
        <v>123</v>
      </c>
    </row>
    <row r="208">
      <c r="A208" s="47" t="s">
        <v>21</v>
      </c>
      <c r="B208" s="47" t="s">
        <v>22</v>
      </c>
      <c r="C208" s="47" t="s">
        <v>237</v>
      </c>
      <c r="D208" s="47" t="s">
        <v>176</v>
      </c>
    </row>
    <row r="209">
      <c r="A209" s="47" t="s">
        <v>21</v>
      </c>
      <c r="B209" s="47" t="s">
        <v>22</v>
      </c>
      <c r="C209" s="47" t="s">
        <v>223</v>
      </c>
      <c r="D209" s="47" t="s">
        <v>176</v>
      </c>
    </row>
    <row r="210">
      <c r="A210" s="47" t="s">
        <v>21</v>
      </c>
      <c r="B210" s="47" t="s">
        <v>22</v>
      </c>
      <c r="C210" s="47" t="s">
        <v>164</v>
      </c>
      <c r="D210" s="47" t="s">
        <v>165</v>
      </c>
    </row>
    <row r="211">
      <c r="A211" s="47" t="s">
        <v>21</v>
      </c>
      <c r="B211" s="47" t="s">
        <v>22</v>
      </c>
      <c r="C211" s="47" t="s">
        <v>183</v>
      </c>
      <c r="D211" s="47" t="s">
        <v>163</v>
      </c>
    </row>
    <row r="212">
      <c r="A212" s="47" t="s">
        <v>21</v>
      </c>
      <c r="B212" s="47" t="s">
        <v>22</v>
      </c>
      <c r="C212" s="47" t="s">
        <v>198</v>
      </c>
      <c r="D212" s="47" t="s">
        <v>108</v>
      </c>
    </row>
    <row r="213">
      <c r="A213" s="47" t="s">
        <v>21</v>
      </c>
      <c r="B213" s="47" t="s">
        <v>22</v>
      </c>
      <c r="C213" s="47" t="s">
        <v>109</v>
      </c>
      <c r="D213" s="47" t="s">
        <v>102</v>
      </c>
    </row>
    <row r="214">
      <c r="A214" s="47" t="s">
        <v>21</v>
      </c>
      <c r="B214" s="47" t="s">
        <v>22</v>
      </c>
      <c r="C214" s="47" t="s">
        <v>111</v>
      </c>
      <c r="D214" s="47" t="s">
        <v>157</v>
      </c>
    </row>
    <row r="215">
      <c r="A215" s="47" t="s">
        <v>55</v>
      </c>
      <c r="B215" s="47" t="s">
        <v>22</v>
      </c>
      <c r="C215" s="47" t="s">
        <v>133</v>
      </c>
      <c r="D215" s="47" t="s">
        <v>89</v>
      </c>
    </row>
    <row r="216">
      <c r="A216" s="47" t="s">
        <v>55</v>
      </c>
      <c r="B216" s="47" t="s">
        <v>22</v>
      </c>
      <c r="C216" s="47" t="s">
        <v>238</v>
      </c>
      <c r="D216" s="47" t="s">
        <v>187</v>
      </c>
    </row>
    <row r="217">
      <c r="A217" s="47" t="s">
        <v>55</v>
      </c>
      <c r="B217" s="47" t="s">
        <v>22</v>
      </c>
      <c r="C217" s="47" t="s">
        <v>216</v>
      </c>
      <c r="D217" s="47" t="s">
        <v>85</v>
      </c>
    </row>
    <row r="218">
      <c r="A218" s="47" t="s">
        <v>55</v>
      </c>
      <c r="B218" s="47" t="s">
        <v>22</v>
      </c>
      <c r="C218" s="47" t="s">
        <v>171</v>
      </c>
      <c r="D218" s="47" t="s">
        <v>150</v>
      </c>
    </row>
    <row r="219">
      <c r="A219" s="47" t="s">
        <v>55</v>
      </c>
      <c r="B219" s="47" t="s">
        <v>22</v>
      </c>
      <c r="C219" s="47" t="s">
        <v>173</v>
      </c>
      <c r="D219" s="47" t="s">
        <v>85</v>
      </c>
    </row>
    <row r="220">
      <c r="A220" s="47" t="s">
        <v>55</v>
      </c>
      <c r="B220" s="47" t="s">
        <v>22</v>
      </c>
      <c r="C220" s="47" t="s">
        <v>121</v>
      </c>
      <c r="D220" s="47" t="s">
        <v>104</v>
      </c>
    </row>
    <row r="221">
      <c r="A221" s="47" t="s">
        <v>55</v>
      </c>
      <c r="B221" s="47" t="s">
        <v>22</v>
      </c>
      <c r="C221" s="47" t="s">
        <v>125</v>
      </c>
      <c r="D221" s="47" t="s">
        <v>126</v>
      </c>
    </row>
    <row r="222">
      <c r="A222" s="47" t="s">
        <v>55</v>
      </c>
      <c r="B222" s="47" t="s">
        <v>22</v>
      </c>
      <c r="C222" s="47" t="s">
        <v>205</v>
      </c>
      <c r="D222" s="47" t="s">
        <v>129</v>
      </c>
    </row>
    <row r="223">
      <c r="A223" s="47" t="s">
        <v>55</v>
      </c>
      <c r="B223" s="47" t="s">
        <v>22</v>
      </c>
      <c r="C223" s="47" t="s">
        <v>193</v>
      </c>
      <c r="D223" s="47" t="s">
        <v>113</v>
      </c>
    </row>
    <row r="224">
      <c r="A224" s="47" t="s">
        <v>55</v>
      </c>
      <c r="B224" s="47" t="s">
        <v>22</v>
      </c>
      <c r="C224" s="47" t="s">
        <v>127</v>
      </c>
      <c r="D224" s="47" t="s">
        <v>123</v>
      </c>
    </row>
    <row r="225">
      <c r="A225" s="47" t="s">
        <v>55</v>
      </c>
      <c r="B225" s="47" t="s">
        <v>22</v>
      </c>
      <c r="C225" s="47" t="s">
        <v>179</v>
      </c>
      <c r="D225" s="47" t="s">
        <v>89</v>
      </c>
    </row>
    <row r="226">
      <c r="A226" s="47" t="s">
        <v>55</v>
      </c>
      <c r="B226" s="47" t="s">
        <v>22</v>
      </c>
      <c r="C226" s="47" t="s">
        <v>194</v>
      </c>
      <c r="D226" s="47" t="s">
        <v>168</v>
      </c>
    </row>
    <row r="227">
      <c r="A227" s="47" t="s">
        <v>55</v>
      </c>
      <c r="B227" s="47" t="s">
        <v>22</v>
      </c>
      <c r="C227" s="47" t="s">
        <v>197</v>
      </c>
      <c r="D227" s="47" t="s">
        <v>89</v>
      </c>
    </row>
    <row r="228">
      <c r="A228" s="47" t="s">
        <v>55</v>
      </c>
      <c r="B228" s="47" t="s">
        <v>22</v>
      </c>
      <c r="C228" s="47" t="s">
        <v>111</v>
      </c>
      <c r="D228" s="47" t="s">
        <v>113</v>
      </c>
    </row>
    <row r="229">
      <c r="A229" s="47" t="s">
        <v>55</v>
      </c>
      <c r="B229" s="47" t="s">
        <v>22</v>
      </c>
      <c r="C229" s="47" t="s">
        <v>111</v>
      </c>
      <c r="D229" s="47" t="s">
        <v>150</v>
      </c>
    </row>
    <row r="230">
      <c r="A230" s="47" t="s">
        <v>44</v>
      </c>
      <c r="B230" s="47" t="s">
        <v>22</v>
      </c>
      <c r="C230" s="47" t="s">
        <v>215</v>
      </c>
      <c r="D230" s="47" t="s">
        <v>91</v>
      </c>
    </row>
    <row r="231">
      <c r="A231" s="47" t="s">
        <v>44</v>
      </c>
      <c r="B231" s="47" t="s">
        <v>22</v>
      </c>
      <c r="C231" s="47" t="s">
        <v>239</v>
      </c>
      <c r="D231" s="47" t="s">
        <v>139</v>
      </c>
    </row>
    <row r="232">
      <c r="A232" s="47" t="s">
        <v>44</v>
      </c>
      <c r="B232" s="47" t="s">
        <v>22</v>
      </c>
      <c r="C232" s="47" t="s">
        <v>155</v>
      </c>
      <c r="D232" s="47" t="s">
        <v>131</v>
      </c>
    </row>
    <row r="233">
      <c r="A233" s="47" t="s">
        <v>44</v>
      </c>
      <c r="B233" s="47" t="s">
        <v>22</v>
      </c>
      <c r="C233" s="47" t="s">
        <v>119</v>
      </c>
      <c r="D233" s="47" t="s">
        <v>113</v>
      </c>
    </row>
    <row r="234">
      <c r="A234" s="47" t="s">
        <v>44</v>
      </c>
      <c r="B234" s="47" t="s">
        <v>22</v>
      </c>
      <c r="C234" s="47" t="s">
        <v>220</v>
      </c>
      <c r="D234" s="47" t="s">
        <v>115</v>
      </c>
    </row>
    <row r="235">
      <c r="A235" s="47" t="s">
        <v>44</v>
      </c>
      <c r="B235" s="47" t="s">
        <v>22</v>
      </c>
      <c r="C235" s="47" t="s">
        <v>96</v>
      </c>
      <c r="D235" s="47" t="s">
        <v>97</v>
      </c>
    </row>
    <row r="236">
      <c r="A236" s="47" t="s">
        <v>44</v>
      </c>
      <c r="B236" s="47" t="s">
        <v>22</v>
      </c>
      <c r="C236" s="47" t="s">
        <v>120</v>
      </c>
      <c r="D236" s="47" t="s">
        <v>108</v>
      </c>
    </row>
    <row r="237">
      <c r="A237" s="47" t="s">
        <v>44</v>
      </c>
      <c r="B237" s="47" t="s">
        <v>22</v>
      </c>
      <c r="C237" s="47" t="s">
        <v>178</v>
      </c>
      <c r="D237" s="47" t="s">
        <v>168</v>
      </c>
    </row>
    <row r="238">
      <c r="A238" s="47" t="s">
        <v>44</v>
      </c>
      <c r="B238" s="47" t="s">
        <v>22</v>
      </c>
      <c r="C238" s="47" t="s">
        <v>162</v>
      </c>
      <c r="D238" s="47" t="s">
        <v>163</v>
      </c>
    </row>
    <row r="239">
      <c r="A239" s="47" t="s">
        <v>44</v>
      </c>
      <c r="B239" s="47" t="s">
        <v>22</v>
      </c>
      <c r="C239" s="47" t="s">
        <v>148</v>
      </c>
      <c r="D239" s="47" t="s">
        <v>113</v>
      </c>
    </row>
    <row r="240">
      <c r="A240" s="47" t="s">
        <v>44</v>
      </c>
      <c r="B240" s="47" t="s">
        <v>22</v>
      </c>
      <c r="C240" s="47" t="s">
        <v>182</v>
      </c>
      <c r="D240" s="47" t="s">
        <v>100</v>
      </c>
    </row>
    <row r="241">
      <c r="A241" s="47" t="s">
        <v>44</v>
      </c>
      <c r="B241" s="47" t="s">
        <v>22</v>
      </c>
      <c r="C241" s="47" t="s">
        <v>196</v>
      </c>
      <c r="D241" s="47" t="s">
        <v>131</v>
      </c>
    </row>
    <row r="242">
      <c r="A242" s="47" t="s">
        <v>44</v>
      </c>
      <c r="B242" s="47" t="s">
        <v>22</v>
      </c>
      <c r="C242" s="47" t="s">
        <v>152</v>
      </c>
      <c r="D242" s="47" t="s">
        <v>117</v>
      </c>
    </row>
    <row r="243">
      <c r="A243" s="47" t="s">
        <v>44</v>
      </c>
      <c r="B243" s="47" t="s">
        <v>22</v>
      </c>
      <c r="C243" s="47" t="s">
        <v>240</v>
      </c>
      <c r="D243" s="47" t="s">
        <v>123</v>
      </c>
    </row>
    <row r="244">
      <c r="A244" s="47" t="s">
        <v>44</v>
      </c>
      <c r="B244" s="47" t="s">
        <v>22</v>
      </c>
      <c r="C244" s="47" t="s">
        <v>111</v>
      </c>
      <c r="D244" s="47" t="s">
        <v>85</v>
      </c>
    </row>
    <row r="245">
      <c r="A245" s="47" t="s">
        <v>18</v>
      </c>
      <c r="B245" s="47" t="s">
        <v>15</v>
      </c>
      <c r="C245" s="47" t="s">
        <v>200</v>
      </c>
      <c r="D245" s="47" t="s">
        <v>176</v>
      </c>
    </row>
    <row r="246">
      <c r="A246" s="47" t="s">
        <v>18</v>
      </c>
      <c r="B246" s="47" t="s">
        <v>15</v>
      </c>
      <c r="C246" s="47" t="s">
        <v>138</v>
      </c>
      <c r="D246" s="47" t="s">
        <v>139</v>
      </c>
    </row>
    <row r="247">
      <c r="A247" s="47" t="s">
        <v>18</v>
      </c>
      <c r="B247" s="47" t="s">
        <v>15</v>
      </c>
      <c r="C247" s="47" t="s">
        <v>144</v>
      </c>
      <c r="D247" s="47" t="s">
        <v>145</v>
      </c>
    </row>
    <row r="248">
      <c r="A248" s="47" t="s">
        <v>18</v>
      </c>
      <c r="B248" s="47" t="s">
        <v>15</v>
      </c>
      <c r="C248" s="47" t="s">
        <v>204</v>
      </c>
      <c r="D248" s="47" t="s">
        <v>123</v>
      </c>
    </row>
    <row r="249">
      <c r="A249" s="47" t="s">
        <v>18</v>
      </c>
      <c r="B249" s="47" t="s">
        <v>15</v>
      </c>
      <c r="C249" s="47" t="s">
        <v>225</v>
      </c>
      <c r="D249" s="47" t="s">
        <v>91</v>
      </c>
    </row>
    <row r="250">
      <c r="A250" s="47" t="s">
        <v>18</v>
      </c>
      <c r="B250" s="47" t="s">
        <v>15</v>
      </c>
      <c r="C250" s="47" t="s">
        <v>160</v>
      </c>
      <c r="D250" s="47" t="s">
        <v>106</v>
      </c>
    </row>
    <row r="251">
      <c r="A251" s="47" t="s">
        <v>18</v>
      </c>
      <c r="B251" s="47" t="s">
        <v>15</v>
      </c>
      <c r="C251" s="47" t="s">
        <v>161</v>
      </c>
      <c r="D251" s="47" t="s">
        <v>137</v>
      </c>
    </row>
    <row r="252">
      <c r="A252" s="47" t="s">
        <v>18</v>
      </c>
      <c r="B252" s="47" t="s">
        <v>15</v>
      </c>
      <c r="C252" s="47" t="s">
        <v>241</v>
      </c>
      <c r="D252" s="47" t="s">
        <v>157</v>
      </c>
    </row>
    <row r="253">
      <c r="A253" s="47" t="s">
        <v>18</v>
      </c>
      <c r="B253" s="47" t="s">
        <v>15</v>
      </c>
      <c r="C253" s="47" t="s">
        <v>162</v>
      </c>
      <c r="D253" s="47" t="s">
        <v>163</v>
      </c>
    </row>
    <row r="254">
      <c r="A254" s="47" t="s">
        <v>18</v>
      </c>
      <c r="B254" s="47" t="s">
        <v>15</v>
      </c>
      <c r="C254" s="47" t="s">
        <v>103</v>
      </c>
      <c r="D254" s="47" t="s">
        <v>104</v>
      </c>
    </row>
    <row r="255">
      <c r="A255" s="47" t="s">
        <v>18</v>
      </c>
      <c r="B255" s="47" t="s">
        <v>15</v>
      </c>
      <c r="C255" s="47" t="s">
        <v>211</v>
      </c>
      <c r="D255" s="47" t="s">
        <v>113</v>
      </c>
    </row>
    <row r="256">
      <c r="A256" s="47" t="s">
        <v>18</v>
      </c>
      <c r="B256" s="47" t="s">
        <v>15</v>
      </c>
      <c r="C256" s="47" t="s">
        <v>182</v>
      </c>
      <c r="D256" s="47" t="s">
        <v>100</v>
      </c>
    </row>
    <row r="257">
      <c r="A257" s="47" t="s">
        <v>18</v>
      </c>
      <c r="B257" s="47" t="s">
        <v>15</v>
      </c>
      <c r="C257" s="47" t="s">
        <v>151</v>
      </c>
      <c r="D257" s="47" t="s">
        <v>139</v>
      </c>
    </row>
    <row r="258">
      <c r="A258" s="47" t="s">
        <v>18</v>
      </c>
      <c r="B258" s="47" t="s">
        <v>15</v>
      </c>
      <c r="C258" s="47" t="s">
        <v>111</v>
      </c>
      <c r="D258" s="47" t="s">
        <v>113</v>
      </c>
    </row>
    <row r="259">
      <c r="A259" s="47" t="s">
        <v>18</v>
      </c>
      <c r="B259" s="47" t="s">
        <v>15</v>
      </c>
      <c r="C259" s="47" t="s">
        <v>111</v>
      </c>
      <c r="D259" s="47" t="s">
        <v>97</v>
      </c>
    </row>
    <row r="260">
      <c r="A260" s="47" t="s">
        <v>14</v>
      </c>
      <c r="B260" s="47" t="s">
        <v>15</v>
      </c>
      <c r="C260" s="47" t="s">
        <v>239</v>
      </c>
      <c r="D260" s="47" t="s">
        <v>139</v>
      </c>
    </row>
    <row r="261">
      <c r="A261" s="47" t="s">
        <v>14</v>
      </c>
      <c r="B261" s="47" t="s">
        <v>15</v>
      </c>
      <c r="C261" s="47" t="s">
        <v>217</v>
      </c>
      <c r="D261" s="47" t="s">
        <v>218</v>
      </c>
    </row>
    <row r="262">
      <c r="A262" s="47" t="s">
        <v>14</v>
      </c>
      <c r="B262" s="47" t="s">
        <v>15</v>
      </c>
      <c r="C262" s="47" t="s">
        <v>219</v>
      </c>
      <c r="D262" s="47" t="s">
        <v>165</v>
      </c>
    </row>
    <row r="263">
      <c r="A263" s="47" t="s">
        <v>14</v>
      </c>
      <c r="B263" s="47" t="s">
        <v>15</v>
      </c>
      <c r="C263" s="47" t="s">
        <v>242</v>
      </c>
      <c r="D263" s="47" t="s">
        <v>126</v>
      </c>
    </row>
    <row r="264">
      <c r="A264" s="47" t="s">
        <v>14</v>
      </c>
      <c r="B264" s="47" t="s">
        <v>15</v>
      </c>
      <c r="C264" s="47" t="s">
        <v>221</v>
      </c>
      <c r="D264" s="47" t="s">
        <v>115</v>
      </c>
    </row>
    <row r="265">
      <c r="A265" s="47" t="s">
        <v>14</v>
      </c>
      <c r="B265" s="47" t="s">
        <v>15</v>
      </c>
      <c r="C265" s="47" t="s">
        <v>232</v>
      </c>
      <c r="D265" s="47" t="s">
        <v>129</v>
      </c>
    </row>
    <row r="266">
      <c r="A266" s="47" t="s">
        <v>14</v>
      </c>
      <c r="B266" s="47" t="s">
        <v>15</v>
      </c>
      <c r="C266" s="47" t="s">
        <v>243</v>
      </c>
      <c r="D266" s="47" t="s">
        <v>137</v>
      </c>
    </row>
    <row r="267">
      <c r="A267" s="47" t="s">
        <v>14</v>
      </c>
      <c r="B267" s="47" t="s">
        <v>15</v>
      </c>
      <c r="C267" s="47" t="s">
        <v>180</v>
      </c>
      <c r="D267" s="47" t="s">
        <v>85</v>
      </c>
    </row>
    <row r="268">
      <c r="A268" s="47" t="s">
        <v>14</v>
      </c>
      <c r="B268" s="47" t="s">
        <v>15</v>
      </c>
      <c r="C268" s="47" t="s">
        <v>148</v>
      </c>
      <c r="D268" s="47" t="s">
        <v>113</v>
      </c>
    </row>
    <row r="269">
      <c r="A269" s="47" t="s">
        <v>14</v>
      </c>
      <c r="B269" s="47" t="s">
        <v>15</v>
      </c>
      <c r="C269" s="47" t="s">
        <v>227</v>
      </c>
      <c r="D269" s="47" t="s">
        <v>100</v>
      </c>
    </row>
    <row r="270">
      <c r="A270" s="47" t="s">
        <v>14</v>
      </c>
      <c r="B270" s="47" t="s">
        <v>15</v>
      </c>
      <c r="C270" s="47" t="s">
        <v>152</v>
      </c>
      <c r="D270" s="47" t="s">
        <v>117</v>
      </c>
    </row>
    <row r="271">
      <c r="A271" s="47" t="s">
        <v>14</v>
      </c>
      <c r="B271" s="47" t="s">
        <v>15</v>
      </c>
      <c r="C271" s="47" t="s">
        <v>213</v>
      </c>
      <c r="D271" s="47" t="s">
        <v>113</v>
      </c>
    </row>
    <row r="272">
      <c r="A272" s="47" t="s">
        <v>14</v>
      </c>
      <c r="B272" s="47" t="s">
        <v>15</v>
      </c>
      <c r="C272" s="47" t="s">
        <v>167</v>
      </c>
      <c r="D272" s="47" t="s">
        <v>168</v>
      </c>
    </row>
    <row r="273">
      <c r="A273" s="47" t="s">
        <v>14</v>
      </c>
      <c r="B273" s="47" t="s">
        <v>15</v>
      </c>
      <c r="C273" s="47" t="s">
        <v>184</v>
      </c>
      <c r="D273" s="47" t="s">
        <v>115</v>
      </c>
    </row>
    <row r="274">
      <c r="A274" s="47" t="s">
        <v>14</v>
      </c>
      <c r="B274" s="47" t="s">
        <v>15</v>
      </c>
      <c r="C274" s="47" t="s">
        <v>111</v>
      </c>
      <c r="D274" s="47" t="s">
        <v>176</v>
      </c>
    </row>
    <row r="275">
      <c r="A275" s="47" t="s">
        <v>70</v>
      </c>
      <c r="B275" s="47" t="s">
        <v>15</v>
      </c>
      <c r="C275" s="47" t="s">
        <v>112</v>
      </c>
      <c r="D275" s="47" t="s">
        <v>113</v>
      </c>
    </row>
    <row r="276">
      <c r="A276" s="47" t="s">
        <v>70</v>
      </c>
      <c r="B276" s="47" t="s">
        <v>15</v>
      </c>
      <c r="C276" s="47" t="s">
        <v>154</v>
      </c>
      <c r="D276" s="47" t="s">
        <v>104</v>
      </c>
    </row>
    <row r="277">
      <c r="A277" s="47" t="s">
        <v>70</v>
      </c>
      <c r="B277" s="47" t="s">
        <v>15</v>
      </c>
      <c r="C277" s="47" t="s">
        <v>133</v>
      </c>
      <c r="D277" s="47" t="s">
        <v>89</v>
      </c>
    </row>
    <row r="278">
      <c r="A278" s="47" t="s">
        <v>70</v>
      </c>
      <c r="B278" s="47" t="s">
        <v>15</v>
      </c>
      <c r="C278" s="47" t="s">
        <v>244</v>
      </c>
      <c r="D278" s="47" t="s">
        <v>157</v>
      </c>
    </row>
    <row r="279">
      <c r="A279" s="47" t="s">
        <v>70</v>
      </c>
      <c r="B279" s="47" t="s">
        <v>15</v>
      </c>
      <c r="C279" s="47" t="s">
        <v>230</v>
      </c>
      <c r="D279" s="47" t="s">
        <v>126</v>
      </c>
    </row>
    <row r="280">
      <c r="A280" s="47" t="s">
        <v>70</v>
      </c>
      <c r="B280" s="47" t="s">
        <v>15</v>
      </c>
      <c r="C280" s="47" t="s">
        <v>94</v>
      </c>
      <c r="D280" s="47" t="s">
        <v>95</v>
      </c>
    </row>
    <row r="281">
      <c r="A281" s="47" t="s">
        <v>70</v>
      </c>
      <c r="B281" s="47" t="s">
        <v>15</v>
      </c>
      <c r="C281" s="47" t="s">
        <v>125</v>
      </c>
      <c r="D281" s="47" t="s">
        <v>126</v>
      </c>
    </row>
    <row r="282">
      <c r="A282" s="47" t="s">
        <v>70</v>
      </c>
      <c r="B282" s="47" t="s">
        <v>15</v>
      </c>
      <c r="C282" s="47" t="s">
        <v>193</v>
      </c>
      <c r="D282" s="47" t="s">
        <v>113</v>
      </c>
    </row>
    <row r="283">
      <c r="A283" s="47" t="s">
        <v>70</v>
      </c>
      <c r="B283" s="47" t="s">
        <v>15</v>
      </c>
      <c r="C283" s="47" t="s">
        <v>179</v>
      </c>
      <c r="D283" s="47" t="s">
        <v>89</v>
      </c>
    </row>
    <row r="284">
      <c r="A284" s="47" t="s">
        <v>70</v>
      </c>
      <c r="B284" s="47" t="s">
        <v>15</v>
      </c>
      <c r="C284" s="47" t="s">
        <v>128</v>
      </c>
      <c r="D284" s="47" t="s">
        <v>129</v>
      </c>
    </row>
    <row r="285">
      <c r="A285" s="47" t="s">
        <v>70</v>
      </c>
      <c r="B285" s="47" t="s">
        <v>15</v>
      </c>
      <c r="C285" s="47" t="s">
        <v>233</v>
      </c>
      <c r="D285" s="47" t="s">
        <v>106</v>
      </c>
    </row>
    <row r="286">
      <c r="A286" s="47" t="s">
        <v>70</v>
      </c>
      <c r="B286" s="47" t="s">
        <v>15</v>
      </c>
      <c r="C286" s="47" t="s">
        <v>245</v>
      </c>
      <c r="D286" s="47" t="s">
        <v>168</v>
      </c>
    </row>
    <row r="287">
      <c r="A287" s="47" t="s">
        <v>70</v>
      </c>
      <c r="B287" s="47" t="s">
        <v>15</v>
      </c>
      <c r="C287" s="47" t="s">
        <v>149</v>
      </c>
      <c r="D287" s="47" t="s">
        <v>150</v>
      </c>
    </row>
    <row r="288">
      <c r="A288" s="47" t="s">
        <v>70</v>
      </c>
      <c r="B288" s="47" t="s">
        <v>15</v>
      </c>
      <c r="C288" s="47" t="s">
        <v>169</v>
      </c>
      <c r="D288" s="47" t="s">
        <v>126</v>
      </c>
    </row>
    <row r="289">
      <c r="A289" s="47" t="s">
        <v>70</v>
      </c>
      <c r="B289" s="47" t="s">
        <v>15</v>
      </c>
      <c r="C289" s="47" t="s">
        <v>111</v>
      </c>
      <c r="D289" s="47" t="s">
        <v>139</v>
      </c>
    </row>
    <row r="290">
      <c r="A290" s="47" t="s">
        <v>64</v>
      </c>
      <c r="B290" s="47" t="s">
        <v>15</v>
      </c>
      <c r="C290" s="47" t="s">
        <v>214</v>
      </c>
      <c r="D290" s="47" t="s">
        <v>131</v>
      </c>
    </row>
    <row r="291">
      <c r="A291" s="47" t="s">
        <v>64</v>
      </c>
      <c r="B291" s="47" t="s">
        <v>15</v>
      </c>
      <c r="C291" s="47" t="s">
        <v>153</v>
      </c>
      <c r="D291" s="47" t="s">
        <v>113</v>
      </c>
    </row>
    <row r="292">
      <c r="A292" s="47" t="s">
        <v>64</v>
      </c>
      <c r="B292" s="47" t="s">
        <v>15</v>
      </c>
      <c r="C292" s="47" t="s">
        <v>235</v>
      </c>
      <c r="D292" s="47" t="s">
        <v>131</v>
      </c>
    </row>
    <row r="293">
      <c r="A293" s="47" t="s">
        <v>64</v>
      </c>
      <c r="B293" s="47" t="s">
        <v>15</v>
      </c>
      <c r="C293" s="47" t="s">
        <v>186</v>
      </c>
      <c r="D293" s="47" t="s">
        <v>187</v>
      </c>
    </row>
    <row r="294">
      <c r="A294" s="47" t="s">
        <v>64</v>
      </c>
      <c r="B294" s="47" t="s">
        <v>15</v>
      </c>
      <c r="C294" s="47" t="s">
        <v>134</v>
      </c>
      <c r="D294" s="47" t="s">
        <v>135</v>
      </c>
    </row>
    <row r="295">
      <c r="A295" s="47" t="s">
        <v>64</v>
      </c>
      <c r="B295" s="47" t="s">
        <v>15</v>
      </c>
      <c r="C295" s="47" t="s">
        <v>140</v>
      </c>
      <c r="D295" s="47" t="s">
        <v>141</v>
      </c>
    </row>
    <row r="296">
      <c r="A296" s="47" t="s">
        <v>64</v>
      </c>
      <c r="B296" s="47" t="s">
        <v>15</v>
      </c>
      <c r="C296" s="47" t="s">
        <v>143</v>
      </c>
      <c r="D296" s="47" t="s">
        <v>139</v>
      </c>
    </row>
    <row r="297">
      <c r="A297" s="47" t="s">
        <v>64</v>
      </c>
      <c r="B297" s="47" t="s">
        <v>15</v>
      </c>
      <c r="C297" s="47" t="s">
        <v>124</v>
      </c>
      <c r="D297" s="47" t="s">
        <v>87</v>
      </c>
    </row>
    <row r="298">
      <c r="A298" s="47" t="s">
        <v>64</v>
      </c>
      <c r="B298" s="47" t="s">
        <v>15</v>
      </c>
      <c r="C298" s="47" t="s">
        <v>159</v>
      </c>
      <c r="D298" s="47" t="s">
        <v>104</v>
      </c>
    </row>
    <row r="299">
      <c r="A299" s="47" t="s">
        <v>64</v>
      </c>
      <c r="B299" s="47" t="s">
        <v>15</v>
      </c>
      <c r="C299" s="47" t="s">
        <v>205</v>
      </c>
      <c r="D299" s="47" t="s">
        <v>129</v>
      </c>
    </row>
    <row r="300">
      <c r="A300" s="47" t="s">
        <v>64</v>
      </c>
      <c r="B300" s="47" t="s">
        <v>15</v>
      </c>
      <c r="C300" s="47" t="s">
        <v>127</v>
      </c>
      <c r="D300" s="47" t="s">
        <v>123</v>
      </c>
    </row>
    <row r="301">
      <c r="A301" s="47" t="s">
        <v>64</v>
      </c>
      <c r="B301" s="47" t="s">
        <v>15</v>
      </c>
      <c r="C301" s="47" t="s">
        <v>166</v>
      </c>
      <c r="D301" s="47" t="s">
        <v>93</v>
      </c>
    </row>
    <row r="302">
      <c r="A302" s="47" t="s">
        <v>64</v>
      </c>
      <c r="B302" s="47" t="s">
        <v>15</v>
      </c>
      <c r="C302" s="47" t="s">
        <v>101</v>
      </c>
      <c r="D302" s="47" t="s">
        <v>102</v>
      </c>
    </row>
    <row r="303">
      <c r="A303" s="47" t="s">
        <v>64</v>
      </c>
      <c r="B303" s="47" t="s">
        <v>15</v>
      </c>
      <c r="C303" s="47" t="s">
        <v>109</v>
      </c>
      <c r="D303" s="47" t="s">
        <v>102</v>
      </c>
    </row>
    <row r="304">
      <c r="A304" s="47" t="s">
        <v>64</v>
      </c>
      <c r="B304" s="47" t="s">
        <v>15</v>
      </c>
      <c r="C304" s="47" t="s">
        <v>111</v>
      </c>
      <c r="D304" s="47" t="s">
        <v>123</v>
      </c>
    </row>
    <row r="305">
      <c r="A305" s="47" t="s">
        <v>40</v>
      </c>
      <c r="B305" s="47" t="s">
        <v>15</v>
      </c>
      <c r="C305" s="47" t="s">
        <v>201</v>
      </c>
      <c r="D305" s="47" t="s">
        <v>187</v>
      </c>
    </row>
    <row r="306">
      <c r="A306" s="47" t="s">
        <v>40</v>
      </c>
      <c r="B306" s="47" t="s">
        <v>15</v>
      </c>
      <c r="C306" s="47" t="s">
        <v>202</v>
      </c>
      <c r="D306" s="47" t="s">
        <v>165</v>
      </c>
    </row>
    <row r="307">
      <c r="A307" s="47" t="s">
        <v>40</v>
      </c>
      <c r="B307" s="47" t="s">
        <v>15</v>
      </c>
      <c r="C307" s="47" t="s">
        <v>88</v>
      </c>
      <c r="D307" s="47" t="s">
        <v>89</v>
      </c>
    </row>
    <row r="308">
      <c r="A308" s="47" t="s">
        <v>40</v>
      </c>
      <c r="B308" s="47" t="s">
        <v>15</v>
      </c>
      <c r="C308" s="47" t="s">
        <v>90</v>
      </c>
      <c r="D308" s="47" t="s">
        <v>91</v>
      </c>
    </row>
    <row r="309">
      <c r="A309" s="47" t="s">
        <v>40</v>
      </c>
      <c r="B309" s="47" t="s">
        <v>15</v>
      </c>
      <c r="C309" s="47" t="s">
        <v>136</v>
      </c>
      <c r="D309" s="47" t="s">
        <v>137</v>
      </c>
    </row>
    <row r="310">
      <c r="A310" s="47" t="s">
        <v>40</v>
      </c>
      <c r="B310" s="47" t="s">
        <v>15</v>
      </c>
      <c r="C310" s="47" t="s">
        <v>118</v>
      </c>
      <c r="D310" s="47" t="s">
        <v>91</v>
      </c>
    </row>
    <row r="311">
      <c r="A311" s="47" t="s">
        <v>40</v>
      </c>
      <c r="B311" s="47" t="s">
        <v>15</v>
      </c>
      <c r="C311" s="47" t="s">
        <v>119</v>
      </c>
      <c r="D311" s="47" t="s">
        <v>113</v>
      </c>
    </row>
    <row r="312">
      <c r="A312" s="47" t="s">
        <v>40</v>
      </c>
      <c r="B312" s="47" t="s">
        <v>15</v>
      </c>
      <c r="C312" s="47" t="s">
        <v>173</v>
      </c>
      <c r="D312" s="47" t="s">
        <v>85</v>
      </c>
    </row>
    <row r="313">
      <c r="A313" s="47" t="s">
        <v>40</v>
      </c>
      <c r="B313" s="47" t="s">
        <v>15</v>
      </c>
      <c r="C313" s="47" t="s">
        <v>189</v>
      </c>
      <c r="D313" s="47" t="s">
        <v>129</v>
      </c>
    </row>
    <row r="314">
      <c r="A314" s="47" t="s">
        <v>40</v>
      </c>
      <c r="B314" s="47" t="s">
        <v>15</v>
      </c>
      <c r="C314" s="47" t="s">
        <v>156</v>
      </c>
      <c r="D314" s="47" t="s">
        <v>157</v>
      </c>
    </row>
    <row r="315">
      <c r="A315" s="47" t="s">
        <v>40</v>
      </c>
      <c r="B315" s="47" t="s">
        <v>15</v>
      </c>
      <c r="C315" s="47" t="s">
        <v>223</v>
      </c>
      <c r="D315" s="47" t="s">
        <v>176</v>
      </c>
    </row>
    <row r="316">
      <c r="A316" s="47" t="s">
        <v>40</v>
      </c>
      <c r="B316" s="47" t="s">
        <v>15</v>
      </c>
      <c r="C316" s="47" t="s">
        <v>207</v>
      </c>
      <c r="D316" s="47" t="s">
        <v>87</v>
      </c>
    </row>
    <row r="317">
      <c r="A317" s="47" t="s">
        <v>40</v>
      </c>
      <c r="B317" s="47" t="s">
        <v>15</v>
      </c>
      <c r="C317" s="47" t="s">
        <v>210</v>
      </c>
      <c r="D317" s="47" t="s">
        <v>157</v>
      </c>
    </row>
    <row r="318">
      <c r="A318" s="47" t="s">
        <v>40</v>
      </c>
      <c r="B318" s="47" t="s">
        <v>15</v>
      </c>
      <c r="C318" s="47" t="s">
        <v>111</v>
      </c>
      <c r="D318" s="47" t="s">
        <v>157</v>
      </c>
    </row>
    <row r="319">
      <c r="A319" s="47" t="s">
        <v>40</v>
      </c>
      <c r="B319" s="47" t="s">
        <v>15</v>
      </c>
      <c r="C319" s="47" t="s">
        <v>111</v>
      </c>
      <c r="D319" s="47" t="s">
        <v>135</v>
      </c>
    </row>
    <row r="320">
      <c r="A320" s="47" t="s">
        <v>46</v>
      </c>
      <c r="B320" s="47" t="s">
        <v>15</v>
      </c>
      <c r="C320" s="47" t="s">
        <v>132</v>
      </c>
      <c r="D320" s="47" t="s">
        <v>106</v>
      </c>
    </row>
    <row r="321">
      <c r="A321" s="47" t="s">
        <v>46</v>
      </c>
      <c r="B321" s="47" t="s">
        <v>15</v>
      </c>
      <c r="C321" s="47" t="s">
        <v>170</v>
      </c>
      <c r="D321" s="47" t="s">
        <v>165</v>
      </c>
    </row>
    <row r="322">
      <c r="A322" s="47" t="s">
        <v>46</v>
      </c>
      <c r="B322" s="47" t="s">
        <v>15</v>
      </c>
      <c r="C322" s="47" t="s">
        <v>216</v>
      </c>
      <c r="D322" s="47" t="s">
        <v>85</v>
      </c>
    </row>
    <row r="323">
      <c r="A323" s="47" t="s">
        <v>46</v>
      </c>
      <c r="B323" s="47" t="s">
        <v>15</v>
      </c>
      <c r="C323" s="47" t="s">
        <v>246</v>
      </c>
      <c r="D323" s="47" t="s">
        <v>87</v>
      </c>
    </row>
    <row r="324">
      <c r="A324" s="47" t="s">
        <v>46</v>
      </c>
      <c r="B324" s="47" t="s">
        <v>15</v>
      </c>
      <c r="C324" s="47" t="s">
        <v>172</v>
      </c>
      <c r="D324" s="47" t="s">
        <v>163</v>
      </c>
    </row>
    <row r="325">
      <c r="A325" s="47" t="s">
        <v>46</v>
      </c>
      <c r="B325" s="47" t="s">
        <v>15</v>
      </c>
      <c r="C325" s="47" t="s">
        <v>142</v>
      </c>
      <c r="D325" s="47" t="s">
        <v>131</v>
      </c>
    </row>
    <row r="326">
      <c r="A326" s="47" t="s">
        <v>46</v>
      </c>
      <c r="B326" s="47" t="s">
        <v>15</v>
      </c>
      <c r="C326" s="47" t="s">
        <v>121</v>
      </c>
      <c r="D326" s="47" t="s">
        <v>104</v>
      </c>
    </row>
    <row r="327">
      <c r="A327" s="47" t="s">
        <v>46</v>
      </c>
      <c r="B327" s="47" t="s">
        <v>15</v>
      </c>
      <c r="C327" s="47" t="s">
        <v>122</v>
      </c>
      <c r="D327" s="47" t="s">
        <v>123</v>
      </c>
    </row>
    <row r="328">
      <c r="A328" s="47" t="s">
        <v>46</v>
      </c>
      <c r="B328" s="47" t="s">
        <v>15</v>
      </c>
      <c r="C328" s="47" t="s">
        <v>158</v>
      </c>
      <c r="D328" s="47" t="s">
        <v>117</v>
      </c>
    </row>
    <row r="329">
      <c r="A329" s="47" t="s">
        <v>46</v>
      </c>
      <c r="B329" s="47" t="s">
        <v>15</v>
      </c>
      <c r="C329" s="47" t="s">
        <v>146</v>
      </c>
      <c r="D329" s="47" t="s">
        <v>145</v>
      </c>
    </row>
    <row r="330">
      <c r="A330" s="47" t="s">
        <v>46</v>
      </c>
      <c r="B330" s="47" t="s">
        <v>15</v>
      </c>
      <c r="C330" s="47" t="s">
        <v>147</v>
      </c>
      <c r="D330" s="47" t="s">
        <v>129</v>
      </c>
    </row>
    <row r="331">
      <c r="A331" s="47" t="s">
        <v>46</v>
      </c>
      <c r="B331" s="47" t="s">
        <v>15</v>
      </c>
      <c r="C331" s="47" t="s">
        <v>181</v>
      </c>
      <c r="D331" s="47" t="s">
        <v>168</v>
      </c>
    </row>
    <row r="332">
      <c r="A332" s="47" t="s">
        <v>46</v>
      </c>
      <c r="B332" s="47" t="s">
        <v>15</v>
      </c>
      <c r="C332" s="47" t="s">
        <v>183</v>
      </c>
      <c r="D332" s="47" t="s">
        <v>163</v>
      </c>
    </row>
    <row r="333">
      <c r="A333" s="47" t="s">
        <v>46</v>
      </c>
      <c r="B333" s="47" t="s">
        <v>15</v>
      </c>
      <c r="C333" s="47" t="s">
        <v>198</v>
      </c>
      <c r="D333" s="47" t="s">
        <v>108</v>
      </c>
    </row>
    <row r="334">
      <c r="A334" s="47" t="s">
        <v>46</v>
      </c>
      <c r="B334" s="47" t="s">
        <v>15</v>
      </c>
      <c r="C334" s="47" t="s">
        <v>111</v>
      </c>
      <c r="D334" s="47" t="s">
        <v>117</v>
      </c>
    </row>
    <row r="335">
      <c r="A335" s="47" t="s">
        <v>54</v>
      </c>
      <c r="B335" s="47" t="s">
        <v>15</v>
      </c>
      <c r="C335" s="47" t="s">
        <v>185</v>
      </c>
      <c r="D335" s="47" t="s">
        <v>95</v>
      </c>
    </row>
    <row r="336">
      <c r="A336" s="47" t="s">
        <v>54</v>
      </c>
      <c r="B336" s="47" t="s">
        <v>15</v>
      </c>
      <c r="C336" s="47" t="s">
        <v>247</v>
      </c>
      <c r="D336" s="47" t="s">
        <v>135</v>
      </c>
    </row>
    <row r="337">
      <c r="A337" s="47" t="s">
        <v>54</v>
      </c>
      <c r="B337" s="47" t="s">
        <v>15</v>
      </c>
      <c r="C337" s="47" t="s">
        <v>171</v>
      </c>
      <c r="D337" s="47" t="s">
        <v>150</v>
      </c>
    </row>
    <row r="338">
      <c r="A338" s="47" t="s">
        <v>54</v>
      </c>
      <c r="B338" s="47" t="s">
        <v>15</v>
      </c>
      <c r="C338" s="47" t="s">
        <v>220</v>
      </c>
      <c r="D338" s="47" t="s">
        <v>115</v>
      </c>
    </row>
    <row r="339">
      <c r="A339" s="47" t="s">
        <v>54</v>
      </c>
      <c r="B339" s="47" t="s">
        <v>15</v>
      </c>
      <c r="C339" s="47" t="s">
        <v>236</v>
      </c>
      <c r="D339" s="47" t="s">
        <v>131</v>
      </c>
    </row>
    <row r="340">
      <c r="A340" s="47" t="s">
        <v>54</v>
      </c>
      <c r="B340" s="47" t="s">
        <v>15</v>
      </c>
      <c r="C340" s="47" t="s">
        <v>190</v>
      </c>
      <c r="D340" s="47" t="s">
        <v>91</v>
      </c>
    </row>
    <row r="341">
      <c r="A341" s="47" t="s">
        <v>54</v>
      </c>
      <c r="B341" s="47" t="s">
        <v>15</v>
      </c>
      <c r="C341" s="47" t="s">
        <v>222</v>
      </c>
      <c r="D341" s="47" t="s">
        <v>115</v>
      </c>
    </row>
    <row r="342">
      <c r="A342" s="47" t="s">
        <v>54</v>
      </c>
      <c r="B342" s="47" t="s">
        <v>15</v>
      </c>
      <c r="C342" s="47" t="s">
        <v>191</v>
      </c>
      <c r="D342" s="47" t="s">
        <v>85</v>
      </c>
    </row>
    <row r="343">
      <c r="A343" s="47" t="s">
        <v>54</v>
      </c>
      <c r="B343" s="47" t="s">
        <v>15</v>
      </c>
      <c r="C343" s="47" t="s">
        <v>248</v>
      </c>
      <c r="D343" s="47" t="s">
        <v>95</v>
      </c>
    </row>
    <row r="344">
      <c r="A344" s="47" t="s">
        <v>54</v>
      </c>
      <c r="B344" s="47" t="s">
        <v>15</v>
      </c>
      <c r="C344" s="47" t="s">
        <v>194</v>
      </c>
      <c r="D344" s="47" t="s">
        <v>168</v>
      </c>
    </row>
    <row r="345">
      <c r="A345" s="47" t="s">
        <v>54</v>
      </c>
      <c r="B345" s="47" t="s">
        <v>15</v>
      </c>
      <c r="C345" s="47" t="s">
        <v>208</v>
      </c>
      <c r="D345" s="47" t="s">
        <v>126</v>
      </c>
    </row>
    <row r="346">
      <c r="A346" s="47" t="s">
        <v>54</v>
      </c>
      <c r="B346" s="47" t="s">
        <v>15</v>
      </c>
      <c r="C346" s="47" t="s">
        <v>195</v>
      </c>
      <c r="D346" s="47" t="s">
        <v>141</v>
      </c>
    </row>
    <row r="347">
      <c r="A347" s="47" t="s">
        <v>54</v>
      </c>
      <c r="B347" s="47" t="s">
        <v>15</v>
      </c>
      <c r="C347" s="47" t="s">
        <v>196</v>
      </c>
      <c r="D347" s="47" t="s">
        <v>131</v>
      </c>
    </row>
    <row r="348">
      <c r="A348" s="47" t="s">
        <v>54</v>
      </c>
      <c r="B348" s="47" t="s">
        <v>15</v>
      </c>
      <c r="C348" s="47" t="s">
        <v>199</v>
      </c>
      <c r="D348" s="47" t="s">
        <v>150</v>
      </c>
    </row>
    <row r="349">
      <c r="A349" s="47" t="s">
        <v>54</v>
      </c>
      <c r="B349" s="47" t="s">
        <v>15</v>
      </c>
      <c r="C349" s="47" t="s">
        <v>111</v>
      </c>
      <c r="D349" s="47" t="s">
        <v>85</v>
      </c>
    </row>
    <row r="350">
      <c r="A350" s="47" t="s">
        <v>72</v>
      </c>
      <c r="B350" s="47" t="s">
        <v>15</v>
      </c>
      <c r="C350" s="47" t="s">
        <v>249</v>
      </c>
      <c r="D350" s="47" t="s">
        <v>135</v>
      </c>
    </row>
    <row r="351">
      <c r="A351" s="47" t="s">
        <v>72</v>
      </c>
      <c r="B351" s="47" t="s">
        <v>15</v>
      </c>
      <c r="C351" s="47" t="s">
        <v>215</v>
      </c>
      <c r="D351" s="47" t="s">
        <v>91</v>
      </c>
    </row>
    <row r="352">
      <c r="A352" s="47" t="s">
        <v>72</v>
      </c>
      <c r="B352" s="47" t="s">
        <v>15</v>
      </c>
      <c r="C352" s="47" t="s">
        <v>250</v>
      </c>
      <c r="D352" s="47" t="s">
        <v>135</v>
      </c>
    </row>
    <row r="353">
      <c r="A353" s="47" t="s">
        <v>72</v>
      </c>
      <c r="B353" s="47" t="s">
        <v>15</v>
      </c>
      <c r="C353" s="47" t="s">
        <v>231</v>
      </c>
      <c r="D353" s="47" t="s">
        <v>135</v>
      </c>
    </row>
    <row r="354">
      <c r="A354" s="47" t="s">
        <v>72</v>
      </c>
      <c r="B354" s="47" t="s">
        <v>15</v>
      </c>
      <c r="C354" s="47" t="s">
        <v>155</v>
      </c>
      <c r="D354" s="47" t="s">
        <v>131</v>
      </c>
    </row>
    <row r="355">
      <c r="A355" s="47" t="s">
        <v>72</v>
      </c>
      <c r="B355" s="47" t="s">
        <v>15</v>
      </c>
      <c r="C355" s="47" t="s">
        <v>251</v>
      </c>
      <c r="D355" s="47" t="s">
        <v>106</v>
      </c>
    </row>
    <row r="356">
      <c r="A356" s="47" t="s">
        <v>72</v>
      </c>
      <c r="B356" s="47" t="s">
        <v>15</v>
      </c>
      <c r="C356" s="47" t="s">
        <v>203</v>
      </c>
      <c r="D356" s="47" t="s">
        <v>135</v>
      </c>
    </row>
    <row r="357">
      <c r="A357" s="47" t="s">
        <v>72</v>
      </c>
      <c r="B357" s="47" t="s">
        <v>15</v>
      </c>
      <c r="C357" s="47" t="s">
        <v>174</v>
      </c>
      <c r="D357" s="47" t="s">
        <v>129</v>
      </c>
    </row>
    <row r="358">
      <c r="A358" s="47" t="s">
        <v>72</v>
      </c>
      <c r="B358" s="47" t="s">
        <v>15</v>
      </c>
      <c r="C358" s="47" t="s">
        <v>178</v>
      </c>
      <c r="D358" s="47" t="s">
        <v>168</v>
      </c>
    </row>
    <row r="359">
      <c r="A359" s="47" t="s">
        <v>72</v>
      </c>
      <c r="B359" s="47" t="s">
        <v>15</v>
      </c>
      <c r="C359" s="47" t="s">
        <v>206</v>
      </c>
      <c r="D359" s="47" t="s">
        <v>135</v>
      </c>
    </row>
    <row r="360">
      <c r="A360" s="47" t="s">
        <v>72</v>
      </c>
      <c r="B360" s="47" t="s">
        <v>15</v>
      </c>
      <c r="C360" s="47" t="s">
        <v>226</v>
      </c>
      <c r="D360" s="47" t="s">
        <v>97</v>
      </c>
    </row>
    <row r="361">
      <c r="A361" s="47" t="s">
        <v>72</v>
      </c>
      <c r="B361" s="47" t="s">
        <v>15</v>
      </c>
      <c r="C361" s="47" t="s">
        <v>197</v>
      </c>
      <c r="D361" s="47" t="s">
        <v>89</v>
      </c>
    </row>
    <row r="362">
      <c r="A362" s="47" t="s">
        <v>72</v>
      </c>
      <c r="B362" s="47" t="s">
        <v>15</v>
      </c>
      <c r="C362" s="47" t="s">
        <v>229</v>
      </c>
      <c r="D362" s="47" t="s">
        <v>89</v>
      </c>
    </row>
    <row r="363">
      <c r="A363" s="47" t="s">
        <v>72</v>
      </c>
      <c r="B363" s="47" t="s">
        <v>15</v>
      </c>
      <c r="C363" s="47" t="s">
        <v>111</v>
      </c>
      <c r="D363" s="47" t="s">
        <v>150</v>
      </c>
    </row>
    <row r="364">
      <c r="A364" s="47" t="s">
        <v>72</v>
      </c>
      <c r="B364" s="47" t="s">
        <v>15</v>
      </c>
      <c r="C364" s="47" t="s">
        <v>111</v>
      </c>
      <c r="D364" s="47" t="s">
        <v>129</v>
      </c>
    </row>
    <row r="365">
      <c r="A365" s="47" t="s">
        <v>51</v>
      </c>
      <c r="B365" s="47" t="s">
        <v>28</v>
      </c>
      <c r="C365" s="47" t="s">
        <v>112</v>
      </c>
      <c r="D365" s="47" t="s">
        <v>113</v>
      </c>
    </row>
    <row r="366">
      <c r="A366" s="47" t="s">
        <v>51</v>
      </c>
      <c r="B366" s="47" t="s">
        <v>28</v>
      </c>
      <c r="C366" s="47" t="s">
        <v>215</v>
      </c>
      <c r="D366" s="47" t="s">
        <v>91</v>
      </c>
    </row>
    <row r="367">
      <c r="A367" s="47" t="s">
        <v>51</v>
      </c>
      <c r="B367" s="47" t="s">
        <v>28</v>
      </c>
      <c r="C367" s="47" t="s">
        <v>201</v>
      </c>
      <c r="D367" s="47" t="s">
        <v>187</v>
      </c>
    </row>
    <row r="368">
      <c r="A368" s="47" t="s">
        <v>51</v>
      </c>
      <c r="B368" s="47" t="s">
        <v>28</v>
      </c>
      <c r="C368" s="47" t="s">
        <v>252</v>
      </c>
      <c r="D368" s="47" t="s">
        <v>85</v>
      </c>
    </row>
    <row r="369">
      <c r="A369" s="47" t="s">
        <v>51</v>
      </c>
      <c r="B369" s="47" t="s">
        <v>28</v>
      </c>
      <c r="C369" s="47" t="s">
        <v>140</v>
      </c>
      <c r="D369" s="47" t="s">
        <v>141</v>
      </c>
    </row>
    <row r="370">
      <c r="A370" s="47" t="s">
        <v>51</v>
      </c>
      <c r="B370" s="47" t="s">
        <v>28</v>
      </c>
      <c r="C370" s="47" t="s">
        <v>189</v>
      </c>
      <c r="D370" s="47" t="s">
        <v>129</v>
      </c>
    </row>
    <row r="371">
      <c r="A371" s="47" t="s">
        <v>51</v>
      </c>
      <c r="B371" s="47" t="s">
        <v>28</v>
      </c>
      <c r="C371" s="47" t="s">
        <v>237</v>
      </c>
      <c r="D371" s="47" t="s">
        <v>176</v>
      </c>
    </row>
    <row r="372">
      <c r="A372" s="47" t="s">
        <v>51</v>
      </c>
      <c r="B372" s="47" t="s">
        <v>28</v>
      </c>
      <c r="C372" s="47" t="s">
        <v>128</v>
      </c>
      <c r="D372" s="47" t="s">
        <v>129</v>
      </c>
    </row>
    <row r="373">
      <c r="A373" s="47" t="s">
        <v>51</v>
      </c>
      <c r="B373" s="47" t="s">
        <v>28</v>
      </c>
      <c r="C373" s="47" t="s">
        <v>162</v>
      </c>
      <c r="D373" s="47" t="s">
        <v>163</v>
      </c>
    </row>
    <row r="374">
      <c r="A374" s="47" t="s">
        <v>51</v>
      </c>
      <c r="B374" s="47" t="s">
        <v>28</v>
      </c>
      <c r="C374" s="47" t="s">
        <v>130</v>
      </c>
      <c r="D374" s="47" t="s">
        <v>102</v>
      </c>
    </row>
    <row r="375">
      <c r="A375" s="47" t="s">
        <v>51</v>
      </c>
      <c r="B375" s="47" t="s">
        <v>28</v>
      </c>
      <c r="C375" s="47" t="s">
        <v>166</v>
      </c>
      <c r="D375" s="47" t="s">
        <v>93</v>
      </c>
    </row>
    <row r="376">
      <c r="A376" s="47" t="s">
        <v>51</v>
      </c>
      <c r="B376" s="47" t="s">
        <v>28</v>
      </c>
      <c r="C376" s="47" t="s">
        <v>101</v>
      </c>
      <c r="D376" s="47" t="s">
        <v>102</v>
      </c>
    </row>
    <row r="377">
      <c r="A377" s="47" t="s">
        <v>51</v>
      </c>
      <c r="B377" s="47" t="s">
        <v>28</v>
      </c>
      <c r="C377" s="47" t="s">
        <v>253</v>
      </c>
      <c r="D377" s="47" t="s">
        <v>97</v>
      </c>
    </row>
    <row r="378">
      <c r="A378" s="47" t="s">
        <v>51</v>
      </c>
      <c r="B378" s="47" t="s">
        <v>28</v>
      </c>
      <c r="C378" s="47" t="s">
        <v>184</v>
      </c>
      <c r="D378" s="47" t="s">
        <v>115</v>
      </c>
    </row>
    <row r="379">
      <c r="A379" s="47" t="s">
        <v>51</v>
      </c>
      <c r="B379" s="47" t="s">
        <v>28</v>
      </c>
      <c r="C379" s="47" t="s">
        <v>111</v>
      </c>
      <c r="D379" s="47" t="s">
        <v>85</v>
      </c>
    </row>
    <row r="380">
      <c r="A380" s="47" t="s">
        <v>59</v>
      </c>
      <c r="B380" s="47" t="s">
        <v>28</v>
      </c>
      <c r="C380" s="47" t="s">
        <v>254</v>
      </c>
      <c r="D380" s="47" t="s">
        <v>126</v>
      </c>
    </row>
    <row r="381">
      <c r="A381" s="47" t="s">
        <v>59</v>
      </c>
      <c r="B381" s="47" t="s">
        <v>28</v>
      </c>
      <c r="C381" s="47" t="s">
        <v>230</v>
      </c>
      <c r="D381" s="47" t="s">
        <v>126</v>
      </c>
    </row>
    <row r="382">
      <c r="A382" s="47" t="s">
        <v>59</v>
      </c>
      <c r="B382" s="47" t="s">
        <v>28</v>
      </c>
      <c r="C382" s="47" t="s">
        <v>90</v>
      </c>
      <c r="D382" s="47" t="s">
        <v>91</v>
      </c>
    </row>
    <row r="383">
      <c r="A383" s="47" t="s">
        <v>59</v>
      </c>
      <c r="B383" s="47" t="s">
        <v>28</v>
      </c>
      <c r="C383" s="47" t="s">
        <v>217</v>
      </c>
      <c r="D383" s="47" t="s">
        <v>218</v>
      </c>
    </row>
    <row r="384">
      <c r="A384" s="47" t="s">
        <v>59</v>
      </c>
      <c r="B384" s="47" t="s">
        <v>28</v>
      </c>
      <c r="C384" s="47" t="s">
        <v>242</v>
      </c>
      <c r="D384" s="47" t="s">
        <v>126</v>
      </c>
    </row>
    <row r="385">
      <c r="A385" s="47" t="s">
        <v>59</v>
      </c>
      <c r="B385" s="47" t="s">
        <v>28</v>
      </c>
      <c r="C385" s="47" t="s">
        <v>174</v>
      </c>
      <c r="D385" s="47" t="s">
        <v>129</v>
      </c>
    </row>
    <row r="386">
      <c r="A386" s="47" t="s">
        <v>59</v>
      </c>
      <c r="B386" s="47" t="s">
        <v>28</v>
      </c>
      <c r="C386" s="47" t="s">
        <v>177</v>
      </c>
      <c r="D386" s="47" t="s">
        <v>97</v>
      </c>
    </row>
    <row r="387">
      <c r="A387" s="47" t="s">
        <v>59</v>
      </c>
      <c r="B387" s="47" t="s">
        <v>28</v>
      </c>
      <c r="C387" s="47" t="s">
        <v>232</v>
      </c>
      <c r="D387" s="47" t="s">
        <v>129</v>
      </c>
    </row>
    <row r="388">
      <c r="A388" s="47" t="s">
        <v>59</v>
      </c>
      <c r="B388" s="47" t="s">
        <v>28</v>
      </c>
      <c r="C388" s="47" t="s">
        <v>125</v>
      </c>
      <c r="D388" s="47" t="s">
        <v>126</v>
      </c>
    </row>
    <row r="389">
      <c r="A389" s="47" t="s">
        <v>59</v>
      </c>
      <c r="B389" s="47" t="s">
        <v>28</v>
      </c>
      <c r="C389" s="47" t="s">
        <v>208</v>
      </c>
      <c r="D389" s="47" t="s">
        <v>126</v>
      </c>
    </row>
    <row r="390">
      <c r="A390" s="47" t="s">
        <v>59</v>
      </c>
      <c r="B390" s="47" t="s">
        <v>28</v>
      </c>
      <c r="C390" s="47" t="s">
        <v>195</v>
      </c>
      <c r="D390" s="47" t="s">
        <v>141</v>
      </c>
    </row>
    <row r="391">
      <c r="A391" s="47" t="s">
        <v>59</v>
      </c>
      <c r="B391" s="47" t="s">
        <v>28</v>
      </c>
      <c r="C391" s="47" t="s">
        <v>227</v>
      </c>
      <c r="D391" s="47" t="s">
        <v>100</v>
      </c>
    </row>
    <row r="392">
      <c r="A392" s="47" t="s">
        <v>59</v>
      </c>
      <c r="B392" s="47" t="s">
        <v>28</v>
      </c>
      <c r="C392" s="47" t="s">
        <v>169</v>
      </c>
      <c r="D392" s="47" t="s">
        <v>126</v>
      </c>
    </row>
    <row r="393">
      <c r="A393" s="47" t="s">
        <v>59</v>
      </c>
      <c r="B393" s="47" t="s">
        <v>28</v>
      </c>
      <c r="C393" s="47" t="s">
        <v>255</v>
      </c>
      <c r="D393" s="47" t="s">
        <v>117</v>
      </c>
    </row>
    <row r="394">
      <c r="A394" s="47" t="s">
        <v>59</v>
      </c>
      <c r="B394" s="47" t="s">
        <v>28</v>
      </c>
      <c r="C394" s="47" t="s">
        <v>111</v>
      </c>
      <c r="D394" s="47" t="s">
        <v>126</v>
      </c>
    </row>
    <row r="395">
      <c r="A395" s="47" t="s">
        <v>62</v>
      </c>
      <c r="B395" s="47" t="s">
        <v>28</v>
      </c>
      <c r="C395" s="47" t="s">
        <v>200</v>
      </c>
      <c r="D395" s="47" t="s">
        <v>176</v>
      </c>
    </row>
    <row r="396">
      <c r="A396" s="47" t="s">
        <v>62</v>
      </c>
      <c r="B396" s="47" t="s">
        <v>28</v>
      </c>
      <c r="C396" s="47" t="s">
        <v>185</v>
      </c>
      <c r="D396" s="47" t="s">
        <v>95</v>
      </c>
    </row>
    <row r="397">
      <c r="A397" s="47" t="s">
        <v>62</v>
      </c>
      <c r="B397" s="47" t="s">
        <v>28</v>
      </c>
      <c r="C397" s="47" t="s">
        <v>235</v>
      </c>
      <c r="D397" s="47" t="s">
        <v>131</v>
      </c>
    </row>
    <row r="398">
      <c r="A398" s="47" t="s">
        <v>62</v>
      </c>
      <c r="B398" s="47" t="s">
        <v>28</v>
      </c>
      <c r="C398" s="47" t="s">
        <v>88</v>
      </c>
      <c r="D398" s="47" t="s">
        <v>89</v>
      </c>
    </row>
    <row r="399">
      <c r="A399" s="47" t="s">
        <v>62</v>
      </c>
      <c r="B399" s="47" t="s">
        <v>28</v>
      </c>
      <c r="C399" s="47" t="s">
        <v>136</v>
      </c>
      <c r="D399" s="47" t="s">
        <v>137</v>
      </c>
    </row>
    <row r="400">
      <c r="A400" s="47" t="s">
        <v>62</v>
      </c>
      <c r="B400" s="47" t="s">
        <v>28</v>
      </c>
      <c r="C400" s="47" t="s">
        <v>138</v>
      </c>
      <c r="D400" s="47" t="s">
        <v>139</v>
      </c>
    </row>
    <row r="401">
      <c r="A401" s="47" t="s">
        <v>62</v>
      </c>
      <c r="B401" s="47" t="s">
        <v>28</v>
      </c>
      <c r="C401" s="47" t="s">
        <v>223</v>
      </c>
      <c r="D401" s="47" t="s">
        <v>176</v>
      </c>
    </row>
    <row r="402">
      <c r="A402" s="47" t="s">
        <v>62</v>
      </c>
      <c r="B402" s="47" t="s">
        <v>28</v>
      </c>
      <c r="C402" s="47" t="s">
        <v>179</v>
      </c>
      <c r="D402" s="47" t="s">
        <v>89</v>
      </c>
    </row>
    <row r="403">
      <c r="A403" s="47" t="s">
        <v>62</v>
      </c>
      <c r="B403" s="47" t="s">
        <v>28</v>
      </c>
      <c r="C403" s="47" t="s">
        <v>226</v>
      </c>
      <c r="D403" s="47" t="s">
        <v>97</v>
      </c>
    </row>
    <row r="404">
      <c r="A404" s="47" t="s">
        <v>62</v>
      </c>
      <c r="B404" s="47" t="s">
        <v>28</v>
      </c>
      <c r="C404" s="47" t="s">
        <v>107</v>
      </c>
      <c r="D404" s="47" t="s">
        <v>108</v>
      </c>
    </row>
    <row r="405">
      <c r="A405" s="47" t="s">
        <v>62</v>
      </c>
      <c r="B405" s="47" t="s">
        <v>28</v>
      </c>
      <c r="C405" s="47" t="s">
        <v>197</v>
      </c>
      <c r="D405" s="47" t="s">
        <v>89</v>
      </c>
    </row>
    <row r="406">
      <c r="A406" s="47" t="s">
        <v>62</v>
      </c>
      <c r="B406" s="47" t="s">
        <v>28</v>
      </c>
      <c r="C406" s="47" t="s">
        <v>109</v>
      </c>
      <c r="D406" s="47" t="s">
        <v>102</v>
      </c>
    </row>
    <row r="407">
      <c r="A407" s="47" t="s">
        <v>62</v>
      </c>
      <c r="B407" s="47" t="s">
        <v>28</v>
      </c>
      <c r="C407" s="47" t="s">
        <v>229</v>
      </c>
      <c r="D407" s="47" t="s">
        <v>89</v>
      </c>
    </row>
    <row r="408">
      <c r="A408" s="47" t="s">
        <v>62</v>
      </c>
      <c r="B408" s="47" t="s">
        <v>28</v>
      </c>
      <c r="C408" s="47" t="s">
        <v>111</v>
      </c>
      <c r="D408" s="47" t="s">
        <v>97</v>
      </c>
    </row>
    <row r="409">
      <c r="A409" s="47" t="s">
        <v>62</v>
      </c>
      <c r="B409" s="47" t="s">
        <v>28</v>
      </c>
      <c r="C409" s="47" t="s">
        <v>111</v>
      </c>
      <c r="D409" s="47" t="s">
        <v>150</v>
      </c>
    </row>
    <row r="410">
      <c r="A410" s="47" t="s">
        <v>27</v>
      </c>
      <c r="B410" s="47" t="s">
        <v>28</v>
      </c>
      <c r="C410" s="47" t="s">
        <v>84</v>
      </c>
      <c r="D410" s="47" t="s">
        <v>85</v>
      </c>
    </row>
    <row r="411">
      <c r="A411" s="47" t="s">
        <v>27</v>
      </c>
      <c r="B411" s="47" t="s">
        <v>28</v>
      </c>
      <c r="C411" s="47" t="s">
        <v>154</v>
      </c>
      <c r="D411" s="47" t="s">
        <v>104</v>
      </c>
    </row>
    <row r="412">
      <c r="A412" s="47" t="s">
        <v>27</v>
      </c>
      <c r="B412" s="47" t="s">
        <v>28</v>
      </c>
      <c r="C412" s="47" t="s">
        <v>170</v>
      </c>
      <c r="D412" s="47" t="s">
        <v>165</v>
      </c>
    </row>
    <row r="413">
      <c r="A413" s="47" t="s">
        <v>27</v>
      </c>
      <c r="B413" s="47" t="s">
        <v>28</v>
      </c>
      <c r="C413" s="47" t="s">
        <v>133</v>
      </c>
      <c r="D413" s="47" t="s">
        <v>89</v>
      </c>
    </row>
    <row r="414">
      <c r="A414" s="47" t="s">
        <v>27</v>
      </c>
      <c r="B414" s="47" t="s">
        <v>28</v>
      </c>
      <c r="C414" s="47" t="s">
        <v>246</v>
      </c>
      <c r="D414" s="47" t="s">
        <v>87</v>
      </c>
    </row>
    <row r="415">
      <c r="A415" s="47" t="s">
        <v>27</v>
      </c>
      <c r="B415" s="47" t="s">
        <v>28</v>
      </c>
      <c r="C415" s="47" t="s">
        <v>116</v>
      </c>
      <c r="D415" s="47" t="s">
        <v>117</v>
      </c>
    </row>
    <row r="416">
      <c r="A416" s="47" t="s">
        <v>27</v>
      </c>
      <c r="B416" s="47" t="s">
        <v>28</v>
      </c>
      <c r="C416" s="47" t="s">
        <v>124</v>
      </c>
      <c r="D416" s="47" t="s">
        <v>87</v>
      </c>
    </row>
    <row r="417">
      <c r="A417" s="47" t="s">
        <v>27</v>
      </c>
      <c r="B417" s="47" t="s">
        <v>28</v>
      </c>
      <c r="C417" s="47" t="s">
        <v>191</v>
      </c>
      <c r="D417" s="47" t="s">
        <v>85</v>
      </c>
    </row>
    <row r="418">
      <c r="A418" s="47" t="s">
        <v>27</v>
      </c>
      <c r="B418" s="47" t="s">
        <v>28</v>
      </c>
      <c r="C418" s="47" t="s">
        <v>146</v>
      </c>
      <c r="D418" s="47" t="s">
        <v>145</v>
      </c>
    </row>
    <row r="419">
      <c r="A419" s="47" t="s">
        <v>27</v>
      </c>
      <c r="B419" s="47" t="s">
        <v>28</v>
      </c>
      <c r="C419" s="47" t="s">
        <v>181</v>
      </c>
      <c r="D419" s="47" t="s">
        <v>168</v>
      </c>
    </row>
    <row r="420">
      <c r="A420" s="47" t="s">
        <v>27</v>
      </c>
      <c r="B420" s="47" t="s">
        <v>28</v>
      </c>
      <c r="C420" s="47" t="s">
        <v>233</v>
      </c>
      <c r="D420" s="47" t="s">
        <v>106</v>
      </c>
    </row>
    <row r="421">
      <c r="A421" s="47" t="s">
        <v>27</v>
      </c>
      <c r="B421" s="47" t="s">
        <v>28</v>
      </c>
      <c r="C421" s="47" t="s">
        <v>210</v>
      </c>
      <c r="D421" s="47" t="s">
        <v>157</v>
      </c>
    </row>
    <row r="422">
      <c r="A422" s="47" t="s">
        <v>27</v>
      </c>
      <c r="B422" s="47" t="s">
        <v>28</v>
      </c>
      <c r="C422" s="47" t="s">
        <v>167</v>
      </c>
      <c r="D422" s="47" t="s">
        <v>168</v>
      </c>
    </row>
    <row r="423">
      <c r="A423" s="47" t="s">
        <v>27</v>
      </c>
      <c r="B423" s="47" t="s">
        <v>28</v>
      </c>
      <c r="C423" s="47" t="s">
        <v>183</v>
      </c>
      <c r="D423" s="47" t="s">
        <v>163</v>
      </c>
    </row>
    <row r="424">
      <c r="A424" s="47" t="s">
        <v>27</v>
      </c>
      <c r="B424" s="47" t="s">
        <v>28</v>
      </c>
      <c r="C424" s="47" t="s">
        <v>111</v>
      </c>
      <c r="D424" s="47" t="s">
        <v>113</v>
      </c>
    </row>
    <row r="425">
      <c r="A425" s="47" t="s">
        <v>66</v>
      </c>
      <c r="B425" s="47" t="s">
        <v>28</v>
      </c>
      <c r="C425" s="47" t="s">
        <v>153</v>
      </c>
      <c r="D425" s="47" t="s">
        <v>113</v>
      </c>
    </row>
    <row r="426">
      <c r="A426" s="47" t="s">
        <v>66</v>
      </c>
      <c r="B426" s="47" t="s">
        <v>28</v>
      </c>
      <c r="C426" s="47" t="s">
        <v>186</v>
      </c>
      <c r="D426" s="47" t="s">
        <v>187</v>
      </c>
    </row>
    <row r="427">
      <c r="A427" s="47" t="s">
        <v>66</v>
      </c>
      <c r="B427" s="47" t="s">
        <v>28</v>
      </c>
      <c r="C427" s="47" t="s">
        <v>92</v>
      </c>
      <c r="D427" s="47" t="s">
        <v>93</v>
      </c>
    </row>
    <row r="428">
      <c r="A428" s="47" t="s">
        <v>66</v>
      </c>
      <c r="B428" s="47" t="s">
        <v>28</v>
      </c>
      <c r="C428" s="47" t="s">
        <v>94</v>
      </c>
      <c r="D428" s="47" t="s">
        <v>95</v>
      </c>
    </row>
    <row r="429">
      <c r="A429" s="47" t="s">
        <v>66</v>
      </c>
      <c r="B429" s="47" t="s">
        <v>28</v>
      </c>
      <c r="C429" s="47" t="s">
        <v>219</v>
      </c>
      <c r="D429" s="47" t="s">
        <v>165</v>
      </c>
    </row>
    <row r="430">
      <c r="A430" s="47" t="s">
        <v>66</v>
      </c>
      <c r="B430" s="47" t="s">
        <v>28</v>
      </c>
      <c r="C430" s="47" t="s">
        <v>118</v>
      </c>
      <c r="D430" s="47" t="s">
        <v>91</v>
      </c>
    </row>
    <row r="431">
      <c r="A431" s="47" t="s">
        <v>66</v>
      </c>
      <c r="B431" s="47" t="s">
        <v>28</v>
      </c>
      <c r="C431" s="47" t="s">
        <v>251</v>
      </c>
      <c r="D431" s="47" t="s">
        <v>106</v>
      </c>
    </row>
    <row r="432">
      <c r="A432" s="47" t="s">
        <v>66</v>
      </c>
      <c r="B432" s="47" t="s">
        <v>28</v>
      </c>
      <c r="C432" s="47" t="s">
        <v>221</v>
      </c>
      <c r="D432" s="47" t="s">
        <v>115</v>
      </c>
    </row>
    <row r="433">
      <c r="A433" s="47" t="s">
        <v>66</v>
      </c>
      <c r="B433" s="47" t="s">
        <v>28</v>
      </c>
      <c r="C433" s="47" t="s">
        <v>204</v>
      </c>
      <c r="D433" s="47" t="s">
        <v>123</v>
      </c>
    </row>
    <row r="434">
      <c r="A434" s="47" t="s">
        <v>66</v>
      </c>
      <c r="B434" s="47" t="s">
        <v>28</v>
      </c>
      <c r="C434" s="47" t="s">
        <v>193</v>
      </c>
      <c r="D434" s="47" t="s">
        <v>113</v>
      </c>
    </row>
    <row r="435">
      <c r="A435" s="47" t="s">
        <v>66</v>
      </c>
      <c r="B435" s="47" t="s">
        <v>28</v>
      </c>
      <c r="C435" s="47" t="s">
        <v>160</v>
      </c>
      <c r="D435" s="47" t="s">
        <v>106</v>
      </c>
    </row>
    <row r="436">
      <c r="A436" s="47" t="s">
        <v>66</v>
      </c>
      <c r="B436" s="47" t="s">
        <v>28</v>
      </c>
      <c r="C436" s="47" t="s">
        <v>147</v>
      </c>
      <c r="D436" s="47" t="s">
        <v>129</v>
      </c>
    </row>
    <row r="437">
      <c r="A437" s="47" t="s">
        <v>66</v>
      </c>
      <c r="B437" s="47" t="s">
        <v>28</v>
      </c>
      <c r="C437" s="47" t="s">
        <v>105</v>
      </c>
      <c r="D437" s="47" t="s">
        <v>106</v>
      </c>
    </row>
    <row r="438">
      <c r="A438" s="47" t="s">
        <v>66</v>
      </c>
      <c r="B438" s="47" t="s">
        <v>28</v>
      </c>
      <c r="C438" s="47" t="s">
        <v>228</v>
      </c>
      <c r="D438" s="47" t="s">
        <v>139</v>
      </c>
    </row>
    <row r="439">
      <c r="A439" s="47" t="s">
        <v>66</v>
      </c>
      <c r="B439" s="47" t="s">
        <v>28</v>
      </c>
      <c r="C439" s="47" t="s">
        <v>111</v>
      </c>
      <c r="D439" s="47" t="s">
        <v>129</v>
      </c>
    </row>
    <row r="440">
      <c r="A440" s="47" t="s">
        <v>43</v>
      </c>
      <c r="B440" s="47" t="s">
        <v>28</v>
      </c>
      <c r="C440" s="47" t="s">
        <v>132</v>
      </c>
      <c r="D440" s="47" t="s">
        <v>106</v>
      </c>
    </row>
    <row r="441">
      <c r="A441" s="47" t="s">
        <v>43</v>
      </c>
      <c r="B441" s="47" t="s">
        <v>28</v>
      </c>
      <c r="C441" s="47" t="s">
        <v>216</v>
      </c>
      <c r="D441" s="47" t="s">
        <v>85</v>
      </c>
    </row>
    <row r="442">
      <c r="A442" s="47" t="s">
        <v>43</v>
      </c>
      <c r="B442" s="47" t="s">
        <v>28</v>
      </c>
      <c r="C442" s="47" t="s">
        <v>231</v>
      </c>
      <c r="D442" s="47" t="s">
        <v>135</v>
      </c>
    </row>
    <row r="443">
      <c r="A443" s="47" t="s">
        <v>43</v>
      </c>
      <c r="B443" s="47" t="s">
        <v>28</v>
      </c>
      <c r="C443" s="47" t="s">
        <v>220</v>
      </c>
      <c r="D443" s="47" t="s">
        <v>115</v>
      </c>
    </row>
    <row r="444">
      <c r="A444" s="47" t="s">
        <v>43</v>
      </c>
      <c r="B444" s="47" t="s">
        <v>28</v>
      </c>
      <c r="C444" s="47" t="s">
        <v>172</v>
      </c>
      <c r="D444" s="47" t="s">
        <v>163</v>
      </c>
    </row>
    <row r="445">
      <c r="A445" s="47" t="s">
        <v>43</v>
      </c>
      <c r="B445" s="47" t="s">
        <v>28</v>
      </c>
      <c r="C445" s="47" t="s">
        <v>203</v>
      </c>
      <c r="D445" s="47" t="s">
        <v>135</v>
      </c>
    </row>
    <row r="446">
      <c r="A446" s="47" t="s">
        <v>43</v>
      </c>
      <c r="B446" s="47" t="s">
        <v>28</v>
      </c>
      <c r="C446" s="47" t="s">
        <v>190</v>
      </c>
      <c r="D446" s="47" t="s">
        <v>91</v>
      </c>
    </row>
    <row r="447">
      <c r="A447" s="47" t="s">
        <v>43</v>
      </c>
      <c r="B447" s="47" t="s">
        <v>28</v>
      </c>
      <c r="C447" s="47" t="s">
        <v>144</v>
      </c>
      <c r="D447" s="47" t="s">
        <v>145</v>
      </c>
    </row>
    <row r="448">
      <c r="A448" s="47" t="s">
        <v>43</v>
      </c>
      <c r="B448" s="47" t="s">
        <v>28</v>
      </c>
      <c r="C448" s="47" t="s">
        <v>205</v>
      </c>
      <c r="D448" s="47" t="s">
        <v>129</v>
      </c>
    </row>
    <row r="449">
      <c r="A449" s="47" t="s">
        <v>43</v>
      </c>
      <c r="B449" s="47" t="s">
        <v>28</v>
      </c>
      <c r="C449" s="47" t="s">
        <v>103</v>
      </c>
      <c r="D449" s="47" t="s">
        <v>104</v>
      </c>
    </row>
    <row r="450">
      <c r="A450" s="47" t="s">
        <v>43</v>
      </c>
      <c r="B450" s="47" t="s">
        <v>28</v>
      </c>
      <c r="C450" s="47" t="s">
        <v>211</v>
      </c>
      <c r="D450" s="47" t="s">
        <v>113</v>
      </c>
    </row>
    <row r="451">
      <c r="A451" s="47" t="s">
        <v>43</v>
      </c>
      <c r="B451" s="47" t="s">
        <v>28</v>
      </c>
      <c r="C451" s="47" t="s">
        <v>149</v>
      </c>
      <c r="D451" s="47" t="s">
        <v>150</v>
      </c>
    </row>
    <row r="452">
      <c r="A452" s="47" t="s">
        <v>43</v>
      </c>
      <c r="B452" s="47" t="s">
        <v>28</v>
      </c>
      <c r="C452" s="47" t="s">
        <v>151</v>
      </c>
      <c r="D452" s="47" t="s">
        <v>139</v>
      </c>
    </row>
    <row r="453">
      <c r="A453" s="47" t="s">
        <v>43</v>
      </c>
      <c r="B453" s="47" t="s">
        <v>28</v>
      </c>
      <c r="C453" s="47" t="s">
        <v>199</v>
      </c>
      <c r="D453" s="47" t="s">
        <v>150</v>
      </c>
    </row>
    <row r="454">
      <c r="A454" s="47" t="s">
        <v>43</v>
      </c>
      <c r="B454" s="47" t="s">
        <v>28</v>
      </c>
      <c r="C454" s="47" t="s">
        <v>111</v>
      </c>
      <c r="D454" s="47" t="s">
        <v>115</v>
      </c>
    </row>
    <row r="455">
      <c r="A455" s="47" t="s">
        <v>37</v>
      </c>
      <c r="B455" s="47" t="s">
        <v>28</v>
      </c>
      <c r="C455" s="47" t="s">
        <v>214</v>
      </c>
      <c r="D455" s="47" t="s">
        <v>131</v>
      </c>
    </row>
    <row r="456">
      <c r="A456" s="47" t="s">
        <v>37</v>
      </c>
      <c r="B456" s="47" t="s">
        <v>28</v>
      </c>
      <c r="C456" s="47" t="s">
        <v>114</v>
      </c>
      <c r="D456" s="47" t="s">
        <v>115</v>
      </c>
    </row>
    <row r="457">
      <c r="A457" s="47" t="s">
        <v>37</v>
      </c>
      <c r="B457" s="47" t="s">
        <v>28</v>
      </c>
      <c r="C457" s="47" t="s">
        <v>119</v>
      </c>
      <c r="D457" s="47" t="s">
        <v>113</v>
      </c>
    </row>
    <row r="458">
      <c r="A458" s="47" t="s">
        <v>37</v>
      </c>
      <c r="B458" s="47" t="s">
        <v>28</v>
      </c>
      <c r="C458" s="47" t="s">
        <v>222</v>
      </c>
      <c r="D458" s="47" t="s">
        <v>115</v>
      </c>
    </row>
    <row r="459">
      <c r="A459" s="47" t="s">
        <v>37</v>
      </c>
      <c r="B459" s="47" t="s">
        <v>28</v>
      </c>
      <c r="C459" s="47" t="s">
        <v>158</v>
      </c>
      <c r="D459" s="47" t="s">
        <v>117</v>
      </c>
    </row>
    <row r="460">
      <c r="A460" s="47" t="s">
        <v>37</v>
      </c>
      <c r="B460" s="47" t="s">
        <v>28</v>
      </c>
      <c r="C460" s="47" t="s">
        <v>159</v>
      </c>
      <c r="D460" s="47" t="s">
        <v>104</v>
      </c>
    </row>
    <row r="461">
      <c r="A461" s="47" t="s">
        <v>37</v>
      </c>
      <c r="B461" s="47" t="s">
        <v>28</v>
      </c>
      <c r="C461" s="47" t="s">
        <v>127</v>
      </c>
      <c r="D461" s="47" t="s">
        <v>123</v>
      </c>
    </row>
    <row r="462">
      <c r="A462" s="47" t="s">
        <v>37</v>
      </c>
      <c r="B462" s="47" t="s">
        <v>28</v>
      </c>
      <c r="C462" s="47" t="s">
        <v>194</v>
      </c>
      <c r="D462" s="47" t="s">
        <v>168</v>
      </c>
    </row>
    <row r="463">
      <c r="A463" s="47" t="s">
        <v>37</v>
      </c>
      <c r="B463" s="47" t="s">
        <v>28</v>
      </c>
      <c r="C463" s="47" t="s">
        <v>161</v>
      </c>
      <c r="D463" s="47" t="s">
        <v>137</v>
      </c>
    </row>
    <row r="464">
      <c r="A464" s="47" t="s">
        <v>37</v>
      </c>
      <c r="B464" s="47" t="s">
        <v>28</v>
      </c>
      <c r="C464" s="47" t="s">
        <v>164</v>
      </c>
      <c r="D464" s="47" t="s">
        <v>165</v>
      </c>
    </row>
    <row r="465">
      <c r="A465" s="47" t="s">
        <v>37</v>
      </c>
      <c r="B465" s="47" t="s">
        <v>28</v>
      </c>
      <c r="C465" s="47" t="s">
        <v>148</v>
      </c>
      <c r="D465" s="47" t="s">
        <v>113</v>
      </c>
    </row>
    <row r="466">
      <c r="A466" s="47" t="s">
        <v>37</v>
      </c>
      <c r="B466" s="47" t="s">
        <v>28</v>
      </c>
      <c r="C466" s="47" t="s">
        <v>182</v>
      </c>
      <c r="D466" s="47" t="s">
        <v>100</v>
      </c>
    </row>
    <row r="467">
      <c r="A467" s="47" t="s">
        <v>37</v>
      </c>
      <c r="B467" s="47" t="s">
        <v>28</v>
      </c>
      <c r="C467" s="47" t="s">
        <v>213</v>
      </c>
      <c r="D467" s="47" t="s">
        <v>113</v>
      </c>
    </row>
    <row r="468">
      <c r="A468" s="47" t="s">
        <v>37</v>
      </c>
      <c r="B468" s="47" t="s">
        <v>28</v>
      </c>
      <c r="C468" s="47" t="s">
        <v>198</v>
      </c>
      <c r="D468" s="47" t="s">
        <v>108</v>
      </c>
    </row>
    <row r="469">
      <c r="A469" s="47" t="s">
        <v>37</v>
      </c>
      <c r="B469" s="47" t="s">
        <v>28</v>
      </c>
      <c r="C469" s="47" t="s">
        <v>111</v>
      </c>
      <c r="D469" s="47" t="s">
        <v>117</v>
      </c>
    </row>
    <row r="470">
      <c r="A470" s="47" t="s">
        <v>78</v>
      </c>
      <c r="B470" s="47" t="s">
        <v>28</v>
      </c>
      <c r="C470" s="47" t="s">
        <v>256</v>
      </c>
      <c r="D470" s="47" t="s">
        <v>157</v>
      </c>
    </row>
    <row r="471">
      <c r="A471" s="47" t="s">
        <v>78</v>
      </c>
      <c r="B471" s="47" t="s">
        <v>28</v>
      </c>
      <c r="C471" s="47" t="s">
        <v>155</v>
      </c>
      <c r="D471" s="47" t="s">
        <v>131</v>
      </c>
    </row>
    <row r="472">
      <c r="A472" s="47" t="s">
        <v>78</v>
      </c>
      <c r="B472" s="47" t="s">
        <v>28</v>
      </c>
      <c r="C472" s="47" t="s">
        <v>171</v>
      </c>
      <c r="D472" s="47" t="s">
        <v>150</v>
      </c>
    </row>
    <row r="473">
      <c r="A473" s="47" t="s">
        <v>78</v>
      </c>
      <c r="B473" s="47" t="s">
        <v>28</v>
      </c>
      <c r="C473" s="47" t="s">
        <v>257</v>
      </c>
      <c r="D473" s="47" t="s">
        <v>111</v>
      </c>
    </row>
    <row r="474">
      <c r="A474" s="47" t="s">
        <v>78</v>
      </c>
      <c r="B474" s="47" t="s">
        <v>28</v>
      </c>
      <c r="C474" s="47" t="s">
        <v>120</v>
      </c>
      <c r="D474" s="47" t="s">
        <v>108</v>
      </c>
    </row>
    <row r="475">
      <c r="A475" s="47" t="s">
        <v>78</v>
      </c>
      <c r="B475" s="47" t="s">
        <v>28</v>
      </c>
      <c r="C475" s="47" t="s">
        <v>142</v>
      </c>
      <c r="D475" s="47" t="s">
        <v>131</v>
      </c>
    </row>
    <row r="476">
      <c r="A476" s="47" t="s">
        <v>78</v>
      </c>
      <c r="B476" s="47" t="s">
        <v>28</v>
      </c>
      <c r="C476" s="47" t="s">
        <v>173</v>
      </c>
      <c r="D476" s="47" t="s">
        <v>85</v>
      </c>
    </row>
    <row r="477">
      <c r="A477" s="47" t="s">
        <v>78</v>
      </c>
      <c r="B477" s="47" t="s">
        <v>28</v>
      </c>
      <c r="C477" s="47" t="s">
        <v>121</v>
      </c>
      <c r="D477" s="47" t="s">
        <v>104</v>
      </c>
    </row>
    <row r="478">
      <c r="A478" s="47" t="s">
        <v>78</v>
      </c>
      <c r="B478" s="47" t="s">
        <v>28</v>
      </c>
      <c r="C478" s="47" t="s">
        <v>122</v>
      </c>
      <c r="D478" s="47" t="s">
        <v>123</v>
      </c>
    </row>
    <row r="479">
      <c r="A479" s="47" t="s">
        <v>78</v>
      </c>
      <c r="B479" s="47" t="s">
        <v>28</v>
      </c>
      <c r="C479" s="47" t="s">
        <v>156</v>
      </c>
      <c r="D479" s="47" t="s">
        <v>157</v>
      </c>
    </row>
    <row r="480">
      <c r="A480" s="47" t="s">
        <v>78</v>
      </c>
      <c r="B480" s="47" t="s">
        <v>28</v>
      </c>
      <c r="C480" s="47" t="s">
        <v>248</v>
      </c>
      <c r="D480" s="47" t="s">
        <v>95</v>
      </c>
    </row>
    <row r="481">
      <c r="A481" s="47" t="s">
        <v>78</v>
      </c>
      <c r="B481" s="47" t="s">
        <v>28</v>
      </c>
      <c r="C481" s="47" t="s">
        <v>178</v>
      </c>
      <c r="D481" s="47" t="s">
        <v>168</v>
      </c>
    </row>
    <row r="482">
      <c r="A482" s="47" t="s">
        <v>78</v>
      </c>
      <c r="B482" s="47" t="s">
        <v>28</v>
      </c>
      <c r="C482" s="47" t="s">
        <v>180</v>
      </c>
      <c r="D482" s="47" t="s">
        <v>85</v>
      </c>
    </row>
    <row r="483">
      <c r="A483" s="47" t="s">
        <v>78</v>
      </c>
      <c r="B483" s="47" t="s">
        <v>28</v>
      </c>
      <c r="C483" s="47" t="s">
        <v>196</v>
      </c>
      <c r="D483" s="47" t="s">
        <v>131</v>
      </c>
    </row>
    <row r="484">
      <c r="A484" s="47" t="s">
        <v>78</v>
      </c>
      <c r="B484" s="47" t="s">
        <v>28</v>
      </c>
      <c r="C484" s="47" t="s">
        <v>111</v>
      </c>
      <c r="D484" s="47" t="s">
        <v>157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258</v>
      </c>
      <c r="B1" s="47" t="s">
        <v>7</v>
      </c>
      <c r="C1" s="47" t="s">
        <v>0</v>
      </c>
      <c r="D1" s="47" t="s">
        <v>1</v>
      </c>
      <c r="E1" s="47" t="s">
        <v>259</v>
      </c>
      <c r="F1" s="47" t="s">
        <v>3</v>
      </c>
    </row>
    <row r="2">
      <c r="A2" s="47" t="s">
        <v>29</v>
      </c>
      <c r="B2" s="13" t="str">
        <f>VLOOKUP($A2, 'Week 1'!$A$2:$F$33, 2, 0)</f>
        <v>A</v>
      </c>
      <c r="C2" s="13">
        <f>VLOOKUP($A2, 'Week 1'!$A$2:$F$33, 3, 0)+VLOOKUP($A2, 'Week 2'!$A$2:$F$33, 3, 0)</f>
        <v>0</v>
      </c>
      <c r="D2" s="13">
        <f>VLOOKUP($A2, 'Week 1'!$A$2:$F$33, 4, 0)+VLOOKUP($A2, 'Week 2'!$A$2:$F$33, 4, 0)</f>
        <v>2</v>
      </c>
      <c r="E2" s="13">
        <f>VLOOKUP($A2, 'Week 1'!$A$2:$F$33, 5, 0) + VLOOKUP($A2, 'Week 2'!$A$2:$F$33, 5, 0)</f>
        <v>224.42</v>
      </c>
      <c r="F2" s="13">
        <f>VLOOKUP($A2, 'Week 1'!$A$2:$F$33, 6, 0) + VLOOKUP($A2, 'Week 2'!$A$2:$F$33, 6, 0)</f>
        <v>247.12</v>
      </c>
    </row>
    <row r="3">
      <c r="A3" s="47" t="s">
        <v>32</v>
      </c>
      <c r="B3" s="13" t="str">
        <f>VLOOKUP($A3, 'Week 1'!$A$2:$F$33, 2, 0)</f>
        <v>A</v>
      </c>
      <c r="C3" s="13">
        <f>VLOOKUP($A3, 'Week 1'!$A$2:$F$33, 3, 0)+VLOOKUP($A3, 'Week 2'!$A$2:$F$33, 3, 0)</f>
        <v>0</v>
      </c>
      <c r="D3" s="13">
        <f>VLOOKUP($A3, 'Week 1'!$A$2:$F$33, 4, 0)+VLOOKUP($A3, 'Week 2'!$A$2:$F$33, 4, 0)</f>
        <v>2</v>
      </c>
      <c r="E3" s="13">
        <f>VLOOKUP($A3, 'Week 1'!$A$2:$F$33, 5, 0) + VLOOKUP($A3, 'Week 2'!$A$2:$F$33, 5, 0)</f>
        <v>223.02</v>
      </c>
      <c r="F3" s="13">
        <f>VLOOKUP($A3, 'Week 1'!$A$2:$F$33, 6, 0) + VLOOKUP($A3, 'Week 2'!$A$2:$F$33, 6, 0)</f>
        <v>329.76</v>
      </c>
    </row>
    <row r="4">
      <c r="A4" s="47" t="s">
        <v>9</v>
      </c>
      <c r="B4" s="13" t="str">
        <f>VLOOKUP($A4, 'Week 1'!$A$2:$F$33, 2, 0)</f>
        <v>A</v>
      </c>
      <c r="C4" s="13">
        <f>VLOOKUP($A4, 'Week 1'!$A$2:$F$33, 3, 0)+VLOOKUP($A4, 'Week 2'!$A$2:$F$33, 3, 0)</f>
        <v>2</v>
      </c>
      <c r="D4" s="13">
        <f>VLOOKUP($A4, 'Week 1'!$A$2:$F$33, 4, 0)+VLOOKUP($A4, 'Week 2'!$A$2:$F$33, 4, 0)</f>
        <v>0</v>
      </c>
      <c r="E4" s="13">
        <f>VLOOKUP($A4, 'Week 1'!$A$2:$F$33, 5, 0) + VLOOKUP($A4, 'Week 2'!$A$2:$F$33, 5, 0)</f>
        <v>314.7</v>
      </c>
      <c r="F4" s="13">
        <f>VLOOKUP($A4, 'Week 1'!$A$2:$F$33, 6, 0) + VLOOKUP($A4, 'Week 2'!$A$2:$F$33, 6, 0)</f>
        <v>258.28</v>
      </c>
    </row>
    <row r="5">
      <c r="A5" s="47" t="s">
        <v>19</v>
      </c>
      <c r="B5" s="13" t="str">
        <f>VLOOKUP($A5, 'Week 1'!$A$2:$F$33, 2, 0)</f>
        <v>A</v>
      </c>
      <c r="C5" s="13">
        <f>VLOOKUP($A5, 'Week 1'!$A$2:$F$33, 3, 0)+VLOOKUP($A5, 'Week 2'!$A$2:$F$33, 3, 0)</f>
        <v>1</v>
      </c>
      <c r="D5" s="13">
        <f>VLOOKUP($A5, 'Week 1'!$A$2:$F$33, 4, 0)+VLOOKUP($A5, 'Week 2'!$A$2:$F$33, 4, 0)</f>
        <v>1</v>
      </c>
      <c r="E5" s="13">
        <f>VLOOKUP($A5, 'Week 1'!$A$2:$F$33, 5, 0) + VLOOKUP($A5, 'Week 2'!$A$2:$F$33, 5, 0)</f>
        <v>290.18</v>
      </c>
      <c r="F5" s="13">
        <f>VLOOKUP($A5, 'Week 1'!$A$2:$F$33, 6, 0) + VLOOKUP($A5, 'Week 2'!$A$2:$F$33, 6, 0)</f>
        <v>265.98</v>
      </c>
    </row>
    <row r="6">
      <c r="A6" s="47" t="s">
        <v>25</v>
      </c>
      <c r="B6" s="13" t="str">
        <f>VLOOKUP($A6, 'Week 1'!$A$2:$F$33, 2, 0)</f>
        <v>A</v>
      </c>
      <c r="C6" s="13">
        <f>VLOOKUP($A6, 'Week 1'!$A$2:$F$33, 3, 0)+VLOOKUP($A6, 'Week 2'!$A$2:$F$33, 3, 0)</f>
        <v>0</v>
      </c>
      <c r="D6" s="13">
        <f>VLOOKUP($A6, 'Week 1'!$A$2:$F$33, 4, 0)+VLOOKUP($A6, 'Week 2'!$A$2:$F$33, 4, 0)</f>
        <v>2</v>
      </c>
      <c r="E6" s="13">
        <f>VLOOKUP($A6, 'Week 1'!$A$2:$F$33, 5, 0) + VLOOKUP($A6, 'Week 2'!$A$2:$F$33, 5, 0)</f>
        <v>243.76</v>
      </c>
      <c r="F6" s="13">
        <f>VLOOKUP($A6, 'Week 1'!$A$2:$F$33, 6, 0) + VLOOKUP($A6, 'Week 2'!$A$2:$F$33, 6, 0)</f>
        <v>302.44</v>
      </c>
    </row>
    <row r="7">
      <c r="A7" s="47" t="s">
        <v>12</v>
      </c>
      <c r="B7" s="13" t="str">
        <f>VLOOKUP($A7, 'Week 1'!$A$2:$F$33, 2, 0)</f>
        <v>A</v>
      </c>
      <c r="C7" s="13">
        <f>VLOOKUP($A7, 'Week 1'!$A$2:$F$33, 3, 0)+VLOOKUP($A7, 'Week 2'!$A$2:$F$33, 3, 0)</f>
        <v>2</v>
      </c>
      <c r="D7" s="13">
        <f>VLOOKUP($A7, 'Week 1'!$A$2:$F$33, 4, 0)+VLOOKUP($A7, 'Week 2'!$A$2:$F$33, 4, 0)</f>
        <v>0</v>
      </c>
      <c r="E7" s="13">
        <f>VLOOKUP($A7, 'Week 1'!$A$2:$F$33, 5, 0) + VLOOKUP($A7, 'Week 2'!$A$2:$F$33, 5, 0)</f>
        <v>284.78</v>
      </c>
      <c r="F7" s="13">
        <f>VLOOKUP($A7, 'Week 1'!$A$2:$F$33, 6, 0) + VLOOKUP($A7, 'Week 2'!$A$2:$F$33, 6, 0)</f>
        <v>239.44</v>
      </c>
    </row>
    <row r="8">
      <c r="A8" s="47" t="s">
        <v>23</v>
      </c>
      <c r="B8" s="13" t="str">
        <f>VLOOKUP($A8, 'Week 1'!$A$2:$F$33, 2, 0)</f>
        <v>A</v>
      </c>
      <c r="C8" s="13">
        <f>VLOOKUP($A8, 'Week 1'!$A$2:$F$33, 3, 0)+VLOOKUP($A8, 'Week 2'!$A$2:$F$33, 3, 0)</f>
        <v>1</v>
      </c>
      <c r="D8" s="13">
        <f>VLOOKUP($A8, 'Week 1'!$A$2:$F$33, 4, 0)+VLOOKUP($A8, 'Week 2'!$A$2:$F$33, 4, 0)</f>
        <v>1</v>
      </c>
      <c r="E8" s="13">
        <f>VLOOKUP($A8, 'Week 1'!$A$2:$F$33, 5, 0) + VLOOKUP($A8, 'Week 2'!$A$2:$F$33, 5, 0)</f>
        <v>279.02</v>
      </c>
      <c r="F8" s="13">
        <f>VLOOKUP($A8, 'Week 1'!$A$2:$F$33, 6, 0) + VLOOKUP($A8, 'Week 2'!$A$2:$F$33, 6, 0)</f>
        <v>241.82</v>
      </c>
    </row>
    <row r="9">
      <c r="A9" s="47" t="s">
        <v>16</v>
      </c>
      <c r="B9" s="13" t="str">
        <f>VLOOKUP($A9, 'Week 1'!$A$2:$F$33, 2, 0)</f>
        <v>A</v>
      </c>
      <c r="C9" s="13">
        <f>VLOOKUP($A9, 'Week 1'!$A$2:$F$33, 3, 0)+VLOOKUP($A9, 'Week 2'!$A$2:$F$33, 3, 0)</f>
        <v>2</v>
      </c>
      <c r="D9" s="13">
        <f>VLOOKUP($A9, 'Week 1'!$A$2:$F$33, 4, 0)+VLOOKUP($A9, 'Week 2'!$A$2:$F$33, 4, 0)</f>
        <v>0</v>
      </c>
      <c r="E9" s="13">
        <f>VLOOKUP($A9, 'Week 1'!$A$2:$F$33, 5, 0) + VLOOKUP($A9, 'Week 2'!$A$2:$F$33, 5, 0)</f>
        <v>234.86</v>
      </c>
      <c r="F9" s="13">
        <f>VLOOKUP($A9, 'Week 1'!$A$2:$F$33, 6, 0) + VLOOKUP($A9, 'Week 2'!$A$2:$F$33, 6, 0)</f>
        <v>209.9</v>
      </c>
    </row>
    <row r="10">
      <c r="A10" s="47" t="s">
        <v>31</v>
      </c>
      <c r="B10" s="13" t="str">
        <f>VLOOKUP($A10, 'Week 1'!$A$2:$F$33, 2, 0)</f>
        <v>B</v>
      </c>
      <c r="C10" s="13">
        <f>VLOOKUP($A10, 'Week 1'!$A$2:$F$33, 3, 0)+VLOOKUP($A10, 'Week 2'!$A$2:$F$33, 3, 0)</f>
        <v>2</v>
      </c>
      <c r="D10" s="13">
        <f>VLOOKUP($A10, 'Week 1'!$A$2:$F$33, 4, 0)+VLOOKUP($A10, 'Week 2'!$A$2:$F$33, 4, 0)</f>
        <v>0</v>
      </c>
      <c r="E10" s="13">
        <f>VLOOKUP($A10, 'Week 1'!$A$2:$F$33, 5, 0) + VLOOKUP($A10, 'Week 2'!$A$2:$F$33, 5, 0)</f>
        <v>263.5</v>
      </c>
      <c r="F10" s="13">
        <f>VLOOKUP($A10, 'Week 1'!$A$2:$F$33, 6, 0) + VLOOKUP($A10, 'Week 2'!$A$2:$F$33, 6, 0)</f>
        <v>227.76</v>
      </c>
    </row>
    <row r="11">
      <c r="A11" s="47" t="s">
        <v>34</v>
      </c>
      <c r="B11" s="13" t="str">
        <f>VLOOKUP($A11, 'Week 1'!$A$2:$F$33, 2, 0)</f>
        <v>B</v>
      </c>
      <c r="C11" s="13">
        <f>VLOOKUP($A11, 'Week 1'!$A$2:$F$33, 3, 0)+VLOOKUP($A11, 'Week 2'!$A$2:$F$33, 3, 0)</f>
        <v>2</v>
      </c>
      <c r="D11" s="13">
        <f>VLOOKUP($A11, 'Week 1'!$A$2:$F$33, 4, 0)+VLOOKUP($A11, 'Week 2'!$A$2:$F$33, 4, 0)</f>
        <v>0</v>
      </c>
      <c r="E11" s="13">
        <f>VLOOKUP($A11, 'Week 1'!$A$2:$F$33, 5, 0) + VLOOKUP($A11, 'Week 2'!$A$2:$F$33, 5, 0)</f>
        <v>260.26</v>
      </c>
      <c r="F11" s="13">
        <f>VLOOKUP($A11, 'Week 1'!$A$2:$F$33, 6, 0) + VLOOKUP($A11, 'Week 2'!$A$2:$F$33, 6, 0)</f>
        <v>251.44</v>
      </c>
    </row>
    <row r="12">
      <c r="A12" s="47" t="s">
        <v>52</v>
      </c>
      <c r="B12" s="13" t="str">
        <f>VLOOKUP($A12, 'Week 1'!$A$2:$F$33, 2, 0)</f>
        <v>B</v>
      </c>
      <c r="C12" s="13">
        <f>VLOOKUP($A12, 'Week 1'!$A$2:$F$33, 3, 0)+VLOOKUP($A12, 'Week 2'!$A$2:$F$33, 3, 0)</f>
        <v>0</v>
      </c>
      <c r="D12" s="13">
        <f>VLOOKUP($A12, 'Week 1'!$A$2:$F$33, 4, 0)+VLOOKUP($A12, 'Week 2'!$A$2:$F$33, 4, 0)</f>
        <v>2</v>
      </c>
      <c r="E12" s="13">
        <f>VLOOKUP($A12, 'Week 1'!$A$2:$F$33, 5, 0) + VLOOKUP($A12, 'Week 2'!$A$2:$F$33, 5, 0)</f>
        <v>237.58</v>
      </c>
      <c r="F12" s="13">
        <f>VLOOKUP($A12, 'Week 1'!$A$2:$F$33, 6, 0) + VLOOKUP($A12, 'Week 2'!$A$2:$F$33, 6, 0)</f>
        <v>263.92</v>
      </c>
    </row>
    <row r="13">
      <c r="A13" s="47" t="s">
        <v>49</v>
      </c>
      <c r="B13" s="13" t="str">
        <f>VLOOKUP($A13, 'Week 1'!$A$2:$F$33, 2, 0)</f>
        <v>B</v>
      </c>
      <c r="C13" s="13">
        <f>VLOOKUP($A13, 'Week 1'!$A$2:$F$33, 3, 0)+VLOOKUP($A13, 'Week 2'!$A$2:$F$33, 3, 0)</f>
        <v>0</v>
      </c>
      <c r="D13" s="13">
        <f>VLOOKUP($A13, 'Week 1'!$A$2:$F$33, 4, 0)+VLOOKUP($A13, 'Week 2'!$A$2:$F$33, 4, 0)</f>
        <v>2</v>
      </c>
      <c r="E13" s="13">
        <f>VLOOKUP($A13, 'Week 1'!$A$2:$F$33, 5, 0) + VLOOKUP($A13, 'Week 2'!$A$2:$F$33, 5, 0)</f>
        <v>287.12</v>
      </c>
      <c r="F13" s="13">
        <f>VLOOKUP($A13, 'Week 1'!$A$2:$F$33, 6, 0) + VLOOKUP($A13, 'Week 2'!$A$2:$F$33, 6, 0)</f>
        <v>320.82</v>
      </c>
    </row>
    <row r="14">
      <c r="A14" s="47" t="s">
        <v>47</v>
      </c>
      <c r="B14" s="13" t="str">
        <f>VLOOKUP($A14, 'Week 1'!$A$2:$F$33, 2, 0)</f>
        <v>B</v>
      </c>
      <c r="C14" s="13">
        <f>VLOOKUP($A14, 'Week 1'!$A$2:$F$33, 3, 0)+VLOOKUP($A14, 'Week 2'!$A$2:$F$33, 3, 0)</f>
        <v>1</v>
      </c>
      <c r="D14" s="13">
        <f>VLOOKUP($A14, 'Week 1'!$A$2:$F$33, 4, 0)+VLOOKUP($A14, 'Week 2'!$A$2:$F$33, 4, 0)</f>
        <v>1</v>
      </c>
      <c r="E14" s="13">
        <f>VLOOKUP($A14, 'Week 1'!$A$2:$F$33, 5, 0) + VLOOKUP($A14, 'Week 2'!$A$2:$F$33, 5, 0)</f>
        <v>262.42</v>
      </c>
      <c r="F14" s="13">
        <f>VLOOKUP($A14, 'Week 1'!$A$2:$F$33, 6, 0) + VLOOKUP($A14, 'Week 2'!$A$2:$F$33, 6, 0)</f>
        <v>248.9</v>
      </c>
    </row>
    <row r="15">
      <c r="A15" s="47" t="s">
        <v>21</v>
      </c>
      <c r="B15" s="13" t="str">
        <f>VLOOKUP($A15, 'Week 1'!$A$2:$F$33, 2, 0)</f>
        <v>B</v>
      </c>
      <c r="C15" s="13">
        <f>VLOOKUP($A15, 'Week 1'!$A$2:$F$33, 3, 0)+VLOOKUP($A15, 'Week 2'!$A$2:$F$33, 3, 0)</f>
        <v>2</v>
      </c>
      <c r="D15" s="13">
        <f>VLOOKUP($A15, 'Week 1'!$A$2:$F$33, 4, 0)+VLOOKUP($A15, 'Week 2'!$A$2:$F$33, 4, 0)</f>
        <v>0</v>
      </c>
      <c r="E15" s="13">
        <f>VLOOKUP($A15, 'Week 1'!$A$2:$F$33, 5, 0) + VLOOKUP($A15, 'Week 2'!$A$2:$F$33, 5, 0)</f>
        <v>289.82</v>
      </c>
      <c r="F15" s="13">
        <f>VLOOKUP($A15, 'Week 1'!$A$2:$F$33, 6, 0) + VLOOKUP($A15, 'Week 2'!$A$2:$F$33, 6, 0)</f>
        <v>283.86</v>
      </c>
    </row>
    <row r="16">
      <c r="A16" s="47" t="s">
        <v>55</v>
      </c>
      <c r="B16" s="13" t="str">
        <f>VLOOKUP($A16, 'Week 1'!$A$2:$F$33, 2, 0)</f>
        <v>B</v>
      </c>
      <c r="C16" s="13">
        <f>VLOOKUP($A16, 'Week 1'!$A$2:$F$33, 3, 0)+VLOOKUP($A16, 'Week 2'!$A$2:$F$33, 3, 0)</f>
        <v>0</v>
      </c>
      <c r="D16" s="13">
        <f>VLOOKUP($A16, 'Week 1'!$A$2:$F$33, 4, 0)+VLOOKUP($A16, 'Week 2'!$A$2:$F$33, 4, 0)</f>
        <v>2</v>
      </c>
      <c r="E16" s="13">
        <f>VLOOKUP($A16, 'Week 1'!$A$2:$F$33, 5, 0) + VLOOKUP($A16, 'Week 2'!$A$2:$F$33, 5, 0)</f>
        <v>224.5</v>
      </c>
      <c r="F16" s="13">
        <f>VLOOKUP($A16, 'Week 1'!$A$2:$F$33, 6, 0) + VLOOKUP($A16, 'Week 2'!$A$2:$F$33, 6, 0)</f>
        <v>232.5</v>
      </c>
    </row>
    <row r="17">
      <c r="A17" s="47" t="s">
        <v>44</v>
      </c>
      <c r="B17" s="13" t="str">
        <f>VLOOKUP($A17, 'Week 1'!$A$2:$F$33, 2, 0)</f>
        <v>B</v>
      </c>
      <c r="C17" s="13">
        <f>VLOOKUP($A17, 'Week 1'!$A$2:$F$33, 3, 0)+VLOOKUP($A17, 'Week 2'!$A$2:$F$33, 3, 0)</f>
        <v>1</v>
      </c>
      <c r="D17" s="13">
        <f>VLOOKUP($A17, 'Week 1'!$A$2:$F$33, 4, 0)+VLOOKUP($A17, 'Week 2'!$A$2:$F$33, 4, 0)</f>
        <v>1</v>
      </c>
      <c r="E17" s="13">
        <f>VLOOKUP($A17, 'Week 1'!$A$2:$F$33, 5, 0) + VLOOKUP($A17, 'Week 2'!$A$2:$F$33, 5, 0)</f>
        <v>262.76</v>
      </c>
      <c r="F17" s="13">
        <f>VLOOKUP($A17, 'Week 1'!$A$2:$F$33, 6, 0) + VLOOKUP($A17, 'Week 2'!$A$2:$F$33, 6, 0)</f>
        <v>258.76</v>
      </c>
    </row>
    <row r="18">
      <c r="A18" s="47" t="s">
        <v>18</v>
      </c>
      <c r="B18" s="13" t="str">
        <f>VLOOKUP($A18, 'Week 1'!$A$2:$F$33, 2, 0)</f>
        <v>C</v>
      </c>
      <c r="C18" s="13">
        <f>VLOOKUP($A18, 'Week 1'!$A$2:$F$33, 3, 0)+VLOOKUP($A18, 'Week 2'!$A$2:$F$33, 3, 0)</f>
        <v>2</v>
      </c>
      <c r="D18" s="13">
        <f>VLOOKUP($A18, 'Week 1'!$A$2:$F$33, 4, 0)+VLOOKUP($A18, 'Week 2'!$A$2:$F$33, 4, 0)</f>
        <v>0</v>
      </c>
      <c r="E18" s="13">
        <f>VLOOKUP($A18, 'Week 1'!$A$2:$F$33, 5, 0) + VLOOKUP($A18, 'Week 2'!$A$2:$F$33, 5, 0)</f>
        <v>290.62</v>
      </c>
      <c r="F18" s="13">
        <f>VLOOKUP($A18, 'Week 1'!$A$2:$F$33, 6, 0) + VLOOKUP($A18, 'Week 2'!$A$2:$F$33, 6, 0)</f>
        <v>227.48</v>
      </c>
    </row>
    <row r="19">
      <c r="A19" s="47" t="s">
        <v>14</v>
      </c>
      <c r="B19" s="13" t="str">
        <f>VLOOKUP($A19, 'Week 1'!$A$2:$F$33, 2, 0)</f>
        <v>C</v>
      </c>
      <c r="C19" s="13">
        <f>VLOOKUP($A19, 'Week 1'!$A$2:$F$33, 3, 0)+VLOOKUP($A19, 'Week 2'!$A$2:$F$33, 3, 0)</f>
        <v>2</v>
      </c>
      <c r="D19" s="13">
        <f>VLOOKUP($A19, 'Week 1'!$A$2:$F$33, 4, 0)+VLOOKUP($A19, 'Week 2'!$A$2:$F$33, 4, 0)</f>
        <v>0</v>
      </c>
      <c r="E19" s="13">
        <f>VLOOKUP($A19, 'Week 1'!$A$2:$F$33, 5, 0) + VLOOKUP($A19, 'Week 2'!$A$2:$F$33, 5, 0)</f>
        <v>292.06</v>
      </c>
      <c r="F19" s="13">
        <f>VLOOKUP($A19, 'Week 1'!$A$2:$F$33, 6, 0) + VLOOKUP($A19, 'Week 2'!$A$2:$F$33, 6, 0)</f>
        <v>206.22</v>
      </c>
    </row>
    <row r="20">
      <c r="A20" s="47" t="s">
        <v>70</v>
      </c>
      <c r="B20" s="13" t="str">
        <f>VLOOKUP($A20, 'Week 1'!$A$2:$F$33, 2, 0)</f>
        <v>C</v>
      </c>
      <c r="C20" s="13">
        <f>VLOOKUP($A20, 'Week 1'!$A$2:$F$33, 3, 0)+VLOOKUP($A20, 'Week 2'!$A$2:$F$33, 3, 0)</f>
        <v>0</v>
      </c>
      <c r="D20" s="13">
        <f>VLOOKUP($A20, 'Week 1'!$A$2:$F$33, 4, 0)+VLOOKUP($A20, 'Week 2'!$A$2:$F$33, 4, 0)</f>
        <v>2</v>
      </c>
      <c r="E20" s="13">
        <f>VLOOKUP($A20, 'Week 1'!$A$2:$F$33, 5, 0) + VLOOKUP($A20, 'Week 2'!$A$2:$F$33, 5, 0)</f>
        <v>218.62</v>
      </c>
      <c r="F20" s="13">
        <f>VLOOKUP($A20, 'Week 1'!$A$2:$F$33, 6, 0) + VLOOKUP($A20, 'Week 2'!$A$2:$F$33, 6, 0)</f>
        <v>268.54</v>
      </c>
    </row>
    <row r="21">
      <c r="A21" s="47" t="s">
        <v>64</v>
      </c>
      <c r="B21" s="13" t="str">
        <f>VLOOKUP($A21, 'Week 1'!$A$2:$F$33, 2, 0)</f>
        <v>C</v>
      </c>
      <c r="C21" s="13">
        <f>VLOOKUP($A21, 'Week 1'!$A$2:$F$33, 3, 0)+VLOOKUP($A21, 'Week 2'!$A$2:$F$33, 3, 0)</f>
        <v>1</v>
      </c>
      <c r="D21" s="13">
        <f>VLOOKUP($A21, 'Week 1'!$A$2:$F$33, 4, 0)+VLOOKUP($A21, 'Week 2'!$A$2:$F$33, 4, 0)</f>
        <v>1</v>
      </c>
      <c r="E21" s="13">
        <f>VLOOKUP($A21, 'Week 1'!$A$2:$F$33, 5, 0) + VLOOKUP($A21, 'Week 2'!$A$2:$F$33, 5, 0)</f>
        <v>243.44</v>
      </c>
      <c r="F21" s="13">
        <f>VLOOKUP($A21, 'Week 1'!$A$2:$F$33, 6, 0) + VLOOKUP($A21, 'Week 2'!$A$2:$F$33, 6, 0)</f>
        <v>259.42</v>
      </c>
    </row>
    <row r="22">
      <c r="A22" s="47" t="s">
        <v>40</v>
      </c>
      <c r="B22" s="13" t="str">
        <f>VLOOKUP($A22, 'Week 1'!$A$2:$F$33, 2, 0)</f>
        <v>C</v>
      </c>
      <c r="C22" s="13">
        <f>VLOOKUP($A22, 'Week 1'!$A$2:$F$33, 3, 0)+VLOOKUP($A22, 'Week 2'!$A$2:$F$33, 3, 0)</f>
        <v>1</v>
      </c>
      <c r="D22" s="13">
        <f>VLOOKUP($A22, 'Week 1'!$A$2:$F$33, 4, 0)+VLOOKUP($A22, 'Week 2'!$A$2:$F$33, 4, 0)</f>
        <v>1</v>
      </c>
      <c r="E22" s="13">
        <f>VLOOKUP($A22, 'Week 1'!$A$2:$F$33, 5, 0) + VLOOKUP($A22, 'Week 2'!$A$2:$F$33, 5, 0)</f>
        <v>290.48</v>
      </c>
      <c r="F22" s="13">
        <f>VLOOKUP($A22, 'Week 1'!$A$2:$F$33, 6, 0) + VLOOKUP($A22, 'Week 2'!$A$2:$F$33, 6, 0)</f>
        <v>262.92</v>
      </c>
    </row>
    <row r="23">
      <c r="A23" s="47" t="s">
        <v>46</v>
      </c>
      <c r="B23" s="13" t="str">
        <f>VLOOKUP($A23, 'Week 1'!$A$2:$F$33, 2, 0)</f>
        <v>C</v>
      </c>
      <c r="C23" s="13">
        <f>VLOOKUP($A23, 'Week 1'!$A$2:$F$33, 3, 0)+VLOOKUP($A23, 'Week 2'!$A$2:$F$33, 3, 0)</f>
        <v>1</v>
      </c>
      <c r="D23" s="13">
        <f>VLOOKUP($A23, 'Week 1'!$A$2:$F$33, 4, 0)+VLOOKUP($A23, 'Week 2'!$A$2:$F$33, 4, 0)</f>
        <v>1</v>
      </c>
      <c r="E23" s="13">
        <f>VLOOKUP($A23, 'Week 1'!$A$2:$F$33, 5, 0) + VLOOKUP($A23, 'Week 2'!$A$2:$F$33, 5, 0)</f>
        <v>280.3</v>
      </c>
      <c r="F23" s="13">
        <f>VLOOKUP($A23, 'Week 1'!$A$2:$F$33, 6, 0) + VLOOKUP($A23, 'Week 2'!$A$2:$F$33, 6, 0)</f>
        <v>234.78</v>
      </c>
    </row>
    <row r="24">
      <c r="A24" s="47" t="s">
        <v>54</v>
      </c>
      <c r="B24" s="13" t="str">
        <f>VLOOKUP($A24, 'Week 1'!$A$2:$F$33, 2, 0)</f>
        <v>C</v>
      </c>
      <c r="C24" s="13">
        <f>VLOOKUP($A24, 'Week 1'!$A$2:$F$33, 3, 0)+VLOOKUP($A24, 'Week 2'!$A$2:$F$33, 3, 0)</f>
        <v>1</v>
      </c>
      <c r="D24" s="13">
        <f>VLOOKUP($A24, 'Week 1'!$A$2:$F$33, 4, 0)+VLOOKUP($A24, 'Week 2'!$A$2:$F$33, 4, 0)</f>
        <v>1</v>
      </c>
      <c r="E24" s="13">
        <f>VLOOKUP($A24, 'Week 1'!$A$2:$F$33, 5, 0) + VLOOKUP($A24, 'Week 2'!$A$2:$F$33, 5, 0)</f>
        <v>271.78</v>
      </c>
      <c r="F24" s="13">
        <f>VLOOKUP($A24, 'Week 1'!$A$2:$F$33, 6, 0) + VLOOKUP($A24, 'Week 2'!$A$2:$F$33, 6, 0)</f>
        <v>312.56</v>
      </c>
    </row>
    <row r="25">
      <c r="A25" s="47" t="s">
        <v>72</v>
      </c>
      <c r="B25" s="13" t="str">
        <f>VLOOKUP($A25, 'Week 1'!$A$2:$F$33, 2, 0)</f>
        <v>C</v>
      </c>
      <c r="C25" s="13">
        <f>VLOOKUP($A25, 'Week 1'!$A$2:$F$33, 3, 0)+VLOOKUP($A25, 'Week 2'!$A$2:$F$33, 3, 0)</f>
        <v>0</v>
      </c>
      <c r="D25" s="13">
        <f>VLOOKUP($A25, 'Week 1'!$A$2:$F$33, 4, 0)+VLOOKUP($A25, 'Week 2'!$A$2:$F$33, 4, 0)</f>
        <v>2</v>
      </c>
      <c r="E25" s="13">
        <f>VLOOKUP($A25, 'Week 1'!$A$2:$F$33, 5, 0) + VLOOKUP($A25, 'Week 2'!$A$2:$F$33, 5, 0)</f>
        <v>197.56</v>
      </c>
      <c r="F25" s="13">
        <f>VLOOKUP($A25, 'Week 1'!$A$2:$F$33, 6, 0) + VLOOKUP($A25, 'Week 2'!$A$2:$F$33, 6, 0)</f>
        <v>312.94</v>
      </c>
    </row>
    <row r="26">
      <c r="A26" s="47" t="s">
        <v>51</v>
      </c>
      <c r="B26" s="13" t="str">
        <f>VLOOKUP($A26, 'Week 1'!$A$2:$F$33, 2, 0)</f>
        <v>D</v>
      </c>
      <c r="C26" s="13">
        <f>VLOOKUP($A26, 'Week 1'!$A$2:$F$33, 3, 0)+VLOOKUP($A26, 'Week 2'!$A$2:$F$33, 3, 0)</f>
        <v>1</v>
      </c>
      <c r="D26" s="13">
        <f>VLOOKUP($A26, 'Week 1'!$A$2:$F$33, 4, 0)+VLOOKUP($A26, 'Week 2'!$A$2:$F$33, 4, 0)</f>
        <v>1</v>
      </c>
      <c r="E26" s="13">
        <f>VLOOKUP($A26, 'Week 1'!$A$2:$F$33, 5, 0) + VLOOKUP($A26, 'Week 2'!$A$2:$F$33, 5, 0)</f>
        <v>274.92</v>
      </c>
      <c r="F26" s="13">
        <f>VLOOKUP($A26, 'Week 1'!$A$2:$F$33, 6, 0) + VLOOKUP($A26, 'Week 2'!$A$2:$F$33, 6, 0)</f>
        <v>311.18</v>
      </c>
    </row>
    <row r="27">
      <c r="A27" s="47" t="s">
        <v>59</v>
      </c>
      <c r="B27" s="13" t="str">
        <f>VLOOKUP($A27, 'Week 1'!$A$2:$F$33, 2, 0)</f>
        <v>D</v>
      </c>
      <c r="C27" s="13">
        <f>VLOOKUP($A27, 'Week 1'!$A$2:$F$33, 3, 0)+VLOOKUP($A27, 'Week 2'!$A$2:$F$33, 3, 0)</f>
        <v>1</v>
      </c>
      <c r="D27" s="13">
        <f>VLOOKUP($A27, 'Week 1'!$A$2:$F$33, 4, 0)+VLOOKUP($A27, 'Week 2'!$A$2:$F$33, 4, 0)</f>
        <v>1</v>
      </c>
      <c r="E27" s="13">
        <f>VLOOKUP($A27, 'Week 1'!$A$2:$F$33, 5, 0) + VLOOKUP($A27, 'Week 2'!$A$2:$F$33, 5, 0)</f>
        <v>249.9</v>
      </c>
      <c r="F27" s="13">
        <f>VLOOKUP($A27, 'Week 1'!$A$2:$F$33, 6, 0) + VLOOKUP($A27, 'Week 2'!$A$2:$F$33, 6, 0)</f>
        <v>291.92</v>
      </c>
    </row>
    <row r="28">
      <c r="A28" s="47" t="s">
        <v>62</v>
      </c>
      <c r="B28" s="13" t="str">
        <f>VLOOKUP($A28, 'Week 1'!$A$2:$F$33, 2, 0)</f>
        <v>D</v>
      </c>
      <c r="C28" s="13">
        <f>VLOOKUP($A28, 'Week 1'!$A$2:$F$33, 3, 0)+VLOOKUP($A28, 'Week 2'!$A$2:$F$33, 3, 0)</f>
        <v>1</v>
      </c>
      <c r="D28" s="13">
        <f>VLOOKUP($A28, 'Week 1'!$A$2:$F$33, 4, 0)+VLOOKUP($A28, 'Week 2'!$A$2:$F$33, 4, 0)</f>
        <v>1</v>
      </c>
      <c r="E28" s="13">
        <f>VLOOKUP($A28, 'Week 1'!$A$2:$F$33, 5, 0) + VLOOKUP($A28, 'Week 2'!$A$2:$F$33, 5, 0)</f>
        <v>249.8</v>
      </c>
      <c r="F28" s="13">
        <f>VLOOKUP($A28, 'Week 1'!$A$2:$F$33, 6, 0) + VLOOKUP($A28, 'Week 2'!$A$2:$F$33, 6, 0)</f>
        <v>276.28</v>
      </c>
    </row>
    <row r="29">
      <c r="A29" s="47" t="s">
        <v>27</v>
      </c>
      <c r="B29" s="13" t="str">
        <f>VLOOKUP($A29, 'Week 1'!$A$2:$F$33, 2, 0)</f>
        <v>D</v>
      </c>
      <c r="C29" s="13">
        <f>VLOOKUP($A29, 'Week 1'!$A$2:$F$33, 3, 0)+VLOOKUP($A29, 'Week 2'!$A$2:$F$33, 3, 0)</f>
        <v>2</v>
      </c>
      <c r="D29" s="13">
        <f>VLOOKUP($A29, 'Week 1'!$A$2:$F$33, 4, 0)+VLOOKUP($A29, 'Week 2'!$A$2:$F$33, 4, 0)</f>
        <v>0</v>
      </c>
      <c r="E29" s="13">
        <f>VLOOKUP($A29, 'Week 1'!$A$2:$F$33, 5, 0) + VLOOKUP($A29, 'Week 2'!$A$2:$F$33, 5, 0)</f>
        <v>266.38</v>
      </c>
      <c r="F29" s="13">
        <f>VLOOKUP($A29, 'Week 1'!$A$2:$F$33, 6, 0) + VLOOKUP($A29, 'Week 2'!$A$2:$F$33, 6, 0)</f>
        <v>209.1</v>
      </c>
    </row>
    <row r="30">
      <c r="A30" s="47" t="s">
        <v>66</v>
      </c>
      <c r="B30" s="13" t="str">
        <f>VLOOKUP($A30, 'Week 1'!$A$2:$F$33, 2, 0)</f>
        <v>D</v>
      </c>
      <c r="C30" s="13">
        <f>VLOOKUP($A30, 'Week 1'!$A$2:$F$33, 3, 0)+VLOOKUP($A30, 'Week 2'!$A$2:$F$33, 3, 0)</f>
        <v>1</v>
      </c>
      <c r="D30" s="13">
        <f>VLOOKUP($A30, 'Week 1'!$A$2:$F$33, 4, 0)+VLOOKUP($A30, 'Week 2'!$A$2:$F$33, 4, 0)</f>
        <v>1</v>
      </c>
      <c r="E30" s="13">
        <f>VLOOKUP($A30, 'Week 1'!$A$2:$F$33, 5, 0) + VLOOKUP($A30, 'Week 2'!$A$2:$F$33, 5, 0)</f>
        <v>242.36</v>
      </c>
      <c r="F30" s="13">
        <f>VLOOKUP($A30, 'Week 1'!$A$2:$F$33, 6, 0) + VLOOKUP($A30, 'Week 2'!$A$2:$F$33, 6, 0)</f>
        <v>233.68</v>
      </c>
    </row>
    <row r="31">
      <c r="A31" s="47" t="s">
        <v>43</v>
      </c>
      <c r="B31" s="13" t="str">
        <f>VLOOKUP($A31, 'Week 1'!$A$2:$F$33, 2, 0)</f>
        <v>D</v>
      </c>
      <c r="C31" s="13">
        <f>VLOOKUP($A31, 'Week 1'!$A$2:$F$33, 3, 0)+VLOOKUP($A31, 'Week 2'!$A$2:$F$33, 3, 0)</f>
        <v>1</v>
      </c>
      <c r="D31" s="13">
        <f>VLOOKUP($A31, 'Week 1'!$A$2:$F$33, 4, 0)+VLOOKUP($A31, 'Week 2'!$A$2:$F$33, 4, 0)</f>
        <v>1</v>
      </c>
      <c r="E31" s="13">
        <f>VLOOKUP($A31, 'Week 1'!$A$2:$F$33, 5, 0) + VLOOKUP($A31, 'Week 2'!$A$2:$F$33, 5, 0)</f>
        <v>281.58</v>
      </c>
      <c r="F31" s="13">
        <f>VLOOKUP($A31, 'Week 1'!$A$2:$F$33, 6, 0) + VLOOKUP($A31, 'Week 2'!$A$2:$F$33, 6, 0)</f>
        <v>258.04</v>
      </c>
    </row>
    <row r="32">
      <c r="A32" s="47" t="s">
        <v>37</v>
      </c>
      <c r="B32" s="13" t="str">
        <f>VLOOKUP($A32, 'Week 1'!$A$2:$F$33, 2, 0)</f>
        <v>D</v>
      </c>
      <c r="C32" s="13">
        <f>VLOOKUP($A32, 'Week 1'!$A$2:$F$33, 3, 0)+VLOOKUP($A32, 'Week 2'!$A$2:$F$33, 3, 0)</f>
        <v>1</v>
      </c>
      <c r="D32" s="13">
        <f>VLOOKUP($A32, 'Week 1'!$A$2:$F$33, 4, 0)+VLOOKUP($A32, 'Week 2'!$A$2:$F$33, 4, 0)</f>
        <v>1</v>
      </c>
      <c r="E32" s="13">
        <f>VLOOKUP($A32, 'Week 1'!$A$2:$F$33, 5, 0) + VLOOKUP($A32, 'Week 2'!$A$2:$F$33, 5, 0)</f>
        <v>295.06</v>
      </c>
      <c r="F32" s="13">
        <f>VLOOKUP($A32, 'Week 1'!$A$2:$F$33, 6, 0) + VLOOKUP($A32, 'Week 2'!$A$2:$F$33, 6, 0)</f>
        <v>241</v>
      </c>
    </row>
    <row r="33">
      <c r="A33" s="47" t="s">
        <v>78</v>
      </c>
      <c r="B33" s="13" t="str">
        <f>VLOOKUP($A33, 'Week 1'!$A$2:$F$33, 2, 0)</f>
        <v>D</v>
      </c>
      <c r="C33" s="13">
        <f>VLOOKUP($A33, 'Week 1'!$A$2:$F$33, 3, 0)+VLOOKUP($A33, 'Week 2'!$A$2:$F$33, 3, 0)</f>
        <v>0</v>
      </c>
      <c r="D33" s="13">
        <f>VLOOKUP($A33, 'Week 1'!$A$2:$F$33, 4, 0)+VLOOKUP($A33, 'Week 2'!$A$2:$F$33, 4, 0)</f>
        <v>2</v>
      </c>
      <c r="E33" s="13">
        <f>VLOOKUP($A33, 'Week 1'!$A$2:$F$33, 5, 0) + VLOOKUP($A33, 'Week 2'!$A$2:$F$33, 5, 0)</f>
        <v>217.24</v>
      </c>
      <c r="F33" s="13">
        <f>VLOOKUP($A33, 'Week 1'!$A$2:$F$33, 6, 0) + VLOOKUP($A33, 'Week 2'!$A$2:$F$33, 6, 0)</f>
        <v>256.04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2.75"/>
    <col customWidth="1" min="3" max="3" width="17.63"/>
    <col customWidth="1" min="4" max="4" width="10.75"/>
    <col customWidth="1" min="6" max="6" width="16.75"/>
    <col customWidth="1" min="7" max="7" width="15.0"/>
  </cols>
  <sheetData>
    <row r="1" ht="9.75" customHeight="1">
      <c r="A1" s="48"/>
      <c r="B1" s="48"/>
      <c r="C1" s="48"/>
      <c r="D1" s="48"/>
      <c r="E1" s="29"/>
      <c r="F1" s="48"/>
      <c r="G1" s="48"/>
      <c r="H1" s="48"/>
      <c r="I1" s="48"/>
      <c r="J1" s="48"/>
      <c r="K1" s="48"/>
    </row>
    <row r="2">
      <c r="A2" s="48"/>
      <c r="B2" s="49" t="s">
        <v>258</v>
      </c>
      <c r="C2" s="49" t="s">
        <v>260</v>
      </c>
      <c r="D2" s="50" t="s">
        <v>261</v>
      </c>
      <c r="E2" s="29"/>
      <c r="F2" s="48" t="s">
        <v>262</v>
      </c>
      <c r="G2" s="48" t="s">
        <v>263</v>
      </c>
      <c r="H2" s="48" t="s">
        <v>7</v>
      </c>
      <c r="I2" s="48"/>
      <c r="J2" s="48"/>
      <c r="K2" s="48"/>
    </row>
    <row r="3">
      <c r="A3" s="51"/>
      <c r="B3" s="52" t="s">
        <v>21</v>
      </c>
      <c r="C3" s="53" t="str">
        <f>IFERROR(__xludf.DUMMYFUNCTION("FILTER('Team Rosters'!$C$2:$D$481,'Team Rosters'!$A$2:$A$481=$B$3)"),"Bo Nix")</f>
        <v>Bo Nix</v>
      </c>
      <c r="D3" s="54" t="str">
        <f>IFERROR(__xludf.DUMMYFUNCTION("""COMPUTED_VALUE"""),"DEN")</f>
        <v>DEN</v>
      </c>
      <c r="F3" s="52" t="s">
        <v>105</v>
      </c>
      <c r="G3" s="13" t="str">
        <f>IFERROR(__xludf.DUMMYFUNCTION("FILTER('Team Rosters'!$A$2:$A$481,'Team Rosters'!$C$2:$C$481=$F$3)"),"willh92")</f>
        <v>willh92</v>
      </c>
      <c r="H3" s="13" t="str">
        <f>IF(ISBLANK(G3), "", VLOOKUP(G3, 'Team Rosters'!$A$2:$B$481, 2, FALSE))</f>
        <v>A</v>
      </c>
    </row>
    <row r="4">
      <c r="C4" s="53" t="str">
        <f>IFERROR(__xludf.DUMMYFUNCTION("""COMPUTED_VALUE"""),"Jayden Daniels")</f>
        <v>Jayden Daniels</v>
      </c>
      <c r="D4" s="54" t="str">
        <f>IFERROR(__xludf.DUMMYFUNCTION("""COMPUTED_VALUE"""),"WAS")</f>
        <v>WAS</v>
      </c>
      <c r="G4" s="13" t="str">
        <f>IFERROR(__xludf.DUMMYFUNCTION("""COMPUTED_VALUE"""),"BeastromMode")</f>
        <v>BeastromMode</v>
      </c>
      <c r="H4" s="13" t="str">
        <f>IF(ISBLANK(G4), "", VLOOKUP(G4, 'Team Rosters'!$A$2:$B$481, 2, FALSE))</f>
        <v>B</v>
      </c>
    </row>
    <row r="5">
      <c r="C5" s="53" t="str">
        <f>IFERROR(__xludf.DUMMYFUNCTION("""COMPUTED_VALUE"""),"Xavier Worthy")</f>
        <v>Xavier Worthy</v>
      </c>
      <c r="D5" s="54" t="str">
        <f>IFERROR(__xludf.DUMMYFUNCTION("""COMPUTED_VALUE"""),"KC")</f>
        <v>KC</v>
      </c>
      <c r="G5" s="13" t="str">
        <f>IFERROR(__xludf.DUMMYFUNCTION("""COMPUTED_VALUE"""),"Skittles2012")</f>
        <v>Skittles2012</v>
      </c>
      <c r="H5" s="13" t="str">
        <f>IF(ISBLANK(G5), "", VLOOKUP(G5, 'Team Rosters'!$A$2:$B$481, 2, FALSE))</f>
        <v>D</v>
      </c>
    </row>
    <row r="6">
      <c r="C6" s="53" t="str">
        <f>IFERROR(__xludf.DUMMYFUNCTION("""COMPUTED_VALUE"""),"Malik Nabers")</f>
        <v>Malik Nabers</v>
      </c>
      <c r="D6" s="54" t="str">
        <f>IFERROR(__xludf.DUMMYFUNCTION("""COMPUTED_VALUE"""),"NYG")</f>
        <v>NYG</v>
      </c>
      <c r="H6" s="13" t="str">
        <f>IF(ISBLANK(G6), "", VLOOKUP(G6, 'Team Rosters'!$A$2:$B$481, 2, FALSE))</f>
        <v/>
      </c>
    </row>
    <row r="7">
      <c r="C7" s="53" t="str">
        <f>IFERROR(__xludf.DUMMYFUNCTION("""COMPUTED_VALUE"""),"TreVeyon Henderson")</f>
        <v>TreVeyon Henderson</v>
      </c>
      <c r="D7" s="54" t="str">
        <f>IFERROR(__xludf.DUMMYFUNCTION("""COMPUTED_VALUE"""),"NE")</f>
        <v>NE</v>
      </c>
    </row>
    <row r="8">
      <c r="C8" s="53" t="str">
        <f>IFERROR(__xludf.DUMMYFUNCTION("""COMPUTED_VALUE"""),"Travis Hunter")</f>
        <v>Travis Hunter</v>
      </c>
      <c r="D8" s="54" t="str">
        <f>IFERROR(__xludf.DUMMYFUNCTION("""COMPUTED_VALUE"""),"JAX")</f>
        <v>JAX</v>
      </c>
    </row>
    <row r="9">
      <c r="C9" s="53" t="str">
        <f>IFERROR(__xludf.DUMMYFUNCTION("""COMPUTED_VALUE"""),"Harrison Butker")</f>
        <v>Harrison Butker</v>
      </c>
      <c r="D9" s="54" t="str">
        <f>IFERROR(__xludf.DUMMYFUNCTION("""COMPUTED_VALUE"""),"KC")</f>
        <v>KC</v>
      </c>
    </row>
    <row r="10">
      <c r="C10" s="53" t="str">
        <f>IFERROR(__xludf.DUMMYFUNCTION("""COMPUTED_VALUE"""),"T.J. Hockenson")</f>
        <v>T.J. Hockenson</v>
      </c>
      <c r="D10" s="54" t="str">
        <f>IFERROR(__xludf.DUMMYFUNCTION("""COMPUTED_VALUE"""),"MIN")</f>
        <v>MIN</v>
      </c>
    </row>
    <row r="11">
      <c r="C11" s="53" t="str">
        <f>IFERROR(__xludf.DUMMYFUNCTION("""COMPUTED_VALUE"""),"Deebo Samuel")</f>
        <v>Deebo Samuel</v>
      </c>
      <c r="D11" s="54" t="str">
        <f>IFERROR(__xludf.DUMMYFUNCTION("""COMPUTED_VALUE"""),"WAS")</f>
        <v>WAS</v>
      </c>
    </row>
    <row r="12">
      <c r="C12" s="53" t="str">
        <f>IFERROR(__xludf.DUMMYFUNCTION("""COMPUTED_VALUE"""),"Terry McLaurin")</f>
        <v>Terry McLaurin</v>
      </c>
      <c r="D12" s="54" t="str">
        <f>IFERROR(__xludf.DUMMYFUNCTION("""COMPUTED_VALUE"""),"WAS")</f>
        <v>WAS</v>
      </c>
    </row>
    <row r="13">
      <c r="C13" s="53" t="str">
        <f>IFERROR(__xludf.DUMMYFUNCTION("""COMPUTED_VALUE"""),"Travis Etienne")</f>
        <v>Travis Etienne</v>
      </c>
      <c r="D13" s="54" t="str">
        <f>IFERROR(__xludf.DUMMYFUNCTION("""COMPUTED_VALUE"""),"JAX")</f>
        <v>JAX</v>
      </c>
    </row>
    <row r="14">
      <c r="C14" s="53" t="str">
        <f>IFERROR(__xludf.DUMMYFUNCTION("""COMPUTED_VALUE"""),"De'Von Achane")</f>
        <v>De'Von Achane</v>
      </c>
      <c r="D14" s="54" t="str">
        <f>IFERROR(__xludf.DUMMYFUNCTION("""COMPUTED_VALUE"""),"MIA")</f>
        <v>MIA</v>
      </c>
    </row>
    <row r="15">
      <c r="C15" s="53" t="str">
        <f>IFERROR(__xludf.DUMMYFUNCTION("""COMPUTED_VALUE"""),"Jaxon Smith-Njigba")</f>
        <v>Jaxon Smith-Njigba</v>
      </c>
      <c r="D15" s="54" t="str">
        <f>IFERROR(__xludf.DUMMYFUNCTION("""COMPUTED_VALUE"""),"SEA")</f>
        <v>SEA</v>
      </c>
    </row>
    <row r="16">
      <c r="C16" s="53" t="str">
        <f>IFERROR(__xludf.DUMMYFUNCTION("""COMPUTED_VALUE"""),"Bijan Robinson")</f>
        <v>Bijan Robinson</v>
      </c>
      <c r="D16" s="54" t="str">
        <f>IFERROR(__xludf.DUMMYFUNCTION("""COMPUTED_VALUE"""),"ATL")</f>
        <v>ATL</v>
      </c>
    </row>
    <row r="17">
      <c r="C17" s="55" t="str">
        <f>IFERROR(__xludf.DUMMYFUNCTION("""COMPUTED_VALUE"""),"DEF")</f>
        <v>DEF</v>
      </c>
      <c r="D17" s="1" t="str">
        <f>IFERROR(__xludf.DUMMYFUNCTION("""COMPUTED_VALUE"""),"BUF")</f>
        <v>BUF</v>
      </c>
    </row>
  </sheetData>
  <dataValidations>
    <dataValidation type="list" allowBlank="1" showDropDown="1" showErrorMessage="1" sqref="F3">
      <formula1>'Team Rosters'!$C$2:$C$481</formula1>
    </dataValidation>
    <dataValidation type="list" allowBlank="1" showErrorMessage="1" sqref="B3">
      <formula1>'Team Rosters'!A2:A481</formula1>
    </dataValidation>
    <dataValidation type="list" allowBlank="1" showErrorMessage="1" sqref="A3">
      <formula1>#REF!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5.5"/>
    <col customWidth="1" min="5" max="5" width="17.38"/>
    <col customWidth="1" min="6" max="6" width="6.38"/>
    <col customWidth="1" min="7" max="7" width="16.13"/>
    <col customWidth="1" min="10" max="10" width="16.5"/>
  </cols>
  <sheetData>
    <row r="1" ht="8.25" customHeight="1">
      <c r="A1" s="56"/>
      <c r="B1" s="56"/>
      <c r="C1" s="56"/>
      <c r="D1" s="56"/>
      <c r="E1" s="56"/>
      <c r="G1" s="56"/>
      <c r="H1" s="56"/>
      <c r="I1" s="56"/>
      <c r="J1" s="56"/>
    </row>
    <row r="2">
      <c r="A2" s="56"/>
      <c r="B2" s="57" t="s">
        <v>264</v>
      </c>
    </row>
    <row r="3">
      <c r="A3" s="56"/>
      <c r="B3" s="58" t="s">
        <v>8</v>
      </c>
      <c r="G3" s="59" t="s">
        <v>38</v>
      </c>
    </row>
    <row r="4">
      <c r="A4" s="47"/>
      <c r="B4" s="60" t="s">
        <v>258</v>
      </c>
      <c r="C4" s="61" t="s">
        <v>259</v>
      </c>
      <c r="D4" s="61" t="s">
        <v>259</v>
      </c>
      <c r="E4" s="60" t="s">
        <v>258</v>
      </c>
      <c r="G4" s="60" t="s">
        <v>258</v>
      </c>
      <c r="H4" s="61" t="s">
        <v>259</v>
      </c>
      <c r="I4" s="61" t="s">
        <v>259</v>
      </c>
      <c r="J4" s="60" t="s">
        <v>258</v>
      </c>
    </row>
    <row r="5">
      <c r="A5" s="47"/>
      <c r="B5" s="32" t="s">
        <v>29</v>
      </c>
      <c r="C5" s="19">
        <f>IFERROR(__xludf.DUMMYFUNCTION("FILTER('Week 1'!$E$2:$E$33, 'Week 1'!$A$2:$A$33 = $B5)"),118.14)</f>
        <v>118.14</v>
      </c>
      <c r="D5" s="13">
        <f>IFERROR(__xludf.DUMMYFUNCTION("FILTER('Week 1'!$E$2:$E$33, 'Week 1'!$A$2:$A$33 = $E5)"),138.82)</f>
        <v>138.82</v>
      </c>
      <c r="E5" s="62" t="str">
        <f>IFERROR(__xludf.DUMMYFUNCTION("FILTER('League Schedules'!$C$2:$C$33,'League Schedules'!$A$2:$A$33=$B5)"),"hnnhhrsvsk")</f>
        <v>hnnhhrsvsk</v>
      </c>
      <c r="G5" s="28" t="s">
        <v>31</v>
      </c>
      <c r="H5" s="19">
        <f>IFERROR(__xludf.DUMMYFUNCTION("FILTER('Week 1'!$E$2:$E$33, 'Week 1'!$A$2:$A$33 = $G5)"),146.72)</f>
        <v>146.72</v>
      </c>
      <c r="I5" s="13">
        <f>IFERROR(__xludf.DUMMYFUNCTION("FILTER('Week 1'!$E$2:$E$33, 'Week 1'!$A$2:$A$33 = $J5)"),115.98)</f>
        <v>115.98</v>
      </c>
      <c r="J5" s="62" t="str">
        <f>IFERROR(__xludf.DUMMYFUNCTION("FILTER('League Schedules'!$C$2:$C$33,'League Schedules'!$A$2:$A$33=$G5)"),"davehrus")</f>
        <v>davehrus</v>
      </c>
    </row>
    <row r="6">
      <c r="A6" s="47"/>
      <c r="B6" s="32" t="s">
        <v>32</v>
      </c>
      <c r="C6" s="19">
        <f>IFERROR(__xludf.DUMMYFUNCTION("FILTER('Week 1'!$E$2:$E$33, 'Week 1'!$A$2:$A$33 = $B6)"),127.68)</f>
        <v>127.68</v>
      </c>
      <c r="D6" s="13">
        <f>IFERROR(__xludf.DUMMYFUNCTION("FILTER('Week 1'!$E$2:$E$33, 'Week 1'!$A$2:$A$33 = $E6)"),158.66)</f>
        <v>158.66</v>
      </c>
      <c r="E6" s="62" t="str">
        <f>IFERROR(__xludf.DUMMYFUNCTION("FILTER('League Schedules'!$C$2:$C$33,'League Schedules'!$A$2:$A$33=$B6)"),"hamlet4242")</f>
        <v>hamlet4242</v>
      </c>
      <c r="G6" s="32" t="s">
        <v>34</v>
      </c>
      <c r="H6" s="19">
        <f>IFERROR(__xludf.DUMMYFUNCTION("FILTER('Week 1'!$E$2:$E$33, 'Week 1'!$A$2:$A$33 = $G6)"),134.06)</f>
        <v>134.06</v>
      </c>
      <c r="I6" s="13">
        <f>IFERROR(__xludf.DUMMYFUNCTION("FILTER('Week 1'!$E$2:$E$33, 'Week 1'!$A$2:$A$33 = $J6)"),134.02)</f>
        <v>134.02</v>
      </c>
      <c r="J6" s="62" t="str">
        <f>IFERROR(__xludf.DUMMYFUNCTION("FILTER('League Schedules'!$C$2:$C$33,'League Schedules'!$A$2:$A$33=$G6)"),"MVPKellan18")</f>
        <v>MVPKellan18</v>
      </c>
    </row>
    <row r="7">
      <c r="A7" s="47"/>
      <c r="B7" s="32" t="s">
        <v>9</v>
      </c>
      <c r="C7" s="19">
        <f>IFERROR(__xludf.DUMMYFUNCTION("FILTER('Week 1'!$E$2:$E$33, 'Week 1'!$A$2:$A$33 = $B7)"),138.82)</f>
        <v>138.82</v>
      </c>
      <c r="D7" s="13">
        <f>IFERROR(__xludf.DUMMYFUNCTION("FILTER('Week 1'!$E$2:$E$33, 'Week 1'!$A$2:$A$33 = $E7)"),118.14)</f>
        <v>118.14</v>
      </c>
      <c r="E7" s="62" t="str">
        <f>IFERROR(__xludf.DUMMYFUNCTION("FILTER('League Schedules'!$C$2:$C$33,'League Schedules'!$A$2:$A$33=$B7)"),"willh92")</f>
        <v>willh92</v>
      </c>
      <c r="G7" s="32" t="s">
        <v>52</v>
      </c>
      <c r="H7" s="19">
        <f>IFERROR(__xludf.DUMMYFUNCTION("FILTER('Week 1'!$E$2:$E$33, 'Week 1'!$A$2:$A$33 = $G7)"),120.16)</f>
        <v>120.16</v>
      </c>
      <c r="I7" s="13">
        <f>IFERROR(__xludf.DUMMYFUNCTION("FILTER('Week 1'!$E$2:$E$33, 'Week 1'!$A$2:$A$33 = $J7)"),137.72)</f>
        <v>137.72</v>
      </c>
      <c r="J7" s="62" t="str">
        <f>IFERROR(__xludf.DUMMYFUNCTION("FILTER('League Schedules'!$C$2:$C$33,'League Schedules'!$A$2:$A$33=$G7)"),"walshb1991")</f>
        <v>walshb1991</v>
      </c>
    </row>
    <row r="8">
      <c r="A8" s="47"/>
      <c r="B8" s="32" t="s">
        <v>19</v>
      </c>
      <c r="C8" s="19">
        <f>IFERROR(__xludf.DUMMYFUNCTION("FILTER('Week 1'!$E$2:$E$33, 'Week 1'!$A$2:$A$33 = $B8)"),158.66)</f>
        <v>158.66</v>
      </c>
      <c r="D8" s="13">
        <f>IFERROR(__xludf.DUMMYFUNCTION("FILTER('Week 1'!$E$2:$E$33, 'Week 1'!$A$2:$A$33 = $E8)"),127.68)</f>
        <v>127.68</v>
      </c>
      <c r="E8" s="62" t="str">
        <f>IFERROR(__xludf.DUMMYFUNCTION("FILTER('League Schedules'!$C$2:$C$33,'League Schedules'!$A$2:$A$33=$B8)"),"noahd07")</f>
        <v>noahd07</v>
      </c>
      <c r="G8" s="32" t="s">
        <v>49</v>
      </c>
      <c r="H8" s="19">
        <f>IFERROR(__xludf.DUMMYFUNCTION("FILTER('Week 1'!$E$2:$E$33, 'Week 1'!$A$2:$A$33 = $G8)"),115.98)</f>
        <v>115.98</v>
      </c>
      <c r="I8" s="13">
        <f>IFERROR(__xludf.DUMMYFUNCTION("FILTER('Week 1'!$E$2:$E$33, 'Week 1'!$A$2:$A$33 = $J8)"),146.72)</f>
        <v>146.72</v>
      </c>
      <c r="J8" s="62" t="str">
        <f>IFERROR(__xludf.DUMMYFUNCTION("FILTER('League Schedules'!$C$2:$C$33,'League Schedules'!$A$2:$A$33=$G8)"),"aenglehart")</f>
        <v>aenglehart</v>
      </c>
    </row>
    <row r="9">
      <c r="A9" s="47"/>
      <c r="B9" s="32" t="s">
        <v>25</v>
      </c>
      <c r="C9" s="19">
        <f>IFERROR(__xludf.DUMMYFUNCTION("FILTER('Week 1'!$E$2:$E$33, 'Week 1'!$A$2:$A$33 = $B9)"),103.62)</f>
        <v>103.62</v>
      </c>
      <c r="D9" s="13">
        <f>IFERROR(__xludf.DUMMYFUNCTION("FILTER('Week 1'!$E$2:$E$33, 'Week 1'!$A$2:$A$33 = $E9)"),126.56)</f>
        <v>126.56</v>
      </c>
      <c r="E9" s="62" t="str">
        <f>IFERROR(__xludf.DUMMYFUNCTION("FILTER('League Schedules'!$C$2:$C$33,'League Schedules'!$A$2:$A$33=$B9)"),"jmaro")</f>
        <v>jmaro</v>
      </c>
      <c r="G9" s="32" t="s">
        <v>47</v>
      </c>
      <c r="H9" s="19">
        <f>IFERROR(__xludf.DUMMYFUNCTION("FILTER('Week 1'!$E$2:$E$33, 'Week 1'!$A$2:$A$33 = $G9)"),137.72)</f>
        <v>137.72</v>
      </c>
      <c r="I9" s="13">
        <f>IFERROR(__xludf.DUMMYFUNCTION("FILTER('Week 1'!$E$2:$E$33, 'Week 1'!$A$2:$A$33 = $J9)"),120.16)</f>
        <v>120.16</v>
      </c>
      <c r="J9" s="62" t="str">
        <f>IFERROR(__xludf.DUMMYFUNCTION("FILTER('League Schedules'!$C$2:$C$33,'League Schedules'!$A$2:$A$33=$G9)"),"BeastromMode")</f>
        <v>BeastromMode</v>
      </c>
    </row>
    <row r="10">
      <c r="A10" s="47"/>
      <c r="B10" s="32" t="s">
        <v>12</v>
      </c>
      <c r="C10" s="19">
        <f>IFERROR(__xludf.DUMMYFUNCTION("FILTER('Week 1'!$E$2:$E$33, 'Week 1'!$A$2:$A$33 = $B10)"),146.48)</f>
        <v>146.48</v>
      </c>
      <c r="D10" s="13">
        <f>IFERROR(__xludf.DUMMYFUNCTION("FILTER('Week 1'!$E$2:$E$33, 'Week 1'!$A$2:$A$33 = $E10)"),107.92)</f>
        <v>107.92</v>
      </c>
      <c r="E10" s="62" t="str">
        <f>IFERROR(__xludf.DUMMYFUNCTION("FILTER('League Schedules'!$C$2:$C$33,'League Schedules'!$A$2:$A$33=$B10)"),"JohnSteinSr")</f>
        <v>JohnSteinSr</v>
      </c>
      <c r="G10" s="32" t="s">
        <v>21</v>
      </c>
      <c r="H10" s="19">
        <f>IFERROR(__xludf.DUMMYFUNCTION("FILTER('Week 1'!$E$2:$E$33, 'Week 1'!$A$2:$A$33 = $G10)"),115.72)</f>
        <v>115.72</v>
      </c>
      <c r="I10" s="13">
        <f>IFERROR(__xludf.DUMMYFUNCTION("FILTER('Week 1'!$E$2:$E$33, 'Week 1'!$A$2:$A$33 = $J10)"),112.72)</f>
        <v>112.72</v>
      </c>
      <c r="J10" s="62" t="str">
        <f>IFERROR(__xludf.DUMMYFUNCTION("FILTER('League Schedules'!$C$2:$C$33,'League Schedules'!$A$2:$A$33=$G10)"),"rtufts")</f>
        <v>rtufts</v>
      </c>
    </row>
    <row r="11">
      <c r="A11" s="47"/>
      <c r="B11" s="32" t="s">
        <v>23</v>
      </c>
      <c r="C11" s="19">
        <f>IFERROR(__xludf.DUMMYFUNCTION("FILTER('Week 1'!$E$2:$E$33, 'Week 1'!$A$2:$A$33 = $B11)"),107.92)</f>
        <v>107.92</v>
      </c>
      <c r="D11" s="13">
        <f>IFERROR(__xludf.DUMMYFUNCTION("FILTER('Week 1'!$E$2:$E$33, 'Week 1'!$A$2:$A$33 = $E11)"),146.48)</f>
        <v>146.48</v>
      </c>
      <c r="E11" s="62" t="str">
        <f>IFERROR(__xludf.DUMMYFUNCTION("FILTER('League Schedules'!$C$2:$C$33,'League Schedules'!$A$2:$A$33=$B11)"),"DKochis")</f>
        <v>DKochis</v>
      </c>
      <c r="G11" s="32" t="s">
        <v>55</v>
      </c>
      <c r="H11" s="19">
        <f>IFERROR(__xludf.DUMMYFUNCTION("FILTER('Week 1'!$E$2:$E$33, 'Week 1'!$A$2:$A$33 = $G11)"),112.72)</f>
        <v>112.72</v>
      </c>
      <c r="I11" s="13">
        <f>IFERROR(__xludf.DUMMYFUNCTION("FILTER('Week 1'!$E$2:$E$33, 'Week 1'!$A$2:$A$33 = $J11)"),115.72)</f>
        <v>115.72</v>
      </c>
      <c r="J11" s="62" t="str">
        <f>IFERROR(__xludf.DUMMYFUNCTION("FILTER('League Schedules'!$C$2:$C$33,'League Schedules'!$A$2:$A$33=$G11)"),"thejakealbrecht")</f>
        <v>thejakealbrecht</v>
      </c>
    </row>
    <row r="12">
      <c r="A12" s="47"/>
      <c r="B12" s="34" t="s">
        <v>16</v>
      </c>
      <c r="C12" s="63">
        <f>IFERROR(__xludf.DUMMYFUNCTION("FILTER('Week 1'!$E$2:$E$33, 'Week 1'!$A$2:$A$33 = $B12)"),126.56)</f>
        <v>126.56</v>
      </c>
      <c r="D12" s="64">
        <f>IFERROR(__xludf.DUMMYFUNCTION("FILTER('Week 1'!$E$2:$E$33, 'Week 1'!$A$2:$A$33 = $E12)"),103.62)</f>
        <v>103.62</v>
      </c>
      <c r="E12" s="65" t="str">
        <f>IFERROR(__xludf.DUMMYFUNCTION("FILTER('League Schedules'!$C$2:$C$33,'League Schedules'!$A$2:$A$33=$B12)"),"NWKlump")</f>
        <v>NWKlump</v>
      </c>
      <c r="G12" s="34" t="s">
        <v>44</v>
      </c>
      <c r="H12" s="63">
        <f>IFERROR(__xludf.DUMMYFUNCTION("FILTER('Week 1'!$E$2:$E$33, 'Week 1'!$A$2:$A$33 = $G12)"),134.02)</f>
        <v>134.02</v>
      </c>
      <c r="I12" s="64">
        <f>IFERROR(__xludf.DUMMYFUNCTION("FILTER('Week 1'!$E$2:$E$33, 'Week 1'!$A$2:$A$33 = $J12)"),134.06)</f>
        <v>134.06</v>
      </c>
      <c r="J12" s="65" t="str">
        <f>IFERROR(__xludf.DUMMYFUNCTION("FILTER('League Schedules'!$C$2:$C$33,'League Schedules'!$A$2:$A$33=$G12)"),"PastorBen")</f>
        <v>PastorBen</v>
      </c>
    </row>
    <row r="14">
      <c r="A14" s="56"/>
      <c r="B14" s="66" t="s">
        <v>60</v>
      </c>
      <c r="G14" s="67" t="s">
        <v>76</v>
      </c>
    </row>
    <row r="15">
      <c r="A15" s="47"/>
      <c r="B15" s="60" t="s">
        <v>258</v>
      </c>
      <c r="C15" s="61" t="s">
        <v>259</v>
      </c>
      <c r="D15" s="61" t="s">
        <v>259</v>
      </c>
      <c r="E15" s="60" t="s">
        <v>258</v>
      </c>
      <c r="G15" s="60" t="s">
        <v>258</v>
      </c>
      <c r="H15" s="61" t="s">
        <v>259</v>
      </c>
      <c r="I15" s="61" t="s">
        <v>259</v>
      </c>
      <c r="J15" s="60" t="s">
        <v>258</v>
      </c>
    </row>
    <row r="16">
      <c r="A16" s="47"/>
      <c r="B16" s="28" t="s">
        <v>18</v>
      </c>
      <c r="C16" s="19">
        <f>IFERROR(__xludf.DUMMYFUNCTION("FILTER('Week 1'!$E$2:$E$33, 'Week 1'!$A$2:$A$33 = $B16)"),129.32)</f>
        <v>129.32</v>
      </c>
      <c r="D16" s="13">
        <f>IFERROR(__xludf.DUMMYFUNCTION("FILTER('Week 1'!$E$2:$E$33, 'Week 1'!$A$2:$A$33 = $E16)"),116.18)</f>
        <v>116.18</v>
      </c>
      <c r="E16" s="62" t="str">
        <f>IFERROR(__xludf.DUMMYFUNCTION("FILTER('League Schedules'!$C$2:$C$33,'League Schedules'!$A$2:$A$33=$B16)"),"IsaiahVogel2025")</f>
        <v>IsaiahVogel2025</v>
      </c>
      <c r="G16" s="28" t="s">
        <v>51</v>
      </c>
      <c r="H16" s="19">
        <f>IFERROR(__xludf.DUMMYFUNCTION("FILTER('Week 1'!$E$2:$E$33, 'Week 1'!$A$2:$A$33 = $G16)"),152.28)</f>
        <v>152.28</v>
      </c>
      <c r="I16" s="13">
        <f>IFERROR(__xludf.DUMMYFUNCTION("FILTER('Week 1'!$E$2:$E$33, 'Week 1'!$A$2:$A$33 = $J16)"),119.32)</f>
        <v>119.32</v>
      </c>
      <c r="J16" s="68" t="str">
        <f>IFERROR(__xludf.DUMMYFUNCTION("FILTER('League Schedules'!$C$2:$C$33,'League Schedules'!$A$2:$A$33=$G16)"),"swagner8559")</f>
        <v>swagner8559</v>
      </c>
    </row>
    <row r="17">
      <c r="A17" s="47"/>
      <c r="B17" s="32" t="s">
        <v>14</v>
      </c>
      <c r="C17" s="19">
        <f>IFERROR(__xludf.DUMMYFUNCTION("FILTER('Week 1'!$E$2:$E$33, 'Week 1'!$A$2:$A$33 = $B17)"),148.76)</f>
        <v>148.76</v>
      </c>
      <c r="D17" s="13">
        <f>IFERROR(__xludf.DUMMYFUNCTION("FILTER('Week 1'!$E$2:$E$33, 'Week 1'!$A$2:$A$33 = $E17)"),85.22)</f>
        <v>85.22</v>
      </c>
      <c r="E17" s="62" t="str">
        <f>IFERROR(__xludf.DUMMYFUNCTION("FILTER('League Schedules'!$C$2:$C$33,'League Schedules'!$A$2:$A$33=$B17)"),"Grady216")</f>
        <v>Grady216</v>
      </c>
      <c r="G17" s="32" t="s">
        <v>59</v>
      </c>
      <c r="H17" s="19">
        <f>IFERROR(__xludf.DUMMYFUNCTION("FILTER('Week 1'!$E$2:$E$33, 'Week 1'!$A$2:$A$33 = $G17)"),138.62)</f>
        <v>138.62</v>
      </c>
      <c r="I17" s="13">
        <f>IFERROR(__xludf.DUMMYFUNCTION("FILTER('Week 1'!$E$2:$E$33, 'Week 1'!$A$2:$A$33 = $J17)"),132.38)</f>
        <v>132.38</v>
      </c>
      <c r="J17" s="62" t="str">
        <f>IFERROR(__xludf.DUMMYFUNCTION("FILTER('League Schedules'!$C$2:$C$33,'League Schedules'!$A$2:$A$33=$G17)"),"GridIronLewis")</f>
        <v>GridIronLewis</v>
      </c>
    </row>
    <row r="18">
      <c r="A18" s="47"/>
      <c r="B18" s="32" t="s">
        <v>70</v>
      </c>
      <c r="C18" s="19">
        <f>IFERROR(__xludf.DUMMYFUNCTION("FILTER('Week 1'!$E$2:$E$33, 'Week 1'!$A$2:$A$33 = $B18)"),116.18)</f>
        <v>116.18</v>
      </c>
      <c r="D18" s="13">
        <f>IFERROR(__xludf.DUMMYFUNCTION("FILTER('Week 1'!$E$2:$E$33, 'Week 1'!$A$2:$A$33 = $E18)"),129.32)</f>
        <v>129.32</v>
      </c>
      <c r="E18" s="62" t="str">
        <f>IFERROR(__xludf.DUMMYFUNCTION("FILTER('League Schedules'!$C$2:$C$33,'League Schedules'!$A$2:$A$33=$B18)"),"frockett21j")</f>
        <v>frockett21j</v>
      </c>
      <c r="G18" s="32" t="s">
        <v>62</v>
      </c>
      <c r="H18" s="19">
        <f>IFERROR(__xludf.DUMMYFUNCTION("FILTER('Week 1'!$E$2:$E$33, 'Week 1'!$A$2:$A$33 = $G18)"),119.32)</f>
        <v>119.32</v>
      </c>
      <c r="I18" s="13">
        <f>IFERROR(__xludf.DUMMYFUNCTION("FILTER('Week 1'!$E$2:$E$33, 'Week 1'!$A$2:$A$33 = $J18)"),152.28)</f>
        <v>152.28</v>
      </c>
      <c r="J18" s="62" t="str">
        <f>IFERROR(__xludf.DUMMYFUNCTION("FILTER('League Schedules'!$C$2:$C$33,'League Schedules'!$A$2:$A$33=$G18)"),"TheeMasterG")</f>
        <v>TheeMasterG</v>
      </c>
    </row>
    <row r="19">
      <c r="A19" s="47"/>
      <c r="B19" s="32" t="s">
        <v>64</v>
      </c>
      <c r="C19" s="19">
        <f>IFERROR(__xludf.DUMMYFUNCTION("FILTER('Week 1'!$E$2:$E$33, 'Week 1'!$A$2:$A$33 = $B19)"),122.44)</f>
        <v>122.44</v>
      </c>
      <c r="D19" s="13">
        <f>IFERROR(__xludf.DUMMYFUNCTION("FILTER('Week 1'!$E$2:$E$33, 'Week 1'!$A$2:$A$33 = $E19)"),116.12)</f>
        <v>116.12</v>
      </c>
      <c r="E19" s="62" t="str">
        <f>IFERROR(__xludf.DUMMYFUNCTION("FILTER('League Schedules'!$C$2:$C$33,'League Schedules'!$A$2:$A$33=$B19)"),"ski11ton")</f>
        <v>ski11ton</v>
      </c>
      <c r="G19" s="32" t="s">
        <v>27</v>
      </c>
      <c r="H19" s="19">
        <f>IFERROR(__xludf.DUMMYFUNCTION("FILTER('Week 1'!$E$2:$E$33, 'Week 1'!$A$2:$A$33 = $G19)"),106.84)</f>
        <v>106.84</v>
      </c>
      <c r="I19" s="13">
        <f>IFERROR(__xludf.DUMMYFUNCTION("FILTER('Week 1'!$E$2:$E$33, 'Week 1'!$A$2:$A$33 = $J19)"),97.82)</f>
        <v>97.82</v>
      </c>
      <c r="J19" s="62" t="str">
        <f>IFERROR(__xludf.DUMMYFUNCTION("FILTER('League Schedules'!$C$2:$C$33,'League Schedules'!$A$2:$A$33=$G19)"),"SpeedyGonzales25")</f>
        <v>SpeedyGonzales25</v>
      </c>
    </row>
    <row r="20">
      <c r="A20" s="47"/>
      <c r="B20" s="32" t="s">
        <v>40</v>
      </c>
      <c r="C20" s="19">
        <f>IFERROR(__xludf.DUMMYFUNCTION("FILTER('Week 1'!$E$2:$E$33, 'Week 1'!$A$2:$A$33 = $B20)"),151.26)</f>
        <v>151.26</v>
      </c>
      <c r="D20" s="13">
        <f>IFERROR(__xludf.DUMMYFUNCTION("FILTER('Week 1'!$E$2:$E$33, 'Week 1'!$A$2:$A$33 = $E20)"),160.48)</f>
        <v>160.48</v>
      </c>
      <c r="E20" s="62" t="str">
        <f>IFERROR(__xludf.DUMMYFUNCTION("FILTER('League Schedules'!$C$2:$C$33,'League Schedules'!$A$2:$A$33=$B20)"),"snaumann")</f>
        <v>snaumann</v>
      </c>
      <c r="G20" s="32" t="s">
        <v>66</v>
      </c>
      <c r="H20" s="19">
        <f>IFERROR(__xludf.DUMMYFUNCTION("FILTER('Week 1'!$E$2:$E$33, 'Week 1'!$A$2:$A$33 = $G20)"),118.36)</f>
        <v>118.36</v>
      </c>
      <c r="I20" s="13">
        <f>IFERROR(__xludf.DUMMYFUNCTION("FILTER('Week 1'!$E$2:$E$33, 'Week 1'!$A$2:$A$33 = $J20)"),103.2)</f>
        <v>103.2</v>
      </c>
      <c r="J20" s="62" t="str">
        <f>IFERROR(__xludf.DUMMYFUNCTION("FILTER('League Schedules'!$C$2:$C$33,'League Schedules'!$A$2:$A$33=$G20)"),"nc24willbemissed")</f>
        <v>nc24willbemissed</v>
      </c>
    </row>
    <row r="21">
      <c r="A21" s="47"/>
      <c r="B21" s="32" t="s">
        <v>46</v>
      </c>
      <c r="C21" s="19">
        <f>IFERROR(__xludf.DUMMYFUNCTION("FILTER('Week 1'!$E$2:$E$33, 'Week 1'!$A$2:$A$33 = $B21)"),116.12)</f>
        <v>116.12</v>
      </c>
      <c r="D21" s="13">
        <f>IFERROR(__xludf.DUMMYFUNCTION("FILTER('Week 1'!$E$2:$E$33, 'Week 1'!$A$2:$A$33 = $E21)"),122.44)</f>
        <v>122.44</v>
      </c>
      <c r="E21" s="62" t="str">
        <f>IFERROR(__xludf.DUMMYFUNCTION("FILTER('League Schedules'!$C$2:$C$33,'League Schedules'!$A$2:$A$33=$B21)"),"MrDanimals")</f>
        <v>MrDanimals</v>
      </c>
      <c r="G21" s="32" t="s">
        <v>43</v>
      </c>
      <c r="H21" s="19">
        <f>IFERROR(__xludf.DUMMYFUNCTION("FILTER('Week 1'!$E$2:$E$33, 'Week 1'!$A$2:$A$33 = $G21)"),132.38)</f>
        <v>132.38</v>
      </c>
      <c r="I21" s="13">
        <f>IFERROR(__xludf.DUMMYFUNCTION("FILTER('Week 1'!$E$2:$E$33, 'Week 1'!$A$2:$A$33 = $J21)"),138.62)</f>
        <v>138.62</v>
      </c>
      <c r="J21" s="62" t="str">
        <f>IFERROR(__xludf.DUMMYFUNCTION("FILTER('League Schedules'!$C$2:$C$33,'League Schedules'!$A$2:$A$33=$G21)"),"Cheesehead45")</f>
        <v>Cheesehead45</v>
      </c>
    </row>
    <row r="22">
      <c r="A22" s="47"/>
      <c r="B22" s="32" t="s">
        <v>54</v>
      </c>
      <c r="C22" s="19">
        <f>IFERROR(__xludf.DUMMYFUNCTION("FILTER('Week 1'!$E$2:$E$33, 'Week 1'!$A$2:$A$33 = $B22)"),160.48)</f>
        <v>160.48</v>
      </c>
      <c r="D22" s="13">
        <f>IFERROR(__xludf.DUMMYFUNCTION("FILTER('Week 1'!$E$2:$E$33, 'Week 1'!$A$2:$A$33 = $E22)"),151.26)</f>
        <v>151.26</v>
      </c>
      <c r="E22" s="62" t="str">
        <f>IFERROR(__xludf.DUMMYFUNCTION("FILTER('League Schedules'!$C$2:$C$33,'League Schedules'!$A$2:$A$33=$B22)"),"Quinten07")</f>
        <v>Quinten07</v>
      </c>
      <c r="G22" s="32" t="s">
        <v>37</v>
      </c>
      <c r="H22" s="19">
        <f>IFERROR(__xludf.DUMMYFUNCTION("FILTER('Week 1'!$E$2:$E$33, 'Week 1'!$A$2:$A$33 = $G22)"),103.2)</f>
        <v>103.2</v>
      </c>
      <c r="I22" s="13">
        <f>IFERROR(__xludf.DUMMYFUNCTION("FILTER('Week 1'!$E$2:$E$33, 'Week 1'!$A$2:$A$33 = $J22)"),118.36)</f>
        <v>118.36</v>
      </c>
      <c r="J22" s="62" t="str">
        <f>IFERROR(__xludf.DUMMYFUNCTION("FILTER('League Schedules'!$C$2:$C$33,'League Schedules'!$A$2:$A$33=$G22)"),"Skittles2012")</f>
        <v>Skittles2012</v>
      </c>
    </row>
    <row r="23">
      <c r="A23" s="47"/>
      <c r="B23" s="34" t="s">
        <v>72</v>
      </c>
      <c r="C23" s="63">
        <f>IFERROR(__xludf.DUMMYFUNCTION("FILTER('Week 1'!$E$2:$E$33, 'Week 1'!$A$2:$A$33 = $B23)"),85.22)</f>
        <v>85.22</v>
      </c>
      <c r="D23" s="64">
        <f>IFERROR(__xludf.DUMMYFUNCTION("FILTER('Week 1'!$E$2:$E$33, 'Week 1'!$A$2:$A$33 = $E23)"),148.76)</f>
        <v>148.76</v>
      </c>
      <c r="E23" s="65" t="str">
        <f>IFERROR(__xludf.DUMMYFUNCTION("FILTER('League Schedules'!$C$2:$C$33,'League Schedules'!$A$2:$A$33=$B23)"),"Kvon101")</f>
        <v>Kvon101</v>
      </c>
      <c r="G23" s="34" t="s">
        <v>78</v>
      </c>
      <c r="H23" s="63">
        <f>IFERROR(__xludf.DUMMYFUNCTION("FILTER('Week 1'!$E$2:$E$33, 'Week 1'!$A$2:$A$33 = $G23)"),97.82)</f>
        <v>97.82</v>
      </c>
      <c r="I23" s="64">
        <f>IFERROR(__xludf.DUMMYFUNCTION("FILTER('Week 1'!$E$2:$E$33, 'Week 1'!$A$2:$A$33 = $J23)"),106.84)</f>
        <v>106.84</v>
      </c>
      <c r="J23" s="65" t="str">
        <f>IFERROR(__xludf.DUMMYFUNCTION("FILTER('League Schedules'!$C$2:$C$33,'League Schedules'!$A$2:$A$33=$G23)"),"EverythingisJOK")</f>
        <v>EverythingisJOK</v>
      </c>
    </row>
  </sheetData>
  <mergeCells count="5">
    <mergeCell ref="B3:E3"/>
    <mergeCell ref="G3:J3"/>
    <mergeCell ref="B14:E14"/>
    <mergeCell ref="G14:J14"/>
    <mergeCell ref="B2:J2"/>
  </mergeCells>
  <conditionalFormatting sqref="D5:D12 I5:I12 D16:D23 I16:I23">
    <cfRule type="expression" dxfId="0" priority="1">
      <formula>"B3:B10"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5.5"/>
    <col customWidth="1" min="5" max="5" width="17.38"/>
    <col customWidth="1" min="6" max="6" width="6.38"/>
    <col customWidth="1" min="7" max="7" width="16.13"/>
    <col customWidth="1" min="10" max="10" width="16.5"/>
  </cols>
  <sheetData>
    <row r="1" ht="8.25" customHeight="1">
      <c r="A1" s="56"/>
      <c r="B1" s="56"/>
      <c r="C1" s="56"/>
      <c r="D1" s="56"/>
      <c r="E1" s="56"/>
      <c r="G1" s="56"/>
      <c r="H1" s="56"/>
      <c r="I1" s="56"/>
      <c r="J1" s="56"/>
    </row>
    <row r="2">
      <c r="A2" s="56"/>
      <c r="B2" s="57" t="s">
        <v>265</v>
      </c>
    </row>
    <row r="3">
      <c r="A3" s="56"/>
      <c r="B3" s="58" t="s">
        <v>8</v>
      </c>
      <c r="G3" s="59" t="s">
        <v>38</v>
      </c>
    </row>
    <row r="4">
      <c r="A4" s="47"/>
      <c r="B4" s="60" t="s">
        <v>258</v>
      </c>
      <c r="C4" s="61" t="s">
        <v>259</v>
      </c>
      <c r="D4" s="61" t="s">
        <v>259</v>
      </c>
      <c r="E4" s="60" t="s">
        <v>258</v>
      </c>
      <c r="G4" s="60" t="s">
        <v>258</v>
      </c>
      <c r="H4" s="61" t="s">
        <v>259</v>
      </c>
      <c r="I4" s="61" t="s">
        <v>259</v>
      </c>
      <c r="J4" s="60" t="s">
        <v>258</v>
      </c>
    </row>
    <row r="5">
      <c r="A5" s="47"/>
      <c r="B5" s="32" t="s">
        <v>29</v>
      </c>
      <c r="C5" s="69">
        <f>IFERROR(__xludf.DUMMYFUNCTION("FILTER('Week 2'!$E$2:$E$33, 'Week 2'!$A$2:$A$33 = $B5)"),106.28)</f>
        <v>106.28</v>
      </c>
      <c r="D5" s="70">
        <f>IFERROR(__xludf.DUMMYFUNCTION("FILTER('Week 2'!$E$2:$E$33, 'Week 2'!$A$2:$A$33 = $E5)"),108.3)</f>
        <v>108.3</v>
      </c>
      <c r="E5" s="62" t="str">
        <f>IFERROR(__xludf.DUMMYFUNCTION("FILTER('League Schedules'!$D$2:$D$33,'League Schedules'!$A$2:$A$33=$B5)"),"jmaro")</f>
        <v>jmaro</v>
      </c>
      <c r="G5" s="28" t="s">
        <v>31</v>
      </c>
      <c r="H5" s="19">
        <f>IFERROR(__xludf.DUMMYFUNCTION("FILTER('Week 2'!$E$2:$E$33, 'Week 2'!$A$2:$A$33 = $G5)"),116.78)</f>
        <v>116.78</v>
      </c>
      <c r="I5" s="13">
        <f>IFERROR(__xludf.DUMMYFUNCTION("FILTER('Week 2'!$E$2:$E$33, 'Week 2'!$A$2:$A$33 = $J5)"),111.78)</f>
        <v>111.78</v>
      </c>
      <c r="J5" s="62" t="str">
        <f>IFERROR(__xludf.DUMMYFUNCTION("FILTER('League Schedules'!$D$2:$D$33,'League Schedules'!$A$2:$A$33=$G5)"),"rtufts")</f>
        <v>rtufts</v>
      </c>
    </row>
    <row r="6">
      <c r="A6" s="47"/>
      <c r="B6" s="32" t="s">
        <v>32</v>
      </c>
      <c r="C6" s="71">
        <f>IFERROR(__xludf.DUMMYFUNCTION("FILTER('Week 2'!$E$2:$E$33, 'Week 2'!$A$2:$A$33 = $B6)"),95.34)</f>
        <v>95.34</v>
      </c>
      <c r="D6" s="54">
        <f>IFERROR(__xludf.DUMMYFUNCTION("FILTER('Week 2'!$E$2:$E$33, 'Week 2'!$A$2:$A$33 = $E6)"),171.1)</f>
        <v>171.1</v>
      </c>
      <c r="E6" s="62" t="str">
        <f>IFERROR(__xludf.DUMMYFUNCTION("FILTER('League Schedules'!$D$2:$D$33,'League Schedules'!$A$2:$A$33=$B6)"),"JohnSteinSr")</f>
        <v>JohnSteinSr</v>
      </c>
      <c r="G6" s="32" t="s">
        <v>34</v>
      </c>
      <c r="H6" s="19">
        <f>IFERROR(__xludf.DUMMYFUNCTION("FILTER('Week 2'!$E$2:$E$33, 'Week 2'!$A$2:$A$33 = $G6)"),126.2)</f>
        <v>126.2</v>
      </c>
      <c r="I6" s="13">
        <f>IFERROR(__xludf.DUMMYFUNCTION("FILTER('Week 2'!$E$2:$E$33, 'Week 2'!$A$2:$A$33 = $J6)"),117.42)</f>
        <v>117.42</v>
      </c>
      <c r="J6" s="62" t="str">
        <f>IFERROR(__xludf.DUMMYFUNCTION("FILTER('League Schedules'!$D$2:$D$33,'League Schedules'!$A$2:$A$33=$G6)"),"BeastromMode")</f>
        <v>BeastromMode</v>
      </c>
    </row>
    <row r="7">
      <c r="A7" s="47"/>
      <c r="B7" s="32" t="s">
        <v>9</v>
      </c>
      <c r="C7" s="71">
        <f>IFERROR(__xludf.DUMMYFUNCTION("FILTER('Week 2'!$E$2:$E$33, 'Week 2'!$A$2:$A$33 = $B7)"),175.88)</f>
        <v>175.88</v>
      </c>
      <c r="D7" s="54">
        <f>IFERROR(__xludf.DUMMYFUNCTION("FILTER('Week 2'!$E$2:$E$33, 'Week 2'!$A$2:$A$33 = $E7)"),140.14)</f>
        <v>140.14</v>
      </c>
      <c r="E7" s="62" t="str">
        <f>IFERROR(__xludf.DUMMYFUNCTION("FILTER('League Schedules'!$D$2:$D$33,'League Schedules'!$A$2:$A$33=$B7)"),"NWKlump")</f>
        <v>NWKlump</v>
      </c>
      <c r="G7" s="32" t="s">
        <v>52</v>
      </c>
      <c r="H7" s="19">
        <f>IFERROR(__xludf.DUMMYFUNCTION("FILTER('Week 2'!$E$2:$E$33, 'Week 2'!$A$2:$A$33 = $G7)"),117.42)</f>
        <v>117.42</v>
      </c>
      <c r="I7" s="13">
        <f>IFERROR(__xludf.DUMMYFUNCTION("FILTER('Week 2'!$E$2:$E$33, 'Week 2'!$A$2:$A$33 = $J7)"),126.2)</f>
        <v>126.2</v>
      </c>
      <c r="J7" s="62" t="str">
        <f>IFERROR(__xludf.DUMMYFUNCTION("FILTER('League Schedules'!$D$2:$D$33,'League Schedules'!$A$2:$A$33=$G7)"),"PastorBen")</f>
        <v>PastorBen</v>
      </c>
    </row>
    <row r="8">
      <c r="A8" s="47"/>
      <c r="B8" s="32" t="s">
        <v>19</v>
      </c>
      <c r="C8" s="71">
        <f>IFERROR(__xludf.DUMMYFUNCTION("FILTER('Week 2'!$E$2:$E$33, 'Week 2'!$A$2:$A$33 = $B8)"),131.52)</f>
        <v>131.52</v>
      </c>
      <c r="D8" s="54">
        <f>IFERROR(__xludf.DUMMYFUNCTION("FILTER('Week 2'!$E$2:$E$33, 'Week 2'!$A$2:$A$33 = $E8)"),138.3)</f>
        <v>138.3</v>
      </c>
      <c r="E8" s="62" t="str">
        <f>IFERROR(__xludf.DUMMYFUNCTION("FILTER('League Schedules'!$D$2:$D$33,'League Schedules'!$A$2:$A$33=$B8)"),"DKochis")</f>
        <v>DKochis</v>
      </c>
      <c r="G8" s="32" t="s">
        <v>49</v>
      </c>
      <c r="H8" s="19">
        <f>IFERROR(__xludf.DUMMYFUNCTION("FILTER('Week 2'!$E$2:$E$33, 'Week 2'!$A$2:$A$33 = $G8)"),171.14)</f>
        <v>171.14</v>
      </c>
      <c r="I8" s="13">
        <f>IFERROR(__xludf.DUMMYFUNCTION("FILTER('Week 2'!$E$2:$E$33, 'Week 2'!$A$2:$A$33 = $J8)"),174.1)</f>
        <v>174.1</v>
      </c>
      <c r="J8" s="62" t="str">
        <f>IFERROR(__xludf.DUMMYFUNCTION("FILTER('League Schedules'!$D$2:$D$33,'League Schedules'!$A$2:$A$33=$G8)"),"thejakealbrecht")</f>
        <v>thejakealbrecht</v>
      </c>
    </row>
    <row r="9">
      <c r="A9" s="47"/>
      <c r="B9" s="32" t="s">
        <v>25</v>
      </c>
      <c r="C9" s="71">
        <f>IFERROR(__xludf.DUMMYFUNCTION("FILTER('Week 2'!$E$2:$E$33, 'Week 2'!$A$2:$A$33 = $B9)"),140.14)</f>
        <v>140.14</v>
      </c>
      <c r="D9" s="54">
        <f>IFERROR(__xludf.DUMMYFUNCTION("FILTER('Week 2'!$E$2:$E$33, 'Week 2'!$A$2:$A$33 = $E9)"),175.88)</f>
        <v>175.88</v>
      </c>
      <c r="E9" s="62" t="str">
        <f>IFERROR(__xludf.DUMMYFUNCTION("FILTER('League Schedules'!$D$2:$D$33,'League Schedules'!$A$2:$A$33=$B9)"),"hnnhhrsvsk")</f>
        <v>hnnhhrsvsk</v>
      </c>
      <c r="G9" s="32" t="s">
        <v>47</v>
      </c>
      <c r="H9" s="19">
        <f>IFERROR(__xludf.DUMMYFUNCTION("FILTER('Week 2'!$E$2:$E$33, 'Week 2'!$A$2:$A$33 = $G9)"),124.7)</f>
        <v>124.7</v>
      </c>
      <c r="I9" s="13">
        <f>IFERROR(__xludf.DUMMYFUNCTION("FILTER('Week 2'!$E$2:$E$33, 'Week 2'!$A$2:$A$33 = $J9)"),128.74)</f>
        <v>128.74</v>
      </c>
      <c r="J9" s="62" t="str">
        <f>IFERROR(__xludf.DUMMYFUNCTION("FILTER('League Schedules'!$D$2:$D$33,'League Schedules'!$A$2:$A$33=$G9)"),"MVPKellan18")</f>
        <v>MVPKellan18</v>
      </c>
    </row>
    <row r="10">
      <c r="A10" s="47"/>
      <c r="B10" s="32" t="s">
        <v>12</v>
      </c>
      <c r="C10" s="71">
        <f>IFERROR(__xludf.DUMMYFUNCTION("FILTER('Week 2'!$E$2:$E$33, 'Week 2'!$A$2:$A$33 = $B10)"),138.3)</f>
        <v>138.3</v>
      </c>
      <c r="D10" s="54">
        <f>IFERROR(__xludf.DUMMYFUNCTION("FILTER('Week 2'!$E$2:$E$33, 'Week 2'!$A$2:$A$33 = $E10)"),131.52)</f>
        <v>131.52</v>
      </c>
      <c r="E10" s="62" t="str">
        <f>IFERROR(__xludf.DUMMYFUNCTION("FILTER('League Schedules'!$D$2:$D$33,'League Schedules'!$A$2:$A$33=$B10)"),"hamlet4242")</f>
        <v>hamlet4242</v>
      </c>
      <c r="G10" s="32" t="s">
        <v>21</v>
      </c>
      <c r="H10" s="19">
        <f>IFERROR(__xludf.DUMMYFUNCTION("FILTER('Week 2'!$E$2:$E$33, 'Week 2'!$A$2:$A$33 = $G10)"),174.1)</f>
        <v>174.1</v>
      </c>
      <c r="I10" s="13">
        <f>IFERROR(__xludf.DUMMYFUNCTION("FILTER('Week 2'!$E$2:$E$33, 'Week 2'!$A$2:$A$33 = $J10)"),171.14)</f>
        <v>171.14</v>
      </c>
      <c r="J10" s="62" t="str">
        <f>IFERROR(__xludf.DUMMYFUNCTION("FILTER('League Schedules'!$D$2:$D$33,'League Schedules'!$A$2:$A$33=$G10)"),"davehrus")</f>
        <v>davehrus</v>
      </c>
    </row>
    <row r="11">
      <c r="A11" s="47"/>
      <c r="B11" s="32" t="s">
        <v>23</v>
      </c>
      <c r="C11" s="71">
        <f>IFERROR(__xludf.DUMMYFUNCTION("FILTER('Week 2'!$E$2:$E$33, 'Week 2'!$A$2:$A$33 = $B11)"),171.1)</f>
        <v>171.1</v>
      </c>
      <c r="D11" s="54">
        <f>IFERROR(__xludf.DUMMYFUNCTION("FILTER('Week 2'!$E$2:$E$33, 'Week 2'!$A$2:$A$33 = $E11)"),95.34)</f>
        <v>95.34</v>
      </c>
      <c r="E11" s="62" t="str">
        <f>IFERROR(__xludf.DUMMYFUNCTION("FILTER('League Schedules'!$D$2:$D$33,'League Schedules'!$A$2:$A$33=$B11)"),"noahd07")</f>
        <v>noahd07</v>
      </c>
      <c r="G11" s="32" t="s">
        <v>55</v>
      </c>
      <c r="H11" s="19">
        <f>IFERROR(__xludf.DUMMYFUNCTION("FILTER('Week 2'!$E$2:$E$33, 'Week 2'!$A$2:$A$33 = $G11)"),111.78)</f>
        <v>111.78</v>
      </c>
      <c r="I11" s="13">
        <f>IFERROR(__xludf.DUMMYFUNCTION("FILTER('Week 2'!$E$2:$E$33, 'Week 2'!$A$2:$A$33 = $J11)"),116.78)</f>
        <v>116.78</v>
      </c>
      <c r="J11" s="62" t="str">
        <f>IFERROR(__xludf.DUMMYFUNCTION("FILTER('League Schedules'!$D$2:$D$33,'League Schedules'!$A$2:$A$33=$G11)"),"aenglehart")</f>
        <v>aenglehart</v>
      </c>
    </row>
    <row r="12">
      <c r="A12" s="47"/>
      <c r="B12" s="34" t="s">
        <v>16</v>
      </c>
      <c r="C12" s="72">
        <f>IFERROR(__xludf.DUMMYFUNCTION("FILTER('Week 2'!$E$2:$E$33, 'Week 2'!$A$2:$A$33 = $B12)"),108.3)</f>
        <v>108.3</v>
      </c>
      <c r="D12" s="1">
        <f>IFERROR(__xludf.DUMMYFUNCTION("FILTER('Week 2'!$E$2:$E$33, 'Week 2'!$A$2:$A$33 = $E12)"),106.28)</f>
        <v>106.28</v>
      </c>
      <c r="E12" s="65" t="str">
        <f>IFERROR(__xludf.DUMMYFUNCTION("FILTER('League Schedules'!$D$2:$D$33,'League Schedules'!$A$2:$A$33=$B12)"),"willh92")</f>
        <v>willh92</v>
      </c>
      <c r="G12" s="34" t="s">
        <v>44</v>
      </c>
      <c r="H12" s="63">
        <f>IFERROR(__xludf.DUMMYFUNCTION("FILTER('Week 2'!$E$2:$E$33, 'Week 2'!$A$2:$A$33 = $G12)"),128.74)</f>
        <v>128.74</v>
      </c>
      <c r="I12" s="64">
        <f>IFERROR(__xludf.DUMMYFUNCTION("FILTER('Week 2'!$E$2:$E$33, 'Week 2'!$A$2:$A$33 = $J12)"),124.7)</f>
        <v>124.7</v>
      </c>
      <c r="J12" s="65" t="str">
        <f>IFERROR(__xludf.DUMMYFUNCTION("FILTER('League Schedules'!$D$2:$D$33,'League Schedules'!$A$2:$A$33=$G12)"),"walshb1991")</f>
        <v>walshb1991</v>
      </c>
    </row>
    <row r="14">
      <c r="A14" s="56"/>
      <c r="B14" s="66" t="s">
        <v>60</v>
      </c>
      <c r="G14" s="67" t="s">
        <v>76</v>
      </c>
    </row>
    <row r="15">
      <c r="A15" s="47"/>
      <c r="B15" s="60" t="s">
        <v>258</v>
      </c>
      <c r="C15" s="61" t="s">
        <v>259</v>
      </c>
      <c r="D15" s="61" t="s">
        <v>259</v>
      </c>
      <c r="E15" s="60" t="s">
        <v>258</v>
      </c>
      <c r="G15" s="60" t="s">
        <v>258</v>
      </c>
      <c r="H15" s="61" t="s">
        <v>259</v>
      </c>
      <c r="I15" s="61" t="s">
        <v>259</v>
      </c>
      <c r="J15" s="28" t="s">
        <v>258</v>
      </c>
    </row>
    <row r="16">
      <c r="A16" s="47"/>
      <c r="B16" s="28" t="s">
        <v>18</v>
      </c>
      <c r="C16" s="19">
        <f>IFERROR(__xludf.DUMMYFUNCTION("FILTER('Week 2'!$E$2:$E$33, 'Week 2'!$A$2:$A$33 = $B16)"),161.3)</f>
        <v>161.3</v>
      </c>
      <c r="D16" s="13">
        <f>IFERROR(__xludf.DUMMYFUNCTION("FILTER('Week 2'!$E$2:$E$33, 'Week 2'!$A$2:$A$33 = $E16)"),111.3)</f>
        <v>111.3</v>
      </c>
      <c r="E16" s="62" t="str">
        <f>IFERROR(__xludf.DUMMYFUNCTION("FILTER('League Schedules'!$D$2:$D$33,'League Schedules'!$A$2:$A$33=$B16)"),"snaumann")</f>
        <v>snaumann</v>
      </c>
      <c r="G16" s="28" t="s">
        <v>51</v>
      </c>
      <c r="H16" s="19">
        <f>IFERROR(__xludf.DUMMYFUNCTION("FILTER('Week 2'!$E$2:$E$33, 'Week 2'!$A$2:$A$33 = $G16)"),122.64)</f>
        <v>122.64</v>
      </c>
      <c r="I16" s="13">
        <f>IFERROR(__xludf.DUMMYFUNCTION("FILTER('Week 2'!$E$2:$E$33, 'Week 2'!$A$2:$A$33 = $J16)"),191.86)</f>
        <v>191.86</v>
      </c>
      <c r="J16" s="68" t="str">
        <f>IFERROR(__xludf.DUMMYFUNCTION("FILTER('League Schedules'!$D$2:$D$33,'League Schedules'!$A$2:$A$33=$G16)"),"nc24willbemissed")</f>
        <v>nc24willbemissed</v>
      </c>
    </row>
    <row r="17">
      <c r="A17" s="47"/>
      <c r="B17" s="32" t="s">
        <v>14</v>
      </c>
      <c r="C17" s="19">
        <f>IFERROR(__xludf.DUMMYFUNCTION("FILTER('Week 2'!$E$2:$E$33, 'Week 2'!$A$2:$A$33 = $B17)"),143.3)</f>
        <v>143.3</v>
      </c>
      <c r="D17" s="13">
        <f>IFERROR(__xludf.DUMMYFUNCTION("FILTER('Week 2'!$E$2:$E$33, 'Week 2'!$A$2:$A$33 = $E17)"),121.0)</f>
        <v>121</v>
      </c>
      <c r="E17" s="62" t="str">
        <f>IFERROR(__xludf.DUMMYFUNCTION("FILTER('League Schedules'!$D$2:$D$33,'League Schedules'!$A$2:$A$33=$B17)"),"MrDanimals")</f>
        <v>MrDanimals</v>
      </c>
      <c r="G17" s="32" t="s">
        <v>59</v>
      </c>
      <c r="H17" s="19">
        <f>IFERROR(__xludf.DUMMYFUNCTION("FILTER('Week 2'!$E$2:$E$33, 'Week 2'!$A$2:$A$33 = $G17)"),111.28)</f>
        <v>111.28</v>
      </c>
      <c r="I17" s="13">
        <f>IFERROR(__xludf.DUMMYFUNCTION("FILTER('Week 2'!$E$2:$E$33, 'Week 2'!$A$2:$A$33 = $J17)"),159.54)</f>
        <v>159.54</v>
      </c>
      <c r="J17" s="62" t="str">
        <f>IFERROR(__xludf.DUMMYFUNCTION("FILTER('League Schedules'!$D$2:$D$33,'League Schedules'!$A$2:$A$33=$G17)"),"EverythingisJOK")</f>
        <v>EverythingisJOK</v>
      </c>
    </row>
    <row r="18">
      <c r="A18" s="47"/>
      <c r="B18" s="32" t="s">
        <v>70</v>
      </c>
      <c r="C18" s="19">
        <f>IFERROR(__xludf.DUMMYFUNCTION("FILTER('Week 2'!$E$2:$E$33, 'Week 2'!$A$2:$A$33 = $B18)"),102.44)</f>
        <v>102.44</v>
      </c>
      <c r="D18" s="13">
        <f>IFERROR(__xludf.DUMMYFUNCTION("FILTER('Week 2'!$E$2:$E$33, 'Week 2'!$A$2:$A$33 = $E18)"),139.22)</f>
        <v>139.22</v>
      </c>
      <c r="E18" s="62" t="str">
        <f>IFERROR(__xludf.DUMMYFUNCTION("FILTER('League Schedules'!$D$2:$D$33,'League Schedules'!$A$2:$A$33=$B18)"),"Quinten07")</f>
        <v>Quinten07</v>
      </c>
      <c r="G18" s="32" t="s">
        <v>62</v>
      </c>
      <c r="H18" s="19">
        <f>IFERROR(__xludf.DUMMYFUNCTION("FILTER('Week 2'!$E$2:$E$33, 'Week 2'!$A$2:$A$33 = $G18)"),130.48)</f>
        <v>130.48</v>
      </c>
      <c r="I18" s="13">
        <f>IFERROR(__xludf.DUMMYFUNCTION("FILTER('Week 2'!$E$2:$E$33, 'Week 2'!$A$2:$A$33 = $J18)"),124.0)</f>
        <v>124</v>
      </c>
      <c r="J18" s="62" t="str">
        <f>IFERROR(__xludf.DUMMYFUNCTION("FILTER('League Schedules'!$D$2:$D$33,'League Schedules'!$A$2:$A$33=$G18)"),"Skittles2012")</f>
        <v>Skittles2012</v>
      </c>
    </row>
    <row r="19">
      <c r="A19" s="47"/>
      <c r="B19" s="32" t="s">
        <v>64</v>
      </c>
      <c r="C19" s="19">
        <f>IFERROR(__xludf.DUMMYFUNCTION("FILTER('Week 2'!$E$2:$E$33, 'Week 2'!$A$2:$A$33 = $B19)"),121.0)</f>
        <v>121</v>
      </c>
      <c r="D19" s="13">
        <f>IFERROR(__xludf.DUMMYFUNCTION("FILTER('Week 2'!$E$2:$E$33, 'Week 2'!$A$2:$A$33 = $E19)"),143.3)</f>
        <v>143.3</v>
      </c>
      <c r="E19" s="62" t="str">
        <f>IFERROR(__xludf.DUMMYFUNCTION("FILTER('League Schedules'!$D$2:$D$33,'League Schedules'!$A$2:$A$33=$B19)"),"Kvon101")</f>
        <v>Kvon101</v>
      </c>
      <c r="G19" s="32" t="s">
        <v>27</v>
      </c>
      <c r="H19" s="19">
        <f>IFERROR(__xludf.DUMMYFUNCTION("FILTER('Week 2'!$E$2:$E$33, 'Week 2'!$A$2:$A$33 = $G19)"),159.54)</f>
        <v>159.54</v>
      </c>
      <c r="I19" s="13">
        <f>IFERROR(__xludf.DUMMYFUNCTION("FILTER('Week 2'!$E$2:$E$33, 'Week 2'!$A$2:$A$33 = $J19)"),111.28)</f>
        <v>111.28</v>
      </c>
      <c r="J19" s="62" t="str">
        <f>IFERROR(__xludf.DUMMYFUNCTION("FILTER('League Schedules'!$D$2:$D$33,'League Schedules'!$A$2:$A$33=$G19)"),"Cheesehead45")</f>
        <v>Cheesehead45</v>
      </c>
    </row>
    <row r="20">
      <c r="A20" s="47"/>
      <c r="B20" s="32" t="s">
        <v>40</v>
      </c>
      <c r="C20" s="19">
        <f>IFERROR(__xludf.DUMMYFUNCTION("FILTER('Week 2'!$E$2:$E$33, 'Week 2'!$A$2:$A$33 = $B20)"),139.22)</f>
        <v>139.22</v>
      </c>
      <c r="D20" s="13">
        <f>IFERROR(__xludf.DUMMYFUNCTION("FILTER('Week 2'!$E$2:$E$33, 'Week 2'!$A$2:$A$33 = $E20)"),102.44)</f>
        <v>102.44</v>
      </c>
      <c r="E20" s="62" t="str">
        <f>IFERROR(__xludf.DUMMYFUNCTION("FILTER('League Schedules'!$D$2:$D$33,'League Schedules'!$A$2:$A$33=$B20)"),"IsaiahVogel2025")</f>
        <v>IsaiahVogel2025</v>
      </c>
      <c r="G20" s="32" t="s">
        <v>66</v>
      </c>
      <c r="H20" s="19">
        <f>IFERROR(__xludf.DUMMYFUNCTION("FILTER('Week 2'!$E$2:$E$33, 'Week 2'!$A$2:$A$33 = $G20)"),124.0)</f>
        <v>124</v>
      </c>
      <c r="I20" s="13">
        <f>IFERROR(__xludf.DUMMYFUNCTION("FILTER('Week 2'!$E$2:$E$33, 'Week 2'!$A$2:$A$33 = $J20)"),130.48)</f>
        <v>130.48</v>
      </c>
      <c r="J20" s="62" t="str">
        <f>IFERROR(__xludf.DUMMYFUNCTION("FILTER('League Schedules'!$D$2:$D$33,'League Schedules'!$A$2:$A$33=$G20)"),"swagner8559")</f>
        <v>swagner8559</v>
      </c>
    </row>
    <row r="21">
      <c r="A21" s="47"/>
      <c r="B21" s="32" t="s">
        <v>46</v>
      </c>
      <c r="C21" s="19">
        <f>IFERROR(__xludf.DUMMYFUNCTION("FILTER('Week 2'!$E$2:$E$33, 'Week 2'!$A$2:$A$33 = $B21)"),164.18)</f>
        <v>164.18</v>
      </c>
      <c r="D21" s="13">
        <f>IFERROR(__xludf.DUMMYFUNCTION("FILTER('Week 2'!$E$2:$E$33, 'Week 2'!$A$2:$A$33 = $E21)"),112.34)</f>
        <v>112.34</v>
      </c>
      <c r="E21" s="62" t="str">
        <f>IFERROR(__xludf.DUMMYFUNCTION("FILTER('League Schedules'!$D$2:$D$33,'League Schedules'!$A$2:$A$33=$B21)"),"Grady216")</f>
        <v>Grady216</v>
      </c>
      <c r="G21" s="32" t="s">
        <v>43</v>
      </c>
      <c r="H21" s="19">
        <f>IFERROR(__xludf.DUMMYFUNCTION("FILTER('Week 2'!$E$2:$E$33, 'Week 2'!$A$2:$A$33 = $G21)"),149.2)</f>
        <v>149.2</v>
      </c>
      <c r="I21" s="13">
        <f>IFERROR(__xludf.DUMMYFUNCTION("FILTER('Week 2'!$E$2:$E$33, 'Week 2'!$A$2:$A$33 = $J21)"),119.42)</f>
        <v>119.42</v>
      </c>
      <c r="J21" s="62" t="str">
        <f>IFERROR(__xludf.DUMMYFUNCTION("FILTER('League Schedules'!$D$2:$D$33,'League Schedules'!$A$2:$A$33=$G21)"),"SpeedyGonzales25")</f>
        <v>SpeedyGonzales25</v>
      </c>
    </row>
    <row r="22">
      <c r="A22" s="47"/>
      <c r="B22" s="32" t="s">
        <v>54</v>
      </c>
      <c r="C22" s="19">
        <f>IFERROR(__xludf.DUMMYFUNCTION("FILTER('Week 2'!$E$2:$E$33, 'Week 2'!$A$2:$A$33 = $B22)"),111.3)</f>
        <v>111.3</v>
      </c>
      <c r="D22" s="13">
        <f>IFERROR(__xludf.DUMMYFUNCTION("FILTER('Week 2'!$E$2:$E$33, 'Week 2'!$A$2:$A$33 = $E22)"),161.3)</f>
        <v>161.3</v>
      </c>
      <c r="E22" s="62" t="str">
        <f>IFERROR(__xludf.DUMMYFUNCTION("FILTER('League Schedules'!$D$2:$D$33,'League Schedules'!$A$2:$A$33=$B22)"),"frockett21j")</f>
        <v>frockett21j</v>
      </c>
      <c r="G22" s="32" t="s">
        <v>37</v>
      </c>
      <c r="H22" s="19">
        <f>IFERROR(__xludf.DUMMYFUNCTION("FILTER('Week 2'!$E$2:$E$33, 'Week 2'!$A$2:$A$33 = $G22)"),191.86)</f>
        <v>191.86</v>
      </c>
      <c r="I22" s="13">
        <f>IFERROR(__xludf.DUMMYFUNCTION("FILTER('Week 2'!$E$2:$E$33, 'Week 2'!$A$2:$A$33 = $J22)"),122.64)</f>
        <v>122.64</v>
      </c>
      <c r="J22" s="62" t="str">
        <f>IFERROR(__xludf.DUMMYFUNCTION("FILTER('League Schedules'!$D$2:$D$33,'League Schedules'!$A$2:$A$33=$G22)"),"TheeMasterG")</f>
        <v>TheeMasterG</v>
      </c>
    </row>
    <row r="23">
      <c r="A23" s="47"/>
      <c r="B23" s="34" t="s">
        <v>72</v>
      </c>
      <c r="C23" s="63">
        <f>IFERROR(__xludf.DUMMYFUNCTION("FILTER('Week 2'!$E$2:$E$33, 'Week 2'!$A$2:$A$33 = $B23)"),112.34)</f>
        <v>112.34</v>
      </c>
      <c r="D23" s="64">
        <f>IFERROR(__xludf.DUMMYFUNCTION("FILTER('Week 2'!$E$2:$E$33, 'Week 2'!$A$2:$A$33 = $E23)"),164.18)</f>
        <v>164.18</v>
      </c>
      <c r="E23" s="65" t="str">
        <f>IFERROR(__xludf.DUMMYFUNCTION("FILTER('League Schedules'!$D$2:$D$33,'League Schedules'!$A$2:$A$33=$B23)"),"ski11ton")</f>
        <v>ski11ton</v>
      </c>
      <c r="G23" s="34" t="s">
        <v>78</v>
      </c>
      <c r="H23" s="63">
        <f>IFERROR(__xludf.DUMMYFUNCTION("FILTER('Week 2'!$E$2:$E$33, 'Week 2'!$A$2:$A$33 = $G23)"),119.42)</f>
        <v>119.42</v>
      </c>
      <c r="I23" s="64">
        <f>IFERROR(__xludf.DUMMYFUNCTION("FILTER('Week 2'!$E$2:$E$33, 'Week 2'!$A$2:$A$33 = $J23)"),149.2)</f>
        <v>149.2</v>
      </c>
      <c r="J23" s="65" t="str">
        <f>IFERROR(__xludf.DUMMYFUNCTION("FILTER('League Schedules'!$D$2:$D$33,'League Schedules'!$A$2:$A$33=$G23)"),"GridIronLewis")</f>
        <v>GridIronLewis</v>
      </c>
    </row>
  </sheetData>
  <mergeCells count="5">
    <mergeCell ref="B3:E3"/>
    <mergeCell ref="G3:J3"/>
    <mergeCell ref="B14:E14"/>
    <mergeCell ref="G14:J14"/>
    <mergeCell ref="B2:J2"/>
  </mergeCells>
  <conditionalFormatting sqref="D5:D12 I5:I12 D16:D23 I16:I23">
    <cfRule type="expression" dxfId="0" priority="1">
      <formula>"B3:B10"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5.5"/>
    <col customWidth="1" min="5" max="5" width="17.38"/>
    <col customWidth="1" min="6" max="6" width="6.38"/>
    <col customWidth="1" min="7" max="7" width="16.13"/>
    <col customWidth="1" min="10" max="10" width="16.5"/>
  </cols>
  <sheetData>
    <row r="1" ht="8.25" customHeight="1">
      <c r="A1" s="56"/>
      <c r="B1" s="56"/>
      <c r="C1" s="56"/>
      <c r="D1" s="56"/>
      <c r="E1" s="56"/>
      <c r="G1" s="56"/>
      <c r="H1" s="56"/>
      <c r="I1" s="56"/>
      <c r="J1" s="56"/>
    </row>
    <row r="2">
      <c r="A2" s="56"/>
      <c r="B2" s="57" t="s">
        <v>266</v>
      </c>
    </row>
    <row r="3">
      <c r="A3" s="56"/>
      <c r="B3" s="58" t="s">
        <v>8</v>
      </c>
      <c r="G3" s="59" t="s">
        <v>38</v>
      </c>
    </row>
    <row r="4">
      <c r="A4" s="47"/>
      <c r="B4" s="60" t="s">
        <v>258</v>
      </c>
      <c r="C4" s="73" t="s">
        <v>259</v>
      </c>
      <c r="D4" s="73" t="s">
        <v>259</v>
      </c>
      <c r="E4" s="28" t="s">
        <v>258</v>
      </c>
      <c r="G4" s="60" t="s">
        <v>258</v>
      </c>
      <c r="H4" s="61" t="s">
        <v>259</v>
      </c>
      <c r="I4" s="61" t="s">
        <v>259</v>
      </c>
      <c r="J4" s="60" t="s">
        <v>258</v>
      </c>
    </row>
    <row r="5">
      <c r="A5" s="47"/>
      <c r="B5" s="74" t="s">
        <v>29</v>
      </c>
      <c r="C5" s="69">
        <f>IFERROR(__xludf.DUMMYFUNCTION("FILTER('Week 3'!$E$2:$E$33, 'Week 3'!$A$2:$A$33 = $B5)"),0.0)</f>
        <v>0</v>
      </c>
      <c r="D5" s="75">
        <f>IFERROR(__xludf.DUMMYFUNCTION("FILTER('Week 3'!$E$2:$E$33, 'Week 3'!$A$2:$A$33 = $E5)"),0.0)</f>
        <v>0</v>
      </c>
      <c r="E5" s="68" t="str">
        <f>IFERROR(__xludf.DUMMYFUNCTION("FILTER('League Schedules'!$E$2:$E$33,'League Schedules'!$A$2:$A$33=$B5)"),"NWKlump")</f>
        <v>NWKlump</v>
      </c>
      <c r="G5" s="28" t="s">
        <v>31</v>
      </c>
      <c r="H5" s="69">
        <f>IFERROR(__xludf.DUMMYFUNCTION("FILTER('Week 3'!$E$2:$E$33, 'Week 3'!$A$2:$A$33 = $G5)"),0.0)</f>
        <v>0</v>
      </c>
      <c r="I5" s="70">
        <f>IFERROR(__xludf.DUMMYFUNCTION("FILTER('Week 3'!$E$2:$E$33, 'Week 3'!$A$2:$A$33 = $J5)"),0.0)</f>
        <v>0</v>
      </c>
      <c r="J5" s="68" t="str">
        <f>IFERROR(__xludf.DUMMYFUNCTION("FILTER('League Schedules'!$E$2:$E$33,'League Schedules'!$A$2:$A$33=$G5)"),"thejakealbrecht")</f>
        <v>thejakealbrecht</v>
      </c>
    </row>
    <row r="6">
      <c r="A6" s="47"/>
      <c r="B6" s="74" t="s">
        <v>32</v>
      </c>
      <c r="C6" s="71">
        <f>IFERROR(__xludf.DUMMYFUNCTION("FILTER('Week 3'!$E$2:$E$33, 'Week 3'!$A$2:$A$33 = $B6)"),0.0)</f>
        <v>0</v>
      </c>
      <c r="D6" s="53">
        <f>IFERROR(__xludf.DUMMYFUNCTION("FILTER('Week 3'!$E$2:$E$33, 'Week 3'!$A$2:$A$33 = $E6)"),0.0)</f>
        <v>0</v>
      </c>
      <c r="E6" s="62" t="str">
        <f>IFERROR(__xludf.DUMMYFUNCTION("FILTER('League Schedules'!$E$2:$E$33,'League Schedules'!$A$2:$A$33=$B6)"),"DKochis")</f>
        <v>DKochis</v>
      </c>
      <c r="G6" s="32" t="s">
        <v>34</v>
      </c>
      <c r="H6" s="71">
        <f>IFERROR(__xludf.DUMMYFUNCTION("FILTER('Week 3'!$E$2:$E$33, 'Week 3'!$A$2:$A$33 = $G6)"),0.0)</f>
        <v>0</v>
      </c>
      <c r="I6" s="54">
        <f>IFERROR(__xludf.DUMMYFUNCTION("FILTER('Week 3'!$E$2:$E$33, 'Week 3'!$A$2:$A$33 = $J6)"),0.0)</f>
        <v>0</v>
      </c>
      <c r="J6" s="62" t="str">
        <f>IFERROR(__xludf.DUMMYFUNCTION("FILTER('League Schedules'!$E$2:$E$33,'League Schedules'!$A$2:$A$33=$G6)"),"walshb1991")</f>
        <v>walshb1991</v>
      </c>
    </row>
    <row r="7">
      <c r="A7" s="47"/>
      <c r="B7" s="74" t="s">
        <v>9</v>
      </c>
      <c r="C7" s="71">
        <f>IFERROR(__xludf.DUMMYFUNCTION("FILTER('Week 3'!$E$2:$E$33, 'Week 3'!$A$2:$A$33 = $B7)"),0.0)</f>
        <v>0</v>
      </c>
      <c r="D7" s="53">
        <f>IFERROR(__xludf.DUMMYFUNCTION("FILTER('Week 3'!$E$2:$E$33, 'Week 3'!$A$2:$A$33 = $E7)"),0.0)</f>
        <v>0</v>
      </c>
      <c r="E7" s="62" t="str">
        <f>IFERROR(__xludf.DUMMYFUNCTION("FILTER('League Schedules'!$E$2:$E$33,'League Schedules'!$A$2:$A$33=$B7)"),"jmaro")</f>
        <v>jmaro</v>
      </c>
      <c r="G7" s="32" t="s">
        <v>52</v>
      </c>
      <c r="H7" s="71">
        <f>IFERROR(__xludf.DUMMYFUNCTION("FILTER('Week 3'!$E$2:$E$33, 'Week 3'!$A$2:$A$33 = $G7)"),0.0)</f>
        <v>0</v>
      </c>
      <c r="I7" s="54">
        <f>IFERROR(__xludf.DUMMYFUNCTION("FILTER('Week 3'!$E$2:$E$33, 'Week 3'!$A$2:$A$33 = $J7)"),0.0)</f>
        <v>0</v>
      </c>
      <c r="J7" s="62" t="str">
        <f>IFERROR(__xludf.DUMMYFUNCTION("FILTER('League Schedules'!$E$2:$E$33,'League Schedules'!$A$2:$A$33=$G7)"),"MVPKellan18")</f>
        <v>MVPKellan18</v>
      </c>
    </row>
    <row r="8">
      <c r="A8" s="47"/>
      <c r="B8" s="74" t="s">
        <v>19</v>
      </c>
      <c r="C8" s="71">
        <f>IFERROR(__xludf.DUMMYFUNCTION("FILTER('Week 3'!$E$2:$E$33, 'Week 3'!$A$2:$A$33 = $B8)"),0.0)</f>
        <v>0</v>
      </c>
      <c r="D8" s="53">
        <f>IFERROR(__xludf.DUMMYFUNCTION("FILTER('Week 3'!$E$2:$E$33, 'Week 3'!$A$2:$A$33 = $E8)"),0.0)</f>
        <v>0</v>
      </c>
      <c r="E8" s="62" t="str">
        <f>IFERROR(__xludf.DUMMYFUNCTION("FILTER('League Schedules'!$E$2:$E$33,'League Schedules'!$A$2:$A$33=$B8)"),"JohnSteinSr")</f>
        <v>JohnSteinSr</v>
      </c>
      <c r="G8" s="32" t="s">
        <v>49</v>
      </c>
      <c r="H8" s="71">
        <f>IFERROR(__xludf.DUMMYFUNCTION("FILTER('Week 3'!$E$2:$E$33, 'Week 3'!$A$2:$A$33 = $G8)"),0.0)</f>
        <v>0</v>
      </c>
      <c r="I8" s="54">
        <f>IFERROR(__xludf.DUMMYFUNCTION("FILTER('Week 3'!$E$2:$E$33, 'Week 3'!$A$2:$A$33 = $J8)"),0.0)</f>
        <v>0</v>
      </c>
      <c r="J8" s="62" t="str">
        <f>IFERROR(__xludf.DUMMYFUNCTION("FILTER('League Schedules'!$E$2:$E$33,'League Schedules'!$A$2:$A$33=$G8)"),"rtufts")</f>
        <v>rtufts</v>
      </c>
    </row>
    <row r="9">
      <c r="A9" s="47"/>
      <c r="B9" s="74" t="s">
        <v>25</v>
      </c>
      <c r="C9" s="71">
        <f>IFERROR(__xludf.DUMMYFUNCTION("FILTER('Week 3'!$E$2:$E$33, 'Week 3'!$A$2:$A$33 = $B9)"),0.0)</f>
        <v>0</v>
      </c>
      <c r="D9" s="53">
        <f>IFERROR(__xludf.DUMMYFUNCTION("FILTER('Week 3'!$E$2:$E$33, 'Week 3'!$A$2:$A$33 = $E9)"),0.0)</f>
        <v>0</v>
      </c>
      <c r="E9" s="62" t="str">
        <f>IFERROR(__xludf.DUMMYFUNCTION("FILTER('League Schedules'!$E$2:$E$33,'League Schedules'!$A$2:$A$33=$B9)"),"willh92")</f>
        <v>willh92</v>
      </c>
      <c r="G9" s="32" t="s">
        <v>47</v>
      </c>
      <c r="H9" s="71">
        <f>IFERROR(__xludf.DUMMYFUNCTION("FILTER('Week 3'!$E$2:$E$33, 'Week 3'!$A$2:$A$33 = $G9)"),0.0)</f>
        <v>0</v>
      </c>
      <c r="I9" s="54">
        <f>IFERROR(__xludf.DUMMYFUNCTION("FILTER('Week 3'!$E$2:$E$33, 'Week 3'!$A$2:$A$33 = $J9)"),0.0)</f>
        <v>0</v>
      </c>
      <c r="J9" s="62" t="str">
        <f>IFERROR(__xludf.DUMMYFUNCTION("FILTER('League Schedules'!$E$2:$E$33,'League Schedules'!$A$2:$A$33=$G9)"),"PastorBen")</f>
        <v>PastorBen</v>
      </c>
    </row>
    <row r="10">
      <c r="A10" s="47"/>
      <c r="B10" s="74" t="s">
        <v>12</v>
      </c>
      <c r="C10" s="71">
        <f>IFERROR(__xludf.DUMMYFUNCTION("FILTER('Week 3'!$E$2:$E$33, 'Week 3'!$A$2:$A$33 = $B10)"),0.0)</f>
        <v>0</v>
      </c>
      <c r="D10" s="53">
        <f>IFERROR(__xludf.DUMMYFUNCTION("FILTER('Week 3'!$E$2:$E$33, 'Week 3'!$A$2:$A$33 = $E10)"),0.0)</f>
        <v>0</v>
      </c>
      <c r="E10" s="62" t="str">
        <f>IFERROR(__xludf.DUMMYFUNCTION("FILTER('League Schedules'!$E$2:$E$33,'League Schedules'!$A$2:$A$33=$B10)"),"noahd07")</f>
        <v>noahd07</v>
      </c>
      <c r="G10" s="32" t="s">
        <v>21</v>
      </c>
      <c r="H10" s="71">
        <f>IFERROR(__xludf.DUMMYFUNCTION("FILTER('Week 3'!$E$2:$E$33, 'Week 3'!$A$2:$A$33 = $G10)"),0.0)</f>
        <v>0</v>
      </c>
      <c r="I10" s="54">
        <f>IFERROR(__xludf.DUMMYFUNCTION("FILTER('Week 3'!$E$2:$E$33, 'Week 3'!$A$2:$A$33 = $J10)"),0.0)</f>
        <v>0</v>
      </c>
      <c r="J10" s="62" t="str">
        <f>IFERROR(__xludf.DUMMYFUNCTION("FILTER('League Schedules'!$E$2:$E$33,'League Schedules'!$A$2:$A$33=$G10)"),"aenglehart")</f>
        <v>aenglehart</v>
      </c>
    </row>
    <row r="11">
      <c r="A11" s="47"/>
      <c r="B11" s="74" t="s">
        <v>23</v>
      </c>
      <c r="C11" s="71">
        <f>IFERROR(__xludf.DUMMYFUNCTION("FILTER('Week 3'!$E$2:$E$33, 'Week 3'!$A$2:$A$33 = $B11)"),0.0)</f>
        <v>0</v>
      </c>
      <c r="D11" s="53">
        <f>IFERROR(__xludf.DUMMYFUNCTION("FILTER('Week 3'!$E$2:$E$33, 'Week 3'!$A$2:$A$33 = $E11)"),0.0)</f>
        <v>0</v>
      </c>
      <c r="E11" s="62" t="str">
        <f>IFERROR(__xludf.DUMMYFUNCTION("FILTER('League Schedules'!$E$2:$E$33,'League Schedules'!$A$2:$A$33=$B11)"),"hamlet4242")</f>
        <v>hamlet4242</v>
      </c>
      <c r="G11" s="32" t="s">
        <v>55</v>
      </c>
      <c r="H11" s="71">
        <f>IFERROR(__xludf.DUMMYFUNCTION("FILTER('Week 3'!$E$2:$E$33, 'Week 3'!$A$2:$A$33 = $G11)"),0.0)</f>
        <v>0</v>
      </c>
      <c r="I11" s="54">
        <f>IFERROR(__xludf.DUMMYFUNCTION("FILTER('Week 3'!$E$2:$E$33, 'Week 3'!$A$2:$A$33 = $J11)"),0.0)</f>
        <v>0</v>
      </c>
      <c r="J11" s="62" t="str">
        <f>IFERROR(__xludf.DUMMYFUNCTION("FILTER('League Schedules'!$E$2:$E$33,'League Schedules'!$A$2:$A$33=$G11)"),"davehrus")</f>
        <v>davehrus</v>
      </c>
    </row>
    <row r="12">
      <c r="A12" s="47"/>
      <c r="B12" s="76" t="s">
        <v>16</v>
      </c>
      <c r="C12" s="72">
        <f>IFERROR(__xludf.DUMMYFUNCTION("FILTER('Week 3'!$E$2:$E$33, 'Week 3'!$A$2:$A$33 = $B12)"),0.0)</f>
        <v>0</v>
      </c>
      <c r="D12" s="55">
        <f>IFERROR(__xludf.DUMMYFUNCTION("FILTER('Week 3'!$E$2:$E$33, 'Week 3'!$A$2:$A$33 = $E12)"),0.0)</f>
        <v>0</v>
      </c>
      <c r="E12" s="65" t="str">
        <f>IFERROR(__xludf.DUMMYFUNCTION("FILTER('League Schedules'!$E$2:$E$33,'League Schedules'!$A$2:$A$33=$B12)"),"hnnhhrsvsk")</f>
        <v>hnnhhrsvsk</v>
      </c>
      <c r="G12" s="34" t="s">
        <v>44</v>
      </c>
      <c r="H12" s="72">
        <f>IFERROR(__xludf.DUMMYFUNCTION("FILTER('Week 3'!$E$2:$E$33, 'Week 3'!$A$2:$A$33 = $G12)"),0.0)</f>
        <v>0</v>
      </c>
      <c r="I12" s="1">
        <f>IFERROR(__xludf.DUMMYFUNCTION("FILTER('Week 3'!$E$2:$E$33, 'Week 3'!$A$2:$A$33 = $J12)"),0.0)</f>
        <v>0</v>
      </c>
      <c r="J12" s="65" t="str">
        <f>IFERROR(__xludf.DUMMYFUNCTION("FILTER('League Schedules'!$E$2:$E$33,'League Schedules'!$A$2:$A$33=$G12)"),"BeastromMode")</f>
        <v>BeastromMode</v>
      </c>
    </row>
    <row r="14">
      <c r="A14" s="56"/>
      <c r="B14" s="66" t="s">
        <v>60</v>
      </c>
      <c r="G14" s="67" t="s">
        <v>76</v>
      </c>
    </row>
    <row r="15">
      <c r="A15" s="47"/>
      <c r="B15" s="60" t="s">
        <v>258</v>
      </c>
      <c r="C15" s="61" t="s">
        <v>259</v>
      </c>
      <c r="D15" s="61" t="s">
        <v>259</v>
      </c>
      <c r="E15" s="60" t="s">
        <v>258</v>
      </c>
      <c r="G15" s="60" t="s">
        <v>258</v>
      </c>
      <c r="H15" s="61" t="s">
        <v>259</v>
      </c>
      <c r="I15" s="61" t="s">
        <v>259</v>
      </c>
      <c r="J15" s="28" t="s">
        <v>258</v>
      </c>
    </row>
    <row r="16">
      <c r="A16" s="47"/>
      <c r="B16" s="28" t="s">
        <v>18</v>
      </c>
      <c r="C16" s="69">
        <f>IFERROR(__xludf.DUMMYFUNCTION("FILTER('Week 3'!$E$2:$E$33, 'Week 3'!$A$2:$A$33 = $B16)"),0.0)</f>
        <v>0</v>
      </c>
      <c r="D16" s="70">
        <f>IFERROR(__xludf.DUMMYFUNCTION("FILTER('Week 3'!$E$2:$E$33, 'Week 3'!$A$2:$A$33 = $E16)"),0.0)</f>
        <v>0</v>
      </c>
      <c r="E16" s="68" t="str">
        <f>IFERROR(__xludf.DUMMYFUNCTION("FILTER('League Schedules'!$E$2:$E$33,'League Schedules'!$A$2:$A$33=$B16)"),"Quinten07")</f>
        <v>Quinten07</v>
      </c>
      <c r="G16" s="28" t="s">
        <v>51</v>
      </c>
      <c r="H16" s="69">
        <f>IFERROR(__xludf.DUMMYFUNCTION("FILTER('Week 3'!$E$2:$E$33, 'Week 3'!$A$2:$A$33 = $G16)"),0.0)</f>
        <v>0</v>
      </c>
      <c r="I16" s="77">
        <f>IFERROR(__xludf.DUMMYFUNCTION("FILTER('Week 3'!$E$2:$E$33, 'Week 3'!$A$2:$A$33 = $J16)"),0.0)</f>
        <v>0</v>
      </c>
      <c r="J16" s="68" t="str">
        <f>IFERROR(__xludf.DUMMYFUNCTION("FILTER('League Schedules'!$E$2:$E$33,'League Schedules'!$A$2:$A$33=$G16)"),"Skittles2012")</f>
        <v>Skittles2012</v>
      </c>
    </row>
    <row r="17">
      <c r="A17" s="47"/>
      <c r="B17" s="32" t="s">
        <v>14</v>
      </c>
      <c r="C17" s="71">
        <f>IFERROR(__xludf.DUMMYFUNCTION("FILTER('Week 3'!$E$2:$E$33, 'Week 3'!$A$2:$A$33 = $B17)"),0.0)</f>
        <v>0</v>
      </c>
      <c r="D17" s="54">
        <f>IFERROR(__xludf.DUMMYFUNCTION("FILTER('Week 3'!$E$2:$E$33, 'Week 3'!$A$2:$A$33 = $E17)"),0.0)</f>
        <v>0</v>
      </c>
      <c r="E17" s="62" t="str">
        <f>IFERROR(__xludf.DUMMYFUNCTION("FILTER('League Schedules'!$E$2:$E$33,'League Schedules'!$A$2:$A$33=$B17)"),"ski11ton")</f>
        <v>ski11ton</v>
      </c>
      <c r="G17" s="32" t="s">
        <v>59</v>
      </c>
      <c r="H17" s="71">
        <f>IFERROR(__xludf.DUMMYFUNCTION("FILTER('Week 3'!$E$2:$E$33, 'Week 3'!$A$2:$A$33 = $G17)"),0.0)</f>
        <v>0</v>
      </c>
      <c r="I17" s="13">
        <f>IFERROR(__xludf.DUMMYFUNCTION("FILTER('Week 3'!$E$2:$E$33, 'Week 3'!$A$2:$A$33 = $J17)"),0.0)</f>
        <v>0</v>
      </c>
      <c r="J17" s="62" t="str">
        <f>IFERROR(__xludf.DUMMYFUNCTION("FILTER('League Schedules'!$E$2:$E$33,'League Schedules'!$A$2:$A$33=$G17)"),"SpeedyGonzales25")</f>
        <v>SpeedyGonzales25</v>
      </c>
    </row>
    <row r="18">
      <c r="A18" s="47"/>
      <c r="B18" s="32" t="s">
        <v>70</v>
      </c>
      <c r="C18" s="71">
        <f>IFERROR(__xludf.DUMMYFUNCTION("FILTER('Week 3'!$E$2:$E$33, 'Week 3'!$A$2:$A$33 = $B18)"),0.0)</f>
        <v>0</v>
      </c>
      <c r="D18" s="54">
        <f>IFERROR(__xludf.DUMMYFUNCTION("FILTER('Week 3'!$E$2:$E$33, 'Week 3'!$A$2:$A$33 = $E18)"),0.0)</f>
        <v>0</v>
      </c>
      <c r="E18" s="62" t="str">
        <f>IFERROR(__xludf.DUMMYFUNCTION("FILTER('League Schedules'!$E$2:$E$33,'League Schedules'!$A$2:$A$33=$B18)"),"snaumann")</f>
        <v>snaumann</v>
      </c>
      <c r="G18" s="32" t="s">
        <v>62</v>
      </c>
      <c r="H18" s="71">
        <f>IFERROR(__xludf.DUMMYFUNCTION("FILTER('Week 3'!$E$2:$E$33, 'Week 3'!$A$2:$A$33 = $G18)"),0.0)</f>
        <v>0</v>
      </c>
      <c r="I18" s="13">
        <f>IFERROR(__xludf.DUMMYFUNCTION("FILTER('Week 3'!$E$2:$E$33, 'Week 3'!$A$2:$A$33 = $J18)"),0.0)</f>
        <v>0</v>
      </c>
      <c r="J18" s="62" t="str">
        <f>IFERROR(__xludf.DUMMYFUNCTION("FILTER('League Schedules'!$E$2:$E$33,'League Schedules'!$A$2:$A$33=$G18)"),"nc24willbemissed")</f>
        <v>nc24willbemissed</v>
      </c>
    </row>
    <row r="19">
      <c r="A19" s="47"/>
      <c r="B19" s="32" t="s">
        <v>64</v>
      </c>
      <c r="C19" s="71">
        <f>IFERROR(__xludf.DUMMYFUNCTION("FILTER('Week 3'!$E$2:$E$33, 'Week 3'!$A$2:$A$33 = $B19)"),0.0)</f>
        <v>0</v>
      </c>
      <c r="D19" s="54">
        <f>IFERROR(__xludf.DUMMYFUNCTION("FILTER('Week 3'!$E$2:$E$33, 'Week 3'!$A$2:$A$33 = $E19)"),0.0)</f>
        <v>0</v>
      </c>
      <c r="E19" s="62" t="str">
        <f>IFERROR(__xludf.DUMMYFUNCTION("FILTER('League Schedules'!$E$2:$E$33,'League Schedules'!$A$2:$A$33=$B19)"),"Grady216")</f>
        <v>Grady216</v>
      </c>
      <c r="G19" s="32" t="s">
        <v>27</v>
      </c>
      <c r="H19" s="71">
        <f>IFERROR(__xludf.DUMMYFUNCTION("FILTER('Week 3'!$E$2:$E$33, 'Week 3'!$A$2:$A$33 = $G19)"),0.0)</f>
        <v>0</v>
      </c>
      <c r="I19" s="13">
        <f>IFERROR(__xludf.DUMMYFUNCTION("FILTER('Week 3'!$E$2:$E$33, 'Week 3'!$A$2:$A$33 = $J19)"),0.0)</f>
        <v>0</v>
      </c>
      <c r="J19" s="62" t="str">
        <f>IFERROR(__xludf.DUMMYFUNCTION("FILTER('League Schedules'!$E$2:$E$33,'League Schedules'!$A$2:$A$33=$G19)"),"GridIronLewis")</f>
        <v>GridIronLewis</v>
      </c>
    </row>
    <row r="20">
      <c r="A20" s="47"/>
      <c r="B20" s="32" t="s">
        <v>40</v>
      </c>
      <c r="C20" s="71">
        <f>IFERROR(__xludf.DUMMYFUNCTION("FILTER('Week 3'!$E$2:$E$33, 'Week 3'!$A$2:$A$33 = $B20)"),0.0)</f>
        <v>0</v>
      </c>
      <c r="D20" s="54">
        <f>IFERROR(__xludf.DUMMYFUNCTION("FILTER('Week 3'!$E$2:$E$33, 'Week 3'!$A$2:$A$33 = $E20)"),0.0)</f>
        <v>0</v>
      </c>
      <c r="E20" s="62" t="str">
        <f>IFERROR(__xludf.DUMMYFUNCTION("FILTER('League Schedules'!$E$2:$E$33,'League Schedules'!$A$2:$A$33=$B20)"),"frockett21j")</f>
        <v>frockett21j</v>
      </c>
      <c r="G20" s="32" t="s">
        <v>66</v>
      </c>
      <c r="H20" s="71">
        <f>IFERROR(__xludf.DUMMYFUNCTION("FILTER('Week 3'!$E$2:$E$33, 'Week 3'!$A$2:$A$33 = $G20)"),0.0)</f>
        <v>0</v>
      </c>
      <c r="I20" s="13">
        <f>IFERROR(__xludf.DUMMYFUNCTION("FILTER('Week 3'!$E$2:$E$33, 'Week 3'!$A$2:$A$33 = $J20)"),0.0)</f>
        <v>0</v>
      </c>
      <c r="J20" s="62" t="str">
        <f>IFERROR(__xludf.DUMMYFUNCTION("FILTER('League Schedules'!$E$2:$E$33,'League Schedules'!$A$2:$A$33=$G20)"),"TheeMasterG")</f>
        <v>TheeMasterG</v>
      </c>
    </row>
    <row r="21">
      <c r="A21" s="47"/>
      <c r="B21" s="32" t="s">
        <v>46</v>
      </c>
      <c r="C21" s="71">
        <f>IFERROR(__xludf.DUMMYFUNCTION("FILTER('Week 3'!$E$2:$E$33, 'Week 3'!$A$2:$A$33 = $B21)"),0.0)</f>
        <v>0</v>
      </c>
      <c r="D21" s="54">
        <f>IFERROR(__xludf.DUMMYFUNCTION("FILTER('Week 3'!$E$2:$E$33, 'Week 3'!$A$2:$A$33 = $E21)"),0.0)</f>
        <v>0</v>
      </c>
      <c r="E21" s="62" t="str">
        <f>IFERROR(__xludf.DUMMYFUNCTION("FILTER('League Schedules'!$E$2:$E$33,'League Schedules'!$A$2:$A$33=$B21)"),"Kvon101")</f>
        <v>Kvon101</v>
      </c>
      <c r="G21" s="32" t="s">
        <v>43</v>
      </c>
      <c r="H21" s="71">
        <f>IFERROR(__xludf.DUMMYFUNCTION("FILTER('Week 3'!$E$2:$E$33, 'Week 3'!$A$2:$A$33 = $G21)"),0.0)</f>
        <v>0</v>
      </c>
      <c r="I21" s="13">
        <f>IFERROR(__xludf.DUMMYFUNCTION("FILTER('Week 3'!$E$2:$E$33, 'Week 3'!$A$2:$A$33 = $J21)"),0.0)</f>
        <v>0</v>
      </c>
      <c r="J21" s="62" t="str">
        <f>IFERROR(__xludf.DUMMYFUNCTION("FILTER('League Schedules'!$E$2:$E$33,'League Schedules'!$A$2:$A$33=$G21)"),"EverythingisJOK")</f>
        <v>EverythingisJOK</v>
      </c>
    </row>
    <row r="22">
      <c r="A22" s="47"/>
      <c r="B22" s="32" t="s">
        <v>54</v>
      </c>
      <c r="C22" s="71">
        <f>IFERROR(__xludf.DUMMYFUNCTION("FILTER('Week 3'!$E$2:$E$33, 'Week 3'!$A$2:$A$33 = $B22)"),0.0)</f>
        <v>0</v>
      </c>
      <c r="D22" s="54">
        <f>IFERROR(__xludf.DUMMYFUNCTION("FILTER('Week 3'!$E$2:$E$33, 'Week 3'!$A$2:$A$33 = $E22)"),0.0)</f>
        <v>0</v>
      </c>
      <c r="E22" s="62" t="str">
        <f>IFERROR(__xludf.DUMMYFUNCTION("FILTER('League Schedules'!$E$2:$E$33,'League Schedules'!$A$2:$A$33=$B22)"),"IsaiahVogel2025")</f>
        <v>IsaiahVogel2025</v>
      </c>
      <c r="G22" s="32" t="s">
        <v>37</v>
      </c>
      <c r="H22" s="71">
        <f>IFERROR(__xludf.DUMMYFUNCTION("FILTER('Week 3'!$E$2:$E$33, 'Week 3'!$A$2:$A$33 = $G22)"),0.0)</f>
        <v>0</v>
      </c>
      <c r="I22" s="13">
        <f>IFERROR(__xludf.DUMMYFUNCTION("FILTER('Week 3'!$E$2:$E$33, 'Week 3'!$A$2:$A$33 = $J22)"),0.0)</f>
        <v>0</v>
      </c>
      <c r="J22" s="62" t="str">
        <f>IFERROR(__xludf.DUMMYFUNCTION("FILTER('League Schedules'!$E$2:$E$33,'League Schedules'!$A$2:$A$33=$G22)"),"swagner8559")</f>
        <v>swagner8559</v>
      </c>
    </row>
    <row r="23">
      <c r="A23" s="47"/>
      <c r="B23" s="34" t="s">
        <v>72</v>
      </c>
      <c r="C23" s="72">
        <f>IFERROR(__xludf.DUMMYFUNCTION("FILTER('Week 3'!$E$2:$E$33, 'Week 3'!$A$2:$A$33 = $B23)"),0.0)</f>
        <v>0</v>
      </c>
      <c r="D23" s="1">
        <f>IFERROR(__xludf.DUMMYFUNCTION("FILTER('Week 3'!$E$2:$E$33, 'Week 3'!$A$2:$A$33 = $E23)"),0.0)</f>
        <v>0</v>
      </c>
      <c r="E23" s="65" t="str">
        <f>IFERROR(__xludf.DUMMYFUNCTION("FILTER('League Schedules'!$E$2:$E$33,'League Schedules'!$A$2:$A$33=$B23)"),"MrDanimals")</f>
        <v>MrDanimals</v>
      </c>
      <c r="G23" s="34" t="s">
        <v>78</v>
      </c>
      <c r="H23" s="72">
        <f>IFERROR(__xludf.DUMMYFUNCTION("FILTER('Week 3'!$E$2:$E$33, 'Week 3'!$A$2:$A$33 = $G23)"),0.0)</f>
        <v>0</v>
      </c>
      <c r="I23" s="64">
        <f>IFERROR(__xludf.DUMMYFUNCTION("FILTER('Week 3'!$E$2:$E$33, 'Week 3'!$A$2:$A$33 = $J23)"),0.0)</f>
        <v>0</v>
      </c>
      <c r="J23" s="65" t="str">
        <f>IFERROR(__xludf.DUMMYFUNCTION("FILTER('League Schedules'!$E$2:$E$33,'League Schedules'!$A$2:$A$33=$G23)"),"Cheesehead45")</f>
        <v>Cheesehead45</v>
      </c>
    </row>
  </sheetData>
  <mergeCells count="5">
    <mergeCell ref="B3:E3"/>
    <mergeCell ref="G3:J3"/>
    <mergeCell ref="B14:E14"/>
    <mergeCell ref="G14:J14"/>
    <mergeCell ref="B2:J2"/>
  </mergeCells>
  <conditionalFormatting sqref="D5:D12 I5:I12 D16:D23 I16:I23">
    <cfRule type="expression" dxfId="0" priority="1">
      <formula>"B3:B10"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80</v>
      </c>
      <c r="B1" s="47" t="s">
        <v>81</v>
      </c>
      <c r="C1" s="47" t="s">
        <v>0</v>
      </c>
      <c r="D1" s="47" t="s">
        <v>1</v>
      </c>
      <c r="E1" s="47" t="s">
        <v>267</v>
      </c>
      <c r="F1" s="47" t="s">
        <v>268</v>
      </c>
    </row>
    <row r="2">
      <c r="A2" s="47" t="s">
        <v>29</v>
      </c>
      <c r="B2" s="47" t="s">
        <v>11</v>
      </c>
      <c r="C2" s="78">
        <v>1.0</v>
      </c>
      <c r="D2" s="78">
        <v>0.0</v>
      </c>
      <c r="E2" s="78">
        <v>0.0</v>
      </c>
      <c r="F2" s="78">
        <v>0.0</v>
      </c>
    </row>
    <row r="3">
      <c r="A3" s="47" t="s">
        <v>32</v>
      </c>
      <c r="B3" s="47" t="s">
        <v>11</v>
      </c>
      <c r="C3" s="78">
        <v>1.0</v>
      </c>
      <c r="D3" s="78">
        <v>0.0</v>
      </c>
      <c r="E3" s="78">
        <v>0.0</v>
      </c>
      <c r="F3" s="78">
        <v>0.0</v>
      </c>
    </row>
    <row r="4">
      <c r="A4" s="47" t="s">
        <v>9</v>
      </c>
      <c r="B4" s="47" t="s">
        <v>11</v>
      </c>
      <c r="C4" s="78">
        <v>1.0</v>
      </c>
      <c r="D4" s="78">
        <v>0.0</v>
      </c>
      <c r="E4" s="78">
        <v>0.0</v>
      </c>
      <c r="F4" s="78">
        <v>0.0</v>
      </c>
    </row>
    <row r="5">
      <c r="A5" s="47" t="s">
        <v>19</v>
      </c>
      <c r="B5" s="47" t="s">
        <v>11</v>
      </c>
      <c r="C5" s="78">
        <v>1.0</v>
      </c>
      <c r="D5" s="78">
        <v>0.0</v>
      </c>
      <c r="E5" s="78">
        <v>0.0</v>
      </c>
      <c r="F5" s="78">
        <v>0.0</v>
      </c>
    </row>
    <row r="6">
      <c r="A6" s="47" t="s">
        <v>25</v>
      </c>
      <c r="B6" s="47" t="s">
        <v>11</v>
      </c>
      <c r="C6" s="78">
        <v>1.0</v>
      </c>
      <c r="D6" s="78">
        <v>0.0</v>
      </c>
      <c r="E6" s="78">
        <v>0.0</v>
      </c>
      <c r="F6" s="78">
        <v>0.0</v>
      </c>
    </row>
    <row r="7">
      <c r="A7" s="47" t="s">
        <v>12</v>
      </c>
      <c r="B7" s="47" t="s">
        <v>11</v>
      </c>
      <c r="C7" s="78">
        <v>1.0</v>
      </c>
      <c r="D7" s="78">
        <v>0.0</v>
      </c>
      <c r="E7" s="78">
        <v>0.0</v>
      </c>
      <c r="F7" s="78">
        <v>0.0</v>
      </c>
    </row>
    <row r="8">
      <c r="A8" s="47" t="s">
        <v>23</v>
      </c>
      <c r="B8" s="47" t="s">
        <v>11</v>
      </c>
      <c r="C8" s="78">
        <v>1.0</v>
      </c>
      <c r="D8" s="78">
        <v>0.0</v>
      </c>
      <c r="E8" s="78">
        <v>0.0</v>
      </c>
      <c r="F8" s="78">
        <v>0.0</v>
      </c>
    </row>
    <row r="9">
      <c r="A9" s="47" t="s">
        <v>16</v>
      </c>
      <c r="B9" s="47" t="s">
        <v>11</v>
      </c>
      <c r="C9" s="78">
        <v>1.0</v>
      </c>
      <c r="D9" s="78">
        <v>0.0</v>
      </c>
      <c r="E9" s="78">
        <v>0.0</v>
      </c>
      <c r="F9" s="78">
        <v>0.0</v>
      </c>
    </row>
    <row r="10">
      <c r="A10" s="47" t="s">
        <v>31</v>
      </c>
      <c r="B10" s="47" t="s">
        <v>22</v>
      </c>
      <c r="C10" s="78">
        <v>1.0</v>
      </c>
      <c r="D10" s="78">
        <v>0.0</v>
      </c>
      <c r="E10" s="78">
        <v>0.0</v>
      </c>
      <c r="F10" s="78">
        <v>0.0</v>
      </c>
    </row>
    <row r="11">
      <c r="A11" s="47" t="s">
        <v>34</v>
      </c>
      <c r="B11" s="47" t="s">
        <v>22</v>
      </c>
      <c r="C11" s="78">
        <v>1.0</v>
      </c>
      <c r="D11" s="78">
        <v>0.0</v>
      </c>
      <c r="E11" s="78">
        <v>0.0</v>
      </c>
      <c r="F11" s="78">
        <v>0.0</v>
      </c>
    </row>
    <row r="12">
      <c r="A12" s="47" t="s">
        <v>52</v>
      </c>
      <c r="B12" s="47" t="s">
        <v>22</v>
      </c>
      <c r="C12" s="78">
        <v>1.0</v>
      </c>
      <c r="D12" s="78">
        <v>0.0</v>
      </c>
      <c r="E12" s="78">
        <v>0.0</v>
      </c>
      <c r="F12" s="78">
        <v>0.0</v>
      </c>
    </row>
    <row r="13">
      <c r="A13" s="47" t="s">
        <v>49</v>
      </c>
      <c r="B13" s="47" t="s">
        <v>22</v>
      </c>
      <c r="C13" s="78">
        <v>1.0</v>
      </c>
      <c r="D13" s="78">
        <v>0.0</v>
      </c>
      <c r="E13" s="78">
        <v>0.0</v>
      </c>
      <c r="F13" s="78">
        <v>0.0</v>
      </c>
    </row>
    <row r="14">
      <c r="A14" s="47" t="s">
        <v>47</v>
      </c>
      <c r="B14" s="47" t="s">
        <v>22</v>
      </c>
      <c r="C14" s="78">
        <v>1.0</v>
      </c>
      <c r="D14" s="78">
        <v>0.0</v>
      </c>
      <c r="E14" s="78">
        <v>0.0</v>
      </c>
      <c r="F14" s="78">
        <v>0.0</v>
      </c>
    </row>
    <row r="15">
      <c r="A15" s="47" t="s">
        <v>21</v>
      </c>
      <c r="B15" s="47" t="s">
        <v>22</v>
      </c>
      <c r="C15" s="78">
        <v>1.0</v>
      </c>
      <c r="D15" s="78">
        <v>0.0</v>
      </c>
      <c r="E15" s="78">
        <v>0.0</v>
      </c>
      <c r="F15" s="78">
        <v>0.0</v>
      </c>
    </row>
    <row r="16">
      <c r="A16" s="47" t="s">
        <v>55</v>
      </c>
      <c r="B16" s="47" t="s">
        <v>22</v>
      </c>
      <c r="C16" s="78">
        <v>1.0</v>
      </c>
      <c r="D16" s="78">
        <v>0.0</v>
      </c>
      <c r="E16" s="78">
        <v>0.0</v>
      </c>
      <c r="F16" s="78">
        <v>0.0</v>
      </c>
    </row>
    <row r="17">
      <c r="A17" s="47" t="s">
        <v>44</v>
      </c>
      <c r="B17" s="47" t="s">
        <v>22</v>
      </c>
      <c r="C17" s="78">
        <v>1.0</v>
      </c>
      <c r="D17" s="78">
        <v>0.0</v>
      </c>
      <c r="E17" s="78">
        <v>0.0</v>
      </c>
      <c r="F17" s="78">
        <v>0.0</v>
      </c>
    </row>
    <row r="18">
      <c r="A18" s="47" t="s">
        <v>18</v>
      </c>
      <c r="B18" s="47" t="s">
        <v>15</v>
      </c>
      <c r="C18" s="78">
        <v>1.0</v>
      </c>
      <c r="D18" s="78">
        <v>0.0</v>
      </c>
      <c r="E18" s="78">
        <v>0.0</v>
      </c>
      <c r="F18" s="78">
        <v>0.0</v>
      </c>
    </row>
    <row r="19">
      <c r="A19" s="47" t="s">
        <v>14</v>
      </c>
      <c r="B19" s="47" t="s">
        <v>15</v>
      </c>
      <c r="C19" s="78">
        <v>1.0</v>
      </c>
      <c r="D19" s="78">
        <v>0.0</v>
      </c>
      <c r="E19" s="78">
        <v>0.0</v>
      </c>
      <c r="F19" s="78">
        <v>0.0</v>
      </c>
    </row>
    <row r="20">
      <c r="A20" s="47" t="s">
        <v>70</v>
      </c>
      <c r="B20" s="47" t="s">
        <v>15</v>
      </c>
      <c r="C20" s="78">
        <v>1.0</v>
      </c>
      <c r="D20" s="78">
        <v>0.0</v>
      </c>
      <c r="E20" s="78">
        <v>0.0</v>
      </c>
      <c r="F20" s="78">
        <v>0.0</v>
      </c>
    </row>
    <row r="21">
      <c r="A21" s="47" t="s">
        <v>64</v>
      </c>
      <c r="B21" s="47" t="s">
        <v>15</v>
      </c>
      <c r="C21" s="78">
        <v>1.0</v>
      </c>
      <c r="D21" s="78">
        <v>0.0</v>
      </c>
      <c r="E21" s="78">
        <v>0.0</v>
      </c>
      <c r="F21" s="78">
        <v>0.0</v>
      </c>
    </row>
    <row r="22">
      <c r="A22" s="47" t="s">
        <v>40</v>
      </c>
      <c r="B22" s="47" t="s">
        <v>15</v>
      </c>
      <c r="C22" s="78">
        <v>1.0</v>
      </c>
      <c r="D22" s="78">
        <v>0.0</v>
      </c>
      <c r="E22" s="78">
        <v>0.0</v>
      </c>
      <c r="F22" s="78">
        <v>0.0</v>
      </c>
    </row>
    <row r="23">
      <c r="A23" s="47" t="s">
        <v>46</v>
      </c>
      <c r="B23" s="47" t="s">
        <v>15</v>
      </c>
      <c r="C23" s="78">
        <v>1.0</v>
      </c>
      <c r="D23" s="78">
        <v>0.0</v>
      </c>
      <c r="E23" s="78">
        <v>0.0</v>
      </c>
      <c r="F23" s="78">
        <v>0.0</v>
      </c>
    </row>
    <row r="24">
      <c r="A24" s="47" t="s">
        <v>54</v>
      </c>
      <c r="B24" s="47" t="s">
        <v>15</v>
      </c>
      <c r="C24" s="78">
        <v>1.0</v>
      </c>
      <c r="D24" s="78">
        <v>0.0</v>
      </c>
      <c r="E24" s="78">
        <v>0.0</v>
      </c>
      <c r="F24" s="78">
        <v>0.0</v>
      </c>
    </row>
    <row r="25">
      <c r="A25" s="47" t="s">
        <v>72</v>
      </c>
      <c r="B25" s="47" t="s">
        <v>15</v>
      </c>
      <c r="C25" s="78">
        <v>1.0</v>
      </c>
      <c r="D25" s="78">
        <v>0.0</v>
      </c>
      <c r="E25" s="78">
        <v>0.0</v>
      </c>
      <c r="F25" s="78">
        <v>0.0</v>
      </c>
    </row>
    <row r="26">
      <c r="A26" s="47" t="s">
        <v>51</v>
      </c>
      <c r="B26" s="47" t="s">
        <v>28</v>
      </c>
      <c r="C26" s="78">
        <v>1.0</v>
      </c>
      <c r="D26" s="78">
        <v>0.0</v>
      </c>
      <c r="E26" s="78">
        <v>0.0</v>
      </c>
      <c r="F26" s="78">
        <v>0.0</v>
      </c>
    </row>
    <row r="27">
      <c r="A27" s="47" t="s">
        <v>59</v>
      </c>
      <c r="B27" s="47" t="s">
        <v>28</v>
      </c>
      <c r="C27" s="78">
        <v>1.0</v>
      </c>
      <c r="D27" s="78">
        <v>0.0</v>
      </c>
      <c r="E27" s="78">
        <v>0.0</v>
      </c>
      <c r="F27" s="78">
        <v>0.0</v>
      </c>
    </row>
    <row r="28">
      <c r="A28" s="47" t="s">
        <v>62</v>
      </c>
      <c r="B28" s="47" t="s">
        <v>28</v>
      </c>
      <c r="C28" s="78">
        <v>1.0</v>
      </c>
      <c r="D28" s="78">
        <v>0.0</v>
      </c>
      <c r="E28" s="78">
        <v>0.0</v>
      </c>
      <c r="F28" s="78">
        <v>0.0</v>
      </c>
    </row>
    <row r="29">
      <c r="A29" s="47" t="s">
        <v>27</v>
      </c>
      <c r="B29" s="47" t="s">
        <v>28</v>
      </c>
      <c r="C29" s="78">
        <v>1.0</v>
      </c>
      <c r="D29" s="78">
        <v>0.0</v>
      </c>
      <c r="E29" s="78">
        <v>0.0</v>
      </c>
      <c r="F29" s="78">
        <v>0.0</v>
      </c>
    </row>
    <row r="30">
      <c r="A30" s="47" t="s">
        <v>66</v>
      </c>
      <c r="B30" s="47" t="s">
        <v>28</v>
      </c>
      <c r="C30" s="78">
        <v>1.0</v>
      </c>
      <c r="D30" s="78">
        <v>0.0</v>
      </c>
      <c r="E30" s="78">
        <v>0.0</v>
      </c>
      <c r="F30" s="78">
        <v>0.0</v>
      </c>
    </row>
    <row r="31">
      <c r="A31" s="47" t="s">
        <v>43</v>
      </c>
      <c r="B31" s="47" t="s">
        <v>28</v>
      </c>
      <c r="C31" s="78">
        <v>1.0</v>
      </c>
      <c r="D31" s="78">
        <v>0.0</v>
      </c>
      <c r="E31" s="78">
        <v>0.0</v>
      </c>
      <c r="F31" s="78">
        <v>0.0</v>
      </c>
    </row>
    <row r="32">
      <c r="A32" s="47" t="s">
        <v>37</v>
      </c>
      <c r="B32" s="47" t="s">
        <v>28</v>
      </c>
      <c r="C32" s="78">
        <v>1.0</v>
      </c>
      <c r="D32" s="78">
        <v>0.0</v>
      </c>
      <c r="E32" s="78">
        <v>0.0</v>
      </c>
      <c r="F32" s="78">
        <v>0.0</v>
      </c>
    </row>
    <row r="33">
      <c r="A33" s="47" t="s">
        <v>78</v>
      </c>
      <c r="B33" s="47" t="s">
        <v>28</v>
      </c>
      <c r="C33" s="78">
        <v>1.0</v>
      </c>
      <c r="D33" s="78">
        <v>0.0</v>
      </c>
      <c r="E33" s="78">
        <v>0.0</v>
      </c>
      <c r="F33" s="78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47" t="s">
        <v>80</v>
      </c>
      <c r="B1" s="47" t="s">
        <v>81</v>
      </c>
      <c r="C1" s="47" t="s">
        <v>269</v>
      </c>
      <c r="D1" s="47" t="s">
        <v>270</v>
      </c>
      <c r="E1" s="47" t="s">
        <v>271</v>
      </c>
      <c r="F1" s="47" t="s">
        <v>272</v>
      </c>
      <c r="G1" s="47" t="s">
        <v>273</v>
      </c>
      <c r="H1" s="47" t="s">
        <v>274</v>
      </c>
      <c r="I1" s="47" t="s">
        <v>275</v>
      </c>
      <c r="J1" s="47" t="s">
        <v>276</v>
      </c>
      <c r="K1" s="47" t="s">
        <v>277</v>
      </c>
      <c r="L1" s="47" t="s">
        <v>278</v>
      </c>
      <c r="M1" s="47" t="s">
        <v>279</v>
      </c>
      <c r="N1" s="47" t="s">
        <v>280</v>
      </c>
      <c r="O1" s="47" t="s">
        <v>281</v>
      </c>
      <c r="P1" s="47" t="s">
        <v>282</v>
      </c>
    </row>
    <row r="2">
      <c r="A2" s="47" t="s">
        <v>29</v>
      </c>
      <c r="B2" s="47" t="s">
        <v>11</v>
      </c>
      <c r="C2" s="47" t="s">
        <v>9</v>
      </c>
      <c r="D2" s="47" t="s">
        <v>16</v>
      </c>
      <c r="E2" s="47" t="s">
        <v>25</v>
      </c>
      <c r="F2" s="47" t="s">
        <v>19</v>
      </c>
      <c r="G2" s="47" t="s">
        <v>32</v>
      </c>
      <c r="H2" s="47" t="s">
        <v>12</v>
      </c>
      <c r="I2" s="47" t="s">
        <v>23</v>
      </c>
      <c r="J2" s="47" t="s">
        <v>9</v>
      </c>
      <c r="K2" s="47" t="s">
        <v>16</v>
      </c>
      <c r="L2" s="47" t="s">
        <v>25</v>
      </c>
      <c r="M2" s="47" t="s">
        <v>19</v>
      </c>
      <c r="N2" s="47" t="s">
        <v>32</v>
      </c>
      <c r="O2" s="47" t="s">
        <v>12</v>
      </c>
      <c r="P2" s="47" t="s">
        <v>23</v>
      </c>
    </row>
    <row r="3">
      <c r="A3" s="47" t="s">
        <v>32</v>
      </c>
      <c r="B3" s="47" t="s">
        <v>11</v>
      </c>
      <c r="C3" s="47" t="s">
        <v>19</v>
      </c>
      <c r="D3" s="47" t="s">
        <v>23</v>
      </c>
      <c r="E3" s="47" t="s">
        <v>12</v>
      </c>
      <c r="F3" s="47" t="s">
        <v>9</v>
      </c>
      <c r="G3" s="47" t="s">
        <v>29</v>
      </c>
      <c r="H3" s="47" t="s">
        <v>25</v>
      </c>
      <c r="I3" s="47" t="s">
        <v>16</v>
      </c>
      <c r="J3" s="47" t="s">
        <v>19</v>
      </c>
      <c r="K3" s="47" t="s">
        <v>23</v>
      </c>
      <c r="L3" s="47" t="s">
        <v>12</v>
      </c>
      <c r="M3" s="47" t="s">
        <v>9</v>
      </c>
      <c r="N3" s="47" t="s">
        <v>29</v>
      </c>
      <c r="O3" s="47" t="s">
        <v>25</v>
      </c>
      <c r="P3" s="47" t="s">
        <v>16</v>
      </c>
    </row>
    <row r="4">
      <c r="A4" s="47" t="s">
        <v>9</v>
      </c>
      <c r="B4" s="47" t="s">
        <v>11</v>
      </c>
      <c r="C4" s="47" t="s">
        <v>29</v>
      </c>
      <c r="D4" s="47" t="s">
        <v>25</v>
      </c>
      <c r="E4" s="47" t="s">
        <v>16</v>
      </c>
      <c r="F4" s="47" t="s">
        <v>32</v>
      </c>
      <c r="G4" s="47" t="s">
        <v>19</v>
      </c>
      <c r="H4" s="47" t="s">
        <v>23</v>
      </c>
      <c r="I4" s="47" t="s">
        <v>12</v>
      </c>
      <c r="J4" s="47" t="s">
        <v>29</v>
      </c>
      <c r="K4" s="47" t="s">
        <v>25</v>
      </c>
      <c r="L4" s="47" t="s">
        <v>16</v>
      </c>
      <c r="M4" s="47" t="s">
        <v>32</v>
      </c>
      <c r="N4" s="47" t="s">
        <v>19</v>
      </c>
      <c r="O4" s="47" t="s">
        <v>23</v>
      </c>
      <c r="P4" s="47" t="s">
        <v>12</v>
      </c>
    </row>
    <row r="5">
      <c r="A5" s="47" t="s">
        <v>19</v>
      </c>
      <c r="B5" s="47" t="s">
        <v>11</v>
      </c>
      <c r="C5" s="47" t="s">
        <v>32</v>
      </c>
      <c r="D5" s="47" t="s">
        <v>12</v>
      </c>
      <c r="E5" s="47" t="s">
        <v>23</v>
      </c>
      <c r="F5" s="47" t="s">
        <v>29</v>
      </c>
      <c r="G5" s="47" t="s">
        <v>9</v>
      </c>
      <c r="H5" s="47" t="s">
        <v>16</v>
      </c>
      <c r="I5" s="47" t="s">
        <v>25</v>
      </c>
      <c r="J5" s="47" t="s">
        <v>32</v>
      </c>
      <c r="K5" s="47" t="s">
        <v>12</v>
      </c>
      <c r="L5" s="47" t="s">
        <v>23</v>
      </c>
      <c r="M5" s="47" t="s">
        <v>29</v>
      </c>
      <c r="N5" s="47" t="s">
        <v>9</v>
      </c>
      <c r="O5" s="47" t="s">
        <v>16</v>
      </c>
      <c r="P5" s="47" t="s">
        <v>25</v>
      </c>
    </row>
    <row r="6">
      <c r="A6" s="47" t="s">
        <v>25</v>
      </c>
      <c r="B6" s="47" t="s">
        <v>11</v>
      </c>
      <c r="C6" s="47" t="s">
        <v>16</v>
      </c>
      <c r="D6" s="47" t="s">
        <v>9</v>
      </c>
      <c r="E6" s="47" t="s">
        <v>29</v>
      </c>
      <c r="F6" s="47" t="s">
        <v>23</v>
      </c>
      <c r="G6" s="47" t="s">
        <v>12</v>
      </c>
      <c r="H6" s="47" t="s">
        <v>32</v>
      </c>
      <c r="I6" s="47" t="s">
        <v>19</v>
      </c>
      <c r="J6" s="47" t="s">
        <v>16</v>
      </c>
      <c r="K6" s="47" t="s">
        <v>9</v>
      </c>
      <c r="L6" s="47" t="s">
        <v>29</v>
      </c>
      <c r="M6" s="47" t="s">
        <v>23</v>
      </c>
      <c r="N6" s="47" t="s">
        <v>12</v>
      </c>
      <c r="O6" s="47" t="s">
        <v>32</v>
      </c>
      <c r="P6" s="47" t="s">
        <v>19</v>
      </c>
    </row>
    <row r="7">
      <c r="A7" s="47" t="s">
        <v>12</v>
      </c>
      <c r="B7" s="47" t="s">
        <v>11</v>
      </c>
      <c r="C7" s="47" t="s">
        <v>23</v>
      </c>
      <c r="D7" s="47" t="s">
        <v>19</v>
      </c>
      <c r="E7" s="47" t="s">
        <v>32</v>
      </c>
      <c r="F7" s="47" t="s">
        <v>16</v>
      </c>
      <c r="G7" s="47" t="s">
        <v>25</v>
      </c>
      <c r="H7" s="47" t="s">
        <v>29</v>
      </c>
      <c r="I7" s="47" t="s">
        <v>9</v>
      </c>
      <c r="J7" s="47" t="s">
        <v>23</v>
      </c>
      <c r="K7" s="47" t="s">
        <v>19</v>
      </c>
      <c r="L7" s="47" t="s">
        <v>32</v>
      </c>
      <c r="M7" s="47" t="s">
        <v>16</v>
      </c>
      <c r="N7" s="47" t="s">
        <v>25</v>
      </c>
      <c r="O7" s="47" t="s">
        <v>29</v>
      </c>
      <c r="P7" s="47" t="s">
        <v>9</v>
      </c>
    </row>
    <row r="8">
      <c r="A8" s="47" t="s">
        <v>23</v>
      </c>
      <c r="B8" s="47" t="s">
        <v>11</v>
      </c>
      <c r="C8" s="47" t="s">
        <v>12</v>
      </c>
      <c r="D8" s="47" t="s">
        <v>32</v>
      </c>
      <c r="E8" s="47" t="s">
        <v>19</v>
      </c>
      <c r="F8" s="47" t="s">
        <v>25</v>
      </c>
      <c r="G8" s="47" t="s">
        <v>16</v>
      </c>
      <c r="H8" s="47" t="s">
        <v>9</v>
      </c>
      <c r="I8" s="47" t="s">
        <v>29</v>
      </c>
      <c r="J8" s="47" t="s">
        <v>12</v>
      </c>
      <c r="K8" s="47" t="s">
        <v>32</v>
      </c>
      <c r="L8" s="47" t="s">
        <v>19</v>
      </c>
      <c r="M8" s="47" t="s">
        <v>25</v>
      </c>
      <c r="N8" s="47" t="s">
        <v>16</v>
      </c>
      <c r="O8" s="47" t="s">
        <v>9</v>
      </c>
      <c r="P8" s="47" t="s">
        <v>29</v>
      </c>
    </row>
    <row r="9">
      <c r="A9" s="47" t="s">
        <v>16</v>
      </c>
      <c r="B9" s="47" t="s">
        <v>11</v>
      </c>
      <c r="C9" s="47" t="s">
        <v>25</v>
      </c>
      <c r="D9" s="47" t="s">
        <v>29</v>
      </c>
      <c r="E9" s="47" t="s">
        <v>9</v>
      </c>
      <c r="F9" s="47" t="s">
        <v>12</v>
      </c>
      <c r="G9" s="47" t="s">
        <v>23</v>
      </c>
      <c r="H9" s="47" t="s">
        <v>19</v>
      </c>
      <c r="I9" s="47" t="s">
        <v>32</v>
      </c>
      <c r="J9" s="47" t="s">
        <v>25</v>
      </c>
      <c r="K9" s="47" t="s">
        <v>29</v>
      </c>
      <c r="L9" s="47" t="s">
        <v>9</v>
      </c>
      <c r="M9" s="47" t="s">
        <v>12</v>
      </c>
      <c r="N9" s="47" t="s">
        <v>23</v>
      </c>
      <c r="O9" s="47" t="s">
        <v>19</v>
      </c>
      <c r="P9" s="47" t="s">
        <v>32</v>
      </c>
    </row>
    <row r="10">
      <c r="A10" s="47" t="s">
        <v>31</v>
      </c>
      <c r="B10" s="47" t="s">
        <v>22</v>
      </c>
      <c r="C10" s="47" t="s">
        <v>49</v>
      </c>
      <c r="D10" s="47" t="s">
        <v>55</v>
      </c>
      <c r="E10" s="47" t="s">
        <v>21</v>
      </c>
      <c r="F10" s="47" t="s">
        <v>47</v>
      </c>
      <c r="G10" s="47" t="s">
        <v>52</v>
      </c>
      <c r="H10" s="47" t="s">
        <v>44</v>
      </c>
      <c r="I10" s="47" t="s">
        <v>34</v>
      </c>
      <c r="J10" s="47" t="s">
        <v>49</v>
      </c>
      <c r="K10" s="47" t="s">
        <v>55</v>
      </c>
      <c r="L10" s="47" t="s">
        <v>21</v>
      </c>
      <c r="M10" s="47" t="s">
        <v>47</v>
      </c>
      <c r="N10" s="47" t="s">
        <v>52</v>
      </c>
      <c r="O10" s="47" t="s">
        <v>44</v>
      </c>
      <c r="P10" s="47" t="s">
        <v>34</v>
      </c>
    </row>
    <row r="11">
      <c r="A11" s="47" t="s">
        <v>34</v>
      </c>
      <c r="B11" s="47" t="s">
        <v>22</v>
      </c>
      <c r="C11" s="47" t="s">
        <v>44</v>
      </c>
      <c r="D11" s="47" t="s">
        <v>52</v>
      </c>
      <c r="E11" s="47" t="s">
        <v>47</v>
      </c>
      <c r="F11" s="47" t="s">
        <v>21</v>
      </c>
      <c r="G11" s="47" t="s">
        <v>55</v>
      </c>
      <c r="H11" s="47" t="s">
        <v>49</v>
      </c>
      <c r="I11" s="47" t="s">
        <v>31</v>
      </c>
      <c r="J11" s="47" t="s">
        <v>44</v>
      </c>
      <c r="K11" s="47" t="s">
        <v>52</v>
      </c>
      <c r="L11" s="47" t="s">
        <v>47</v>
      </c>
      <c r="M11" s="47" t="s">
        <v>21</v>
      </c>
      <c r="N11" s="47" t="s">
        <v>55</v>
      </c>
      <c r="O11" s="47" t="s">
        <v>49</v>
      </c>
      <c r="P11" s="47" t="s">
        <v>31</v>
      </c>
    </row>
    <row r="12">
      <c r="A12" s="47" t="s">
        <v>52</v>
      </c>
      <c r="B12" s="47" t="s">
        <v>22</v>
      </c>
      <c r="C12" s="47" t="s">
        <v>47</v>
      </c>
      <c r="D12" s="47" t="s">
        <v>34</v>
      </c>
      <c r="E12" s="47" t="s">
        <v>44</v>
      </c>
      <c r="F12" s="47" t="s">
        <v>49</v>
      </c>
      <c r="G12" s="47" t="s">
        <v>31</v>
      </c>
      <c r="H12" s="47" t="s">
        <v>21</v>
      </c>
      <c r="I12" s="47" t="s">
        <v>55</v>
      </c>
      <c r="J12" s="47" t="s">
        <v>47</v>
      </c>
      <c r="K12" s="47" t="s">
        <v>34</v>
      </c>
      <c r="L12" s="47" t="s">
        <v>44</v>
      </c>
      <c r="M12" s="47" t="s">
        <v>49</v>
      </c>
      <c r="N12" s="47" t="s">
        <v>31</v>
      </c>
      <c r="O12" s="47" t="s">
        <v>21</v>
      </c>
      <c r="P12" s="47" t="s">
        <v>55</v>
      </c>
    </row>
    <row r="13">
      <c r="A13" s="47" t="s">
        <v>49</v>
      </c>
      <c r="B13" s="47" t="s">
        <v>22</v>
      </c>
      <c r="C13" s="47" t="s">
        <v>31</v>
      </c>
      <c r="D13" s="47" t="s">
        <v>21</v>
      </c>
      <c r="E13" s="47" t="s">
        <v>55</v>
      </c>
      <c r="F13" s="47" t="s">
        <v>52</v>
      </c>
      <c r="G13" s="47" t="s">
        <v>47</v>
      </c>
      <c r="H13" s="47" t="s">
        <v>34</v>
      </c>
      <c r="I13" s="47" t="s">
        <v>44</v>
      </c>
      <c r="J13" s="47" t="s">
        <v>31</v>
      </c>
      <c r="K13" s="47" t="s">
        <v>21</v>
      </c>
      <c r="L13" s="47" t="s">
        <v>55</v>
      </c>
      <c r="M13" s="47" t="s">
        <v>52</v>
      </c>
      <c r="N13" s="47" t="s">
        <v>47</v>
      </c>
      <c r="O13" s="47" t="s">
        <v>34</v>
      </c>
      <c r="P13" s="47" t="s">
        <v>44</v>
      </c>
    </row>
    <row r="14">
      <c r="A14" s="47" t="s">
        <v>47</v>
      </c>
      <c r="B14" s="47" t="s">
        <v>22</v>
      </c>
      <c r="C14" s="47" t="s">
        <v>52</v>
      </c>
      <c r="D14" s="47" t="s">
        <v>44</v>
      </c>
      <c r="E14" s="47" t="s">
        <v>34</v>
      </c>
      <c r="F14" s="47" t="s">
        <v>31</v>
      </c>
      <c r="G14" s="47" t="s">
        <v>49</v>
      </c>
      <c r="H14" s="47" t="s">
        <v>55</v>
      </c>
      <c r="I14" s="47" t="s">
        <v>21</v>
      </c>
      <c r="J14" s="47" t="s">
        <v>52</v>
      </c>
      <c r="K14" s="47" t="s">
        <v>44</v>
      </c>
      <c r="L14" s="47" t="s">
        <v>34</v>
      </c>
      <c r="M14" s="47" t="s">
        <v>31</v>
      </c>
      <c r="N14" s="47" t="s">
        <v>49</v>
      </c>
      <c r="O14" s="47" t="s">
        <v>55</v>
      </c>
      <c r="P14" s="47" t="s">
        <v>21</v>
      </c>
    </row>
    <row r="15">
      <c r="A15" s="47" t="s">
        <v>21</v>
      </c>
      <c r="B15" s="47" t="s">
        <v>22</v>
      </c>
      <c r="C15" s="47" t="s">
        <v>55</v>
      </c>
      <c r="D15" s="47" t="s">
        <v>49</v>
      </c>
      <c r="E15" s="47" t="s">
        <v>31</v>
      </c>
      <c r="F15" s="47" t="s">
        <v>34</v>
      </c>
      <c r="G15" s="47" t="s">
        <v>44</v>
      </c>
      <c r="H15" s="47" t="s">
        <v>52</v>
      </c>
      <c r="I15" s="47" t="s">
        <v>47</v>
      </c>
      <c r="J15" s="47" t="s">
        <v>55</v>
      </c>
      <c r="K15" s="47" t="s">
        <v>49</v>
      </c>
      <c r="L15" s="47" t="s">
        <v>31</v>
      </c>
      <c r="M15" s="47" t="s">
        <v>34</v>
      </c>
      <c r="N15" s="47" t="s">
        <v>44</v>
      </c>
      <c r="O15" s="47" t="s">
        <v>52</v>
      </c>
      <c r="P15" s="47" t="s">
        <v>47</v>
      </c>
    </row>
    <row r="16">
      <c r="A16" s="47" t="s">
        <v>55</v>
      </c>
      <c r="B16" s="47" t="s">
        <v>22</v>
      </c>
      <c r="C16" s="47" t="s">
        <v>21</v>
      </c>
      <c r="D16" s="47" t="s">
        <v>31</v>
      </c>
      <c r="E16" s="47" t="s">
        <v>49</v>
      </c>
      <c r="F16" s="47" t="s">
        <v>44</v>
      </c>
      <c r="G16" s="47" t="s">
        <v>34</v>
      </c>
      <c r="H16" s="47" t="s">
        <v>47</v>
      </c>
      <c r="I16" s="47" t="s">
        <v>52</v>
      </c>
      <c r="J16" s="47" t="s">
        <v>21</v>
      </c>
      <c r="K16" s="47" t="s">
        <v>31</v>
      </c>
      <c r="L16" s="47" t="s">
        <v>49</v>
      </c>
      <c r="M16" s="47" t="s">
        <v>44</v>
      </c>
      <c r="N16" s="47" t="s">
        <v>34</v>
      </c>
      <c r="O16" s="47" t="s">
        <v>47</v>
      </c>
      <c r="P16" s="47" t="s">
        <v>52</v>
      </c>
    </row>
    <row r="17">
      <c r="A17" s="47" t="s">
        <v>44</v>
      </c>
      <c r="B17" s="47" t="s">
        <v>22</v>
      </c>
      <c r="C17" s="47" t="s">
        <v>34</v>
      </c>
      <c r="D17" s="47" t="s">
        <v>47</v>
      </c>
      <c r="E17" s="47" t="s">
        <v>52</v>
      </c>
      <c r="F17" s="47" t="s">
        <v>55</v>
      </c>
      <c r="G17" s="47" t="s">
        <v>21</v>
      </c>
      <c r="H17" s="47" t="s">
        <v>31</v>
      </c>
      <c r="I17" s="47" t="s">
        <v>49</v>
      </c>
      <c r="J17" s="47" t="s">
        <v>34</v>
      </c>
      <c r="K17" s="47" t="s">
        <v>47</v>
      </c>
      <c r="L17" s="47" t="s">
        <v>52</v>
      </c>
      <c r="M17" s="47" t="s">
        <v>55</v>
      </c>
      <c r="N17" s="47" t="s">
        <v>21</v>
      </c>
      <c r="O17" s="47" t="s">
        <v>31</v>
      </c>
      <c r="P17" s="47" t="s">
        <v>49</v>
      </c>
    </row>
    <row r="18">
      <c r="A18" s="47" t="s">
        <v>18</v>
      </c>
      <c r="B18" s="47" t="s">
        <v>15</v>
      </c>
      <c r="C18" s="47" t="s">
        <v>70</v>
      </c>
      <c r="D18" s="47" t="s">
        <v>54</v>
      </c>
      <c r="E18" s="47" t="s">
        <v>40</v>
      </c>
      <c r="F18" s="47" t="s">
        <v>72</v>
      </c>
      <c r="G18" s="47" t="s">
        <v>14</v>
      </c>
      <c r="H18" s="47" t="s">
        <v>46</v>
      </c>
      <c r="I18" s="47" t="s">
        <v>64</v>
      </c>
      <c r="J18" s="47" t="s">
        <v>70</v>
      </c>
      <c r="K18" s="47" t="s">
        <v>54</v>
      </c>
      <c r="L18" s="47" t="s">
        <v>40</v>
      </c>
      <c r="M18" s="47" t="s">
        <v>72</v>
      </c>
      <c r="N18" s="47" t="s">
        <v>14</v>
      </c>
      <c r="O18" s="47" t="s">
        <v>46</v>
      </c>
      <c r="P18" s="47" t="s">
        <v>64</v>
      </c>
    </row>
    <row r="19">
      <c r="A19" s="47" t="s">
        <v>14</v>
      </c>
      <c r="B19" s="47" t="s">
        <v>15</v>
      </c>
      <c r="C19" s="47" t="s">
        <v>72</v>
      </c>
      <c r="D19" s="47" t="s">
        <v>64</v>
      </c>
      <c r="E19" s="47" t="s">
        <v>46</v>
      </c>
      <c r="F19" s="47" t="s">
        <v>70</v>
      </c>
      <c r="G19" s="47" t="s">
        <v>18</v>
      </c>
      <c r="H19" s="47" t="s">
        <v>40</v>
      </c>
      <c r="I19" s="47" t="s">
        <v>54</v>
      </c>
      <c r="J19" s="47" t="s">
        <v>72</v>
      </c>
      <c r="K19" s="47" t="s">
        <v>64</v>
      </c>
      <c r="L19" s="47" t="s">
        <v>46</v>
      </c>
      <c r="M19" s="47" t="s">
        <v>70</v>
      </c>
      <c r="N19" s="47" t="s">
        <v>18</v>
      </c>
      <c r="O19" s="47" t="s">
        <v>40</v>
      </c>
      <c r="P19" s="47" t="s">
        <v>54</v>
      </c>
    </row>
    <row r="20">
      <c r="A20" s="47" t="s">
        <v>70</v>
      </c>
      <c r="B20" s="47" t="s">
        <v>15</v>
      </c>
      <c r="C20" s="47" t="s">
        <v>18</v>
      </c>
      <c r="D20" s="47" t="s">
        <v>40</v>
      </c>
      <c r="E20" s="47" t="s">
        <v>54</v>
      </c>
      <c r="F20" s="47" t="s">
        <v>14</v>
      </c>
      <c r="G20" s="47" t="s">
        <v>72</v>
      </c>
      <c r="H20" s="47" t="s">
        <v>64</v>
      </c>
      <c r="I20" s="47" t="s">
        <v>46</v>
      </c>
      <c r="J20" s="47" t="s">
        <v>18</v>
      </c>
      <c r="K20" s="47" t="s">
        <v>40</v>
      </c>
      <c r="L20" s="47" t="s">
        <v>54</v>
      </c>
      <c r="M20" s="47" t="s">
        <v>14</v>
      </c>
      <c r="N20" s="47" t="s">
        <v>72</v>
      </c>
      <c r="O20" s="47" t="s">
        <v>64</v>
      </c>
      <c r="P20" s="47" t="s">
        <v>46</v>
      </c>
    </row>
    <row r="21">
      <c r="A21" s="47" t="s">
        <v>64</v>
      </c>
      <c r="B21" s="47" t="s">
        <v>15</v>
      </c>
      <c r="C21" s="47" t="s">
        <v>46</v>
      </c>
      <c r="D21" s="47" t="s">
        <v>14</v>
      </c>
      <c r="E21" s="47" t="s">
        <v>72</v>
      </c>
      <c r="F21" s="47" t="s">
        <v>40</v>
      </c>
      <c r="G21" s="47" t="s">
        <v>54</v>
      </c>
      <c r="H21" s="47" t="s">
        <v>70</v>
      </c>
      <c r="I21" s="47" t="s">
        <v>18</v>
      </c>
      <c r="J21" s="47" t="s">
        <v>46</v>
      </c>
      <c r="K21" s="47" t="s">
        <v>14</v>
      </c>
      <c r="L21" s="47" t="s">
        <v>72</v>
      </c>
      <c r="M21" s="47" t="s">
        <v>40</v>
      </c>
      <c r="N21" s="47" t="s">
        <v>54</v>
      </c>
      <c r="O21" s="47" t="s">
        <v>70</v>
      </c>
      <c r="P21" s="47" t="s">
        <v>18</v>
      </c>
    </row>
    <row r="22">
      <c r="A22" s="47" t="s">
        <v>40</v>
      </c>
      <c r="B22" s="47" t="s">
        <v>15</v>
      </c>
      <c r="C22" s="47" t="s">
        <v>54</v>
      </c>
      <c r="D22" s="47" t="s">
        <v>70</v>
      </c>
      <c r="E22" s="47" t="s">
        <v>18</v>
      </c>
      <c r="F22" s="47" t="s">
        <v>64</v>
      </c>
      <c r="G22" s="47" t="s">
        <v>46</v>
      </c>
      <c r="H22" s="47" t="s">
        <v>14</v>
      </c>
      <c r="I22" s="47" t="s">
        <v>72</v>
      </c>
      <c r="J22" s="47" t="s">
        <v>54</v>
      </c>
      <c r="K22" s="47" t="s">
        <v>70</v>
      </c>
      <c r="L22" s="47" t="s">
        <v>18</v>
      </c>
      <c r="M22" s="47" t="s">
        <v>64</v>
      </c>
      <c r="N22" s="47" t="s">
        <v>46</v>
      </c>
      <c r="O22" s="47" t="s">
        <v>14</v>
      </c>
      <c r="P22" s="47" t="s">
        <v>72</v>
      </c>
    </row>
    <row r="23">
      <c r="A23" s="47" t="s">
        <v>46</v>
      </c>
      <c r="B23" s="47" t="s">
        <v>15</v>
      </c>
      <c r="C23" s="47" t="s">
        <v>64</v>
      </c>
      <c r="D23" s="47" t="s">
        <v>72</v>
      </c>
      <c r="E23" s="47" t="s">
        <v>14</v>
      </c>
      <c r="F23" s="47" t="s">
        <v>54</v>
      </c>
      <c r="G23" s="47" t="s">
        <v>40</v>
      </c>
      <c r="H23" s="47" t="s">
        <v>18</v>
      </c>
      <c r="I23" s="47" t="s">
        <v>70</v>
      </c>
      <c r="J23" s="47" t="s">
        <v>64</v>
      </c>
      <c r="K23" s="47" t="s">
        <v>72</v>
      </c>
      <c r="L23" s="47" t="s">
        <v>14</v>
      </c>
      <c r="M23" s="47" t="s">
        <v>54</v>
      </c>
      <c r="N23" s="47" t="s">
        <v>40</v>
      </c>
      <c r="O23" s="47" t="s">
        <v>18</v>
      </c>
      <c r="P23" s="47" t="s">
        <v>70</v>
      </c>
    </row>
    <row r="24">
      <c r="A24" s="47" t="s">
        <v>54</v>
      </c>
      <c r="B24" s="47" t="s">
        <v>15</v>
      </c>
      <c r="C24" s="47" t="s">
        <v>40</v>
      </c>
      <c r="D24" s="47" t="s">
        <v>18</v>
      </c>
      <c r="E24" s="47" t="s">
        <v>70</v>
      </c>
      <c r="F24" s="47" t="s">
        <v>46</v>
      </c>
      <c r="G24" s="47" t="s">
        <v>64</v>
      </c>
      <c r="H24" s="47" t="s">
        <v>72</v>
      </c>
      <c r="I24" s="47" t="s">
        <v>14</v>
      </c>
      <c r="J24" s="47" t="s">
        <v>40</v>
      </c>
      <c r="K24" s="47" t="s">
        <v>18</v>
      </c>
      <c r="L24" s="47" t="s">
        <v>70</v>
      </c>
      <c r="M24" s="47" t="s">
        <v>46</v>
      </c>
      <c r="N24" s="47" t="s">
        <v>64</v>
      </c>
      <c r="O24" s="47" t="s">
        <v>72</v>
      </c>
      <c r="P24" s="47" t="s">
        <v>14</v>
      </c>
    </row>
    <row r="25">
      <c r="A25" s="47" t="s">
        <v>72</v>
      </c>
      <c r="B25" s="47" t="s">
        <v>15</v>
      </c>
      <c r="C25" s="47" t="s">
        <v>14</v>
      </c>
      <c r="D25" s="47" t="s">
        <v>46</v>
      </c>
      <c r="E25" s="47" t="s">
        <v>64</v>
      </c>
      <c r="F25" s="47" t="s">
        <v>18</v>
      </c>
      <c r="G25" s="47" t="s">
        <v>70</v>
      </c>
      <c r="H25" s="47" t="s">
        <v>54</v>
      </c>
      <c r="I25" s="47" t="s">
        <v>40</v>
      </c>
      <c r="J25" s="47" t="s">
        <v>14</v>
      </c>
      <c r="K25" s="47" t="s">
        <v>46</v>
      </c>
      <c r="L25" s="47" t="s">
        <v>64</v>
      </c>
      <c r="M25" s="47" t="s">
        <v>18</v>
      </c>
      <c r="N25" s="47" t="s">
        <v>70</v>
      </c>
      <c r="O25" s="47" t="s">
        <v>54</v>
      </c>
      <c r="P25" s="47" t="s">
        <v>40</v>
      </c>
    </row>
    <row r="26">
      <c r="A26" s="47" t="s">
        <v>51</v>
      </c>
      <c r="B26" s="47" t="s">
        <v>28</v>
      </c>
      <c r="C26" s="47" t="s">
        <v>62</v>
      </c>
      <c r="D26" s="47" t="s">
        <v>37</v>
      </c>
      <c r="E26" s="47" t="s">
        <v>66</v>
      </c>
      <c r="F26" s="47" t="s">
        <v>43</v>
      </c>
      <c r="G26" s="47" t="s">
        <v>59</v>
      </c>
      <c r="H26" s="47" t="s">
        <v>78</v>
      </c>
      <c r="I26" s="47" t="s">
        <v>27</v>
      </c>
      <c r="J26" s="47" t="s">
        <v>62</v>
      </c>
      <c r="K26" s="47" t="s">
        <v>37</v>
      </c>
      <c r="L26" s="47" t="s">
        <v>66</v>
      </c>
      <c r="M26" s="47" t="s">
        <v>43</v>
      </c>
      <c r="N26" s="47" t="s">
        <v>59</v>
      </c>
      <c r="O26" s="47" t="s">
        <v>78</v>
      </c>
      <c r="P26" s="47" t="s">
        <v>27</v>
      </c>
    </row>
    <row r="27">
      <c r="A27" s="47" t="s">
        <v>59</v>
      </c>
      <c r="B27" s="47" t="s">
        <v>28</v>
      </c>
      <c r="C27" s="47" t="s">
        <v>43</v>
      </c>
      <c r="D27" s="47" t="s">
        <v>27</v>
      </c>
      <c r="E27" s="47" t="s">
        <v>78</v>
      </c>
      <c r="F27" s="47" t="s">
        <v>62</v>
      </c>
      <c r="G27" s="47" t="s">
        <v>51</v>
      </c>
      <c r="H27" s="47" t="s">
        <v>66</v>
      </c>
      <c r="I27" s="47" t="s">
        <v>37</v>
      </c>
      <c r="J27" s="47" t="s">
        <v>43</v>
      </c>
      <c r="K27" s="47" t="s">
        <v>27</v>
      </c>
      <c r="L27" s="47" t="s">
        <v>78</v>
      </c>
      <c r="M27" s="47" t="s">
        <v>62</v>
      </c>
      <c r="N27" s="47" t="s">
        <v>51</v>
      </c>
      <c r="O27" s="47" t="s">
        <v>66</v>
      </c>
      <c r="P27" s="47" t="s">
        <v>37</v>
      </c>
    </row>
    <row r="28">
      <c r="A28" s="47" t="s">
        <v>62</v>
      </c>
      <c r="B28" s="47" t="s">
        <v>28</v>
      </c>
      <c r="C28" s="47" t="s">
        <v>51</v>
      </c>
      <c r="D28" s="47" t="s">
        <v>66</v>
      </c>
      <c r="E28" s="47" t="s">
        <v>37</v>
      </c>
      <c r="F28" s="47" t="s">
        <v>59</v>
      </c>
      <c r="G28" s="47" t="s">
        <v>43</v>
      </c>
      <c r="H28" s="47" t="s">
        <v>27</v>
      </c>
      <c r="I28" s="47" t="s">
        <v>78</v>
      </c>
      <c r="J28" s="47" t="s">
        <v>51</v>
      </c>
      <c r="K28" s="47" t="s">
        <v>66</v>
      </c>
      <c r="L28" s="47" t="s">
        <v>37</v>
      </c>
      <c r="M28" s="47" t="s">
        <v>59</v>
      </c>
      <c r="N28" s="47" t="s">
        <v>43</v>
      </c>
      <c r="O28" s="47" t="s">
        <v>27</v>
      </c>
      <c r="P28" s="47" t="s">
        <v>78</v>
      </c>
    </row>
    <row r="29">
      <c r="A29" s="47" t="s">
        <v>27</v>
      </c>
      <c r="B29" s="47" t="s">
        <v>28</v>
      </c>
      <c r="C29" s="47" t="s">
        <v>78</v>
      </c>
      <c r="D29" s="47" t="s">
        <v>59</v>
      </c>
      <c r="E29" s="47" t="s">
        <v>43</v>
      </c>
      <c r="F29" s="47" t="s">
        <v>66</v>
      </c>
      <c r="G29" s="47" t="s">
        <v>37</v>
      </c>
      <c r="H29" s="47" t="s">
        <v>62</v>
      </c>
      <c r="I29" s="47" t="s">
        <v>51</v>
      </c>
      <c r="J29" s="47" t="s">
        <v>78</v>
      </c>
      <c r="K29" s="47" t="s">
        <v>59</v>
      </c>
      <c r="L29" s="47" t="s">
        <v>43</v>
      </c>
      <c r="M29" s="47" t="s">
        <v>66</v>
      </c>
      <c r="N29" s="47" t="s">
        <v>37</v>
      </c>
      <c r="O29" s="47" t="s">
        <v>62</v>
      </c>
      <c r="P29" s="47" t="s">
        <v>51</v>
      </c>
    </row>
    <row r="30">
      <c r="A30" s="47" t="s">
        <v>66</v>
      </c>
      <c r="B30" s="47" t="s">
        <v>28</v>
      </c>
      <c r="C30" s="47" t="s">
        <v>37</v>
      </c>
      <c r="D30" s="47" t="s">
        <v>62</v>
      </c>
      <c r="E30" s="47" t="s">
        <v>51</v>
      </c>
      <c r="F30" s="47" t="s">
        <v>27</v>
      </c>
      <c r="G30" s="47" t="s">
        <v>78</v>
      </c>
      <c r="H30" s="47" t="s">
        <v>59</v>
      </c>
      <c r="I30" s="47" t="s">
        <v>43</v>
      </c>
      <c r="J30" s="47" t="s">
        <v>37</v>
      </c>
      <c r="K30" s="47" t="s">
        <v>62</v>
      </c>
      <c r="L30" s="47" t="s">
        <v>51</v>
      </c>
      <c r="M30" s="47" t="s">
        <v>27</v>
      </c>
      <c r="N30" s="47" t="s">
        <v>78</v>
      </c>
      <c r="O30" s="47" t="s">
        <v>59</v>
      </c>
      <c r="P30" s="47" t="s">
        <v>43</v>
      </c>
    </row>
    <row r="31">
      <c r="A31" s="47" t="s">
        <v>43</v>
      </c>
      <c r="B31" s="47" t="s">
        <v>28</v>
      </c>
      <c r="C31" s="47" t="s">
        <v>59</v>
      </c>
      <c r="D31" s="47" t="s">
        <v>78</v>
      </c>
      <c r="E31" s="47" t="s">
        <v>27</v>
      </c>
      <c r="F31" s="47" t="s">
        <v>51</v>
      </c>
      <c r="G31" s="47" t="s">
        <v>62</v>
      </c>
      <c r="H31" s="47" t="s">
        <v>37</v>
      </c>
      <c r="I31" s="47" t="s">
        <v>66</v>
      </c>
      <c r="J31" s="47" t="s">
        <v>59</v>
      </c>
      <c r="K31" s="47" t="s">
        <v>78</v>
      </c>
      <c r="L31" s="47" t="s">
        <v>27</v>
      </c>
      <c r="M31" s="47" t="s">
        <v>51</v>
      </c>
      <c r="N31" s="47" t="s">
        <v>62</v>
      </c>
      <c r="O31" s="47" t="s">
        <v>37</v>
      </c>
      <c r="P31" s="47" t="s">
        <v>66</v>
      </c>
    </row>
    <row r="32">
      <c r="A32" s="47" t="s">
        <v>37</v>
      </c>
      <c r="B32" s="47" t="s">
        <v>28</v>
      </c>
      <c r="C32" s="47" t="s">
        <v>66</v>
      </c>
      <c r="D32" s="47" t="s">
        <v>51</v>
      </c>
      <c r="E32" s="47" t="s">
        <v>62</v>
      </c>
      <c r="F32" s="47" t="s">
        <v>78</v>
      </c>
      <c r="G32" s="47" t="s">
        <v>27</v>
      </c>
      <c r="H32" s="47" t="s">
        <v>43</v>
      </c>
      <c r="I32" s="47" t="s">
        <v>59</v>
      </c>
      <c r="J32" s="47" t="s">
        <v>66</v>
      </c>
      <c r="K32" s="47" t="s">
        <v>51</v>
      </c>
      <c r="L32" s="47" t="s">
        <v>62</v>
      </c>
      <c r="M32" s="47" t="s">
        <v>78</v>
      </c>
      <c r="N32" s="47" t="s">
        <v>27</v>
      </c>
      <c r="O32" s="47" t="s">
        <v>43</v>
      </c>
      <c r="P32" s="47" t="s">
        <v>59</v>
      </c>
    </row>
    <row r="33">
      <c r="A33" s="47" t="s">
        <v>78</v>
      </c>
      <c r="B33" s="47" t="s">
        <v>28</v>
      </c>
      <c r="C33" s="47" t="s">
        <v>27</v>
      </c>
      <c r="D33" s="47" t="s">
        <v>43</v>
      </c>
      <c r="E33" s="47" t="s">
        <v>59</v>
      </c>
      <c r="F33" s="47" t="s">
        <v>37</v>
      </c>
      <c r="G33" s="47" t="s">
        <v>66</v>
      </c>
      <c r="H33" s="47" t="s">
        <v>51</v>
      </c>
      <c r="I33" s="47" t="s">
        <v>62</v>
      </c>
      <c r="J33" s="47" t="s">
        <v>27</v>
      </c>
      <c r="K33" s="47" t="s">
        <v>43</v>
      </c>
      <c r="L33" s="47" t="s">
        <v>59</v>
      </c>
      <c r="M33" s="47" t="s">
        <v>37</v>
      </c>
      <c r="N33" s="47" t="s">
        <v>66</v>
      </c>
      <c r="O33" s="47" t="s">
        <v>51</v>
      </c>
      <c r="P33" s="47" t="s">
        <v>62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18.88"/>
    <col customWidth="1" min="9" max="9" width="13.38"/>
    <col customWidth="1" min="16" max="16" width="15.5"/>
  </cols>
  <sheetData>
    <row r="1" ht="5.25" customHeight="1">
      <c r="A1" s="79"/>
      <c r="B1" s="79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>
      <c r="A2" s="79"/>
      <c r="B2" s="80" t="s">
        <v>283</v>
      </c>
      <c r="C2" s="73" t="s">
        <v>264</v>
      </c>
      <c r="D2" s="73" t="s">
        <v>265</v>
      </c>
      <c r="E2" s="73" t="s">
        <v>266</v>
      </c>
      <c r="F2" s="73" t="s">
        <v>284</v>
      </c>
      <c r="G2" s="73" t="s">
        <v>285</v>
      </c>
      <c r="H2" s="73" t="s">
        <v>286</v>
      </c>
      <c r="I2" s="73" t="s">
        <v>287</v>
      </c>
      <c r="J2" s="73" t="s">
        <v>288</v>
      </c>
      <c r="K2" s="73" t="s">
        <v>289</v>
      </c>
      <c r="L2" s="73" t="s">
        <v>290</v>
      </c>
      <c r="M2" s="73" t="s">
        <v>291</v>
      </c>
      <c r="N2" s="73" t="s">
        <v>292</v>
      </c>
      <c r="O2" s="73" t="s">
        <v>293</v>
      </c>
      <c r="P2" s="81" t="s">
        <v>294</v>
      </c>
    </row>
    <row r="3">
      <c r="A3" s="47"/>
      <c r="B3" s="82" t="s">
        <v>25</v>
      </c>
      <c r="C3" s="64" t="str">
        <f>IFERROR(__xludf.DUMMYFUNCTION("FILTER('League Schedules'!$C$2:$P$33,'League Schedules'!$A$2:$A$33 = $B$3)"),"jmaro")</f>
        <v>jmaro</v>
      </c>
      <c r="D3" s="64" t="str">
        <f>IFERROR(__xludf.DUMMYFUNCTION("""COMPUTED_VALUE"""),"hnnhhrsvsk")</f>
        <v>hnnhhrsvsk</v>
      </c>
      <c r="E3" s="64" t="str">
        <f>IFERROR(__xludf.DUMMYFUNCTION("""COMPUTED_VALUE"""),"willh92")</f>
        <v>willh92</v>
      </c>
      <c r="F3" s="64" t="str">
        <f>IFERROR(__xludf.DUMMYFUNCTION("""COMPUTED_VALUE"""),"JohnSteinSr")</f>
        <v>JohnSteinSr</v>
      </c>
      <c r="G3" s="64" t="str">
        <f>IFERROR(__xludf.DUMMYFUNCTION("""COMPUTED_VALUE"""),"DKochis")</f>
        <v>DKochis</v>
      </c>
      <c r="H3" s="64" t="str">
        <f>IFERROR(__xludf.DUMMYFUNCTION("""COMPUTED_VALUE"""),"noahd07")</f>
        <v>noahd07</v>
      </c>
      <c r="I3" s="64" t="str">
        <f>IFERROR(__xludf.DUMMYFUNCTION("""COMPUTED_VALUE"""),"hamlet4242")</f>
        <v>hamlet4242</v>
      </c>
      <c r="J3" s="64" t="str">
        <f>IFERROR(__xludf.DUMMYFUNCTION("""COMPUTED_VALUE"""),"jmaro")</f>
        <v>jmaro</v>
      </c>
      <c r="K3" s="64" t="str">
        <f>IFERROR(__xludf.DUMMYFUNCTION("""COMPUTED_VALUE"""),"hnnhhrsvsk")</f>
        <v>hnnhhrsvsk</v>
      </c>
      <c r="L3" s="64" t="str">
        <f>IFERROR(__xludf.DUMMYFUNCTION("""COMPUTED_VALUE"""),"willh92")</f>
        <v>willh92</v>
      </c>
      <c r="M3" s="64" t="str">
        <f>IFERROR(__xludf.DUMMYFUNCTION("""COMPUTED_VALUE"""),"JohnSteinSr")</f>
        <v>JohnSteinSr</v>
      </c>
      <c r="N3" s="64" t="str">
        <f>IFERROR(__xludf.DUMMYFUNCTION("""COMPUTED_VALUE"""),"DKochis")</f>
        <v>DKochis</v>
      </c>
      <c r="O3" s="64" t="str">
        <f>IFERROR(__xludf.DUMMYFUNCTION("""COMPUTED_VALUE"""),"noahd07")</f>
        <v>noahd07</v>
      </c>
      <c r="P3" s="1" t="str">
        <f>IFERROR(__xludf.DUMMYFUNCTION("""COMPUTED_VALUE"""),"hamlet4242")</f>
        <v>hamlet4242</v>
      </c>
    </row>
    <row r="5">
      <c r="A5" s="79"/>
      <c r="B5" s="80" t="s">
        <v>295</v>
      </c>
    </row>
    <row r="6">
      <c r="A6" s="56"/>
      <c r="B6" s="83" t="s">
        <v>22</v>
      </c>
    </row>
    <row r="7">
      <c r="A7" s="47"/>
      <c r="B7" s="84" t="s">
        <v>258</v>
      </c>
      <c r="C7" s="73" t="s">
        <v>264</v>
      </c>
      <c r="D7" s="73" t="s">
        <v>265</v>
      </c>
      <c r="E7" s="73" t="s">
        <v>266</v>
      </c>
      <c r="F7" s="73" t="s">
        <v>284</v>
      </c>
      <c r="G7" s="73" t="s">
        <v>285</v>
      </c>
      <c r="H7" s="73" t="s">
        <v>286</v>
      </c>
      <c r="I7" s="73" t="s">
        <v>287</v>
      </c>
      <c r="J7" s="73" t="s">
        <v>288</v>
      </c>
      <c r="K7" s="73" t="s">
        <v>289</v>
      </c>
      <c r="L7" s="73" t="s">
        <v>290</v>
      </c>
      <c r="M7" s="73" t="s">
        <v>291</v>
      </c>
      <c r="N7" s="73" t="s">
        <v>292</v>
      </c>
      <c r="O7" s="73" t="s">
        <v>293</v>
      </c>
      <c r="P7" s="81" t="s">
        <v>294</v>
      </c>
    </row>
    <row r="8">
      <c r="B8" s="53" t="str">
        <f>IFERROR(__xludf.DUMMYFUNCTION("FILTER('League Schedules'!$A$2:$A$33,'League Schedules'!$B$2:$B$33 = $B$6)"),"aenglehart")</f>
        <v>aenglehart</v>
      </c>
      <c r="C8" s="13" t="str">
        <f>IFERROR(__xludf.DUMMYFUNCTION("FILTER('League Schedules'!$C$2:$P$33,'League Schedules'!$B$2:$B$33 = $B$6)"),"davehrus")</f>
        <v>davehrus</v>
      </c>
      <c r="D8" s="13" t="str">
        <f>IFERROR(__xludf.DUMMYFUNCTION("""COMPUTED_VALUE"""),"rtufts")</f>
        <v>rtufts</v>
      </c>
      <c r="E8" s="13" t="str">
        <f>IFERROR(__xludf.DUMMYFUNCTION("""COMPUTED_VALUE"""),"thejakealbrecht")</f>
        <v>thejakealbrecht</v>
      </c>
      <c r="F8" s="13" t="str">
        <f>IFERROR(__xludf.DUMMYFUNCTION("""COMPUTED_VALUE"""),"walshb1991")</f>
        <v>walshb1991</v>
      </c>
      <c r="G8" s="13" t="str">
        <f>IFERROR(__xludf.DUMMYFUNCTION("""COMPUTED_VALUE"""),"BeastromMode")</f>
        <v>BeastromMode</v>
      </c>
      <c r="H8" s="13" t="str">
        <f>IFERROR(__xludf.DUMMYFUNCTION("""COMPUTED_VALUE"""),"MVPKellan18")</f>
        <v>MVPKellan18</v>
      </c>
      <c r="I8" s="13" t="str">
        <f>IFERROR(__xludf.DUMMYFUNCTION("""COMPUTED_VALUE"""),"PastorBen")</f>
        <v>PastorBen</v>
      </c>
      <c r="J8" s="13" t="str">
        <f>IFERROR(__xludf.DUMMYFUNCTION("""COMPUTED_VALUE"""),"davehrus")</f>
        <v>davehrus</v>
      </c>
      <c r="K8" s="13" t="str">
        <f>IFERROR(__xludf.DUMMYFUNCTION("""COMPUTED_VALUE"""),"rtufts")</f>
        <v>rtufts</v>
      </c>
      <c r="L8" s="13" t="str">
        <f>IFERROR(__xludf.DUMMYFUNCTION("""COMPUTED_VALUE"""),"thejakealbrecht")</f>
        <v>thejakealbrecht</v>
      </c>
      <c r="M8" s="13" t="str">
        <f>IFERROR(__xludf.DUMMYFUNCTION("""COMPUTED_VALUE"""),"walshb1991")</f>
        <v>walshb1991</v>
      </c>
      <c r="N8" s="13" t="str">
        <f>IFERROR(__xludf.DUMMYFUNCTION("""COMPUTED_VALUE"""),"BeastromMode")</f>
        <v>BeastromMode</v>
      </c>
      <c r="O8" s="13" t="str">
        <f>IFERROR(__xludf.DUMMYFUNCTION("""COMPUTED_VALUE"""),"MVPKellan18")</f>
        <v>MVPKellan18</v>
      </c>
      <c r="P8" s="54" t="str">
        <f>IFERROR(__xludf.DUMMYFUNCTION("""COMPUTED_VALUE"""),"PastorBen")</f>
        <v>PastorBen</v>
      </c>
    </row>
    <row r="9">
      <c r="B9" s="53" t="str">
        <f>IFERROR(__xludf.DUMMYFUNCTION("""COMPUTED_VALUE"""),"PastorBen")</f>
        <v>PastorBen</v>
      </c>
      <c r="C9" s="13" t="str">
        <f>IFERROR(__xludf.DUMMYFUNCTION("""COMPUTED_VALUE"""),"MVPKellan18")</f>
        <v>MVPKellan18</v>
      </c>
      <c r="D9" s="13" t="str">
        <f>IFERROR(__xludf.DUMMYFUNCTION("""COMPUTED_VALUE"""),"BeastromMode")</f>
        <v>BeastromMode</v>
      </c>
      <c r="E9" s="13" t="str">
        <f>IFERROR(__xludf.DUMMYFUNCTION("""COMPUTED_VALUE"""),"walshb1991")</f>
        <v>walshb1991</v>
      </c>
      <c r="F9" s="13" t="str">
        <f>IFERROR(__xludf.DUMMYFUNCTION("""COMPUTED_VALUE"""),"thejakealbrecht")</f>
        <v>thejakealbrecht</v>
      </c>
      <c r="G9" s="13" t="str">
        <f>IFERROR(__xludf.DUMMYFUNCTION("""COMPUTED_VALUE"""),"rtufts")</f>
        <v>rtufts</v>
      </c>
      <c r="H9" s="13" t="str">
        <f>IFERROR(__xludf.DUMMYFUNCTION("""COMPUTED_VALUE"""),"davehrus")</f>
        <v>davehrus</v>
      </c>
      <c r="I9" s="13" t="str">
        <f>IFERROR(__xludf.DUMMYFUNCTION("""COMPUTED_VALUE"""),"aenglehart")</f>
        <v>aenglehart</v>
      </c>
      <c r="J9" s="13" t="str">
        <f>IFERROR(__xludf.DUMMYFUNCTION("""COMPUTED_VALUE"""),"MVPKellan18")</f>
        <v>MVPKellan18</v>
      </c>
      <c r="K9" s="13" t="str">
        <f>IFERROR(__xludf.DUMMYFUNCTION("""COMPUTED_VALUE"""),"BeastromMode")</f>
        <v>BeastromMode</v>
      </c>
      <c r="L9" s="13" t="str">
        <f>IFERROR(__xludf.DUMMYFUNCTION("""COMPUTED_VALUE"""),"walshb1991")</f>
        <v>walshb1991</v>
      </c>
      <c r="M9" s="13" t="str">
        <f>IFERROR(__xludf.DUMMYFUNCTION("""COMPUTED_VALUE"""),"thejakealbrecht")</f>
        <v>thejakealbrecht</v>
      </c>
      <c r="N9" s="13" t="str">
        <f>IFERROR(__xludf.DUMMYFUNCTION("""COMPUTED_VALUE"""),"rtufts")</f>
        <v>rtufts</v>
      </c>
      <c r="O9" s="13" t="str">
        <f>IFERROR(__xludf.DUMMYFUNCTION("""COMPUTED_VALUE"""),"davehrus")</f>
        <v>davehrus</v>
      </c>
      <c r="P9" s="54" t="str">
        <f>IFERROR(__xludf.DUMMYFUNCTION("""COMPUTED_VALUE"""),"aenglehart")</f>
        <v>aenglehart</v>
      </c>
    </row>
    <row r="10">
      <c r="B10" s="53" t="str">
        <f>IFERROR(__xludf.DUMMYFUNCTION("""COMPUTED_VALUE"""),"BeastromMode")</f>
        <v>BeastromMode</v>
      </c>
      <c r="C10" s="13" t="str">
        <f>IFERROR(__xludf.DUMMYFUNCTION("""COMPUTED_VALUE"""),"walshb1991")</f>
        <v>walshb1991</v>
      </c>
      <c r="D10" s="13" t="str">
        <f>IFERROR(__xludf.DUMMYFUNCTION("""COMPUTED_VALUE"""),"PastorBen")</f>
        <v>PastorBen</v>
      </c>
      <c r="E10" s="13" t="str">
        <f>IFERROR(__xludf.DUMMYFUNCTION("""COMPUTED_VALUE"""),"MVPKellan18")</f>
        <v>MVPKellan18</v>
      </c>
      <c r="F10" s="13" t="str">
        <f>IFERROR(__xludf.DUMMYFUNCTION("""COMPUTED_VALUE"""),"davehrus")</f>
        <v>davehrus</v>
      </c>
      <c r="G10" s="13" t="str">
        <f>IFERROR(__xludf.DUMMYFUNCTION("""COMPUTED_VALUE"""),"aenglehart")</f>
        <v>aenglehart</v>
      </c>
      <c r="H10" s="13" t="str">
        <f>IFERROR(__xludf.DUMMYFUNCTION("""COMPUTED_VALUE"""),"thejakealbrecht")</f>
        <v>thejakealbrecht</v>
      </c>
      <c r="I10" s="13" t="str">
        <f>IFERROR(__xludf.DUMMYFUNCTION("""COMPUTED_VALUE"""),"rtufts")</f>
        <v>rtufts</v>
      </c>
      <c r="J10" s="13" t="str">
        <f>IFERROR(__xludf.DUMMYFUNCTION("""COMPUTED_VALUE"""),"walshb1991")</f>
        <v>walshb1991</v>
      </c>
      <c r="K10" s="13" t="str">
        <f>IFERROR(__xludf.DUMMYFUNCTION("""COMPUTED_VALUE"""),"PastorBen")</f>
        <v>PastorBen</v>
      </c>
      <c r="L10" s="13" t="str">
        <f>IFERROR(__xludf.DUMMYFUNCTION("""COMPUTED_VALUE"""),"MVPKellan18")</f>
        <v>MVPKellan18</v>
      </c>
      <c r="M10" s="13" t="str">
        <f>IFERROR(__xludf.DUMMYFUNCTION("""COMPUTED_VALUE"""),"davehrus")</f>
        <v>davehrus</v>
      </c>
      <c r="N10" s="13" t="str">
        <f>IFERROR(__xludf.DUMMYFUNCTION("""COMPUTED_VALUE"""),"aenglehart")</f>
        <v>aenglehart</v>
      </c>
      <c r="O10" s="13" t="str">
        <f>IFERROR(__xludf.DUMMYFUNCTION("""COMPUTED_VALUE"""),"thejakealbrecht")</f>
        <v>thejakealbrecht</v>
      </c>
      <c r="P10" s="54" t="str">
        <f>IFERROR(__xludf.DUMMYFUNCTION("""COMPUTED_VALUE"""),"rtufts")</f>
        <v>rtufts</v>
      </c>
    </row>
    <row r="11">
      <c r="B11" s="53" t="str">
        <f>IFERROR(__xludf.DUMMYFUNCTION("""COMPUTED_VALUE"""),"davehrus")</f>
        <v>davehrus</v>
      </c>
      <c r="C11" s="13" t="str">
        <f>IFERROR(__xludf.DUMMYFUNCTION("""COMPUTED_VALUE"""),"aenglehart")</f>
        <v>aenglehart</v>
      </c>
      <c r="D11" s="13" t="str">
        <f>IFERROR(__xludf.DUMMYFUNCTION("""COMPUTED_VALUE"""),"thejakealbrecht")</f>
        <v>thejakealbrecht</v>
      </c>
      <c r="E11" s="13" t="str">
        <f>IFERROR(__xludf.DUMMYFUNCTION("""COMPUTED_VALUE"""),"rtufts")</f>
        <v>rtufts</v>
      </c>
      <c r="F11" s="13" t="str">
        <f>IFERROR(__xludf.DUMMYFUNCTION("""COMPUTED_VALUE"""),"BeastromMode")</f>
        <v>BeastromMode</v>
      </c>
      <c r="G11" s="13" t="str">
        <f>IFERROR(__xludf.DUMMYFUNCTION("""COMPUTED_VALUE"""),"walshb1991")</f>
        <v>walshb1991</v>
      </c>
      <c r="H11" s="13" t="str">
        <f>IFERROR(__xludf.DUMMYFUNCTION("""COMPUTED_VALUE"""),"PastorBen")</f>
        <v>PastorBen</v>
      </c>
      <c r="I11" s="13" t="str">
        <f>IFERROR(__xludf.DUMMYFUNCTION("""COMPUTED_VALUE"""),"MVPKellan18")</f>
        <v>MVPKellan18</v>
      </c>
      <c r="J11" s="13" t="str">
        <f>IFERROR(__xludf.DUMMYFUNCTION("""COMPUTED_VALUE"""),"aenglehart")</f>
        <v>aenglehart</v>
      </c>
      <c r="K11" s="13" t="str">
        <f>IFERROR(__xludf.DUMMYFUNCTION("""COMPUTED_VALUE"""),"thejakealbrecht")</f>
        <v>thejakealbrecht</v>
      </c>
      <c r="L11" s="13" t="str">
        <f>IFERROR(__xludf.DUMMYFUNCTION("""COMPUTED_VALUE"""),"rtufts")</f>
        <v>rtufts</v>
      </c>
      <c r="M11" s="13" t="str">
        <f>IFERROR(__xludf.DUMMYFUNCTION("""COMPUTED_VALUE"""),"BeastromMode")</f>
        <v>BeastromMode</v>
      </c>
      <c r="N11" s="13" t="str">
        <f>IFERROR(__xludf.DUMMYFUNCTION("""COMPUTED_VALUE"""),"walshb1991")</f>
        <v>walshb1991</v>
      </c>
      <c r="O11" s="13" t="str">
        <f>IFERROR(__xludf.DUMMYFUNCTION("""COMPUTED_VALUE"""),"PastorBen")</f>
        <v>PastorBen</v>
      </c>
      <c r="P11" s="54" t="str">
        <f>IFERROR(__xludf.DUMMYFUNCTION("""COMPUTED_VALUE"""),"MVPKellan18")</f>
        <v>MVPKellan18</v>
      </c>
    </row>
    <row r="12">
      <c r="B12" s="53" t="str">
        <f>IFERROR(__xludf.DUMMYFUNCTION("""COMPUTED_VALUE"""),"walshb1991")</f>
        <v>walshb1991</v>
      </c>
      <c r="C12" s="13" t="str">
        <f>IFERROR(__xludf.DUMMYFUNCTION("""COMPUTED_VALUE"""),"BeastromMode")</f>
        <v>BeastromMode</v>
      </c>
      <c r="D12" s="13" t="str">
        <f>IFERROR(__xludf.DUMMYFUNCTION("""COMPUTED_VALUE"""),"MVPKellan18")</f>
        <v>MVPKellan18</v>
      </c>
      <c r="E12" s="13" t="str">
        <f>IFERROR(__xludf.DUMMYFUNCTION("""COMPUTED_VALUE"""),"PastorBen")</f>
        <v>PastorBen</v>
      </c>
      <c r="F12" s="13" t="str">
        <f>IFERROR(__xludf.DUMMYFUNCTION("""COMPUTED_VALUE"""),"aenglehart")</f>
        <v>aenglehart</v>
      </c>
      <c r="G12" s="13" t="str">
        <f>IFERROR(__xludf.DUMMYFUNCTION("""COMPUTED_VALUE"""),"davehrus")</f>
        <v>davehrus</v>
      </c>
      <c r="H12" s="13" t="str">
        <f>IFERROR(__xludf.DUMMYFUNCTION("""COMPUTED_VALUE"""),"rtufts")</f>
        <v>rtufts</v>
      </c>
      <c r="I12" s="13" t="str">
        <f>IFERROR(__xludf.DUMMYFUNCTION("""COMPUTED_VALUE"""),"thejakealbrecht")</f>
        <v>thejakealbrecht</v>
      </c>
      <c r="J12" s="13" t="str">
        <f>IFERROR(__xludf.DUMMYFUNCTION("""COMPUTED_VALUE"""),"BeastromMode")</f>
        <v>BeastromMode</v>
      </c>
      <c r="K12" s="13" t="str">
        <f>IFERROR(__xludf.DUMMYFUNCTION("""COMPUTED_VALUE"""),"MVPKellan18")</f>
        <v>MVPKellan18</v>
      </c>
      <c r="L12" s="13" t="str">
        <f>IFERROR(__xludf.DUMMYFUNCTION("""COMPUTED_VALUE"""),"PastorBen")</f>
        <v>PastorBen</v>
      </c>
      <c r="M12" s="13" t="str">
        <f>IFERROR(__xludf.DUMMYFUNCTION("""COMPUTED_VALUE"""),"aenglehart")</f>
        <v>aenglehart</v>
      </c>
      <c r="N12" s="13" t="str">
        <f>IFERROR(__xludf.DUMMYFUNCTION("""COMPUTED_VALUE"""),"davehrus")</f>
        <v>davehrus</v>
      </c>
      <c r="O12" s="13" t="str">
        <f>IFERROR(__xludf.DUMMYFUNCTION("""COMPUTED_VALUE"""),"rtufts")</f>
        <v>rtufts</v>
      </c>
      <c r="P12" s="54" t="str">
        <f>IFERROR(__xludf.DUMMYFUNCTION("""COMPUTED_VALUE"""),"thejakealbrecht")</f>
        <v>thejakealbrecht</v>
      </c>
    </row>
    <row r="13">
      <c r="B13" s="53" t="str">
        <f>IFERROR(__xludf.DUMMYFUNCTION("""COMPUTED_VALUE"""),"thejakealbrecht")</f>
        <v>thejakealbrecht</v>
      </c>
      <c r="C13" s="13" t="str">
        <f>IFERROR(__xludf.DUMMYFUNCTION("""COMPUTED_VALUE"""),"rtufts")</f>
        <v>rtufts</v>
      </c>
      <c r="D13" s="13" t="str">
        <f>IFERROR(__xludf.DUMMYFUNCTION("""COMPUTED_VALUE"""),"davehrus")</f>
        <v>davehrus</v>
      </c>
      <c r="E13" s="13" t="str">
        <f>IFERROR(__xludf.DUMMYFUNCTION("""COMPUTED_VALUE"""),"aenglehart")</f>
        <v>aenglehart</v>
      </c>
      <c r="F13" s="13" t="str">
        <f>IFERROR(__xludf.DUMMYFUNCTION("""COMPUTED_VALUE"""),"PastorBen")</f>
        <v>PastorBen</v>
      </c>
      <c r="G13" s="13" t="str">
        <f>IFERROR(__xludf.DUMMYFUNCTION("""COMPUTED_VALUE"""),"MVPKellan18")</f>
        <v>MVPKellan18</v>
      </c>
      <c r="H13" s="13" t="str">
        <f>IFERROR(__xludf.DUMMYFUNCTION("""COMPUTED_VALUE"""),"BeastromMode")</f>
        <v>BeastromMode</v>
      </c>
      <c r="I13" s="13" t="str">
        <f>IFERROR(__xludf.DUMMYFUNCTION("""COMPUTED_VALUE"""),"walshb1991")</f>
        <v>walshb1991</v>
      </c>
      <c r="J13" s="13" t="str">
        <f>IFERROR(__xludf.DUMMYFUNCTION("""COMPUTED_VALUE"""),"rtufts")</f>
        <v>rtufts</v>
      </c>
      <c r="K13" s="13" t="str">
        <f>IFERROR(__xludf.DUMMYFUNCTION("""COMPUTED_VALUE"""),"davehrus")</f>
        <v>davehrus</v>
      </c>
      <c r="L13" s="13" t="str">
        <f>IFERROR(__xludf.DUMMYFUNCTION("""COMPUTED_VALUE"""),"aenglehart")</f>
        <v>aenglehart</v>
      </c>
      <c r="M13" s="13" t="str">
        <f>IFERROR(__xludf.DUMMYFUNCTION("""COMPUTED_VALUE"""),"PastorBen")</f>
        <v>PastorBen</v>
      </c>
      <c r="N13" s="13" t="str">
        <f>IFERROR(__xludf.DUMMYFUNCTION("""COMPUTED_VALUE"""),"MVPKellan18")</f>
        <v>MVPKellan18</v>
      </c>
      <c r="O13" s="13" t="str">
        <f>IFERROR(__xludf.DUMMYFUNCTION("""COMPUTED_VALUE"""),"BeastromMode")</f>
        <v>BeastromMode</v>
      </c>
      <c r="P13" s="54" t="str">
        <f>IFERROR(__xludf.DUMMYFUNCTION("""COMPUTED_VALUE"""),"walshb1991")</f>
        <v>walshb1991</v>
      </c>
    </row>
    <row r="14">
      <c r="B14" s="53" t="str">
        <f>IFERROR(__xludf.DUMMYFUNCTION("""COMPUTED_VALUE"""),"rtufts")</f>
        <v>rtufts</v>
      </c>
      <c r="C14" s="13" t="str">
        <f>IFERROR(__xludf.DUMMYFUNCTION("""COMPUTED_VALUE"""),"thejakealbrecht")</f>
        <v>thejakealbrecht</v>
      </c>
      <c r="D14" s="13" t="str">
        <f>IFERROR(__xludf.DUMMYFUNCTION("""COMPUTED_VALUE"""),"aenglehart")</f>
        <v>aenglehart</v>
      </c>
      <c r="E14" s="13" t="str">
        <f>IFERROR(__xludf.DUMMYFUNCTION("""COMPUTED_VALUE"""),"davehrus")</f>
        <v>davehrus</v>
      </c>
      <c r="F14" s="13" t="str">
        <f>IFERROR(__xludf.DUMMYFUNCTION("""COMPUTED_VALUE"""),"MVPKellan18")</f>
        <v>MVPKellan18</v>
      </c>
      <c r="G14" s="13" t="str">
        <f>IFERROR(__xludf.DUMMYFUNCTION("""COMPUTED_VALUE"""),"PastorBen")</f>
        <v>PastorBen</v>
      </c>
      <c r="H14" s="13" t="str">
        <f>IFERROR(__xludf.DUMMYFUNCTION("""COMPUTED_VALUE"""),"walshb1991")</f>
        <v>walshb1991</v>
      </c>
      <c r="I14" s="13" t="str">
        <f>IFERROR(__xludf.DUMMYFUNCTION("""COMPUTED_VALUE"""),"BeastromMode")</f>
        <v>BeastromMode</v>
      </c>
      <c r="J14" s="13" t="str">
        <f>IFERROR(__xludf.DUMMYFUNCTION("""COMPUTED_VALUE"""),"thejakealbrecht")</f>
        <v>thejakealbrecht</v>
      </c>
      <c r="K14" s="13" t="str">
        <f>IFERROR(__xludf.DUMMYFUNCTION("""COMPUTED_VALUE"""),"aenglehart")</f>
        <v>aenglehart</v>
      </c>
      <c r="L14" s="13" t="str">
        <f>IFERROR(__xludf.DUMMYFUNCTION("""COMPUTED_VALUE"""),"davehrus")</f>
        <v>davehrus</v>
      </c>
      <c r="M14" s="13" t="str">
        <f>IFERROR(__xludf.DUMMYFUNCTION("""COMPUTED_VALUE"""),"MVPKellan18")</f>
        <v>MVPKellan18</v>
      </c>
      <c r="N14" s="13" t="str">
        <f>IFERROR(__xludf.DUMMYFUNCTION("""COMPUTED_VALUE"""),"PastorBen")</f>
        <v>PastorBen</v>
      </c>
      <c r="O14" s="13" t="str">
        <f>IFERROR(__xludf.DUMMYFUNCTION("""COMPUTED_VALUE"""),"walshb1991")</f>
        <v>walshb1991</v>
      </c>
      <c r="P14" s="54" t="str">
        <f>IFERROR(__xludf.DUMMYFUNCTION("""COMPUTED_VALUE"""),"BeastromMode")</f>
        <v>BeastromMode</v>
      </c>
    </row>
    <row r="15">
      <c r="B15" s="55" t="str">
        <f>IFERROR(__xludf.DUMMYFUNCTION("""COMPUTED_VALUE"""),"MVPKellan18")</f>
        <v>MVPKellan18</v>
      </c>
      <c r="C15" s="64" t="str">
        <f>IFERROR(__xludf.DUMMYFUNCTION("""COMPUTED_VALUE"""),"PastorBen")</f>
        <v>PastorBen</v>
      </c>
      <c r="D15" s="64" t="str">
        <f>IFERROR(__xludf.DUMMYFUNCTION("""COMPUTED_VALUE"""),"walshb1991")</f>
        <v>walshb1991</v>
      </c>
      <c r="E15" s="64" t="str">
        <f>IFERROR(__xludf.DUMMYFUNCTION("""COMPUTED_VALUE"""),"BeastromMode")</f>
        <v>BeastromMode</v>
      </c>
      <c r="F15" s="64" t="str">
        <f>IFERROR(__xludf.DUMMYFUNCTION("""COMPUTED_VALUE"""),"rtufts")</f>
        <v>rtufts</v>
      </c>
      <c r="G15" s="64" t="str">
        <f>IFERROR(__xludf.DUMMYFUNCTION("""COMPUTED_VALUE"""),"thejakealbrecht")</f>
        <v>thejakealbrecht</v>
      </c>
      <c r="H15" s="64" t="str">
        <f>IFERROR(__xludf.DUMMYFUNCTION("""COMPUTED_VALUE"""),"aenglehart")</f>
        <v>aenglehart</v>
      </c>
      <c r="I15" s="64" t="str">
        <f>IFERROR(__xludf.DUMMYFUNCTION("""COMPUTED_VALUE"""),"davehrus")</f>
        <v>davehrus</v>
      </c>
      <c r="J15" s="64" t="str">
        <f>IFERROR(__xludf.DUMMYFUNCTION("""COMPUTED_VALUE"""),"PastorBen")</f>
        <v>PastorBen</v>
      </c>
      <c r="K15" s="64" t="str">
        <f>IFERROR(__xludf.DUMMYFUNCTION("""COMPUTED_VALUE"""),"walshb1991")</f>
        <v>walshb1991</v>
      </c>
      <c r="L15" s="64" t="str">
        <f>IFERROR(__xludf.DUMMYFUNCTION("""COMPUTED_VALUE"""),"BeastromMode")</f>
        <v>BeastromMode</v>
      </c>
      <c r="M15" s="64" t="str">
        <f>IFERROR(__xludf.DUMMYFUNCTION("""COMPUTED_VALUE"""),"rtufts")</f>
        <v>rtufts</v>
      </c>
      <c r="N15" s="64" t="str">
        <f>IFERROR(__xludf.DUMMYFUNCTION("""COMPUTED_VALUE"""),"thejakealbrecht")</f>
        <v>thejakealbrecht</v>
      </c>
      <c r="O15" s="64" t="str">
        <f>IFERROR(__xludf.DUMMYFUNCTION("""COMPUTED_VALUE"""),"aenglehart")</f>
        <v>aenglehart</v>
      </c>
      <c r="P15" s="1" t="str">
        <f>IFERROR(__xludf.DUMMYFUNCTION("""COMPUTED_VALUE"""),"davehrus")</f>
        <v>davehrus</v>
      </c>
    </row>
  </sheetData>
  <dataValidations>
    <dataValidation type="list" allowBlank="1" showErrorMessage="1" sqref="A6:B6">
      <formula1>"A,B,C,D"</formula1>
    </dataValidation>
    <dataValidation type="list" allowBlank="1" showErrorMessage="1" sqref="B3">
      <formula1>'League Schedules'!A2:A33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80</v>
      </c>
      <c r="B1" s="47" t="s">
        <v>81</v>
      </c>
      <c r="C1" s="47" t="s">
        <v>0</v>
      </c>
      <c r="D1" s="47" t="s">
        <v>1</v>
      </c>
      <c r="E1" s="47" t="s">
        <v>267</v>
      </c>
      <c r="F1" s="47" t="s">
        <v>268</v>
      </c>
    </row>
    <row r="2">
      <c r="A2" s="47" t="s">
        <v>29</v>
      </c>
      <c r="B2" s="47" t="s">
        <v>11</v>
      </c>
      <c r="C2" s="78">
        <v>0.0</v>
      </c>
      <c r="D2" s="78">
        <v>1.0</v>
      </c>
      <c r="E2" s="78">
        <v>118.14</v>
      </c>
      <c r="F2" s="78">
        <v>138.82</v>
      </c>
    </row>
    <row r="3">
      <c r="A3" s="47" t="s">
        <v>32</v>
      </c>
      <c r="B3" s="47" t="s">
        <v>11</v>
      </c>
      <c r="C3" s="78">
        <v>0.0</v>
      </c>
      <c r="D3" s="78">
        <v>1.0</v>
      </c>
      <c r="E3" s="78">
        <v>127.68</v>
      </c>
      <c r="F3" s="78">
        <v>158.66</v>
      </c>
    </row>
    <row r="4">
      <c r="A4" s="47" t="s">
        <v>9</v>
      </c>
      <c r="B4" s="47" t="s">
        <v>11</v>
      </c>
      <c r="C4" s="78">
        <v>1.0</v>
      </c>
      <c r="D4" s="78">
        <v>0.0</v>
      </c>
      <c r="E4" s="78">
        <v>138.82</v>
      </c>
      <c r="F4" s="78">
        <v>118.14</v>
      </c>
    </row>
    <row r="5">
      <c r="A5" s="47" t="s">
        <v>19</v>
      </c>
      <c r="B5" s="47" t="s">
        <v>11</v>
      </c>
      <c r="C5" s="78">
        <v>1.0</v>
      </c>
      <c r="D5" s="78">
        <v>0.0</v>
      </c>
      <c r="E5" s="78">
        <v>158.66</v>
      </c>
      <c r="F5" s="78">
        <v>127.68</v>
      </c>
    </row>
    <row r="6">
      <c r="A6" s="47" t="s">
        <v>25</v>
      </c>
      <c r="B6" s="47" t="s">
        <v>11</v>
      </c>
      <c r="C6" s="78">
        <v>0.0</v>
      </c>
      <c r="D6" s="78">
        <v>1.0</v>
      </c>
      <c r="E6" s="78">
        <v>103.62</v>
      </c>
      <c r="F6" s="78">
        <v>126.56</v>
      </c>
    </row>
    <row r="7">
      <c r="A7" s="47" t="s">
        <v>12</v>
      </c>
      <c r="B7" s="47" t="s">
        <v>11</v>
      </c>
      <c r="C7" s="78">
        <v>1.0</v>
      </c>
      <c r="D7" s="78">
        <v>0.0</v>
      </c>
      <c r="E7" s="78">
        <v>146.48</v>
      </c>
      <c r="F7" s="78">
        <v>107.92</v>
      </c>
    </row>
    <row r="8">
      <c r="A8" s="47" t="s">
        <v>23</v>
      </c>
      <c r="B8" s="47" t="s">
        <v>11</v>
      </c>
      <c r="C8" s="78">
        <v>0.0</v>
      </c>
      <c r="D8" s="78">
        <v>1.0</v>
      </c>
      <c r="E8" s="78">
        <v>107.92</v>
      </c>
      <c r="F8" s="78">
        <v>146.48</v>
      </c>
    </row>
    <row r="9">
      <c r="A9" s="47" t="s">
        <v>16</v>
      </c>
      <c r="B9" s="47" t="s">
        <v>11</v>
      </c>
      <c r="C9" s="78">
        <v>1.0</v>
      </c>
      <c r="D9" s="78">
        <v>0.0</v>
      </c>
      <c r="E9" s="78">
        <v>126.56</v>
      </c>
      <c r="F9" s="78">
        <v>103.62</v>
      </c>
    </row>
    <row r="10">
      <c r="A10" s="47" t="s">
        <v>31</v>
      </c>
      <c r="B10" s="47" t="s">
        <v>22</v>
      </c>
      <c r="C10" s="78">
        <v>1.0</v>
      </c>
      <c r="D10" s="78">
        <v>0.0</v>
      </c>
      <c r="E10" s="78">
        <v>146.72</v>
      </c>
      <c r="F10" s="78">
        <v>115.98</v>
      </c>
    </row>
    <row r="11">
      <c r="A11" s="47" t="s">
        <v>34</v>
      </c>
      <c r="B11" s="47" t="s">
        <v>22</v>
      </c>
      <c r="C11" s="78">
        <v>1.0</v>
      </c>
      <c r="D11" s="78">
        <v>0.0</v>
      </c>
      <c r="E11" s="78">
        <v>134.06</v>
      </c>
      <c r="F11" s="78">
        <v>134.02</v>
      </c>
    </row>
    <row r="12">
      <c r="A12" s="47" t="s">
        <v>52</v>
      </c>
      <c r="B12" s="47" t="s">
        <v>22</v>
      </c>
      <c r="C12" s="78">
        <v>0.0</v>
      </c>
      <c r="D12" s="78">
        <v>1.0</v>
      </c>
      <c r="E12" s="78">
        <v>120.16</v>
      </c>
      <c r="F12" s="78">
        <v>137.72</v>
      </c>
    </row>
    <row r="13">
      <c r="A13" s="47" t="s">
        <v>49</v>
      </c>
      <c r="B13" s="47" t="s">
        <v>22</v>
      </c>
      <c r="C13" s="78">
        <v>0.0</v>
      </c>
      <c r="D13" s="78">
        <v>1.0</v>
      </c>
      <c r="E13" s="78">
        <v>115.98</v>
      </c>
      <c r="F13" s="78">
        <v>146.72</v>
      </c>
    </row>
    <row r="14">
      <c r="A14" s="47" t="s">
        <v>47</v>
      </c>
      <c r="B14" s="47" t="s">
        <v>22</v>
      </c>
      <c r="C14" s="78">
        <v>1.0</v>
      </c>
      <c r="D14" s="78">
        <v>0.0</v>
      </c>
      <c r="E14" s="78">
        <v>137.72</v>
      </c>
      <c r="F14" s="78">
        <v>120.16</v>
      </c>
    </row>
    <row r="15">
      <c r="A15" s="47" t="s">
        <v>21</v>
      </c>
      <c r="B15" s="47" t="s">
        <v>22</v>
      </c>
      <c r="C15" s="78">
        <v>1.0</v>
      </c>
      <c r="D15" s="78">
        <v>0.0</v>
      </c>
      <c r="E15" s="78">
        <v>115.72</v>
      </c>
      <c r="F15" s="78">
        <v>112.72</v>
      </c>
    </row>
    <row r="16">
      <c r="A16" s="47" t="s">
        <v>55</v>
      </c>
      <c r="B16" s="47" t="s">
        <v>22</v>
      </c>
      <c r="C16" s="78">
        <v>0.0</v>
      </c>
      <c r="D16" s="78">
        <v>1.0</v>
      </c>
      <c r="E16" s="78">
        <v>112.72</v>
      </c>
      <c r="F16" s="78">
        <v>115.72</v>
      </c>
    </row>
    <row r="17">
      <c r="A17" s="47" t="s">
        <v>44</v>
      </c>
      <c r="B17" s="47" t="s">
        <v>22</v>
      </c>
      <c r="C17" s="78">
        <v>0.0</v>
      </c>
      <c r="D17" s="78">
        <v>1.0</v>
      </c>
      <c r="E17" s="78">
        <v>134.02</v>
      </c>
      <c r="F17" s="78">
        <v>134.06</v>
      </c>
    </row>
    <row r="18">
      <c r="A18" s="47" t="s">
        <v>18</v>
      </c>
      <c r="B18" s="47" t="s">
        <v>15</v>
      </c>
      <c r="C18" s="78">
        <v>1.0</v>
      </c>
      <c r="D18" s="78">
        <v>0.0</v>
      </c>
      <c r="E18" s="78">
        <v>129.32</v>
      </c>
      <c r="F18" s="78">
        <v>116.18</v>
      </c>
    </row>
    <row r="19">
      <c r="A19" s="47" t="s">
        <v>14</v>
      </c>
      <c r="B19" s="47" t="s">
        <v>15</v>
      </c>
      <c r="C19" s="78">
        <v>1.0</v>
      </c>
      <c r="D19" s="78">
        <v>0.0</v>
      </c>
      <c r="E19" s="78">
        <v>148.76</v>
      </c>
      <c r="F19" s="78">
        <v>85.22</v>
      </c>
    </row>
    <row r="20">
      <c r="A20" s="47" t="s">
        <v>70</v>
      </c>
      <c r="B20" s="47" t="s">
        <v>15</v>
      </c>
      <c r="C20" s="78">
        <v>0.0</v>
      </c>
      <c r="D20" s="78">
        <v>1.0</v>
      </c>
      <c r="E20" s="78">
        <v>116.18</v>
      </c>
      <c r="F20" s="78">
        <v>129.32</v>
      </c>
    </row>
    <row r="21">
      <c r="A21" s="47" t="s">
        <v>64</v>
      </c>
      <c r="B21" s="47" t="s">
        <v>15</v>
      </c>
      <c r="C21" s="78">
        <v>1.0</v>
      </c>
      <c r="D21" s="78">
        <v>0.0</v>
      </c>
      <c r="E21" s="78">
        <v>122.44</v>
      </c>
      <c r="F21" s="78">
        <v>116.12</v>
      </c>
    </row>
    <row r="22">
      <c r="A22" s="47" t="s">
        <v>40</v>
      </c>
      <c r="B22" s="47" t="s">
        <v>15</v>
      </c>
      <c r="C22" s="78">
        <v>0.0</v>
      </c>
      <c r="D22" s="78">
        <v>1.0</v>
      </c>
      <c r="E22" s="78">
        <v>151.26</v>
      </c>
      <c r="F22" s="78">
        <v>160.48</v>
      </c>
    </row>
    <row r="23">
      <c r="A23" s="47" t="s">
        <v>46</v>
      </c>
      <c r="B23" s="47" t="s">
        <v>15</v>
      </c>
      <c r="C23" s="78">
        <v>0.0</v>
      </c>
      <c r="D23" s="78">
        <v>1.0</v>
      </c>
      <c r="E23" s="78">
        <v>116.12</v>
      </c>
      <c r="F23" s="78">
        <v>122.44</v>
      </c>
    </row>
    <row r="24">
      <c r="A24" s="47" t="s">
        <v>54</v>
      </c>
      <c r="B24" s="47" t="s">
        <v>15</v>
      </c>
      <c r="C24" s="78">
        <v>1.0</v>
      </c>
      <c r="D24" s="78">
        <v>0.0</v>
      </c>
      <c r="E24" s="78">
        <v>160.48</v>
      </c>
      <c r="F24" s="78">
        <v>151.26</v>
      </c>
    </row>
    <row r="25">
      <c r="A25" s="47" t="s">
        <v>72</v>
      </c>
      <c r="B25" s="47" t="s">
        <v>15</v>
      </c>
      <c r="C25" s="78">
        <v>0.0</v>
      </c>
      <c r="D25" s="78">
        <v>1.0</v>
      </c>
      <c r="E25" s="78">
        <v>85.22</v>
      </c>
      <c r="F25" s="78">
        <v>148.76</v>
      </c>
    </row>
    <row r="26">
      <c r="A26" s="47" t="s">
        <v>51</v>
      </c>
      <c r="B26" s="47" t="s">
        <v>28</v>
      </c>
      <c r="C26" s="78">
        <v>1.0</v>
      </c>
      <c r="D26" s="78">
        <v>0.0</v>
      </c>
      <c r="E26" s="78">
        <v>152.28</v>
      </c>
      <c r="F26" s="78">
        <v>119.32</v>
      </c>
    </row>
    <row r="27">
      <c r="A27" s="47" t="s">
        <v>59</v>
      </c>
      <c r="B27" s="47" t="s">
        <v>28</v>
      </c>
      <c r="C27" s="78">
        <v>1.0</v>
      </c>
      <c r="D27" s="78">
        <v>0.0</v>
      </c>
      <c r="E27" s="78">
        <v>138.62</v>
      </c>
      <c r="F27" s="78">
        <v>132.38</v>
      </c>
    </row>
    <row r="28">
      <c r="A28" s="47" t="s">
        <v>62</v>
      </c>
      <c r="B28" s="47" t="s">
        <v>28</v>
      </c>
      <c r="C28" s="78">
        <v>0.0</v>
      </c>
      <c r="D28" s="78">
        <v>1.0</v>
      </c>
      <c r="E28" s="78">
        <v>119.32</v>
      </c>
      <c r="F28" s="78">
        <v>152.28</v>
      </c>
    </row>
    <row r="29">
      <c r="A29" s="47" t="s">
        <v>27</v>
      </c>
      <c r="B29" s="47" t="s">
        <v>28</v>
      </c>
      <c r="C29" s="78">
        <v>1.0</v>
      </c>
      <c r="D29" s="78">
        <v>0.0</v>
      </c>
      <c r="E29" s="78">
        <v>106.84</v>
      </c>
      <c r="F29" s="78">
        <v>97.82</v>
      </c>
    </row>
    <row r="30">
      <c r="A30" s="47" t="s">
        <v>66</v>
      </c>
      <c r="B30" s="47" t="s">
        <v>28</v>
      </c>
      <c r="C30" s="78">
        <v>1.0</v>
      </c>
      <c r="D30" s="78">
        <v>0.0</v>
      </c>
      <c r="E30" s="78">
        <v>118.36</v>
      </c>
      <c r="F30" s="78">
        <v>103.2</v>
      </c>
    </row>
    <row r="31">
      <c r="A31" s="47" t="s">
        <v>43</v>
      </c>
      <c r="B31" s="47" t="s">
        <v>28</v>
      </c>
      <c r="C31" s="78">
        <v>0.0</v>
      </c>
      <c r="D31" s="78">
        <v>1.0</v>
      </c>
      <c r="E31" s="78">
        <v>132.38</v>
      </c>
      <c r="F31" s="78">
        <v>138.62</v>
      </c>
    </row>
    <row r="32">
      <c r="A32" s="47" t="s">
        <v>37</v>
      </c>
      <c r="B32" s="47" t="s">
        <v>28</v>
      </c>
      <c r="C32" s="78">
        <v>0.0</v>
      </c>
      <c r="D32" s="78">
        <v>1.0</v>
      </c>
      <c r="E32" s="78">
        <v>103.2</v>
      </c>
      <c r="F32" s="78">
        <v>118.36</v>
      </c>
    </row>
    <row r="33">
      <c r="A33" s="47" t="s">
        <v>78</v>
      </c>
      <c r="B33" s="47" t="s">
        <v>28</v>
      </c>
      <c r="C33" s="78">
        <v>0.0</v>
      </c>
      <c r="D33" s="78">
        <v>1.0</v>
      </c>
      <c r="E33" s="78">
        <v>97.82</v>
      </c>
      <c r="F33" s="78">
        <v>106.84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80</v>
      </c>
      <c r="B1" s="47" t="s">
        <v>81</v>
      </c>
      <c r="C1" s="47" t="s">
        <v>0</v>
      </c>
      <c r="D1" s="47" t="s">
        <v>1</v>
      </c>
      <c r="E1" s="47" t="s">
        <v>267</v>
      </c>
      <c r="F1" s="47" t="s">
        <v>268</v>
      </c>
    </row>
    <row r="2">
      <c r="A2" s="47" t="s">
        <v>29</v>
      </c>
      <c r="B2" s="47" t="s">
        <v>11</v>
      </c>
      <c r="C2" s="78">
        <v>0.0</v>
      </c>
      <c r="D2" s="78">
        <v>1.0</v>
      </c>
      <c r="E2" s="78">
        <v>106.28</v>
      </c>
      <c r="F2" s="78">
        <v>108.3</v>
      </c>
    </row>
    <row r="3">
      <c r="A3" s="47" t="s">
        <v>32</v>
      </c>
      <c r="B3" s="47" t="s">
        <v>11</v>
      </c>
      <c r="C3" s="78">
        <v>0.0</v>
      </c>
      <c r="D3" s="78">
        <v>1.0</v>
      </c>
      <c r="E3" s="78">
        <v>95.34</v>
      </c>
      <c r="F3" s="78">
        <v>171.1</v>
      </c>
    </row>
    <row r="4">
      <c r="A4" s="47" t="s">
        <v>9</v>
      </c>
      <c r="B4" s="47" t="s">
        <v>11</v>
      </c>
      <c r="C4" s="78">
        <v>1.0</v>
      </c>
      <c r="D4" s="78">
        <v>0.0</v>
      </c>
      <c r="E4" s="78">
        <v>175.88</v>
      </c>
      <c r="F4" s="78">
        <v>140.14</v>
      </c>
    </row>
    <row r="5">
      <c r="A5" s="47" t="s">
        <v>19</v>
      </c>
      <c r="B5" s="47" t="s">
        <v>11</v>
      </c>
      <c r="C5" s="78">
        <v>0.0</v>
      </c>
      <c r="D5" s="78">
        <v>1.0</v>
      </c>
      <c r="E5" s="78">
        <v>131.52</v>
      </c>
      <c r="F5" s="78">
        <v>138.3</v>
      </c>
    </row>
    <row r="6">
      <c r="A6" s="47" t="s">
        <v>25</v>
      </c>
      <c r="B6" s="47" t="s">
        <v>11</v>
      </c>
      <c r="C6" s="78">
        <v>0.0</v>
      </c>
      <c r="D6" s="78">
        <v>1.0</v>
      </c>
      <c r="E6" s="78">
        <v>140.14</v>
      </c>
      <c r="F6" s="78">
        <v>175.88</v>
      </c>
    </row>
    <row r="7">
      <c r="A7" s="47" t="s">
        <v>12</v>
      </c>
      <c r="B7" s="47" t="s">
        <v>11</v>
      </c>
      <c r="C7" s="78">
        <v>1.0</v>
      </c>
      <c r="D7" s="78">
        <v>0.0</v>
      </c>
      <c r="E7" s="78">
        <v>138.3</v>
      </c>
      <c r="F7" s="78">
        <v>131.52</v>
      </c>
    </row>
    <row r="8">
      <c r="A8" s="47" t="s">
        <v>23</v>
      </c>
      <c r="B8" s="47" t="s">
        <v>11</v>
      </c>
      <c r="C8" s="78">
        <v>1.0</v>
      </c>
      <c r="D8" s="78">
        <v>0.0</v>
      </c>
      <c r="E8" s="78">
        <v>171.1</v>
      </c>
      <c r="F8" s="78">
        <v>95.34</v>
      </c>
    </row>
    <row r="9">
      <c r="A9" s="47" t="s">
        <v>16</v>
      </c>
      <c r="B9" s="47" t="s">
        <v>11</v>
      </c>
      <c r="C9" s="78">
        <v>1.0</v>
      </c>
      <c r="D9" s="78">
        <v>0.0</v>
      </c>
      <c r="E9" s="78">
        <v>108.3</v>
      </c>
      <c r="F9" s="78">
        <v>106.28</v>
      </c>
    </row>
    <row r="10">
      <c r="A10" s="47" t="s">
        <v>31</v>
      </c>
      <c r="B10" s="47" t="s">
        <v>22</v>
      </c>
      <c r="C10" s="78">
        <v>1.0</v>
      </c>
      <c r="D10" s="78">
        <v>0.0</v>
      </c>
      <c r="E10" s="78">
        <v>116.78</v>
      </c>
      <c r="F10" s="78">
        <v>111.78</v>
      </c>
    </row>
    <row r="11">
      <c r="A11" s="47" t="s">
        <v>34</v>
      </c>
      <c r="B11" s="47" t="s">
        <v>22</v>
      </c>
      <c r="C11" s="78">
        <v>1.0</v>
      </c>
      <c r="D11" s="78">
        <v>0.0</v>
      </c>
      <c r="E11" s="78">
        <v>126.2</v>
      </c>
      <c r="F11" s="78">
        <v>117.42</v>
      </c>
    </row>
    <row r="12">
      <c r="A12" s="47" t="s">
        <v>52</v>
      </c>
      <c r="B12" s="47" t="s">
        <v>22</v>
      </c>
      <c r="C12" s="78">
        <v>0.0</v>
      </c>
      <c r="D12" s="78">
        <v>1.0</v>
      </c>
      <c r="E12" s="78">
        <v>117.42</v>
      </c>
      <c r="F12" s="78">
        <v>126.2</v>
      </c>
    </row>
    <row r="13">
      <c r="A13" s="47" t="s">
        <v>49</v>
      </c>
      <c r="B13" s="47" t="s">
        <v>22</v>
      </c>
      <c r="C13" s="78">
        <v>0.0</v>
      </c>
      <c r="D13" s="78">
        <v>1.0</v>
      </c>
      <c r="E13" s="78">
        <v>171.14</v>
      </c>
      <c r="F13" s="78">
        <v>174.1</v>
      </c>
    </row>
    <row r="14">
      <c r="A14" s="47" t="s">
        <v>47</v>
      </c>
      <c r="B14" s="47" t="s">
        <v>22</v>
      </c>
      <c r="C14" s="78">
        <v>0.0</v>
      </c>
      <c r="D14" s="78">
        <v>1.0</v>
      </c>
      <c r="E14" s="78">
        <v>124.7</v>
      </c>
      <c r="F14" s="78">
        <v>128.74</v>
      </c>
    </row>
    <row r="15">
      <c r="A15" s="47" t="s">
        <v>21</v>
      </c>
      <c r="B15" s="47" t="s">
        <v>22</v>
      </c>
      <c r="C15" s="78">
        <v>1.0</v>
      </c>
      <c r="D15" s="78">
        <v>0.0</v>
      </c>
      <c r="E15" s="78">
        <v>174.1</v>
      </c>
      <c r="F15" s="78">
        <v>171.14</v>
      </c>
    </row>
    <row r="16">
      <c r="A16" s="47" t="s">
        <v>55</v>
      </c>
      <c r="B16" s="47" t="s">
        <v>22</v>
      </c>
      <c r="C16" s="78">
        <v>0.0</v>
      </c>
      <c r="D16" s="78">
        <v>1.0</v>
      </c>
      <c r="E16" s="78">
        <v>111.78</v>
      </c>
      <c r="F16" s="78">
        <v>116.78</v>
      </c>
    </row>
    <row r="17">
      <c r="A17" s="47" t="s">
        <v>44</v>
      </c>
      <c r="B17" s="47" t="s">
        <v>22</v>
      </c>
      <c r="C17" s="78">
        <v>1.0</v>
      </c>
      <c r="D17" s="78">
        <v>0.0</v>
      </c>
      <c r="E17" s="78">
        <v>128.74</v>
      </c>
      <c r="F17" s="78">
        <v>124.7</v>
      </c>
    </row>
    <row r="18">
      <c r="A18" s="47" t="s">
        <v>18</v>
      </c>
      <c r="B18" s="47" t="s">
        <v>15</v>
      </c>
      <c r="C18" s="78">
        <v>1.0</v>
      </c>
      <c r="D18" s="78">
        <v>0.0</v>
      </c>
      <c r="E18" s="78">
        <v>161.3</v>
      </c>
      <c r="F18" s="78">
        <v>111.3</v>
      </c>
    </row>
    <row r="19">
      <c r="A19" s="47" t="s">
        <v>14</v>
      </c>
      <c r="B19" s="47" t="s">
        <v>15</v>
      </c>
      <c r="C19" s="78">
        <v>1.0</v>
      </c>
      <c r="D19" s="78">
        <v>0.0</v>
      </c>
      <c r="E19" s="78">
        <v>143.3</v>
      </c>
      <c r="F19" s="78">
        <v>121.0</v>
      </c>
    </row>
    <row r="20">
      <c r="A20" s="47" t="s">
        <v>70</v>
      </c>
      <c r="B20" s="47" t="s">
        <v>15</v>
      </c>
      <c r="C20" s="78">
        <v>0.0</v>
      </c>
      <c r="D20" s="78">
        <v>1.0</v>
      </c>
      <c r="E20" s="78">
        <v>102.44</v>
      </c>
      <c r="F20" s="78">
        <v>139.22</v>
      </c>
    </row>
    <row r="21">
      <c r="A21" s="47" t="s">
        <v>64</v>
      </c>
      <c r="B21" s="47" t="s">
        <v>15</v>
      </c>
      <c r="C21" s="78">
        <v>0.0</v>
      </c>
      <c r="D21" s="78">
        <v>1.0</v>
      </c>
      <c r="E21" s="78">
        <v>121.0</v>
      </c>
      <c r="F21" s="78">
        <v>143.3</v>
      </c>
    </row>
    <row r="22">
      <c r="A22" s="47" t="s">
        <v>40</v>
      </c>
      <c r="B22" s="47" t="s">
        <v>15</v>
      </c>
      <c r="C22" s="78">
        <v>1.0</v>
      </c>
      <c r="D22" s="78">
        <v>0.0</v>
      </c>
      <c r="E22" s="78">
        <v>139.22</v>
      </c>
      <c r="F22" s="78">
        <v>102.44</v>
      </c>
    </row>
    <row r="23">
      <c r="A23" s="47" t="s">
        <v>46</v>
      </c>
      <c r="B23" s="47" t="s">
        <v>15</v>
      </c>
      <c r="C23" s="78">
        <v>1.0</v>
      </c>
      <c r="D23" s="78">
        <v>0.0</v>
      </c>
      <c r="E23" s="78">
        <v>164.18</v>
      </c>
      <c r="F23" s="78">
        <v>112.34</v>
      </c>
    </row>
    <row r="24">
      <c r="A24" s="47" t="s">
        <v>54</v>
      </c>
      <c r="B24" s="47" t="s">
        <v>15</v>
      </c>
      <c r="C24" s="78">
        <v>0.0</v>
      </c>
      <c r="D24" s="78">
        <v>1.0</v>
      </c>
      <c r="E24" s="78">
        <v>111.3</v>
      </c>
      <c r="F24" s="78">
        <v>161.3</v>
      </c>
    </row>
    <row r="25">
      <c r="A25" s="47" t="s">
        <v>72</v>
      </c>
      <c r="B25" s="47" t="s">
        <v>15</v>
      </c>
      <c r="C25" s="78">
        <v>0.0</v>
      </c>
      <c r="D25" s="78">
        <v>1.0</v>
      </c>
      <c r="E25" s="78">
        <v>112.34</v>
      </c>
      <c r="F25" s="78">
        <v>164.18</v>
      </c>
    </row>
    <row r="26">
      <c r="A26" s="47" t="s">
        <v>51</v>
      </c>
      <c r="B26" s="47" t="s">
        <v>28</v>
      </c>
      <c r="C26" s="78">
        <v>0.0</v>
      </c>
      <c r="D26" s="78">
        <v>1.0</v>
      </c>
      <c r="E26" s="78">
        <v>122.64</v>
      </c>
      <c r="F26" s="78">
        <v>191.86</v>
      </c>
    </row>
    <row r="27">
      <c r="A27" s="47" t="s">
        <v>59</v>
      </c>
      <c r="B27" s="47" t="s">
        <v>28</v>
      </c>
      <c r="C27" s="78">
        <v>0.0</v>
      </c>
      <c r="D27" s="78">
        <v>1.0</v>
      </c>
      <c r="E27" s="78">
        <v>111.28</v>
      </c>
      <c r="F27" s="78">
        <v>159.54</v>
      </c>
    </row>
    <row r="28">
      <c r="A28" s="47" t="s">
        <v>62</v>
      </c>
      <c r="B28" s="47" t="s">
        <v>28</v>
      </c>
      <c r="C28" s="78">
        <v>1.0</v>
      </c>
      <c r="D28" s="78">
        <v>0.0</v>
      </c>
      <c r="E28" s="78">
        <v>130.48</v>
      </c>
      <c r="F28" s="78">
        <v>124.0</v>
      </c>
    </row>
    <row r="29">
      <c r="A29" s="47" t="s">
        <v>27</v>
      </c>
      <c r="B29" s="47" t="s">
        <v>28</v>
      </c>
      <c r="C29" s="78">
        <v>1.0</v>
      </c>
      <c r="D29" s="78">
        <v>0.0</v>
      </c>
      <c r="E29" s="78">
        <v>159.54</v>
      </c>
      <c r="F29" s="78">
        <v>111.28</v>
      </c>
    </row>
    <row r="30">
      <c r="A30" s="47" t="s">
        <v>66</v>
      </c>
      <c r="B30" s="47" t="s">
        <v>28</v>
      </c>
      <c r="C30" s="78">
        <v>0.0</v>
      </c>
      <c r="D30" s="78">
        <v>1.0</v>
      </c>
      <c r="E30" s="78">
        <v>124.0</v>
      </c>
      <c r="F30" s="78">
        <v>130.48</v>
      </c>
    </row>
    <row r="31">
      <c r="A31" s="47" t="s">
        <v>43</v>
      </c>
      <c r="B31" s="47" t="s">
        <v>28</v>
      </c>
      <c r="C31" s="78">
        <v>1.0</v>
      </c>
      <c r="D31" s="78">
        <v>0.0</v>
      </c>
      <c r="E31" s="78">
        <v>149.2</v>
      </c>
      <c r="F31" s="78">
        <v>119.42</v>
      </c>
    </row>
    <row r="32">
      <c r="A32" s="47" t="s">
        <v>37</v>
      </c>
      <c r="B32" s="47" t="s">
        <v>28</v>
      </c>
      <c r="C32" s="78">
        <v>1.0</v>
      </c>
      <c r="D32" s="78">
        <v>0.0</v>
      </c>
      <c r="E32" s="78">
        <v>191.86</v>
      </c>
      <c r="F32" s="78">
        <v>122.64</v>
      </c>
    </row>
    <row r="33">
      <c r="A33" s="47" t="s">
        <v>78</v>
      </c>
      <c r="B33" s="47" t="s">
        <v>28</v>
      </c>
      <c r="C33" s="78">
        <v>0.0</v>
      </c>
      <c r="D33" s="78">
        <v>1.0</v>
      </c>
      <c r="E33" s="78">
        <v>119.42</v>
      </c>
      <c r="F33" s="78">
        <v>149.2</v>
      </c>
    </row>
  </sheetData>
  <drawing r:id="rId1"/>
</worksheet>
</file>