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uisg\Downloads\"/>
    </mc:Choice>
  </mc:AlternateContent>
  <xr:revisionPtr revIDLastSave="0" documentId="13_ncr:1_{27BA0EDA-5A7C-4A9F-A8B9-8A7B9E88838C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Tabla Mortalidad" sheetId="1" r:id="rId1"/>
    <sheet name="Resumen" sheetId="15" r:id="rId2"/>
    <sheet name="Rentas" sheetId="16" r:id="rId3"/>
    <sheet name="Gasto_Pen" sheetId="17" r:id="rId4"/>
    <sheet name="Flujos Reserva" sheetId="18" r:id="rId5"/>
  </sheets>
  <externalReferences>
    <externalReference r:id="rId6"/>
  </externalReferences>
  <definedNames>
    <definedName name="TABLA">'Tabla Mortalidad'!$K$5:$L$86</definedName>
    <definedName name="TH">[1]TM_Hombres!$A$3:$C$103</definedName>
    <definedName name="TM">[1]TM_Mujeres!$A$3:$C$103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7" l="1"/>
  <c r="B7" i="16"/>
  <c r="B8" i="16"/>
  <c r="B9" i="16"/>
  <c r="B10" i="16"/>
  <c r="B6" i="16"/>
  <c r="C2" i="17"/>
  <c r="W3" i="1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AT6" i="17"/>
  <c r="AU6" i="17"/>
  <c r="AV6" i="17"/>
  <c r="AW6" i="17"/>
  <c r="AX6" i="17"/>
  <c r="AY6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P5" i="17"/>
  <c r="AQ5" i="17"/>
  <c r="AR5" i="17"/>
  <c r="AS5" i="17"/>
  <c r="AT5" i="17"/>
  <c r="AU5" i="17"/>
  <c r="AV5" i="17"/>
  <c r="AW5" i="17"/>
  <c r="AX5" i="17"/>
  <c r="AY5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P4" i="17"/>
  <c r="AQ4" i="17"/>
  <c r="AR4" i="17"/>
  <c r="AS4" i="17"/>
  <c r="AT4" i="17"/>
  <c r="AU4" i="17"/>
  <c r="AV4" i="17"/>
  <c r="AW4" i="17"/>
  <c r="AX4" i="17"/>
  <c r="AY4" i="17"/>
  <c r="AA3" i="17"/>
  <c r="AB3" i="17"/>
  <c r="AC3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P3" i="17"/>
  <c r="AQ3" i="17"/>
  <c r="AR3" i="17"/>
  <c r="AS3" i="17"/>
  <c r="AT3" i="17"/>
  <c r="AU3" i="17"/>
  <c r="AV3" i="17"/>
  <c r="AW3" i="17"/>
  <c r="AX3" i="17"/>
  <c r="AY3" i="17"/>
  <c r="Z3" i="17"/>
  <c r="Z4" i="17"/>
  <c r="Z5" i="17"/>
  <c r="Z6" i="17"/>
  <c r="Y3" i="17"/>
  <c r="Y4" i="17"/>
  <c r="Y5" i="17"/>
  <c r="Y6" i="17"/>
  <c r="X3" i="17"/>
  <c r="X4" i="17"/>
  <c r="X5" i="17"/>
  <c r="X6" i="17"/>
  <c r="W3" i="17"/>
  <c r="W4" i="17"/>
  <c r="W5" i="17"/>
  <c r="W6" i="17"/>
  <c r="V3" i="17"/>
  <c r="V4" i="17"/>
  <c r="V5" i="17"/>
  <c r="V6" i="17"/>
  <c r="U3" i="17"/>
  <c r="U4" i="17"/>
  <c r="U5" i="17"/>
  <c r="U6" i="17"/>
  <c r="T3" i="17"/>
  <c r="T4" i="17"/>
  <c r="T5" i="17"/>
  <c r="T6" i="17"/>
  <c r="S3" i="17"/>
  <c r="S4" i="17"/>
  <c r="S5" i="17"/>
  <c r="S6" i="17"/>
  <c r="R3" i="17"/>
  <c r="R4" i="17"/>
  <c r="R5" i="17"/>
  <c r="R6" i="17"/>
  <c r="Q3" i="17"/>
  <c r="Q4" i="17"/>
  <c r="Q5" i="17"/>
  <c r="Q6" i="17"/>
  <c r="P3" i="17"/>
  <c r="P4" i="17"/>
  <c r="P5" i="17"/>
  <c r="P6" i="17"/>
  <c r="O3" i="17"/>
  <c r="O4" i="17"/>
  <c r="O5" i="17"/>
  <c r="O6" i="17"/>
  <c r="N3" i="17"/>
  <c r="N4" i="17"/>
  <c r="N5" i="17"/>
  <c r="N6" i="17"/>
  <c r="M3" i="17"/>
  <c r="M4" i="17"/>
  <c r="M5" i="17"/>
  <c r="M6" i="17"/>
  <c r="L3" i="17"/>
  <c r="L4" i="17"/>
  <c r="L5" i="17"/>
  <c r="L6" i="17"/>
  <c r="K3" i="17"/>
  <c r="K4" i="17"/>
  <c r="K5" i="17"/>
  <c r="K6" i="17"/>
  <c r="J3" i="17"/>
  <c r="J4" i="17"/>
  <c r="J5" i="17"/>
  <c r="J6" i="17"/>
  <c r="I3" i="17"/>
  <c r="I4" i="17"/>
  <c r="I5" i="17"/>
  <c r="I6" i="17"/>
  <c r="H3" i="17"/>
  <c r="H4" i="17"/>
  <c r="H5" i="17"/>
  <c r="H6" i="17"/>
  <c r="G3" i="17"/>
  <c r="G4" i="17"/>
  <c r="G5" i="17"/>
  <c r="G6" i="17"/>
  <c r="F3" i="17"/>
  <c r="F4" i="17"/>
  <c r="F5" i="17"/>
  <c r="F6" i="17"/>
  <c r="E3" i="17"/>
  <c r="E4" i="17"/>
  <c r="E5" i="17"/>
  <c r="E6" i="17"/>
  <c r="D3" i="17"/>
  <c r="D4" i="17"/>
  <c r="D5" i="17"/>
  <c r="D6" i="17"/>
  <c r="C3" i="17"/>
  <c r="C4" i="17"/>
  <c r="C5" i="17"/>
  <c r="C6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AJ2" i="17"/>
  <c r="AK2" i="17"/>
  <c r="AL2" i="17"/>
  <c r="AM2" i="17"/>
  <c r="AN2" i="17"/>
  <c r="AO2" i="17"/>
  <c r="AP2" i="17"/>
  <c r="AQ2" i="17"/>
  <c r="AR2" i="17"/>
  <c r="AS2" i="17"/>
  <c r="AT2" i="17"/>
  <c r="AU2" i="17"/>
  <c r="AV2" i="17"/>
  <c r="AW2" i="17"/>
  <c r="AX2" i="17"/>
  <c r="AY2" i="17"/>
  <c r="D2" i="17"/>
  <c r="E2" i="17"/>
  <c r="B3" i="17"/>
  <c r="B4" i="17"/>
  <c r="B5" i="17"/>
  <c r="B6" i="17"/>
  <c r="E6" i="1" l="1"/>
  <c r="T7" i="1" l="1"/>
  <c r="T6" i="1"/>
  <c r="S6" i="1"/>
  <c r="L6" i="1"/>
  <c r="D7" i="1"/>
  <c r="F6" i="1" l="1"/>
  <c r="V6" i="1" l="1"/>
  <c r="V7" i="1"/>
  <c r="V81" i="1"/>
  <c r="V80" i="1"/>
  <c r="L7" i="1"/>
  <c r="E7" i="1"/>
  <c r="F7" i="1"/>
  <c r="D8" i="1"/>
  <c r="E8" i="1" l="1"/>
  <c r="L8" i="1"/>
  <c r="N7" i="1" s="1"/>
  <c r="F8" i="1"/>
  <c r="D9" i="1"/>
  <c r="Q6" i="1"/>
  <c r="R6" i="1" s="1"/>
  <c r="M6" i="1"/>
  <c r="N6" i="1"/>
  <c r="S7" i="1"/>
  <c r="L9" i="1" l="1"/>
  <c r="E9" i="1"/>
  <c r="D10" i="1" s="1"/>
  <c r="S8" i="1"/>
  <c r="M7" i="1"/>
  <c r="Q7" i="1"/>
  <c r="R7" i="1" s="1"/>
  <c r="N8" i="1"/>
  <c r="V8" i="1"/>
  <c r="L10" i="1" l="1"/>
  <c r="E10" i="1"/>
  <c r="D11" i="1" s="1"/>
  <c r="M8" i="1"/>
  <c r="S9" i="1"/>
  <c r="Q8" i="1"/>
  <c r="R8" i="1" s="1"/>
  <c r="V9" i="1"/>
  <c r="F9" i="1"/>
  <c r="L11" i="1" l="1"/>
  <c r="E11" i="1"/>
  <c r="D12" i="1" s="1"/>
  <c r="F10" i="1"/>
  <c r="M9" i="1"/>
  <c r="N10" i="1"/>
  <c r="S10" i="1"/>
  <c r="Q9" i="1"/>
  <c r="R9" i="1" s="1"/>
  <c r="V10" i="1"/>
  <c r="N9" i="1"/>
  <c r="L12" i="1" l="1"/>
  <c r="E12" i="1"/>
  <c r="D13" i="1" s="1"/>
  <c r="F11" i="1"/>
  <c r="Q10" i="1"/>
  <c r="R10" i="1" s="1"/>
  <c r="S11" i="1"/>
  <c r="N11" i="1"/>
  <c r="M10" i="1"/>
  <c r="V11" i="1"/>
  <c r="F12" i="1" l="1"/>
  <c r="L13" i="1"/>
  <c r="E13" i="1"/>
  <c r="D14" i="1" s="1"/>
  <c r="S12" i="1"/>
  <c r="M11" i="1"/>
  <c r="Q11" i="1"/>
  <c r="R11" i="1" s="1"/>
  <c r="N12" i="1"/>
  <c r="V12" i="1"/>
  <c r="F13" i="1" l="1"/>
  <c r="L14" i="1"/>
  <c r="E14" i="1"/>
  <c r="D15" i="1" s="1"/>
  <c r="M12" i="1"/>
  <c r="Q12" i="1"/>
  <c r="R12" i="1" s="1"/>
  <c r="S13" i="1"/>
  <c r="V13" i="1"/>
  <c r="F14" i="1" l="1"/>
  <c r="M13" i="1"/>
  <c r="Q13" i="1"/>
  <c r="R13" i="1" s="1"/>
  <c r="S14" i="1"/>
  <c r="V14" i="1"/>
  <c r="N13" i="1"/>
  <c r="L15" i="1"/>
  <c r="E15" i="1"/>
  <c r="D16" i="1" s="1"/>
  <c r="Q14" i="1" l="1"/>
  <c r="R14" i="1" s="1"/>
  <c r="M14" i="1"/>
  <c r="S15" i="1"/>
  <c r="V15" i="1"/>
  <c r="N14" i="1"/>
  <c r="L16" i="1"/>
  <c r="N15" i="1" s="1"/>
  <c r="E16" i="1"/>
  <c r="D17" i="1" s="1"/>
  <c r="F15" i="1"/>
  <c r="F16" i="1" l="1"/>
  <c r="L17" i="1"/>
  <c r="E17" i="1"/>
  <c r="D18" i="1" s="1"/>
  <c r="S16" i="1"/>
  <c r="M15" i="1"/>
  <c r="Q15" i="1"/>
  <c r="R15" i="1" s="1"/>
  <c r="N16" i="1"/>
  <c r="V16" i="1"/>
  <c r="L18" i="1" l="1"/>
  <c r="N17" i="1" s="1"/>
  <c r="E18" i="1"/>
  <c r="D19" i="1" s="1"/>
  <c r="S17" i="1"/>
  <c r="M16" i="1"/>
  <c r="Q16" i="1"/>
  <c r="R16" i="1" s="1"/>
  <c r="V17" i="1"/>
  <c r="F17" i="1"/>
  <c r="F18" i="1" l="1"/>
  <c r="L19" i="1"/>
  <c r="E19" i="1"/>
  <c r="D20" i="1" s="1"/>
  <c r="M17" i="1"/>
  <c r="N18" i="1"/>
  <c r="S18" i="1"/>
  <c r="Q17" i="1"/>
  <c r="R17" i="1" s="1"/>
  <c r="V18" i="1"/>
  <c r="L20" i="1" l="1"/>
  <c r="E20" i="1"/>
  <c r="D21" i="1" s="1"/>
  <c r="F19" i="1"/>
  <c r="Q18" i="1"/>
  <c r="R18" i="1" s="1"/>
  <c r="S19" i="1"/>
  <c r="N19" i="1"/>
  <c r="M18" i="1"/>
  <c r="V19" i="1"/>
  <c r="L21" i="1" l="1"/>
  <c r="N20" i="1" s="1"/>
  <c r="E21" i="1"/>
  <c r="D22" i="1" s="1"/>
  <c r="F20" i="1"/>
  <c r="S20" i="1"/>
  <c r="M19" i="1"/>
  <c r="Q19" i="1"/>
  <c r="R19" i="1" s="1"/>
  <c r="V20" i="1"/>
  <c r="F21" i="1" l="1"/>
  <c r="L22" i="1"/>
  <c r="E22" i="1"/>
  <c r="D23" i="1" s="1"/>
  <c r="M20" i="1"/>
  <c r="Q20" i="1"/>
  <c r="R20" i="1" s="1"/>
  <c r="S21" i="1"/>
  <c r="V21" i="1"/>
  <c r="F22" i="1" l="1"/>
  <c r="L23" i="1"/>
  <c r="E23" i="1"/>
  <c r="D24" i="1" s="1"/>
  <c r="M21" i="1"/>
  <c r="N22" i="1"/>
  <c r="Q21" i="1"/>
  <c r="R21" i="1" s="1"/>
  <c r="S22" i="1"/>
  <c r="V22" i="1"/>
  <c r="N21" i="1"/>
  <c r="L24" i="1" l="1"/>
  <c r="E24" i="1"/>
  <c r="D25" i="1" s="1"/>
  <c r="Q22" i="1"/>
  <c r="R22" i="1" s="1"/>
  <c r="M22" i="1"/>
  <c r="S23" i="1"/>
  <c r="V23" i="1"/>
  <c r="F23" i="1"/>
  <c r="L25" i="1" l="1"/>
  <c r="E25" i="1"/>
  <c r="D26" i="1" s="1"/>
  <c r="S24" i="1"/>
  <c r="M23" i="1"/>
  <c r="Q23" i="1"/>
  <c r="R23" i="1" s="1"/>
  <c r="N24" i="1"/>
  <c r="V24" i="1"/>
  <c r="N23" i="1"/>
  <c r="F24" i="1"/>
  <c r="L26" i="1" l="1"/>
  <c r="E26" i="1"/>
  <c r="D27" i="1" s="1"/>
  <c r="M24" i="1"/>
  <c r="S25" i="1"/>
  <c r="Q24" i="1"/>
  <c r="R24" i="1" s="1"/>
  <c r="V25" i="1"/>
  <c r="F25" i="1"/>
  <c r="F26" i="1" l="1"/>
  <c r="L27" i="1"/>
  <c r="E27" i="1"/>
  <c r="D28" i="1" s="1"/>
  <c r="M25" i="1"/>
  <c r="S26" i="1"/>
  <c r="Q25" i="1"/>
  <c r="R25" i="1" s="1"/>
  <c r="V26" i="1"/>
  <c r="N25" i="1"/>
  <c r="F27" i="1" l="1"/>
  <c r="Q26" i="1"/>
  <c r="R26" i="1" s="1"/>
  <c r="S27" i="1"/>
  <c r="M26" i="1"/>
  <c r="V27" i="1"/>
  <c r="N26" i="1"/>
  <c r="L28" i="1"/>
  <c r="N27" i="1" s="1"/>
  <c r="E28" i="1"/>
  <c r="D29" i="1" s="1"/>
  <c r="L29" i="1" l="1"/>
  <c r="E29" i="1"/>
  <c r="D30" i="1" s="1"/>
  <c r="S28" i="1"/>
  <c r="M27" i="1"/>
  <c r="Q27" i="1"/>
  <c r="R27" i="1" s="1"/>
  <c r="V28" i="1"/>
  <c r="F28" i="1"/>
  <c r="L30" i="1" l="1"/>
  <c r="N29" i="1" s="1"/>
  <c r="E30" i="1"/>
  <c r="D31" i="1" s="1"/>
  <c r="M28" i="1"/>
  <c r="Q28" i="1"/>
  <c r="R28" i="1" s="1"/>
  <c r="S29" i="1"/>
  <c r="V29" i="1"/>
  <c r="N28" i="1"/>
  <c r="F29" i="1"/>
  <c r="L31" i="1" l="1"/>
  <c r="E31" i="1"/>
  <c r="D32" i="1" s="1"/>
  <c r="M29" i="1"/>
  <c r="N30" i="1"/>
  <c r="Q29" i="1"/>
  <c r="R29" i="1" s="1"/>
  <c r="S30" i="1"/>
  <c r="V30" i="1"/>
  <c r="F30" i="1"/>
  <c r="F31" i="1" l="1"/>
  <c r="L32" i="1"/>
  <c r="N31" i="1" s="1"/>
  <c r="E32" i="1"/>
  <c r="D33" i="1" s="1"/>
  <c r="Q30" i="1"/>
  <c r="R30" i="1" s="1"/>
  <c r="M30" i="1"/>
  <c r="S31" i="1"/>
  <c r="V31" i="1"/>
  <c r="F32" i="1" l="1"/>
  <c r="L33" i="1"/>
  <c r="E33" i="1"/>
  <c r="D34" i="1" s="1"/>
  <c r="S32" i="1"/>
  <c r="M31" i="1"/>
  <c r="Q31" i="1"/>
  <c r="R31" i="1" s="1"/>
  <c r="N32" i="1"/>
  <c r="V32" i="1"/>
  <c r="F33" i="1" l="1"/>
  <c r="L34" i="1"/>
  <c r="E34" i="1"/>
  <c r="D35" i="1" s="1"/>
  <c r="N33" i="1"/>
  <c r="S33" i="1"/>
  <c r="M32" i="1"/>
  <c r="Q32" i="1"/>
  <c r="R32" i="1" s="1"/>
  <c r="V33" i="1"/>
  <c r="F34" i="1" l="1"/>
  <c r="L35" i="1"/>
  <c r="E35" i="1"/>
  <c r="D36" i="1" s="1"/>
  <c r="N34" i="1"/>
  <c r="S34" i="1"/>
  <c r="Q33" i="1"/>
  <c r="R33" i="1" s="1"/>
  <c r="M33" i="1"/>
  <c r="V34" i="1"/>
  <c r="L36" i="1" l="1"/>
  <c r="E36" i="1"/>
  <c r="D37" i="1" s="1"/>
  <c r="F35" i="1"/>
  <c r="Q34" i="1"/>
  <c r="R34" i="1" s="1"/>
  <c r="S35" i="1"/>
  <c r="N35" i="1"/>
  <c r="M34" i="1"/>
  <c r="V35" i="1"/>
  <c r="M35" i="1" l="1"/>
  <c r="Q35" i="1"/>
  <c r="R35" i="1" s="1"/>
  <c r="S36" i="1"/>
  <c r="V36" i="1"/>
  <c r="F36" i="1"/>
  <c r="L37" i="1"/>
  <c r="N36" i="1" s="1"/>
  <c r="E37" i="1"/>
  <c r="D38" i="1" s="1"/>
  <c r="L38" i="1" l="1"/>
  <c r="E38" i="1"/>
  <c r="D39" i="1" s="1"/>
  <c r="N37" i="1"/>
  <c r="M36" i="1"/>
  <c r="S37" i="1"/>
  <c r="Q36" i="1"/>
  <c r="R36" i="1" s="1"/>
  <c r="V37" i="1"/>
  <c r="F37" i="1"/>
  <c r="L39" i="1" l="1"/>
  <c r="E39" i="1"/>
  <c r="D40" i="1" s="1"/>
  <c r="M37" i="1"/>
  <c r="Q37" i="1"/>
  <c r="R37" i="1" s="1"/>
  <c r="S38" i="1"/>
  <c r="V38" i="1"/>
  <c r="F38" i="1"/>
  <c r="Q38" i="1" l="1"/>
  <c r="R38" i="1" s="1"/>
  <c r="M38" i="1"/>
  <c r="S39" i="1"/>
  <c r="V39" i="1"/>
  <c r="N38" i="1"/>
  <c r="L40" i="1"/>
  <c r="N39" i="1" s="1"/>
  <c r="E40" i="1"/>
  <c r="D41" i="1" s="1"/>
  <c r="F39" i="1"/>
  <c r="S40" i="1" l="1"/>
  <c r="M39" i="1"/>
  <c r="Q39" i="1"/>
  <c r="R39" i="1" s="1"/>
  <c r="V40" i="1"/>
  <c r="F40" i="1"/>
  <c r="L41" i="1"/>
  <c r="E41" i="1"/>
  <c r="D42" i="1" s="1"/>
  <c r="L42" i="1" l="1"/>
  <c r="N41" i="1" s="1"/>
  <c r="E42" i="1"/>
  <c r="D43" i="1" s="1"/>
  <c r="S41" i="1"/>
  <c r="M40" i="1"/>
  <c r="Q40" i="1"/>
  <c r="R40" i="1" s="1"/>
  <c r="V41" i="1"/>
  <c r="N40" i="1"/>
  <c r="F41" i="1"/>
  <c r="L43" i="1" l="1"/>
  <c r="E43" i="1"/>
  <c r="D44" i="1" s="1"/>
  <c r="M41" i="1"/>
  <c r="N42" i="1"/>
  <c r="S42" i="1"/>
  <c r="Q41" i="1"/>
  <c r="R41" i="1" s="1"/>
  <c r="V42" i="1"/>
  <c r="F42" i="1"/>
  <c r="L44" i="1" l="1"/>
  <c r="E44" i="1"/>
  <c r="D45" i="1" s="1"/>
  <c r="F43" i="1"/>
  <c r="Q42" i="1"/>
  <c r="R42" i="1" s="1"/>
  <c r="S43" i="1"/>
  <c r="N43" i="1"/>
  <c r="M42" i="1"/>
  <c r="V43" i="1"/>
  <c r="F44" i="1" l="1"/>
  <c r="L45" i="1"/>
  <c r="E45" i="1"/>
  <c r="D46" i="1" s="1"/>
  <c r="S44" i="1"/>
  <c r="M43" i="1"/>
  <c r="Q43" i="1"/>
  <c r="R43" i="1" s="1"/>
  <c r="N44" i="1"/>
  <c r="V44" i="1"/>
  <c r="F45" i="1" l="1"/>
  <c r="M44" i="1"/>
  <c r="Q44" i="1"/>
  <c r="R44" i="1" s="1"/>
  <c r="S45" i="1"/>
  <c r="V45" i="1"/>
  <c r="L46" i="1"/>
  <c r="E46" i="1"/>
  <c r="D47" i="1" s="1"/>
  <c r="M45" i="1" l="1"/>
  <c r="Q45" i="1"/>
  <c r="R45" i="1" s="1"/>
  <c r="S46" i="1"/>
  <c r="V46" i="1"/>
  <c r="N45" i="1"/>
  <c r="L47" i="1"/>
  <c r="E47" i="1"/>
  <c r="D48" i="1" s="1"/>
  <c r="F46" i="1"/>
  <c r="F47" i="1" l="1"/>
  <c r="L48" i="1"/>
  <c r="E48" i="1"/>
  <c r="D49" i="1" s="1"/>
  <c r="Q46" i="1"/>
  <c r="R46" i="1" s="1"/>
  <c r="M46" i="1"/>
  <c r="S47" i="1"/>
  <c r="N47" i="1"/>
  <c r="V47" i="1"/>
  <c r="N46" i="1"/>
  <c r="F48" i="1" l="1"/>
  <c r="L49" i="1"/>
  <c r="E49" i="1"/>
  <c r="D50" i="1" s="1"/>
  <c r="S48" i="1"/>
  <c r="M47" i="1"/>
  <c r="Q47" i="1"/>
  <c r="R47" i="1" s="1"/>
  <c r="V48" i="1"/>
  <c r="F49" i="1" l="1"/>
  <c r="L50" i="1"/>
  <c r="E50" i="1"/>
  <c r="D51" i="1" s="1"/>
  <c r="M48" i="1"/>
  <c r="S49" i="1"/>
  <c r="N49" i="1"/>
  <c r="Q48" i="1"/>
  <c r="R48" i="1" s="1"/>
  <c r="V49" i="1"/>
  <c r="N48" i="1"/>
  <c r="L51" i="1" l="1"/>
  <c r="E51" i="1"/>
  <c r="D52" i="1" s="1"/>
  <c r="N50" i="1"/>
  <c r="S50" i="1"/>
  <c r="Q49" i="1"/>
  <c r="R49" i="1" s="1"/>
  <c r="M49" i="1"/>
  <c r="V50" i="1"/>
  <c r="F50" i="1"/>
  <c r="L52" i="1" l="1"/>
  <c r="E52" i="1"/>
  <c r="D53" i="1" s="1"/>
  <c r="F51" i="1"/>
  <c r="Q50" i="1"/>
  <c r="S51" i="1"/>
  <c r="N51" i="1"/>
  <c r="M50" i="1"/>
  <c r="V51" i="1"/>
  <c r="R50" i="1" l="1"/>
  <c r="L53" i="1"/>
  <c r="E53" i="1"/>
  <c r="D54" i="1" s="1"/>
  <c r="S52" i="1"/>
  <c r="M51" i="1"/>
  <c r="Q51" i="1"/>
  <c r="V52" i="1"/>
  <c r="F52" i="1"/>
  <c r="L54" i="1" l="1"/>
  <c r="N53" i="1" s="1"/>
  <c r="E54" i="1"/>
  <c r="D55" i="1" s="1"/>
  <c r="M52" i="1"/>
  <c r="Q52" i="1"/>
  <c r="S53" i="1"/>
  <c r="V53" i="1"/>
  <c r="F53" i="1"/>
  <c r="N52" i="1"/>
  <c r="R51" i="1"/>
  <c r="R52" i="1" l="1"/>
  <c r="L55" i="1"/>
  <c r="N54" i="1" s="1"/>
  <c r="E55" i="1"/>
  <c r="D56" i="1" s="1"/>
  <c r="F54" i="1"/>
  <c r="M53" i="1"/>
  <c r="Q53" i="1"/>
  <c r="S54" i="1"/>
  <c r="V54" i="1"/>
  <c r="F55" i="1" l="1"/>
  <c r="R53" i="1"/>
  <c r="Q54" i="1"/>
  <c r="M54" i="1"/>
  <c r="S55" i="1"/>
  <c r="N55" i="1"/>
  <c r="V55" i="1"/>
  <c r="L56" i="1"/>
  <c r="E56" i="1"/>
  <c r="D57" i="1" s="1"/>
  <c r="S56" i="1" l="1"/>
  <c r="M55" i="1"/>
  <c r="Q55" i="1"/>
  <c r="V56" i="1"/>
  <c r="F56" i="1"/>
  <c r="R54" i="1"/>
  <c r="L57" i="1"/>
  <c r="E57" i="1"/>
  <c r="D58" i="1" s="1"/>
  <c r="R55" i="1" l="1"/>
  <c r="L58" i="1"/>
  <c r="E58" i="1"/>
  <c r="D59" i="1" s="1"/>
  <c r="F57" i="1"/>
  <c r="N57" i="1"/>
  <c r="S57" i="1"/>
  <c r="M56" i="1"/>
  <c r="Q56" i="1"/>
  <c r="V57" i="1"/>
  <c r="N56" i="1"/>
  <c r="F58" i="1" l="1"/>
  <c r="L59" i="1"/>
  <c r="N58" i="1" s="1"/>
  <c r="E59" i="1"/>
  <c r="D60" i="1" s="1"/>
  <c r="M57" i="1"/>
  <c r="S58" i="1"/>
  <c r="Q57" i="1"/>
  <c r="V58" i="1"/>
  <c r="R56" i="1"/>
  <c r="F59" i="1" l="1"/>
  <c r="L60" i="1"/>
  <c r="E60" i="1"/>
  <c r="D61" i="1" s="1"/>
  <c r="Q58" i="1"/>
  <c r="S59" i="1"/>
  <c r="M58" i="1"/>
  <c r="V59" i="1"/>
  <c r="R57" i="1"/>
  <c r="R58" i="1" l="1"/>
  <c r="L61" i="1"/>
  <c r="E61" i="1"/>
  <c r="D62" i="1" s="1"/>
  <c r="S60" i="1"/>
  <c r="M59" i="1"/>
  <c r="Q59" i="1"/>
  <c r="N60" i="1"/>
  <c r="V60" i="1"/>
  <c r="N59" i="1"/>
  <c r="F60" i="1"/>
  <c r="F61" i="1" l="1"/>
  <c r="L62" i="1"/>
  <c r="E62" i="1"/>
  <c r="D63" i="1" s="1"/>
  <c r="R59" i="1"/>
  <c r="N61" i="1"/>
  <c r="M60" i="1"/>
  <c r="Q60" i="1"/>
  <c r="S61" i="1"/>
  <c r="V61" i="1"/>
  <c r="M61" i="1" l="1"/>
  <c r="Q61" i="1"/>
  <c r="S62" i="1"/>
  <c r="V62" i="1"/>
  <c r="R60" i="1"/>
  <c r="F62" i="1"/>
  <c r="L63" i="1"/>
  <c r="N62" i="1" s="1"/>
  <c r="E63" i="1"/>
  <c r="D64" i="1" s="1"/>
  <c r="L64" i="1" l="1"/>
  <c r="N63" i="1" s="1"/>
  <c r="E64" i="1"/>
  <c r="D65" i="1" s="1"/>
  <c r="F63" i="1"/>
  <c r="R61" i="1"/>
  <c r="Q62" i="1"/>
  <c r="M62" i="1"/>
  <c r="S63" i="1"/>
  <c r="V63" i="1"/>
  <c r="F64" i="1" l="1"/>
  <c r="R62" i="1"/>
  <c r="S64" i="1"/>
  <c r="M63" i="1"/>
  <c r="Q63" i="1"/>
  <c r="V64" i="1"/>
  <c r="L65" i="1"/>
  <c r="N64" i="1" s="1"/>
  <c r="E65" i="1"/>
  <c r="D66" i="1" s="1"/>
  <c r="L66" i="1" l="1"/>
  <c r="N65" i="1" s="1"/>
  <c r="E66" i="1"/>
  <c r="D67" i="1" s="1"/>
  <c r="R63" i="1"/>
  <c r="Q64" i="1"/>
  <c r="S65" i="1"/>
  <c r="M64" i="1"/>
  <c r="V65" i="1"/>
  <c r="F65" i="1"/>
  <c r="L67" i="1" l="1"/>
  <c r="E67" i="1"/>
  <c r="D68" i="1" s="1"/>
  <c r="N66" i="1"/>
  <c r="S66" i="1"/>
  <c r="Q65" i="1"/>
  <c r="M65" i="1"/>
  <c r="V66" i="1"/>
  <c r="F66" i="1"/>
  <c r="R64" i="1"/>
  <c r="R65" i="1" l="1"/>
  <c r="L68" i="1"/>
  <c r="E68" i="1"/>
  <c r="D69" i="1" s="1"/>
  <c r="F67" i="1"/>
  <c r="Q66" i="1"/>
  <c r="S67" i="1"/>
  <c r="M66" i="1"/>
  <c r="V67" i="1"/>
  <c r="S68" i="1" l="1"/>
  <c r="M67" i="1"/>
  <c r="Q67" i="1"/>
  <c r="V68" i="1"/>
  <c r="F68" i="1"/>
  <c r="N67" i="1"/>
  <c r="L69" i="1"/>
  <c r="N68" i="1" s="1"/>
  <c r="E69" i="1"/>
  <c r="D70" i="1" s="1"/>
  <c r="R66" i="1"/>
  <c r="L70" i="1" l="1"/>
  <c r="E70" i="1"/>
  <c r="D71" i="1" s="1"/>
  <c r="R67" i="1"/>
  <c r="F69" i="1"/>
  <c r="M68" i="1"/>
  <c r="S69" i="1"/>
  <c r="Q68" i="1"/>
  <c r="V69" i="1"/>
  <c r="L71" i="1" l="1"/>
  <c r="N70" i="1" s="1"/>
  <c r="E71" i="1"/>
  <c r="D72" i="1" s="1"/>
  <c r="M69" i="1"/>
  <c r="Q69" i="1"/>
  <c r="S70" i="1"/>
  <c r="V70" i="1"/>
  <c r="F70" i="1"/>
  <c r="R68" i="1"/>
  <c r="N69" i="1"/>
  <c r="F71" i="1" l="1"/>
  <c r="R69" i="1"/>
  <c r="L72" i="1"/>
  <c r="N71" i="1" s="1"/>
  <c r="E72" i="1"/>
  <c r="D73" i="1" s="1"/>
  <c r="Q70" i="1"/>
  <c r="M70" i="1"/>
  <c r="S71" i="1"/>
  <c r="V71" i="1"/>
  <c r="F72" i="1" l="1"/>
  <c r="L73" i="1"/>
  <c r="N72" i="1" s="1"/>
  <c r="E73" i="1"/>
  <c r="D74" i="1" s="1"/>
  <c r="R70" i="1"/>
  <c r="S72" i="1"/>
  <c r="M71" i="1"/>
  <c r="Q71" i="1"/>
  <c r="V72" i="1"/>
  <c r="R71" i="1" l="1"/>
  <c r="M72" i="1"/>
  <c r="S73" i="1"/>
  <c r="Q72" i="1"/>
  <c r="V73" i="1"/>
  <c r="F73" i="1"/>
  <c r="L74" i="1"/>
  <c r="N73" i="1" s="1"/>
  <c r="E74" i="1"/>
  <c r="D75" i="1" s="1"/>
  <c r="F74" i="1" l="1"/>
  <c r="L75" i="1"/>
  <c r="E75" i="1"/>
  <c r="D76" i="1" s="1"/>
  <c r="R72" i="1"/>
  <c r="M73" i="1"/>
  <c r="S74" i="1"/>
  <c r="Q73" i="1"/>
  <c r="V74" i="1"/>
  <c r="L76" i="1" l="1"/>
  <c r="N75" i="1" s="1"/>
  <c r="E76" i="1"/>
  <c r="D77" i="1" s="1"/>
  <c r="F75" i="1"/>
  <c r="Q74" i="1"/>
  <c r="S75" i="1"/>
  <c r="M74" i="1"/>
  <c r="V75" i="1"/>
  <c r="R73" i="1"/>
  <c r="N74" i="1"/>
  <c r="F76" i="1" l="1"/>
  <c r="S76" i="1"/>
  <c r="M75" i="1"/>
  <c r="Q75" i="1"/>
  <c r="V76" i="1"/>
  <c r="R74" i="1"/>
  <c r="L77" i="1"/>
  <c r="N76" i="1" s="1"/>
  <c r="E77" i="1"/>
  <c r="D78" i="1" s="1"/>
  <c r="Q76" i="1" l="1"/>
  <c r="M76" i="1"/>
  <c r="S77" i="1"/>
  <c r="V77" i="1"/>
  <c r="R75" i="1"/>
  <c r="L78" i="1"/>
  <c r="N77" i="1" s="1"/>
  <c r="E78" i="1"/>
  <c r="D79" i="1" s="1"/>
  <c r="F77" i="1"/>
  <c r="L79" i="1" l="1"/>
  <c r="E79" i="1"/>
  <c r="D80" i="1" s="1"/>
  <c r="M77" i="1"/>
  <c r="Q77" i="1"/>
  <c r="S78" i="1"/>
  <c r="V78" i="1"/>
  <c r="R76" i="1"/>
  <c r="F78" i="1"/>
  <c r="F79" i="1" l="1"/>
  <c r="Q78" i="1"/>
  <c r="M78" i="1"/>
  <c r="S79" i="1"/>
  <c r="V79" i="1"/>
  <c r="R77" i="1"/>
  <c r="N78" i="1"/>
  <c r="L80" i="1"/>
  <c r="N79" i="1" s="1"/>
  <c r="E80" i="1"/>
  <c r="D81" i="1" s="1"/>
  <c r="L81" i="1" l="1"/>
  <c r="E81" i="1"/>
  <c r="D82" i="1" s="1"/>
  <c r="F80" i="1"/>
  <c r="S80" i="1"/>
  <c r="M79" i="1"/>
  <c r="Q79" i="1"/>
  <c r="R78" i="1"/>
  <c r="L82" i="1" l="1"/>
  <c r="N81" i="1" s="1"/>
  <c r="E82" i="1"/>
  <c r="D83" i="1" s="1"/>
  <c r="F81" i="1"/>
  <c r="Q80" i="1"/>
  <c r="S81" i="1"/>
  <c r="M80" i="1"/>
  <c r="R79" i="1"/>
  <c r="N80" i="1"/>
  <c r="L83" i="1" l="1"/>
  <c r="E83" i="1"/>
  <c r="D84" i="1" s="1"/>
  <c r="Q81" i="1"/>
  <c r="M81" i="1"/>
  <c r="S82" i="1"/>
  <c r="V82" i="1"/>
  <c r="F82" i="1"/>
  <c r="R80" i="1"/>
  <c r="L84" i="1" l="1"/>
  <c r="N83" i="1" s="1"/>
  <c r="E84" i="1"/>
  <c r="D85" i="1" s="1"/>
  <c r="F83" i="1"/>
  <c r="S83" i="1"/>
  <c r="M82" i="1"/>
  <c r="Q82" i="1"/>
  <c r="V83" i="1"/>
  <c r="N82" i="1"/>
  <c r="R81" i="1"/>
  <c r="F84" i="1" l="1"/>
  <c r="R82" i="1"/>
  <c r="L85" i="1"/>
  <c r="N84" i="1" s="1"/>
  <c r="E85" i="1"/>
  <c r="D86" i="1" s="1"/>
  <c r="S84" i="1"/>
  <c r="M83" i="1"/>
  <c r="Q83" i="1"/>
  <c r="V84" i="1"/>
  <c r="R83" i="1" l="1"/>
  <c r="E86" i="1"/>
  <c r="F86" i="1" s="1"/>
  <c r="L86" i="1"/>
  <c r="F85" i="1"/>
  <c r="Q84" i="1"/>
  <c r="M84" i="1"/>
  <c r="S85" i="1"/>
  <c r="V85" i="1"/>
  <c r="G86" i="1" l="1"/>
  <c r="H86" i="1" s="1"/>
  <c r="G6" i="1"/>
  <c r="H6" i="1" s="1"/>
  <c r="G7" i="1"/>
  <c r="H7" i="1" s="1"/>
  <c r="G9" i="1"/>
  <c r="H9" i="1" s="1"/>
  <c r="G10" i="1"/>
  <c r="H10" i="1" s="1"/>
  <c r="G8" i="1"/>
  <c r="H8" i="1" s="1"/>
  <c r="G11" i="1"/>
  <c r="H11" i="1" s="1"/>
  <c r="G13" i="1"/>
  <c r="H13" i="1" s="1"/>
  <c r="G12" i="1"/>
  <c r="H12" i="1" s="1"/>
  <c r="G14" i="1"/>
  <c r="H14" i="1" s="1"/>
  <c r="G15" i="1"/>
  <c r="H15" i="1" s="1"/>
  <c r="G16" i="1"/>
  <c r="H16" i="1" s="1"/>
  <c r="G18" i="1"/>
  <c r="H18" i="1" s="1"/>
  <c r="G20" i="1"/>
  <c r="H20" i="1" s="1"/>
  <c r="G17" i="1"/>
  <c r="H17" i="1" s="1"/>
  <c r="G19" i="1"/>
  <c r="H19" i="1" s="1"/>
  <c r="G21" i="1"/>
  <c r="H21" i="1" s="1"/>
  <c r="G22" i="1"/>
  <c r="H22" i="1" s="1"/>
  <c r="G24" i="1"/>
  <c r="H24" i="1" s="1"/>
  <c r="G26" i="1"/>
  <c r="H26" i="1" s="1"/>
  <c r="G23" i="1"/>
  <c r="H23" i="1" s="1"/>
  <c r="G27" i="1"/>
  <c r="H27" i="1" s="1"/>
  <c r="G25" i="1"/>
  <c r="H25" i="1" s="1"/>
  <c r="G29" i="1"/>
  <c r="H29" i="1" s="1"/>
  <c r="G28" i="1"/>
  <c r="H28" i="1" s="1"/>
  <c r="G30" i="1"/>
  <c r="H30" i="1" s="1"/>
  <c r="G31" i="1"/>
  <c r="H31" i="1" s="1"/>
  <c r="G32" i="1"/>
  <c r="H32" i="1" s="1"/>
  <c r="G34" i="1"/>
  <c r="H34" i="1" s="1"/>
  <c r="G33" i="1"/>
  <c r="H33" i="1" s="1"/>
  <c r="G35" i="1"/>
  <c r="H35" i="1" s="1"/>
  <c r="G36" i="1"/>
  <c r="H36" i="1" s="1"/>
  <c r="G38" i="1"/>
  <c r="H38" i="1" s="1"/>
  <c r="G37" i="1"/>
  <c r="H37" i="1" s="1"/>
  <c r="G39" i="1"/>
  <c r="H39" i="1" s="1"/>
  <c r="G40" i="1"/>
  <c r="H40" i="1" s="1"/>
  <c r="G41" i="1"/>
  <c r="H41" i="1" s="1"/>
  <c r="G43" i="1"/>
  <c r="H43" i="1" s="1"/>
  <c r="G45" i="1"/>
  <c r="H45" i="1" s="1"/>
  <c r="G42" i="1"/>
  <c r="H42" i="1" s="1"/>
  <c r="G44" i="1"/>
  <c r="H44" i="1" s="1"/>
  <c r="G47" i="1"/>
  <c r="H47" i="1" s="1"/>
  <c r="G48" i="1"/>
  <c r="H48" i="1" s="1"/>
  <c r="G49" i="1"/>
  <c r="H49" i="1" s="1"/>
  <c r="G46" i="1"/>
  <c r="H46" i="1" s="1"/>
  <c r="G51" i="1"/>
  <c r="H51" i="1" s="1"/>
  <c r="G52" i="1"/>
  <c r="H52" i="1" s="1"/>
  <c r="G50" i="1"/>
  <c r="H50" i="1" s="1"/>
  <c r="G54" i="1"/>
  <c r="H54" i="1" s="1"/>
  <c r="G53" i="1"/>
  <c r="H53" i="1" s="1"/>
  <c r="G58" i="1"/>
  <c r="H58" i="1" s="1"/>
  <c r="G57" i="1"/>
  <c r="H57" i="1" s="1"/>
  <c r="G61" i="1"/>
  <c r="H61" i="1" s="1"/>
  <c r="G56" i="1"/>
  <c r="H56" i="1" s="1"/>
  <c r="G60" i="1"/>
  <c r="H60" i="1" s="1"/>
  <c r="G55" i="1"/>
  <c r="H55" i="1" s="1"/>
  <c r="G63" i="1"/>
  <c r="H63" i="1" s="1"/>
  <c r="G59" i="1"/>
  <c r="H59" i="1" s="1"/>
  <c r="G64" i="1"/>
  <c r="H64" i="1" s="1"/>
  <c r="G65" i="1"/>
  <c r="H65" i="1" s="1"/>
  <c r="G62" i="1"/>
  <c r="H62" i="1" s="1"/>
  <c r="G68" i="1"/>
  <c r="H68" i="1" s="1"/>
  <c r="G66" i="1"/>
  <c r="H66" i="1" s="1"/>
  <c r="G67" i="1"/>
  <c r="H67" i="1" s="1"/>
  <c r="G71" i="1"/>
  <c r="H71" i="1" s="1"/>
  <c r="G70" i="1"/>
  <c r="H70" i="1" s="1"/>
  <c r="G69" i="1"/>
  <c r="H69" i="1" s="1"/>
  <c r="G75" i="1"/>
  <c r="H75" i="1" s="1"/>
  <c r="G73" i="1"/>
  <c r="H73" i="1" s="1"/>
  <c r="G74" i="1"/>
  <c r="H74" i="1" s="1"/>
  <c r="G72" i="1"/>
  <c r="H72" i="1" s="1"/>
  <c r="G76" i="1"/>
  <c r="H76" i="1" s="1"/>
  <c r="G79" i="1"/>
  <c r="H79" i="1" s="1"/>
  <c r="G77" i="1"/>
  <c r="H77" i="1" s="1"/>
  <c r="G78" i="1"/>
  <c r="H78" i="1" s="1"/>
  <c r="N86" i="1"/>
  <c r="M86" i="1"/>
  <c r="Q86" i="1"/>
  <c r="Q85" i="1"/>
  <c r="S86" i="1"/>
  <c r="T85" i="1" s="1"/>
  <c r="M85" i="1"/>
  <c r="V86" i="1"/>
  <c r="W85" i="1" s="1"/>
  <c r="N85" i="1"/>
  <c r="R84" i="1"/>
  <c r="G85" i="1"/>
  <c r="H85" i="1" s="1"/>
  <c r="G81" i="1"/>
  <c r="H81" i="1" s="1"/>
  <c r="G80" i="1"/>
  <c r="H80" i="1" s="1"/>
  <c r="G83" i="1"/>
  <c r="H83" i="1" s="1"/>
  <c r="G84" i="1"/>
  <c r="H84" i="1" s="1"/>
  <c r="G82" i="1"/>
  <c r="H82" i="1" s="1"/>
  <c r="W7" i="1" l="1"/>
  <c r="W6" i="1"/>
  <c r="W81" i="1"/>
  <c r="T83" i="1"/>
  <c r="T80" i="1"/>
  <c r="T77" i="1"/>
  <c r="W83" i="1"/>
  <c r="W86" i="1"/>
  <c r="X86" i="1" s="1"/>
  <c r="W10" i="1"/>
  <c r="W9" i="1"/>
  <c r="W8" i="1"/>
  <c r="W12" i="1"/>
  <c r="W15" i="1"/>
  <c r="W13" i="1"/>
  <c r="W16" i="1"/>
  <c r="W11" i="1"/>
  <c r="W14" i="1"/>
  <c r="W17" i="1"/>
  <c r="W18" i="1"/>
  <c r="W22" i="1"/>
  <c r="W20" i="1"/>
  <c r="W19" i="1"/>
  <c r="W26" i="1"/>
  <c r="W21" i="1"/>
  <c r="W24" i="1"/>
  <c r="W23" i="1"/>
  <c r="W25" i="1"/>
  <c r="W28" i="1"/>
  <c r="W29" i="1"/>
  <c r="W30" i="1"/>
  <c r="W27" i="1"/>
  <c r="W31" i="1"/>
  <c r="W32" i="1"/>
  <c r="W33" i="1"/>
  <c r="W37" i="1"/>
  <c r="W34" i="1"/>
  <c r="W39" i="1"/>
  <c r="W35" i="1"/>
  <c r="W36" i="1"/>
  <c r="W40" i="1"/>
  <c r="W38" i="1"/>
  <c r="W41" i="1"/>
  <c r="W43" i="1"/>
  <c r="W42" i="1"/>
  <c r="W44" i="1"/>
  <c r="W45" i="1"/>
  <c r="W46" i="1"/>
  <c r="W48" i="1"/>
  <c r="W49" i="1"/>
  <c r="W47" i="1"/>
  <c r="W50" i="1"/>
  <c r="W51" i="1"/>
  <c r="W53" i="1"/>
  <c r="W52" i="1"/>
  <c r="W54" i="1"/>
  <c r="W58" i="1"/>
  <c r="W56" i="1"/>
  <c r="W55" i="1"/>
  <c r="W62" i="1"/>
  <c r="W57" i="1"/>
  <c r="W60" i="1"/>
  <c r="W64" i="1"/>
  <c r="W59" i="1"/>
  <c r="W61" i="1"/>
  <c r="W63" i="1"/>
  <c r="W65" i="1"/>
  <c r="W67" i="1"/>
  <c r="W68" i="1"/>
  <c r="W66" i="1"/>
  <c r="W72" i="1"/>
  <c r="W69" i="1"/>
  <c r="W70" i="1"/>
  <c r="W71" i="1"/>
  <c r="W75" i="1"/>
  <c r="W73" i="1"/>
  <c r="W74" i="1"/>
  <c r="W77" i="1"/>
  <c r="W76" i="1"/>
  <c r="W78" i="1"/>
  <c r="W79" i="1"/>
  <c r="W84" i="1"/>
  <c r="W82" i="1"/>
  <c r="W80" i="1"/>
  <c r="O86" i="1"/>
  <c r="P86" i="1" s="1"/>
  <c r="O7" i="1"/>
  <c r="P7" i="1" s="1"/>
  <c r="O6" i="1"/>
  <c r="P6" i="1" s="1"/>
  <c r="O8" i="1"/>
  <c r="P8" i="1" s="1"/>
  <c r="O11" i="1"/>
  <c r="P11" i="1" s="1"/>
  <c r="O10" i="1"/>
  <c r="P10" i="1" s="1"/>
  <c r="O15" i="1"/>
  <c r="P15" i="1" s="1"/>
  <c r="O9" i="1"/>
  <c r="P9" i="1" s="1"/>
  <c r="O12" i="1"/>
  <c r="P12" i="1" s="1"/>
  <c r="O14" i="1"/>
  <c r="P14" i="1" s="1"/>
  <c r="O13" i="1"/>
  <c r="P13" i="1" s="1"/>
  <c r="O16" i="1"/>
  <c r="P16" i="1" s="1"/>
  <c r="O17" i="1"/>
  <c r="P17" i="1" s="1"/>
  <c r="O19" i="1"/>
  <c r="P19" i="1" s="1"/>
  <c r="O18" i="1"/>
  <c r="P18" i="1" s="1"/>
  <c r="O20" i="1"/>
  <c r="P20" i="1" s="1"/>
  <c r="O21" i="1"/>
  <c r="P21" i="1" s="1"/>
  <c r="O22" i="1"/>
  <c r="P22" i="1" s="1"/>
  <c r="O24" i="1"/>
  <c r="P24" i="1" s="1"/>
  <c r="O25" i="1"/>
  <c r="P25" i="1" s="1"/>
  <c r="O23" i="1"/>
  <c r="P23" i="1" s="1"/>
  <c r="O26" i="1"/>
  <c r="P26" i="1" s="1"/>
  <c r="O27" i="1"/>
  <c r="P27" i="1" s="1"/>
  <c r="O29" i="1"/>
  <c r="P29" i="1" s="1"/>
  <c r="O28" i="1"/>
  <c r="P28" i="1" s="1"/>
  <c r="O32" i="1"/>
  <c r="P32" i="1" s="1"/>
  <c r="O30" i="1"/>
  <c r="P30" i="1" s="1"/>
  <c r="O31" i="1"/>
  <c r="P31" i="1" s="1"/>
  <c r="O34" i="1"/>
  <c r="P34" i="1" s="1"/>
  <c r="O35" i="1"/>
  <c r="P35" i="1" s="1"/>
  <c r="O33" i="1"/>
  <c r="P33" i="1" s="1"/>
  <c r="O36" i="1"/>
  <c r="P36" i="1" s="1"/>
  <c r="O37" i="1"/>
  <c r="P37" i="1" s="1"/>
  <c r="O38" i="1"/>
  <c r="P38" i="1" s="1"/>
  <c r="O39" i="1"/>
  <c r="P39" i="1" s="1"/>
  <c r="O41" i="1"/>
  <c r="P41" i="1" s="1"/>
  <c r="O40" i="1"/>
  <c r="P40" i="1" s="1"/>
  <c r="O43" i="1"/>
  <c r="P43" i="1" s="1"/>
  <c r="O42" i="1"/>
  <c r="P42" i="1" s="1"/>
  <c r="O44" i="1"/>
  <c r="P44" i="1" s="1"/>
  <c r="O45" i="1"/>
  <c r="P45" i="1" s="1"/>
  <c r="O47" i="1"/>
  <c r="P47" i="1" s="1"/>
  <c r="O46" i="1"/>
  <c r="P46" i="1" s="1"/>
  <c r="O49" i="1"/>
  <c r="P49" i="1" s="1"/>
  <c r="O48" i="1"/>
  <c r="P48" i="1" s="1"/>
  <c r="O51" i="1"/>
  <c r="P51" i="1" s="1"/>
  <c r="O53" i="1"/>
  <c r="P53" i="1" s="1"/>
  <c r="O50" i="1"/>
  <c r="P50" i="1" s="1"/>
  <c r="O52" i="1"/>
  <c r="P52" i="1" s="1"/>
  <c r="O54" i="1"/>
  <c r="P54" i="1" s="1"/>
  <c r="O57" i="1"/>
  <c r="P57" i="1" s="1"/>
  <c r="O55" i="1"/>
  <c r="P55" i="1" s="1"/>
  <c r="O56" i="1"/>
  <c r="P56" i="1" s="1"/>
  <c r="O58" i="1"/>
  <c r="P58" i="1" s="1"/>
  <c r="O60" i="1"/>
  <c r="P60" i="1" s="1"/>
  <c r="O61" i="1"/>
  <c r="P61" i="1" s="1"/>
  <c r="O63" i="1"/>
  <c r="P63" i="1" s="1"/>
  <c r="O59" i="1"/>
  <c r="P59" i="1" s="1"/>
  <c r="O62" i="1"/>
  <c r="P62" i="1" s="1"/>
  <c r="O64" i="1"/>
  <c r="P64" i="1" s="1"/>
  <c r="O65" i="1"/>
  <c r="P65" i="1" s="1"/>
  <c r="O68" i="1"/>
  <c r="P68" i="1" s="1"/>
  <c r="O70" i="1"/>
  <c r="P70" i="1" s="1"/>
  <c r="O67" i="1"/>
  <c r="P67" i="1" s="1"/>
  <c r="O66" i="1"/>
  <c r="P66" i="1" s="1"/>
  <c r="O71" i="1"/>
  <c r="P71" i="1" s="1"/>
  <c r="O69" i="1"/>
  <c r="P69" i="1" s="1"/>
  <c r="O75" i="1"/>
  <c r="P75" i="1" s="1"/>
  <c r="O73" i="1"/>
  <c r="P73" i="1" s="1"/>
  <c r="O72" i="1"/>
  <c r="P72" i="1" s="1"/>
  <c r="O74" i="1"/>
  <c r="P74" i="1" s="1"/>
  <c r="O76" i="1"/>
  <c r="P76" i="1" s="1"/>
  <c r="O77" i="1"/>
  <c r="P77" i="1" s="1"/>
  <c r="O79" i="1"/>
  <c r="P79" i="1" s="1"/>
  <c r="T86" i="1"/>
  <c r="U86" i="1" s="1"/>
  <c r="T8" i="1"/>
  <c r="T9" i="1"/>
  <c r="T10" i="1"/>
  <c r="T13" i="1"/>
  <c r="T11" i="1"/>
  <c r="T12" i="1"/>
  <c r="T14" i="1"/>
  <c r="T15" i="1"/>
  <c r="T18" i="1"/>
  <c r="T17" i="1"/>
  <c r="T19" i="1"/>
  <c r="T16" i="1"/>
  <c r="T21" i="1"/>
  <c r="T20" i="1"/>
  <c r="T23" i="1"/>
  <c r="T22" i="1"/>
  <c r="T25" i="1"/>
  <c r="T26" i="1"/>
  <c r="T24" i="1"/>
  <c r="T28" i="1"/>
  <c r="T27" i="1"/>
  <c r="T32" i="1"/>
  <c r="T29" i="1"/>
  <c r="T33" i="1"/>
  <c r="T31" i="1"/>
  <c r="T30" i="1"/>
  <c r="T35" i="1"/>
  <c r="T34" i="1"/>
  <c r="T39" i="1"/>
  <c r="T36" i="1"/>
  <c r="T37" i="1"/>
  <c r="T38" i="1"/>
  <c r="T40" i="1"/>
  <c r="T41" i="1"/>
  <c r="T43" i="1"/>
  <c r="T42" i="1"/>
  <c r="T46" i="1"/>
  <c r="T44" i="1"/>
  <c r="T45" i="1"/>
  <c r="T49" i="1"/>
  <c r="T48" i="1"/>
  <c r="T51" i="1"/>
  <c r="T47" i="1"/>
  <c r="T53" i="1"/>
  <c r="T50" i="1"/>
  <c r="T55" i="1"/>
  <c r="T52" i="1"/>
  <c r="T54" i="1"/>
  <c r="T58" i="1"/>
  <c r="T57" i="1"/>
  <c r="T56" i="1"/>
  <c r="T59" i="1"/>
  <c r="T60" i="1"/>
  <c r="T61" i="1"/>
  <c r="T62" i="1"/>
  <c r="T63" i="1"/>
  <c r="T64" i="1"/>
  <c r="T66" i="1"/>
  <c r="T65" i="1"/>
  <c r="T68" i="1"/>
  <c r="T69" i="1"/>
  <c r="T70" i="1"/>
  <c r="T67" i="1"/>
  <c r="T74" i="1"/>
  <c r="T76" i="1"/>
  <c r="T71" i="1"/>
  <c r="T72" i="1"/>
  <c r="T73" i="1"/>
  <c r="T78" i="1"/>
  <c r="T75" i="1"/>
  <c r="T82" i="1"/>
  <c r="T79" i="1"/>
  <c r="T81" i="1"/>
  <c r="R85" i="1"/>
  <c r="O85" i="1"/>
  <c r="P85" i="1" s="1"/>
  <c r="O80" i="1"/>
  <c r="P80" i="1" s="1"/>
  <c r="O84" i="1"/>
  <c r="P84" i="1" s="1"/>
  <c r="O81" i="1"/>
  <c r="P81" i="1" s="1"/>
  <c r="O82" i="1"/>
  <c r="P82" i="1" s="1"/>
  <c r="O78" i="1"/>
  <c r="P78" i="1" s="1"/>
  <c r="O83" i="1"/>
  <c r="P83" i="1" s="1"/>
  <c r="R86" i="1"/>
  <c r="T84" i="1"/>
  <c r="U84" i="1" s="1"/>
  <c r="C7" i="16" l="1"/>
  <c r="C8" i="16"/>
  <c r="C9" i="16"/>
  <c r="C10" i="16"/>
  <c r="X6" i="1"/>
  <c r="U81" i="1"/>
  <c r="U76" i="1"/>
  <c r="U64" i="1"/>
  <c r="U58" i="1"/>
  <c r="U48" i="1"/>
  <c r="U40" i="1"/>
  <c r="X78" i="1"/>
  <c r="X69" i="1"/>
  <c r="X36" i="1"/>
  <c r="X27" i="1"/>
  <c r="U85" i="1"/>
  <c r="U82" i="1"/>
  <c r="U18" i="1"/>
  <c r="X54" i="1"/>
  <c r="X16" i="1"/>
  <c r="U38" i="1"/>
  <c r="U15" i="1"/>
  <c r="X76" i="1"/>
  <c r="X35" i="1"/>
  <c r="U67" i="1"/>
  <c r="U29" i="1"/>
  <c r="X85" i="1"/>
  <c r="U71" i="1"/>
  <c r="U66" i="1"/>
  <c r="U57" i="1"/>
  <c r="U51" i="1"/>
  <c r="U41" i="1"/>
  <c r="U30" i="1"/>
  <c r="U26" i="1"/>
  <c r="U17" i="1"/>
  <c r="U9" i="1"/>
  <c r="X79" i="1"/>
  <c r="X70" i="1"/>
  <c r="X61" i="1"/>
  <c r="X58" i="1"/>
  <c r="X48" i="1"/>
  <c r="X40" i="1"/>
  <c r="X31" i="1"/>
  <c r="X21" i="1"/>
  <c r="X11" i="1"/>
  <c r="X9" i="1"/>
  <c r="U74" i="1"/>
  <c r="U14" i="1"/>
  <c r="X81" i="1"/>
  <c r="X77" i="1"/>
  <c r="X66" i="1"/>
  <c r="X60" i="1"/>
  <c r="X53" i="1"/>
  <c r="X44" i="1"/>
  <c r="X39" i="1"/>
  <c r="X29" i="1"/>
  <c r="X20" i="1"/>
  <c r="X15" i="1"/>
  <c r="U79" i="1"/>
  <c r="X45" i="1"/>
  <c r="U61" i="1"/>
  <c r="X83" i="1"/>
  <c r="X74" i="1"/>
  <c r="X68" i="1"/>
  <c r="X57" i="1"/>
  <c r="X51" i="1"/>
  <c r="X42" i="1"/>
  <c r="X34" i="1"/>
  <c r="X28" i="1"/>
  <c r="X22" i="1"/>
  <c r="X7" i="1"/>
  <c r="U6" i="1"/>
  <c r="X59" i="1"/>
  <c r="X10" i="1"/>
  <c r="U54" i="1"/>
  <c r="U22" i="1"/>
  <c r="X72" i="1"/>
  <c r="X13" i="1"/>
  <c r="U55" i="1"/>
  <c r="U20" i="1"/>
  <c r="U78" i="1"/>
  <c r="U69" i="1"/>
  <c r="U60" i="1"/>
  <c r="U50" i="1"/>
  <c r="U46" i="1"/>
  <c r="U39" i="1"/>
  <c r="U27" i="1"/>
  <c r="U21" i="1"/>
  <c r="U11" i="1"/>
  <c r="X80" i="1"/>
  <c r="X73" i="1"/>
  <c r="X67" i="1"/>
  <c r="X62" i="1"/>
  <c r="X50" i="1"/>
  <c r="X43" i="1"/>
  <c r="X37" i="1"/>
  <c r="X25" i="1"/>
  <c r="X18" i="1"/>
  <c r="U31" i="1"/>
  <c r="X46" i="1"/>
  <c r="X26" i="1"/>
  <c r="U49" i="1"/>
  <c r="U33" i="1"/>
  <c r="X52" i="1"/>
  <c r="X30" i="1"/>
  <c r="U52" i="1"/>
  <c r="U37" i="1"/>
  <c r="U8" i="1"/>
  <c r="U75" i="1"/>
  <c r="U44" i="1"/>
  <c r="U32" i="1"/>
  <c r="U68" i="1"/>
  <c r="U53" i="1"/>
  <c r="U42" i="1"/>
  <c r="U34" i="1"/>
  <c r="U28" i="1"/>
  <c r="U16" i="1"/>
  <c r="U13" i="1"/>
  <c r="U77" i="1"/>
  <c r="X82" i="1"/>
  <c r="X75" i="1"/>
  <c r="X65" i="1"/>
  <c r="X55" i="1"/>
  <c r="X47" i="1"/>
  <c r="X41" i="1"/>
  <c r="X33" i="1"/>
  <c r="X23" i="1"/>
  <c r="X17" i="1"/>
  <c r="X12" i="1"/>
  <c r="U80" i="1"/>
  <c r="U25" i="1"/>
  <c r="U63" i="1"/>
  <c r="U7" i="1"/>
  <c r="X64" i="1"/>
  <c r="X19" i="1"/>
  <c r="U62" i="1"/>
  <c r="U45" i="1"/>
  <c r="U23" i="1"/>
  <c r="U70" i="1"/>
  <c r="U36" i="1"/>
  <c r="U12" i="1"/>
  <c r="U73" i="1"/>
  <c r="U59" i="1"/>
  <c r="U72" i="1"/>
  <c r="U65" i="1"/>
  <c r="U56" i="1"/>
  <c r="U47" i="1"/>
  <c r="U43" i="1"/>
  <c r="U35" i="1"/>
  <c r="U24" i="1"/>
  <c r="U19" i="1"/>
  <c r="U10" i="1"/>
  <c r="U83" i="1"/>
  <c r="X84" i="1"/>
  <c r="X71" i="1"/>
  <c r="X63" i="1"/>
  <c r="X56" i="1"/>
  <c r="X49" i="1"/>
  <c r="X38" i="1"/>
  <c r="X32" i="1"/>
  <c r="X24" i="1"/>
  <c r="X14" i="1"/>
  <c r="X8" i="1"/>
  <c r="C3" i="18" l="1"/>
  <c r="C4" i="18" s="1"/>
  <c r="C6" i="16"/>
  <c r="M5" i="18"/>
  <c r="AC5" i="18"/>
  <c r="AS5" i="18"/>
  <c r="G5" i="18"/>
  <c r="X5" i="18"/>
  <c r="Y5" i="18"/>
  <c r="J5" i="18"/>
  <c r="K5" i="18"/>
  <c r="N5" i="18"/>
  <c r="AD5" i="18"/>
  <c r="AT5" i="18"/>
  <c r="O5" i="18"/>
  <c r="AE5" i="18"/>
  <c r="AU5" i="18"/>
  <c r="AH5" i="18"/>
  <c r="AI5" i="18"/>
  <c r="AJ5" i="18"/>
  <c r="AK5" i="18"/>
  <c r="V5" i="18"/>
  <c r="AO5" i="18"/>
  <c r="D5" i="18"/>
  <c r="E5" i="18"/>
  <c r="AL5" i="18"/>
  <c r="W5" i="18"/>
  <c r="AN5" i="18"/>
  <c r="I5" i="18"/>
  <c r="Z5" i="18"/>
  <c r="AQ5" i="18"/>
  <c r="P5" i="18"/>
  <c r="AF5" i="18"/>
  <c r="AV5" i="18"/>
  <c r="Q5" i="18"/>
  <c r="AG5" i="18"/>
  <c r="AW5" i="18"/>
  <c r="R5" i="18"/>
  <c r="AX5" i="18"/>
  <c r="S5" i="18"/>
  <c r="AY5" i="18"/>
  <c r="T5" i="18"/>
  <c r="AZ5" i="18"/>
  <c r="U5" i="18"/>
  <c r="F5" i="18"/>
  <c r="AM5" i="18"/>
  <c r="H5" i="18"/>
  <c r="C5" i="18"/>
  <c r="C6" i="18" s="1"/>
  <c r="AP5" i="18"/>
  <c r="L5" i="18"/>
  <c r="AB5" i="18"/>
  <c r="AA5" i="18"/>
  <c r="AR5" i="18"/>
  <c r="O9" i="18"/>
  <c r="AE9" i="18"/>
  <c r="AU9" i="18"/>
  <c r="W9" i="18"/>
  <c r="I9" i="18"/>
  <c r="AO9" i="18"/>
  <c r="Z9" i="18"/>
  <c r="K9" i="18"/>
  <c r="AA9" i="18"/>
  <c r="AQ9" i="18"/>
  <c r="L9" i="18"/>
  <c r="AR9" i="18"/>
  <c r="AS9" i="18"/>
  <c r="P9" i="18"/>
  <c r="AF9" i="18"/>
  <c r="AV9" i="18"/>
  <c r="Q9" i="18"/>
  <c r="AW9" i="18"/>
  <c r="D9" i="18"/>
  <c r="AJ9" i="18"/>
  <c r="E9" i="18"/>
  <c r="AK9" i="18"/>
  <c r="V9" i="18"/>
  <c r="AM9" i="18"/>
  <c r="X9" i="18"/>
  <c r="AC9" i="18"/>
  <c r="AG9" i="18"/>
  <c r="AL9" i="18"/>
  <c r="G9" i="18"/>
  <c r="AN9" i="18"/>
  <c r="Y9" i="18"/>
  <c r="J9" i="18"/>
  <c r="AP9" i="18"/>
  <c r="AB9" i="18"/>
  <c r="M9" i="18"/>
  <c r="R9" i="18"/>
  <c r="AH9" i="18"/>
  <c r="AX9" i="18"/>
  <c r="S9" i="18"/>
  <c r="AI9" i="18"/>
  <c r="AY9" i="18"/>
  <c r="T9" i="18"/>
  <c r="AZ9" i="18"/>
  <c r="U9" i="18"/>
  <c r="F9" i="18"/>
  <c r="H9" i="18"/>
  <c r="C9" i="18"/>
  <c r="C10" i="18" s="1"/>
  <c r="AD9" i="18"/>
  <c r="N9" i="18"/>
  <c r="AT9" i="18"/>
  <c r="L3" i="18"/>
  <c r="AB3" i="18"/>
  <c r="AR3" i="18"/>
  <c r="AK3" i="18"/>
  <c r="F3" i="18"/>
  <c r="G3" i="18"/>
  <c r="AM3" i="18"/>
  <c r="X3" i="18"/>
  <c r="I3" i="18"/>
  <c r="J3" i="18"/>
  <c r="M3" i="18"/>
  <c r="AC3" i="18"/>
  <c r="AS3" i="18"/>
  <c r="N3" i="18"/>
  <c r="AD3" i="18"/>
  <c r="AT3" i="18"/>
  <c r="Q3" i="18"/>
  <c r="AW3" i="18"/>
  <c r="R3" i="18"/>
  <c r="AX3" i="18"/>
  <c r="S3" i="18"/>
  <c r="AJ3" i="18"/>
  <c r="U3" i="18"/>
  <c r="AL3" i="18"/>
  <c r="AN3" i="18"/>
  <c r="Y3" i="18"/>
  <c r="AI3" i="18"/>
  <c r="T3" i="18"/>
  <c r="V3" i="18"/>
  <c r="W3" i="18"/>
  <c r="AO3" i="18"/>
  <c r="O3" i="18"/>
  <c r="AE3" i="18"/>
  <c r="AU3" i="18"/>
  <c r="P3" i="18"/>
  <c r="AF3" i="18"/>
  <c r="AV3" i="18"/>
  <c r="AG3" i="18"/>
  <c r="AH3" i="18"/>
  <c r="AY3" i="18"/>
  <c r="D3" i="18"/>
  <c r="AZ3" i="18"/>
  <c r="E3" i="18"/>
  <c r="H3" i="18"/>
  <c r="AA3" i="18"/>
  <c r="K3" i="18"/>
  <c r="AP3" i="18"/>
  <c r="AQ3" i="18"/>
  <c r="Z3" i="18"/>
  <c r="N7" i="18"/>
  <c r="AD7" i="18"/>
  <c r="AT7" i="18"/>
  <c r="AM7" i="18"/>
  <c r="I7" i="18"/>
  <c r="J7" i="18"/>
  <c r="AA7" i="18"/>
  <c r="O7" i="18"/>
  <c r="AE7" i="18"/>
  <c r="AU7" i="18"/>
  <c r="P7" i="18"/>
  <c r="AF7" i="18"/>
  <c r="AV7" i="18"/>
  <c r="S7" i="18"/>
  <c r="AY7" i="18"/>
  <c r="T7" i="18"/>
  <c r="AZ7" i="18"/>
  <c r="E7" i="18"/>
  <c r="AK7" i="18"/>
  <c r="AL7" i="18"/>
  <c r="W7" i="18"/>
  <c r="AN7" i="18"/>
  <c r="AO7" i="18"/>
  <c r="C7" i="18"/>
  <c r="C8" i="18" s="1"/>
  <c r="Z7" i="18"/>
  <c r="AB7" i="18"/>
  <c r="F7" i="18"/>
  <c r="X7" i="18"/>
  <c r="Y7" i="18"/>
  <c r="K7" i="18"/>
  <c r="AQ7" i="18"/>
  <c r="AR7" i="18"/>
  <c r="Q7" i="18"/>
  <c r="AG7" i="18"/>
  <c r="AW7" i="18"/>
  <c r="R7" i="18"/>
  <c r="AH7" i="18"/>
  <c r="AX7" i="18"/>
  <c r="AI7" i="18"/>
  <c r="D7" i="18"/>
  <c r="AJ7" i="18"/>
  <c r="U7" i="18"/>
  <c r="V7" i="18"/>
  <c r="G7" i="18"/>
  <c r="H7" i="18"/>
  <c r="AP7" i="18"/>
  <c r="L7" i="18"/>
  <c r="M7" i="18"/>
  <c r="AS7" i="18"/>
  <c r="AC7" i="18"/>
  <c r="P11" i="18"/>
  <c r="AF11" i="18"/>
  <c r="AV11" i="18"/>
  <c r="Z11" i="18"/>
  <c r="L11" i="18"/>
  <c r="AC11" i="18"/>
  <c r="Q11" i="18"/>
  <c r="AG11" i="18"/>
  <c r="AW11" i="18"/>
  <c r="R11" i="18"/>
  <c r="AH11" i="18"/>
  <c r="AX11" i="18"/>
  <c r="E11" i="18"/>
  <c r="U11" i="18"/>
  <c r="F11" i="18"/>
  <c r="V11" i="18"/>
  <c r="G11" i="18"/>
  <c r="AM11" i="18"/>
  <c r="Y11" i="18"/>
  <c r="AQ11" i="18"/>
  <c r="AR11" i="18"/>
  <c r="AD11" i="18"/>
  <c r="AT11" i="18"/>
  <c r="W11" i="18"/>
  <c r="X11" i="18"/>
  <c r="I11" i="18"/>
  <c r="AP11" i="18"/>
  <c r="K11" i="18"/>
  <c r="AS11" i="18"/>
  <c r="N11" i="18"/>
  <c r="S11" i="18"/>
  <c r="AI11" i="18"/>
  <c r="AY11" i="18"/>
  <c r="D11" i="18"/>
  <c r="T11" i="18"/>
  <c r="AJ11" i="18"/>
  <c r="AZ11" i="18"/>
  <c r="AK11" i="18"/>
  <c r="AL11" i="18"/>
  <c r="H11" i="18"/>
  <c r="AN11" i="18"/>
  <c r="AO11" i="18"/>
  <c r="C11" i="18"/>
  <c r="C12" i="18" s="1"/>
  <c r="J11" i="18"/>
  <c r="AA11" i="18"/>
  <c r="AB11" i="18"/>
  <c r="M11" i="18"/>
  <c r="O11" i="18"/>
  <c r="AU11" i="18"/>
  <c r="AE11" i="18"/>
  <c r="D6" i="18" l="1"/>
  <c r="E6" i="18" s="1"/>
  <c r="F6" i="18" s="1"/>
  <c r="G6" i="18" s="1"/>
  <c r="H6" i="18" s="1"/>
  <c r="I6" i="18" s="1"/>
  <c r="J6" i="18" s="1"/>
  <c r="K6" i="18" s="1"/>
  <c r="L6" i="18" s="1"/>
  <c r="M6" i="18" s="1"/>
  <c r="N6" i="18" s="1"/>
  <c r="O6" i="18" s="1"/>
  <c r="P6" i="18" s="1"/>
  <c r="Q6" i="18" s="1"/>
  <c r="R6" i="18" s="1"/>
  <c r="S6" i="18" s="1"/>
  <c r="T6" i="18" s="1"/>
  <c r="U6" i="18" s="1"/>
  <c r="V6" i="18" s="1"/>
  <c r="W6" i="18" s="1"/>
  <c r="X6" i="18" s="1"/>
  <c r="Y6" i="18" s="1"/>
  <c r="Z6" i="18" s="1"/>
  <c r="AA6" i="18" s="1"/>
  <c r="AB6" i="18" s="1"/>
  <c r="AC6" i="18" s="1"/>
  <c r="AD6" i="18" s="1"/>
  <c r="AE6" i="18" s="1"/>
  <c r="AF6" i="18" s="1"/>
  <c r="AG6" i="18" s="1"/>
  <c r="AH6" i="18" s="1"/>
  <c r="AI6" i="18" s="1"/>
  <c r="AJ6" i="18" s="1"/>
  <c r="AK6" i="18" s="1"/>
  <c r="AL6" i="18" s="1"/>
  <c r="AM6" i="18" s="1"/>
  <c r="AN6" i="18" s="1"/>
  <c r="AO6" i="18" s="1"/>
  <c r="AP6" i="18" s="1"/>
  <c r="AQ6" i="18" s="1"/>
  <c r="AR6" i="18" s="1"/>
  <c r="AS6" i="18" s="1"/>
  <c r="AT6" i="18" s="1"/>
  <c r="AU6" i="18" s="1"/>
  <c r="AV6" i="18" s="1"/>
  <c r="AW6" i="18" s="1"/>
  <c r="AX6" i="18" s="1"/>
  <c r="AY6" i="18" s="1"/>
  <c r="AZ6" i="18" s="1"/>
  <c r="D12" i="18"/>
  <c r="D8" i="18"/>
  <c r="E8" i="18" s="1"/>
  <c r="F8" i="18" s="1"/>
  <c r="G8" i="18" s="1"/>
  <c r="H8" i="18" s="1"/>
  <c r="I8" i="18" s="1"/>
  <c r="J8" i="18" s="1"/>
  <c r="K8" i="18" s="1"/>
  <c r="L8" i="18" s="1"/>
  <c r="M8" i="18" s="1"/>
  <c r="N8" i="18" s="1"/>
  <c r="O8" i="18" s="1"/>
  <c r="P8" i="18" s="1"/>
  <c r="Q8" i="18" s="1"/>
  <c r="R8" i="18" s="1"/>
  <c r="S8" i="18" s="1"/>
  <c r="T8" i="18" s="1"/>
  <c r="U8" i="18" s="1"/>
  <c r="V8" i="18" s="1"/>
  <c r="W8" i="18" s="1"/>
  <c r="X8" i="18" s="1"/>
  <c r="Y8" i="18" s="1"/>
  <c r="Z8" i="18" s="1"/>
  <c r="AA8" i="18" s="1"/>
  <c r="AB8" i="18" s="1"/>
  <c r="AC8" i="18" s="1"/>
  <c r="AD8" i="18" s="1"/>
  <c r="AE8" i="18" s="1"/>
  <c r="AF8" i="18" s="1"/>
  <c r="AG8" i="18" s="1"/>
  <c r="AH8" i="18" s="1"/>
  <c r="AI8" i="18" s="1"/>
  <c r="AJ8" i="18" s="1"/>
  <c r="AK8" i="18" s="1"/>
  <c r="AL8" i="18" s="1"/>
  <c r="AM8" i="18" s="1"/>
  <c r="AN8" i="18" s="1"/>
  <c r="AO8" i="18" s="1"/>
  <c r="AP8" i="18" s="1"/>
  <c r="AQ8" i="18" s="1"/>
  <c r="AR8" i="18" s="1"/>
  <c r="AS8" i="18" s="1"/>
  <c r="AT8" i="18" s="1"/>
  <c r="AU8" i="18" s="1"/>
  <c r="AV8" i="18" s="1"/>
  <c r="AW8" i="18" s="1"/>
  <c r="AX8" i="18" s="1"/>
  <c r="AY8" i="18" s="1"/>
  <c r="AZ8" i="18" s="1"/>
  <c r="D10" i="18"/>
  <c r="E10" i="18" s="1"/>
  <c r="F10" i="18" s="1"/>
  <c r="G10" i="18" s="1"/>
  <c r="H10" i="18" s="1"/>
  <c r="I10" i="18" s="1"/>
  <c r="J10" i="18" s="1"/>
  <c r="K10" i="18" s="1"/>
  <c r="L10" i="18" s="1"/>
  <c r="M10" i="18" s="1"/>
  <c r="N10" i="18" s="1"/>
  <c r="O10" i="18" s="1"/>
  <c r="P10" i="18" s="1"/>
  <c r="Q10" i="18" s="1"/>
  <c r="R10" i="18" s="1"/>
  <c r="S10" i="18" s="1"/>
  <c r="T10" i="18" s="1"/>
  <c r="U10" i="18" s="1"/>
  <c r="V10" i="18" s="1"/>
  <c r="W10" i="18" s="1"/>
  <c r="X10" i="18" s="1"/>
  <c r="Y10" i="18" s="1"/>
  <c r="Z10" i="18" s="1"/>
  <c r="AA10" i="18" s="1"/>
  <c r="AB10" i="18" s="1"/>
  <c r="AC10" i="18" s="1"/>
  <c r="AD10" i="18" s="1"/>
  <c r="AE10" i="18" s="1"/>
  <c r="AF10" i="18" s="1"/>
  <c r="AG10" i="18" s="1"/>
  <c r="AH10" i="18" s="1"/>
  <c r="AI10" i="18" s="1"/>
  <c r="AJ10" i="18" s="1"/>
  <c r="AK10" i="18" s="1"/>
  <c r="AL10" i="18" s="1"/>
  <c r="AM10" i="18" s="1"/>
  <c r="AN10" i="18" s="1"/>
  <c r="AO10" i="18" s="1"/>
  <c r="AP10" i="18" s="1"/>
  <c r="AQ10" i="18" s="1"/>
  <c r="AR10" i="18" s="1"/>
  <c r="AS10" i="18" s="1"/>
  <c r="AT10" i="18" s="1"/>
  <c r="AU10" i="18" s="1"/>
  <c r="AV10" i="18" s="1"/>
  <c r="AW10" i="18" s="1"/>
  <c r="AX10" i="18" s="1"/>
  <c r="AY10" i="18" s="1"/>
  <c r="AZ10" i="18" s="1"/>
  <c r="E12" i="18"/>
  <c r="F12" i="18" s="1"/>
  <c r="G12" i="18" s="1"/>
  <c r="H12" i="18" s="1"/>
  <c r="I12" i="18" s="1"/>
  <c r="J12" i="18" s="1"/>
  <c r="K12" i="18" s="1"/>
  <c r="L12" i="18" s="1"/>
  <c r="M12" i="18" s="1"/>
  <c r="N12" i="18" s="1"/>
  <c r="O12" i="18" s="1"/>
  <c r="P12" i="18" s="1"/>
  <c r="Q12" i="18" s="1"/>
  <c r="R12" i="18" s="1"/>
  <c r="S12" i="18" s="1"/>
  <c r="T12" i="18" s="1"/>
  <c r="U12" i="18" s="1"/>
  <c r="V12" i="18" s="1"/>
  <c r="W12" i="18" s="1"/>
  <c r="X12" i="18" s="1"/>
  <c r="Y12" i="18" s="1"/>
  <c r="Z12" i="18" s="1"/>
  <c r="AA12" i="18" s="1"/>
  <c r="AB12" i="18" s="1"/>
  <c r="AC12" i="18" s="1"/>
  <c r="AD12" i="18" s="1"/>
  <c r="AE12" i="18" s="1"/>
  <c r="AF12" i="18" s="1"/>
  <c r="AG12" i="18" s="1"/>
  <c r="AH12" i="18" s="1"/>
  <c r="AI12" i="18" s="1"/>
  <c r="AJ12" i="18" s="1"/>
  <c r="AK12" i="18" s="1"/>
  <c r="AL12" i="18" s="1"/>
  <c r="AM12" i="18" s="1"/>
  <c r="AN12" i="18" s="1"/>
  <c r="AO12" i="18" s="1"/>
  <c r="AP12" i="18" s="1"/>
  <c r="AQ12" i="18" s="1"/>
  <c r="AR12" i="18" s="1"/>
  <c r="AS12" i="18" s="1"/>
  <c r="AT12" i="18" s="1"/>
  <c r="AU12" i="18" s="1"/>
  <c r="AV12" i="18" s="1"/>
  <c r="AW12" i="18" s="1"/>
  <c r="AX12" i="18" s="1"/>
  <c r="AY12" i="18" s="1"/>
  <c r="AZ12" i="18" s="1"/>
  <c r="D4" i="18"/>
  <c r="E4" i="18" s="1"/>
  <c r="F4" i="18" s="1"/>
  <c r="G4" i="18" s="1"/>
  <c r="H4" i="18" s="1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T4" i="18" s="1"/>
  <c r="U4" i="18" s="1"/>
  <c r="V4" i="18" s="1"/>
  <c r="W4" i="18" s="1"/>
  <c r="X4" i="18" s="1"/>
  <c r="Y4" i="18" s="1"/>
  <c r="Z4" i="18" s="1"/>
  <c r="AA4" i="18" s="1"/>
  <c r="AB4" i="18" s="1"/>
  <c r="AC4" i="18" s="1"/>
  <c r="AD4" i="18" s="1"/>
  <c r="AE4" i="18" s="1"/>
  <c r="AF4" i="18" s="1"/>
  <c r="AG4" i="18" s="1"/>
  <c r="AH4" i="18" s="1"/>
  <c r="AI4" i="18" s="1"/>
  <c r="AJ4" i="18" s="1"/>
  <c r="AK4" i="18" s="1"/>
  <c r="AL4" i="18" s="1"/>
  <c r="AM4" i="18" s="1"/>
  <c r="AN4" i="18" s="1"/>
  <c r="AO4" i="18" s="1"/>
  <c r="AP4" i="18" s="1"/>
  <c r="AQ4" i="18" s="1"/>
  <c r="AR4" i="18" s="1"/>
  <c r="AS4" i="18" s="1"/>
  <c r="AT4" i="18" s="1"/>
  <c r="AU4" i="18" s="1"/>
  <c r="AV4" i="18" s="1"/>
  <c r="AW4" i="18" s="1"/>
  <c r="AX4" i="18" s="1"/>
  <c r="AY4" i="18" s="1"/>
  <c r="AZ4" i="18" s="1"/>
</calcChain>
</file>

<file path=xl/sharedStrings.xml><?xml version="1.0" encoding="utf-8"?>
<sst xmlns="http://schemas.openxmlformats.org/spreadsheetml/2006/main" count="77" uniqueCount="48">
  <si>
    <t>i'=</t>
  </si>
  <si>
    <t>i=</t>
  </si>
  <si>
    <t>c=</t>
  </si>
  <si>
    <t>lx</t>
  </si>
  <si>
    <t>dx</t>
  </si>
  <si>
    <t>Lx</t>
  </si>
  <si>
    <t>Tx</t>
  </si>
  <si>
    <t>EVC</t>
  </si>
  <si>
    <t>px</t>
  </si>
  <si>
    <t>qx</t>
  </si>
  <si>
    <t>Dx</t>
  </si>
  <si>
    <t>Nx</t>
  </si>
  <si>
    <t>Sx</t>
  </si>
  <si>
    <t>D'x</t>
  </si>
  <si>
    <t>N'x</t>
  </si>
  <si>
    <t>S'x</t>
  </si>
  <si>
    <t>Edad</t>
  </si>
  <si>
    <t>Cotizantes</t>
  </si>
  <si>
    <t>Pensión</t>
  </si>
  <si>
    <t>Valor</t>
  </si>
  <si>
    <t>Pensionistas</t>
  </si>
  <si>
    <t>Tasa Cot/Pen</t>
  </si>
  <si>
    <t>Masa salarial</t>
  </si>
  <si>
    <t>Hipótesis:</t>
  </si>
  <si>
    <t>H1 y H2</t>
  </si>
  <si>
    <t>Flujos \ Reservas</t>
  </si>
  <si>
    <t>Reserva</t>
  </si>
  <si>
    <t>Sup / Def</t>
  </si>
  <si>
    <t>Flujo</t>
  </si>
  <si>
    <t>Sistema de reparto de capitales de cobertura anual</t>
  </si>
  <si>
    <t>Año sistema</t>
  </si>
  <si>
    <t>Val. Compra Renta</t>
  </si>
  <si>
    <t>Tasa Cotización</t>
  </si>
  <si>
    <t>Costo necesario para la adquisión de rentas vitalicias correspondientes a cada una de las generaciones</t>
  </si>
  <si>
    <t>Tasas de cotización en función de la pensión de jubilación</t>
  </si>
  <si>
    <t>Base reguladora</t>
  </si>
  <si>
    <t>ex</t>
  </si>
  <si>
    <t>Tabla de mortalidad - Población Ecuatoriana 2023</t>
  </si>
  <si>
    <t>Último</t>
  </si>
  <si>
    <t>Ult. 3 años</t>
  </si>
  <si>
    <t>Ult. 5 años</t>
  </si>
  <si>
    <t>Ult. 10 años</t>
  </si>
  <si>
    <t>Toda His.</t>
  </si>
  <si>
    <t xml:space="preserve">  </t>
  </si>
  <si>
    <t>Taza de 
reemplazo</t>
  </si>
  <si>
    <t>Celdas parametrizadas</t>
  </si>
  <si>
    <t>Interes
Rentas</t>
  </si>
  <si>
    <t>Interes 
Sis. Reparto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</si>
</sst>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#,##0.000000"/>
    <numFmt numFmtId="166" formatCode="0.000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8"/>
      <color theme="1"/>
      <name val="Century Gothic"/>
      <family val="1"/>
    </font>
    <font>
      <sz val="12"/>
      <color theme="1"/>
      <name val="Century Gothic"/>
      <family val="1"/>
    </font>
    <font>
      <sz val="11"/>
      <name val="Century Gothic"/>
      <family val="1"/>
    </font>
    <font>
      <b/>
      <sz val="11"/>
      <color theme="0"/>
      <name val="Century Gothic"/>
      <family val="1"/>
    </font>
    <font>
      <b/>
      <sz val="16"/>
      <color theme="1"/>
      <name val="Century Gothic"/>
      <family val="1"/>
    </font>
    <font>
      <b/>
      <sz val="12"/>
      <color theme="1"/>
      <name val="Century Gothic"/>
      <family val="1"/>
    </font>
    <font>
      <b/>
      <sz val="12"/>
      <color theme="0"/>
      <name val="Century Gothic"/>
      <family val="1"/>
    </font>
    <font>
      <sz val="11"/>
      <color indexed="8"/>
      <name val="Calibri"/>
      <family val="2"/>
      <scheme val="minor"/>
    </font>
    <font>
      <sz val="12"/>
      <color theme="0"/>
      <name val="Century Gothic"/>
      <family val="1"/>
    </font>
    <font>
      <sz val="12"/>
      <color rgb="FF000000"/>
      <name val="Century Gothic"/>
      <family val="2"/>
    </font>
    <font>
      <sz val="8"/>
      <color rgb="FF000000"/>
      <name val="Consolas"/>
      <family val="3"/>
    </font>
    <font>
      <b/>
      <sz val="12"/>
      <color theme="0"/>
      <name val="Century Gothic"/>
      <family val="2"/>
    </font>
    <font>
      <sz val="12"/>
      <color theme="1"/>
      <name val="Century Gothic"/>
      <family val="2"/>
    </font>
    <font>
      <sz val="12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0" fillId="0" borderId="0"/>
  </cellStyleXfs>
  <cellXfs count="69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horizontal="center"/>
    </xf>
    <xf numFmtId="10" fontId="6" fillId="3" borderId="2" xfId="1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10" fontId="6" fillId="3" borderId="6" xfId="1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10" fontId="6" fillId="3" borderId="5" xfId="1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8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4" fontId="5" fillId="0" borderId="7" xfId="0" applyNumberFormat="1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165" fontId="5" fillId="0" borderId="11" xfId="0" applyNumberFormat="1" applyFont="1" applyBorder="1" applyAlignment="1">
      <alignment horizontal="center"/>
    </xf>
    <xf numFmtId="165" fontId="5" fillId="0" borderId="12" xfId="0" applyNumberFormat="1" applyFont="1" applyBorder="1" applyAlignment="1">
      <alignment horizontal="center"/>
    </xf>
    <xf numFmtId="3" fontId="5" fillId="0" borderId="14" xfId="0" applyNumberFormat="1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10" fontId="4" fillId="0" borderId="7" xfId="1" applyNumberFormat="1" applyFont="1" applyBorder="1" applyAlignment="1">
      <alignment horizontal="center" vertical="center"/>
    </xf>
    <xf numFmtId="0" fontId="6" fillId="3" borderId="7" xfId="2" applyFont="1" applyFill="1" applyBorder="1" applyAlignment="1">
      <alignment horizontal="center"/>
    </xf>
    <xf numFmtId="0" fontId="4" fillId="0" borderId="7" xfId="0" applyFont="1" applyBorder="1"/>
    <xf numFmtId="164" fontId="4" fillId="0" borderId="7" xfId="3" applyFont="1" applyBorder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5" fillId="0" borderId="13" xfId="0" applyNumberFormat="1" applyFont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10" fontId="9" fillId="3" borderId="7" xfId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65" fontId="5" fillId="0" borderId="13" xfId="0" applyNumberFormat="1" applyFont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" fontId="4" fillId="0" borderId="16" xfId="0" applyNumberFormat="1" applyFont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3" fontId="5" fillId="0" borderId="16" xfId="0" applyNumberFormat="1" applyFont="1" applyBorder="1" applyAlignment="1">
      <alignment horizontal="center"/>
    </xf>
    <xf numFmtId="3" fontId="5" fillId="0" borderId="17" xfId="0" applyNumberFormat="1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0" borderId="18" xfId="0" applyFont="1" applyBorder="1"/>
    <xf numFmtId="3" fontId="4" fillId="0" borderId="18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9" fillId="3" borderId="18" xfId="0" applyFont="1" applyFill="1" applyBorder="1"/>
    <xf numFmtId="0" fontId="9" fillId="3" borderId="18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10" fontId="4" fillId="0" borderId="0" xfId="1" applyNumberFormat="1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3" fontId="4" fillId="2" borderId="18" xfId="0" applyNumberFormat="1" applyFont="1" applyFill="1" applyBorder="1" applyAlignment="1">
      <alignment horizontal="center" vertical="center"/>
    </xf>
    <xf numFmtId="4" fontId="12" fillId="0" borderId="19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166" fontId="4" fillId="0" borderId="0" xfId="0" applyNumberFormat="1" applyFont="1" applyAlignment="1">
      <alignment horizontal="center"/>
    </xf>
    <xf numFmtId="0" fontId="11" fillId="0" borderId="0" xfId="0" applyFont="1"/>
    <xf numFmtId="0" fontId="14" fillId="3" borderId="20" xfId="0" applyFont="1" applyFill="1" applyBorder="1" applyAlignment="1">
      <alignment wrapText="1"/>
    </xf>
    <xf numFmtId="9" fontId="14" fillId="3" borderId="20" xfId="0" applyNumberFormat="1" applyFont="1" applyFill="1" applyBorder="1" applyAlignment="1">
      <alignment horizontal="center"/>
    </xf>
    <xf numFmtId="3" fontId="15" fillId="0" borderId="18" xfId="0" applyNumberFormat="1" applyFont="1" applyBorder="1" applyAlignment="1">
      <alignment horizontal="center" vertical="center"/>
    </xf>
    <xf numFmtId="0" fontId="16" fillId="3" borderId="20" xfId="0" applyFont="1" applyFill="1" applyBorder="1"/>
    <xf numFmtId="0" fontId="4" fillId="0" borderId="18" xfId="0" applyFont="1" applyBorder="1" applyAlignment="1">
      <alignment horizontal="center" vertical="center"/>
    </xf>
    <xf numFmtId="0" fontId="9" fillId="3" borderId="7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wrapText="1"/>
    </xf>
    <xf numFmtId="10" fontId="14" fillId="3" borderId="21" xfId="0" applyNumberFormat="1" applyFont="1" applyFill="1" applyBorder="1"/>
  </cellXfs>
  <cellStyles count="5">
    <cellStyle name="Currency" xfId="3" builtinId="4"/>
    <cellStyle name="Normal" xfId="0" builtinId="0"/>
    <cellStyle name="Normal 2" xfId="2" xr:uid="{00000000-0005-0000-0000-000001000000}"/>
    <cellStyle name="Normal 3" xfId="4" xr:uid="{EB044571-52B3-C843-BE51-D0D8E400B99D}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86360</xdr:colOff>
      <xdr:row>0</xdr:row>
      <xdr:rowOff>195580</xdr:rowOff>
    </xdr:from>
    <xdr:to>
      <xdr:col>5</xdr:col>
      <xdr:colOff>581660</xdr:colOff>
      <xdr:row>0</xdr:row>
      <xdr:rowOff>365604</xdr:rowOff>
    </xdr:to>
    <xdr:sp macro="" textlink="">
      <xdr:nvSpPr>
        <xdr:cNvPr id="8" name="Flecha derecha 2">
          <a:extLst>
            <a:ext uri="{FF2B5EF4-FFF2-40B4-BE49-F238E27FC236}">
              <a16:creationId xmlns:a16="http://schemas.microsoft.com/office/drawing/2014/main" id="{25555E92-69A8-4FF5-BD7F-3AE56D458DCE}"/>
            </a:ext>
          </a:extLst>
        </xdr:cNvPr>
        <xdr:cNvSpPr/>
      </xdr:nvSpPr>
      <xdr:spPr>
        <a:xfrm rot="10800000" flipV="1">
          <a:off x="5092700" y="195580"/>
          <a:ext cx="495300" cy="1700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/>
            <a:t>c</a:t>
          </a:r>
        </a:p>
      </xdr:txBody>
    </xdr:sp>
    <xdr:clientData/>
  </xdr:twoCellAnchor>
  <xdr:twoCellAnchor>
    <xdr:from>
      <xdr:col>3</xdr:col>
      <xdr:colOff>177800</xdr:colOff>
      <xdr:row>5</xdr:row>
      <xdr:rowOff>0</xdr:rowOff>
    </xdr:from>
    <xdr:to>
      <xdr:col>3</xdr:col>
      <xdr:colOff>673100</xdr:colOff>
      <xdr:row>5</xdr:row>
      <xdr:rowOff>170024</xdr:rowOff>
    </xdr:to>
    <xdr:sp macro="" textlink="">
      <xdr:nvSpPr>
        <xdr:cNvPr id="9" name="Flecha derecha 3">
          <a:extLst>
            <a:ext uri="{FF2B5EF4-FFF2-40B4-BE49-F238E27FC236}">
              <a16:creationId xmlns:a16="http://schemas.microsoft.com/office/drawing/2014/main" id="{2F0502F3-656C-4B6E-9EE2-BF98119C7FE1}"/>
            </a:ext>
          </a:extLst>
        </xdr:cNvPr>
        <xdr:cNvSpPr/>
      </xdr:nvSpPr>
      <xdr:spPr>
        <a:xfrm rot="10800000" flipV="1">
          <a:off x="4650740" y="3078480"/>
          <a:ext cx="495300" cy="1700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/>
            <a:t>c</a:t>
          </a:r>
        </a:p>
      </xdr:txBody>
    </xdr:sp>
    <xdr:clientData/>
  </xdr:twoCellAnchor>
  <xdr:twoCellAnchor>
    <xdr:from>
      <xdr:col>3</xdr:col>
      <xdr:colOff>190500</xdr:colOff>
      <xdr:row>7</xdr:row>
      <xdr:rowOff>0</xdr:rowOff>
    </xdr:from>
    <xdr:to>
      <xdr:col>3</xdr:col>
      <xdr:colOff>685800</xdr:colOff>
      <xdr:row>7</xdr:row>
      <xdr:rowOff>170024</xdr:rowOff>
    </xdr:to>
    <xdr:sp macro="" textlink="">
      <xdr:nvSpPr>
        <xdr:cNvPr id="10" name="Flecha derecha 4">
          <a:extLst>
            <a:ext uri="{FF2B5EF4-FFF2-40B4-BE49-F238E27FC236}">
              <a16:creationId xmlns:a16="http://schemas.microsoft.com/office/drawing/2014/main" id="{25F9ADA9-BDE7-4009-BEC8-C773C1650EBC}"/>
            </a:ext>
          </a:extLst>
        </xdr:cNvPr>
        <xdr:cNvSpPr/>
      </xdr:nvSpPr>
      <xdr:spPr>
        <a:xfrm rot="10800000" flipV="1">
          <a:off x="4663440" y="3459480"/>
          <a:ext cx="495300" cy="17002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_tradnl" sz="1100"/>
            <a:t>c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gopaul/Library/Mobile%20Documents/com~apple~CloudDocs/EPN/Presentaciones/FinanciamientoPensiones/Probabilidades_Ecuador_2020_20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_Hombres"/>
      <sheetName val="TM_Mujer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88"/>
  <sheetViews>
    <sheetView showGridLines="0" topLeftCell="J1" zoomScale="110" zoomScaleNormal="110" workbookViewId="0">
      <selection activeCell="W4" sqref="W4"/>
    </sheetView>
  </sheetViews>
  <sheetFormatPr defaultColWidth="10.796875" defaultRowHeight="15" x14ac:dyDescent="0.25"/>
  <cols>
    <col min="1" max="1" width="5.69921875" style="9" customWidth="1"/>
    <col min="2" max="10" width="10.796875" style="9"/>
    <col min="11" max="23" width="11" style="9" bestFit="1" customWidth="1"/>
    <col min="24" max="24" width="11.5" style="9" bestFit="1" customWidth="1"/>
    <col min="25" max="25" width="11.296875" style="9" bestFit="1" customWidth="1"/>
    <col min="26" max="16384" width="10.796875" style="9"/>
  </cols>
  <sheetData>
    <row r="2" spans="1:24" ht="23.4" x14ac:dyDescent="0.4">
      <c r="A2" s="30"/>
      <c r="B2" s="31" t="s">
        <v>37</v>
      </c>
      <c r="C2" s="30"/>
      <c r="D2" s="30"/>
      <c r="E2" s="30"/>
      <c r="F2" s="30"/>
      <c r="G2" s="30"/>
      <c r="H2" s="30"/>
      <c r="I2" s="30"/>
      <c r="J2" s="30"/>
      <c r="L2" s="8"/>
      <c r="M2" s="8"/>
      <c r="N2" s="8"/>
    </row>
    <row r="3" spans="1:24" x14ac:dyDescent="0.25"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2" t="s">
        <v>0</v>
      </c>
      <c r="W3" s="3">
        <f>+Rentas!E1</f>
        <v>6.3500000000000001E-2</v>
      </c>
      <c r="X3" s="10"/>
    </row>
    <row r="4" spans="1:24" x14ac:dyDescent="0.25">
      <c r="K4" s="10"/>
      <c r="N4" s="10"/>
      <c r="O4" s="10"/>
      <c r="P4" s="10"/>
      <c r="Q4" s="10"/>
      <c r="R4" s="10"/>
      <c r="S4" s="4" t="s">
        <v>1</v>
      </c>
      <c r="T4" s="5">
        <v>6.3500000000000001E-2</v>
      </c>
      <c r="U4" s="10"/>
      <c r="V4" s="6" t="s">
        <v>2</v>
      </c>
      <c r="W4" s="7">
        <v>0.01</v>
      </c>
      <c r="X4" s="10"/>
    </row>
    <row r="5" spans="1:24" x14ac:dyDescent="0.25">
      <c r="B5" s="22" t="s">
        <v>16</v>
      </c>
      <c r="C5" s="22" t="s">
        <v>9</v>
      </c>
      <c r="D5" s="22" t="s">
        <v>3</v>
      </c>
      <c r="E5" s="35" t="s">
        <v>4</v>
      </c>
      <c r="F5" s="35" t="s">
        <v>5</v>
      </c>
      <c r="G5" s="40" t="s">
        <v>6</v>
      </c>
      <c r="H5" s="40" t="s">
        <v>36</v>
      </c>
      <c r="K5" s="22" t="s">
        <v>16</v>
      </c>
      <c r="L5" s="22" t="s">
        <v>3</v>
      </c>
      <c r="M5" s="22" t="s">
        <v>4</v>
      </c>
      <c r="N5" s="22" t="s">
        <v>5</v>
      </c>
      <c r="O5" s="22" t="s">
        <v>6</v>
      </c>
      <c r="P5" s="22" t="s">
        <v>7</v>
      </c>
      <c r="Q5" s="22" t="s">
        <v>8</v>
      </c>
      <c r="R5" s="22" t="s">
        <v>9</v>
      </c>
      <c r="S5" s="22" t="s">
        <v>10</v>
      </c>
      <c r="T5" s="22" t="s">
        <v>11</v>
      </c>
      <c r="U5" s="42" t="s">
        <v>12</v>
      </c>
      <c r="V5" s="40" t="s">
        <v>13</v>
      </c>
      <c r="W5" s="40" t="s">
        <v>14</v>
      </c>
      <c r="X5" s="40" t="s">
        <v>15</v>
      </c>
    </row>
    <row r="6" spans="1:24" x14ac:dyDescent="0.25">
      <c r="B6" s="32">
        <v>20</v>
      </c>
      <c r="C6" s="36">
        <v>1.6369916758547057E-3</v>
      </c>
      <c r="D6" s="46">
        <v>1000000</v>
      </c>
      <c r="E6" s="38">
        <f>C6*D6</f>
        <v>1636.9916758547058</v>
      </c>
      <c r="F6" s="39">
        <f>D6-0.5*E6</f>
        <v>999181.50416207267</v>
      </c>
      <c r="G6" s="38">
        <f>SUM(F6:$F$86)</f>
        <v>56882465.646520764</v>
      </c>
      <c r="H6" s="41">
        <f>G6/D6</f>
        <v>56.882465646520764</v>
      </c>
      <c r="K6" s="22">
        <v>20</v>
      </c>
      <c r="L6" s="21">
        <f>D6</f>
        <v>1000000</v>
      </c>
      <c r="M6" s="12">
        <f t="shared" ref="M6:M17" si="0">-L7+L6</f>
        <v>1636.9916758546606</v>
      </c>
      <c r="N6" s="12">
        <f t="shared" ref="N6:N17" si="1">(L6+L7)/2</f>
        <v>999181.50416207267</v>
      </c>
      <c r="O6" s="12">
        <f>SUM(N6:$N$87)</f>
        <v>56882465.646520764</v>
      </c>
      <c r="P6" s="13">
        <f t="shared" ref="P6:P17" si="2">(O6/L6)</f>
        <v>56.882465646520764</v>
      </c>
      <c r="Q6" s="14">
        <f t="shared" ref="Q6:Q17" si="3">(L7)/L6</f>
        <v>0.99836300832414537</v>
      </c>
      <c r="R6" s="15">
        <f t="shared" ref="R6:R49" si="4">1-Q6</f>
        <v>1.6369916758546266E-3</v>
      </c>
      <c r="S6" s="11">
        <f>((1+$T$4)^(-K6))*(L6)</f>
        <v>291910.76779382402</v>
      </c>
      <c r="T6" s="12">
        <f>SUM(S6:$S$87)</f>
        <v>4616964.8343101498</v>
      </c>
      <c r="U6" s="43">
        <f>SUM(T6:$T$87)</f>
        <v>68489426.749681786</v>
      </c>
      <c r="V6" s="45">
        <f>((1+$W$3)^(-K6))*(L6)</f>
        <v>291910.76779382402</v>
      </c>
      <c r="W6" s="45">
        <f>SUM(V6:$V$87)</f>
        <v>4616964.8343101498</v>
      </c>
      <c r="X6" s="45">
        <f>SUM(W6:$W$87)</f>
        <v>68489426.749681786</v>
      </c>
    </row>
    <row r="7" spans="1:24" x14ac:dyDescent="0.25">
      <c r="B7" s="32">
        <v>21</v>
      </c>
      <c r="C7" s="36">
        <v>1.7880280379470427E-3</v>
      </c>
      <c r="D7" s="37">
        <f>D6-E6</f>
        <v>998363.00832414534</v>
      </c>
      <c r="E7" s="38">
        <f t="shared" ref="E7:E70" si="5">C7*D7</f>
        <v>1785.1010509327286</v>
      </c>
      <c r="F7" s="39">
        <f t="shared" ref="F7:F70" si="6">D7-0.5*E7</f>
        <v>997470.45779867901</v>
      </c>
      <c r="G7" s="38">
        <f>SUM(F7:$F$86)</f>
        <v>55883284.142358698</v>
      </c>
      <c r="H7" s="41">
        <f t="shared" ref="H7:H70" si="7">G7/D7</f>
        <v>55.974914611634617</v>
      </c>
      <c r="K7" s="22">
        <v>21</v>
      </c>
      <c r="L7" s="21">
        <f t="shared" ref="L7:L70" si="8">D7</f>
        <v>998363.00832414534</v>
      </c>
      <c r="M7" s="12">
        <f t="shared" si="0"/>
        <v>1785.1010509327753</v>
      </c>
      <c r="N7" s="12">
        <f t="shared" si="1"/>
        <v>997470.45779867889</v>
      </c>
      <c r="O7" s="12">
        <f>SUM(N7:$N$87)</f>
        <v>55883284.142358698</v>
      </c>
      <c r="P7" s="13">
        <f t="shared" si="2"/>
        <v>55.974914611634617</v>
      </c>
      <c r="Q7" s="14">
        <f t="shared" si="3"/>
        <v>0.99821197196205291</v>
      </c>
      <c r="R7" s="15">
        <f t="shared" si="4"/>
        <v>1.788028037947087E-3</v>
      </c>
      <c r="S7" s="11">
        <f t="shared" ref="S7:S17" si="9">((1+$T$4)^(-K7))*(L7)</f>
        <v>274031.88744414964</v>
      </c>
      <c r="T7" s="12">
        <f>SUM(S7:$S$87)</f>
        <v>4325054.0665163249</v>
      </c>
      <c r="U7" s="43">
        <f>SUM(T7:$T$87)</f>
        <v>63872461.915371656</v>
      </c>
      <c r="V7" s="45">
        <f>((1+$W$3)^(-K7))*(L7)</f>
        <v>274031.88744414964</v>
      </c>
      <c r="W7" s="45">
        <f>SUM(V7:$V$87)</f>
        <v>4325054.0665163249</v>
      </c>
      <c r="X7" s="45">
        <f>SUM(W7:$W$87)</f>
        <v>63872461.915371656</v>
      </c>
    </row>
    <row r="8" spans="1:24" x14ac:dyDescent="0.25">
      <c r="B8" s="32">
        <v>22</v>
      </c>
      <c r="C8" s="36">
        <v>1.9106886381680403E-3</v>
      </c>
      <c r="D8" s="37">
        <f t="shared" ref="D8:D71" si="10">D7-E7</f>
        <v>996577.90727321256</v>
      </c>
      <c r="E8" s="38">
        <f t="shared" si="5"/>
        <v>1904.1500844762102</v>
      </c>
      <c r="F8" s="39">
        <f t="shared" si="6"/>
        <v>995625.83223097445</v>
      </c>
      <c r="G8" s="38">
        <f>SUM(F8:$F$86)</f>
        <v>54885813.684560023</v>
      </c>
      <c r="H8" s="41">
        <f t="shared" si="7"/>
        <v>55.074282987805624</v>
      </c>
      <c r="K8" s="22">
        <v>22</v>
      </c>
      <c r="L8" s="21">
        <f t="shared" si="8"/>
        <v>996577.90727321256</v>
      </c>
      <c r="M8" s="12">
        <f t="shared" si="0"/>
        <v>1904.1500844762195</v>
      </c>
      <c r="N8" s="12">
        <f t="shared" si="1"/>
        <v>995625.83223097445</v>
      </c>
      <c r="O8" s="12">
        <f>SUM(N8:$N$87)</f>
        <v>54885813.684560023</v>
      </c>
      <c r="P8" s="13">
        <f t="shared" si="2"/>
        <v>55.074282987805624</v>
      </c>
      <c r="Q8" s="14">
        <f t="shared" si="3"/>
        <v>0.99808931136183199</v>
      </c>
      <c r="R8" s="15">
        <f t="shared" si="4"/>
        <v>1.9106886381680122E-3</v>
      </c>
      <c r="S8" s="11">
        <f t="shared" si="9"/>
        <v>257209.13093193038</v>
      </c>
      <c r="T8" s="12">
        <f>SUM(S8:$S$87)</f>
        <v>4051022.1790721798</v>
      </c>
      <c r="U8" s="43">
        <f>SUM(T8:$T$87)</f>
        <v>59547407.848855332</v>
      </c>
      <c r="V8" s="45">
        <f t="shared" ref="V8:V17" si="11">((1+$W$3)^(-K8))*(L8)</f>
        <v>257209.13093193038</v>
      </c>
      <c r="W8" s="45">
        <f>SUM(V8:$V$87)</f>
        <v>4051022.1790721798</v>
      </c>
      <c r="X8" s="45">
        <f>SUM(W8:$W$87)</f>
        <v>59547407.848855332</v>
      </c>
    </row>
    <row r="9" spans="1:24" x14ac:dyDescent="0.25">
      <c r="B9" s="32">
        <v>23</v>
      </c>
      <c r="C9" s="36">
        <v>2.0063236351872929E-3</v>
      </c>
      <c r="D9" s="37">
        <f t="shared" si="10"/>
        <v>994673.75718873634</v>
      </c>
      <c r="E9" s="38">
        <f t="shared" si="5"/>
        <v>1995.6374683483082</v>
      </c>
      <c r="F9" s="39">
        <f t="shared" si="6"/>
        <v>993675.93845456222</v>
      </c>
      <c r="G9" s="38">
        <f>SUM(F9:$F$86)</f>
        <v>53890187.852329053</v>
      </c>
      <c r="H9" s="41">
        <f t="shared" si="7"/>
        <v>54.178757067684003</v>
      </c>
      <c r="K9" s="22">
        <v>23</v>
      </c>
      <c r="L9" s="21">
        <f t="shared" si="8"/>
        <v>994673.75718873634</v>
      </c>
      <c r="M9" s="12">
        <f t="shared" si="0"/>
        <v>1995.6374683482572</v>
      </c>
      <c r="N9" s="12">
        <f t="shared" si="1"/>
        <v>993675.93845456222</v>
      </c>
      <c r="O9" s="12">
        <f>SUM(N9:$N$87)</f>
        <v>53890187.852329046</v>
      </c>
      <c r="P9" s="13">
        <f t="shared" si="2"/>
        <v>54.178757067683996</v>
      </c>
      <c r="Q9" s="14">
        <f t="shared" si="3"/>
        <v>0.99799367636481273</v>
      </c>
      <c r="R9" s="15">
        <f t="shared" si="4"/>
        <v>2.0063236351872682E-3</v>
      </c>
      <c r="S9" s="11">
        <f t="shared" si="9"/>
        <v>241389.45403650749</v>
      </c>
      <c r="T9" s="12">
        <f>SUM(S9:$S$87)</f>
        <v>3793813.0481402492</v>
      </c>
      <c r="U9" s="43">
        <f>SUM(T9:$T$87)</f>
        <v>55496385.669783145</v>
      </c>
      <c r="V9" s="45">
        <f t="shared" si="11"/>
        <v>241389.45403650749</v>
      </c>
      <c r="W9" s="45">
        <f>SUM(V9:$V$87)</f>
        <v>3793813.0481402492</v>
      </c>
      <c r="X9" s="45">
        <f>SUM(W9:$W$87)</f>
        <v>55496385.669783145</v>
      </c>
    </row>
    <row r="10" spans="1:24" x14ac:dyDescent="0.25">
      <c r="B10" s="32">
        <v>24</v>
      </c>
      <c r="C10" s="36">
        <v>2.0711475183127293E-3</v>
      </c>
      <c r="D10" s="37">
        <f t="shared" si="10"/>
        <v>992678.11972038809</v>
      </c>
      <c r="E10" s="38">
        <f t="shared" si="5"/>
        <v>2055.9828241422283</v>
      </c>
      <c r="F10" s="39">
        <f t="shared" si="6"/>
        <v>991650.12830831693</v>
      </c>
      <c r="G10" s="38">
        <f>SUM(F10:$F$86)</f>
        <v>52896511.913874492</v>
      </c>
      <c r="H10" s="41">
        <f t="shared" si="7"/>
        <v>53.286670536038493</v>
      </c>
      <c r="K10" s="22">
        <v>24</v>
      </c>
      <c r="L10" s="21">
        <f t="shared" si="8"/>
        <v>992678.11972038809</v>
      </c>
      <c r="M10" s="12">
        <f t="shared" si="0"/>
        <v>2055.9828241422074</v>
      </c>
      <c r="N10" s="12">
        <f t="shared" si="1"/>
        <v>991650.12830831693</v>
      </c>
      <c r="O10" s="12">
        <f>SUM(N10:$N$87)</f>
        <v>52896511.913874492</v>
      </c>
      <c r="P10" s="13">
        <f t="shared" si="2"/>
        <v>53.286670536038493</v>
      </c>
      <c r="Q10" s="14">
        <f t="shared" si="3"/>
        <v>0.99792885248168728</v>
      </c>
      <c r="R10" s="15">
        <f t="shared" si="4"/>
        <v>2.0711475183127215E-3</v>
      </c>
      <c r="S10" s="11">
        <f t="shared" si="9"/>
        <v>226521.06127841011</v>
      </c>
      <c r="T10" s="12">
        <f>SUM(S10:$S$87)</f>
        <v>3552423.594103741</v>
      </c>
      <c r="U10" s="43">
        <f>SUM(T10:$T$87)</f>
        <v>51702572.621642902</v>
      </c>
      <c r="V10" s="45">
        <f t="shared" si="11"/>
        <v>226521.06127841011</v>
      </c>
      <c r="W10" s="45">
        <f>SUM(V10:$V$87)</f>
        <v>3552423.594103741</v>
      </c>
      <c r="X10" s="45">
        <f>SUM(W10:$W$87)</f>
        <v>51702572.621642902</v>
      </c>
    </row>
    <row r="11" spans="1:24" x14ac:dyDescent="0.25">
      <c r="B11" s="32">
        <v>25</v>
      </c>
      <c r="C11" s="36">
        <v>2.1209326577369234E-3</v>
      </c>
      <c r="D11" s="37">
        <f t="shared" si="10"/>
        <v>990622.13689624588</v>
      </c>
      <c r="E11" s="38">
        <f t="shared" si="5"/>
        <v>2101.0428416203849</v>
      </c>
      <c r="F11" s="39">
        <f t="shared" si="6"/>
        <v>989571.61547543574</v>
      </c>
      <c r="G11" s="38">
        <f>SUM(F11:$F$86)</f>
        <v>51904861.785566181</v>
      </c>
      <c r="H11" s="41">
        <f t="shared" si="7"/>
        <v>52.396226424124926</v>
      </c>
      <c r="K11" s="22">
        <v>25</v>
      </c>
      <c r="L11" s="21">
        <f t="shared" si="8"/>
        <v>990622.13689624588</v>
      </c>
      <c r="M11" s="12">
        <f t="shared" si="0"/>
        <v>2101.042841620394</v>
      </c>
      <c r="N11" s="12">
        <f t="shared" si="1"/>
        <v>989571.61547543574</v>
      </c>
      <c r="O11" s="12">
        <f>SUM(N11:$N$87)</f>
        <v>51904861.785566181</v>
      </c>
      <c r="P11" s="13">
        <f t="shared" si="2"/>
        <v>52.396226424124926</v>
      </c>
      <c r="Q11" s="14">
        <f t="shared" si="3"/>
        <v>0.99787906734226306</v>
      </c>
      <c r="R11" s="15">
        <f t="shared" si="4"/>
        <v>2.1209326577369403E-3</v>
      </c>
      <c r="S11" s="11">
        <f t="shared" si="9"/>
        <v>212554.68053079245</v>
      </c>
      <c r="T11" s="12">
        <f>SUM(S11:$S$87)</f>
        <v>3325902.5328253307</v>
      </c>
      <c r="U11" s="43">
        <f>SUM(T11:$T$87)</f>
        <v>48150149.027539164</v>
      </c>
      <c r="V11" s="45">
        <f t="shared" si="11"/>
        <v>212554.68053079245</v>
      </c>
      <c r="W11" s="45">
        <f>SUM(V11:$V$87)</f>
        <v>3325902.5328253307</v>
      </c>
      <c r="X11" s="45">
        <f>SUM(W11:$W$87)</f>
        <v>48150149.027539164</v>
      </c>
    </row>
    <row r="12" spans="1:24" x14ac:dyDescent="0.25">
      <c r="B12" s="32">
        <v>26</v>
      </c>
      <c r="C12" s="36">
        <v>2.1628146644417177E-3</v>
      </c>
      <c r="D12" s="37">
        <f t="shared" si="10"/>
        <v>988521.09405462549</v>
      </c>
      <c r="E12" s="38">
        <f t="shared" si="5"/>
        <v>2137.9879183313146</v>
      </c>
      <c r="F12" s="39">
        <f t="shared" si="6"/>
        <v>987452.10009545984</v>
      </c>
      <c r="G12" s="38">
        <f>SUM(F12:$F$86)</f>
        <v>50915290.170090735</v>
      </c>
      <c r="H12" s="41">
        <f t="shared" si="7"/>
        <v>51.506528769407488</v>
      </c>
      <c r="K12" s="22">
        <v>26</v>
      </c>
      <c r="L12" s="21">
        <f t="shared" si="8"/>
        <v>988521.09405462549</v>
      </c>
      <c r="M12" s="12">
        <f t="shared" si="0"/>
        <v>2137.9879183312878</v>
      </c>
      <c r="N12" s="12">
        <f t="shared" si="1"/>
        <v>987452.10009545984</v>
      </c>
      <c r="O12" s="12">
        <f>SUM(N12:$N$87)</f>
        <v>50915290.170090735</v>
      </c>
      <c r="P12" s="13">
        <f t="shared" si="2"/>
        <v>51.506528769407488</v>
      </c>
      <c r="Q12" s="14">
        <f t="shared" si="3"/>
        <v>0.99783718533555832</v>
      </c>
      <c r="R12" s="15">
        <f t="shared" si="4"/>
        <v>2.1628146644416812E-3</v>
      </c>
      <c r="S12" s="11">
        <f t="shared" si="9"/>
        <v>199439.46061805348</v>
      </c>
      <c r="T12" s="12">
        <f>SUM(S12:$S$87)</f>
        <v>3113347.8522945382</v>
      </c>
      <c r="U12" s="43">
        <f>SUM(T12:$T$87)</f>
        <v>44824246.494713828</v>
      </c>
      <c r="V12" s="45">
        <f t="shared" si="11"/>
        <v>199439.46061805348</v>
      </c>
      <c r="W12" s="45">
        <f>SUM(V12:$V$87)</f>
        <v>3113347.8522945382</v>
      </c>
      <c r="X12" s="45">
        <f>SUM(W12:$W$87)</f>
        <v>44824246.494713828</v>
      </c>
    </row>
    <row r="13" spans="1:24" x14ac:dyDescent="0.25">
      <c r="B13" s="32">
        <v>27</v>
      </c>
      <c r="C13" s="36">
        <v>2.1900887882020021E-3</v>
      </c>
      <c r="D13" s="37">
        <f t="shared" si="10"/>
        <v>986383.1061362942</v>
      </c>
      <c r="E13" s="38">
        <f t="shared" si="5"/>
        <v>2160.2665816209633</v>
      </c>
      <c r="F13" s="39">
        <f t="shared" si="6"/>
        <v>985302.97284548369</v>
      </c>
      <c r="G13" s="38">
        <f>SUM(F13:$F$86)</f>
        <v>49927838.069995277</v>
      </c>
      <c r="H13" s="41">
        <f t="shared" si="7"/>
        <v>50.617085551642106</v>
      </c>
      <c r="K13" s="22">
        <v>27</v>
      </c>
      <c r="L13" s="21">
        <f t="shared" si="8"/>
        <v>986383.1061362942</v>
      </c>
      <c r="M13" s="12">
        <f t="shared" si="0"/>
        <v>2160.266581621021</v>
      </c>
      <c r="N13" s="12">
        <f t="shared" si="1"/>
        <v>985302.97284548369</v>
      </c>
      <c r="O13" s="12">
        <f>SUM(N13:$N$87)</f>
        <v>49927838.069995277</v>
      </c>
      <c r="P13" s="13">
        <f t="shared" si="2"/>
        <v>50.617085551642106</v>
      </c>
      <c r="Q13" s="14">
        <f t="shared" si="3"/>
        <v>0.99780991121179796</v>
      </c>
      <c r="R13" s="15">
        <f t="shared" si="4"/>
        <v>2.1900887882020381E-3</v>
      </c>
      <c r="S13" s="11">
        <f t="shared" si="9"/>
        <v>187125.63237231821</v>
      </c>
      <c r="T13" s="12">
        <f>SUM(S13:$S$87)</f>
        <v>2913908.3916764846</v>
      </c>
      <c r="U13" s="43">
        <f>SUM(T13:$T$87)</f>
        <v>41710898.642419294</v>
      </c>
      <c r="V13" s="45">
        <f t="shared" si="11"/>
        <v>187125.63237231821</v>
      </c>
      <c r="W13" s="45">
        <f>SUM(V13:$V$87)</f>
        <v>2913908.3916764846</v>
      </c>
      <c r="X13" s="45">
        <f>SUM(W13:$W$87)</f>
        <v>41710898.642419294</v>
      </c>
    </row>
    <row r="14" spans="1:24" x14ac:dyDescent="0.25">
      <c r="B14" s="32">
        <v>28</v>
      </c>
      <c r="C14" s="36">
        <v>2.2031906123824046E-3</v>
      </c>
      <c r="D14" s="37">
        <f t="shared" si="10"/>
        <v>984222.83955467318</v>
      </c>
      <c r="E14" s="38">
        <f t="shared" si="5"/>
        <v>2168.4305205992096</v>
      </c>
      <c r="F14" s="39">
        <f t="shared" si="6"/>
        <v>983138.62429437356</v>
      </c>
      <c r="G14" s="38">
        <f>SUM(F14:$F$86)</f>
        <v>48942535.097149797</v>
      </c>
      <c r="H14" s="41">
        <f t="shared" si="7"/>
        <v>49.727087332473005</v>
      </c>
      <c r="K14" s="22">
        <v>28</v>
      </c>
      <c r="L14" s="21">
        <f t="shared" si="8"/>
        <v>984222.83955467318</v>
      </c>
      <c r="M14" s="12">
        <f t="shared" si="0"/>
        <v>2168.4305205992423</v>
      </c>
      <c r="N14" s="12">
        <f t="shared" si="1"/>
        <v>983138.62429437356</v>
      </c>
      <c r="O14" s="12">
        <f>SUM(N14:$N$87)</f>
        <v>48942535.097149797</v>
      </c>
      <c r="P14" s="13">
        <f t="shared" si="2"/>
        <v>49.727087332473005</v>
      </c>
      <c r="Q14" s="14">
        <f t="shared" si="3"/>
        <v>0.99779680938761761</v>
      </c>
      <c r="R14" s="15">
        <f t="shared" si="4"/>
        <v>2.2031906123823886E-3</v>
      </c>
      <c r="S14" s="11">
        <f t="shared" si="9"/>
        <v>175567.2878447338</v>
      </c>
      <c r="T14" s="12">
        <f>SUM(S14:$S$87)</f>
        <v>2726782.7593041668</v>
      </c>
      <c r="U14" s="43">
        <f>SUM(T14:$T$87)</f>
        <v>38796990.250742808</v>
      </c>
      <c r="V14" s="45">
        <f t="shared" si="11"/>
        <v>175567.2878447338</v>
      </c>
      <c r="W14" s="45">
        <f>SUM(V14:$V$87)</f>
        <v>2726782.7593041668</v>
      </c>
      <c r="X14" s="45">
        <f>SUM(W14:$W$87)</f>
        <v>38796990.250742808</v>
      </c>
    </row>
    <row r="15" spans="1:24" x14ac:dyDescent="0.25">
      <c r="B15" s="32">
        <v>29</v>
      </c>
      <c r="C15" s="36">
        <v>2.20815168328516E-3</v>
      </c>
      <c r="D15" s="37">
        <f t="shared" si="10"/>
        <v>982054.40903407393</v>
      </c>
      <c r="E15" s="38">
        <f t="shared" si="5"/>
        <v>2168.5250963862036</v>
      </c>
      <c r="F15" s="39">
        <f t="shared" si="6"/>
        <v>980970.14648588083</v>
      </c>
      <c r="G15" s="38">
        <f>SUM(F15:$F$86)</f>
        <v>47959396.472855426</v>
      </c>
      <c r="H15" s="41">
        <f t="shared" si="7"/>
        <v>48.835783467463052</v>
      </c>
      <c r="K15" s="22">
        <v>29</v>
      </c>
      <c r="L15" s="21">
        <f t="shared" si="8"/>
        <v>982054.40903407393</v>
      </c>
      <c r="M15" s="12">
        <f t="shared" si="0"/>
        <v>2168.5250963862054</v>
      </c>
      <c r="N15" s="12">
        <f t="shared" si="1"/>
        <v>980970.14648588083</v>
      </c>
      <c r="O15" s="12">
        <f>SUM(N15:$N$87)</f>
        <v>47959396.472855426</v>
      </c>
      <c r="P15" s="13">
        <f t="shared" si="2"/>
        <v>48.835783467463052</v>
      </c>
      <c r="Q15" s="14">
        <f t="shared" si="3"/>
        <v>0.99779184831671486</v>
      </c>
      <c r="R15" s="15">
        <f t="shared" si="4"/>
        <v>2.2081516832851422E-3</v>
      </c>
      <c r="S15" s="11">
        <f t="shared" si="9"/>
        <v>164720.71428708307</v>
      </c>
      <c r="T15" s="12">
        <f>SUM(S15:$S$87)</f>
        <v>2551215.4714594334</v>
      </c>
      <c r="U15" s="43">
        <f>SUM(T15:$T$87)</f>
        <v>36070207.491438642</v>
      </c>
      <c r="V15" s="45">
        <f t="shared" si="11"/>
        <v>164720.71428708307</v>
      </c>
      <c r="W15" s="45">
        <f>SUM(V15:$V$87)</f>
        <v>2551215.4714594334</v>
      </c>
      <c r="X15" s="45">
        <f>SUM(W15:$W$87)</f>
        <v>36070207.491438642</v>
      </c>
    </row>
    <row r="16" spans="1:24" x14ac:dyDescent="0.25">
      <c r="B16" s="32">
        <v>30</v>
      </c>
      <c r="C16" s="36">
        <v>2.2045590929659223E-3</v>
      </c>
      <c r="D16" s="37">
        <f t="shared" si="10"/>
        <v>979885.88393768773</v>
      </c>
      <c r="E16" s="38">
        <f t="shared" si="5"/>
        <v>2160.2163355037801</v>
      </c>
      <c r="F16" s="39">
        <f t="shared" si="6"/>
        <v>978805.7757699358</v>
      </c>
      <c r="G16" s="38">
        <f>SUM(F16:$F$86)</f>
        <v>46978426.326369546</v>
      </c>
      <c r="H16" s="41">
        <f t="shared" si="7"/>
        <v>47.942752412746223</v>
      </c>
      <c r="K16" s="22">
        <v>30</v>
      </c>
      <c r="L16" s="21">
        <f t="shared" si="8"/>
        <v>979885.88393768773</v>
      </c>
      <c r="M16" s="12">
        <f t="shared" si="0"/>
        <v>2160.2163355037337</v>
      </c>
      <c r="N16" s="12">
        <f t="shared" si="1"/>
        <v>978805.77576993592</v>
      </c>
      <c r="O16" s="12">
        <f>SUM(N16:$N$87)</f>
        <v>46978426.326369546</v>
      </c>
      <c r="P16" s="13">
        <f t="shared" si="2"/>
        <v>47.942752412746223</v>
      </c>
      <c r="Q16" s="14">
        <f t="shared" si="3"/>
        <v>0.99779544090703409</v>
      </c>
      <c r="R16" s="15">
        <f t="shared" si="4"/>
        <v>2.2045590929659076E-3</v>
      </c>
      <c r="S16" s="11">
        <f t="shared" si="9"/>
        <v>154543.47528402269</v>
      </c>
      <c r="T16" s="12">
        <f>SUM(S16:$S$87)</f>
        <v>2386494.7571723508</v>
      </c>
      <c r="U16" s="43">
        <f>SUM(T16:$T$87)</f>
        <v>33518992.019979227</v>
      </c>
      <c r="V16" s="45">
        <f t="shared" si="11"/>
        <v>154543.47528402269</v>
      </c>
      <c r="W16" s="45">
        <f>SUM(V16:$V$87)</f>
        <v>2386494.7571723508</v>
      </c>
      <c r="X16" s="45">
        <f>SUM(W16:$W$87)</f>
        <v>33518992.019979227</v>
      </c>
    </row>
    <row r="17" spans="2:24" x14ac:dyDescent="0.25">
      <c r="B17" s="32">
        <v>31</v>
      </c>
      <c r="C17" s="36">
        <v>2.2015612103327945E-3</v>
      </c>
      <c r="D17" s="37">
        <f t="shared" si="10"/>
        <v>977725.667602184</v>
      </c>
      <c r="E17" s="38">
        <f t="shared" si="5"/>
        <v>2152.5229041397038</v>
      </c>
      <c r="F17" s="39">
        <f t="shared" si="6"/>
        <v>976649.40615011414</v>
      </c>
      <c r="G17" s="38">
        <f>SUM(F17:$F$86)</f>
        <v>45999620.550599612</v>
      </c>
      <c r="H17" s="41">
        <f t="shared" si="7"/>
        <v>47.047573849023557</v>
      </c>
      <c r="K17" s="22">
        <v>31</v>
      </c>
      <c r="L17" s="21">
        <f t="shared" si="8"/>
        <v>977725.667602184</v>
      </c>
      <c r="M17" s="12">
        <f t="shared" si="0"/>
        <v>2152.5229041397106</v>
      </c>
      <c r="N17" s="12">
        <f t="shared" si="1"/>
        <v>976649.40615011414</v>
      </c>
      <c r="O17" s="12">
        <f>SUM(N17:$N$87)</f>
        <v>45999620.550599612</v>
      </c>
      <c r="P17" s="13">
        <f t="shared" si="2"/>
        <v>47.047573849023557</v>
      </c>
      <c r="Q17" s="14">
        <f t="shared" si="3"/>
        <v>0.99779843878966723</v>
      </c>
      <c r="R17" s="15">
        <f t="shared" si="4"/>
        <v>2.2015612103327697E-3</v>
      </c>
      <c r="S17" s="11">
        <f t="shared" si="9"/>
        <v>144995.5571794328</v>
      </c>
      <c r="T17" s="12">
        <f>SUM(S17:$S$87)</f>
        <v>2231951.2818883285</v>
      </c>
      <c r="U17" s="43">
        <f>SUM(T17:$T$87)</f>
        <v>31132497.262806874</v>
      </c>
      <c r="V17" s="45">
        <f t="shared" si="11"/>
        <v>144995.5571794328</v>
      </c>
      <c r="W17" s="45">
        <f>SUM(V17:$V$87)</f>
        <v>2231951.2818883285</v>
      </c>
      <c r="X17" s="45">
        <f>SUM(W17:$W$87)</f>
        <v>31132497.262806874</v>
      </c>
    </row>
    <row r="18" spans="2:24" x14ac:dyDescent="0.25">
      <c r="B18" s="32">
        <v>32</v>
      </c>
      <c r="C18" s="36">
        <v>2.203842933380384E-3</v>
      </c>
      <c r="D18" s="37">
        <f t="shared" si="10"/>
        <v>975573.14469804429</v>
      </c>
      <c r="E18" s="38">
        <f t="shared" si="5"/>
        <v>2150.0099809384637</v>
      </c>
      <c r="F18" s="39">
        <f t="shared" si="6"/>
        <v>974498.13970757509</v>
      </c>
      <c r="G18" s="38">
        <f>SUM(F18:$F$86)</f>
        <v>45022971.144449502</v>
      </c>
      <c r="H18" s="41">
        <f t="shared" si="7"/>
        <v>46.150277289956399</v>
      </c>
      <c r="K18" s="22">
        <v>32</v>
      </c>
      <c r="L18" s="21">
        <f t="shared" si="8"/>
        <v>975573.14469804429</v>
      </c>
      <c r="M18" s="12">
        <f t="shared" ref="M18:M49" si="12">-L19+L18</f>
        <v>2150.0099809385138</v>
      </c>
      <c r="N18" s="12">
        <f t="shared" ref="N18:N49" si="13">(L18+L19)/2</f>
        <v>974498.13970757509</v>
      </c>
      <c r="O18" s="12">
        <f>SUM(N18:$N$87)</f>
        <v>45022971.144449502</v>
      </c>
      <c r="P18" s="13">
        <f t="shared" ref="P18:P49" si="14">(O18/L18)</f>
        <v>46.150277289956399</v>
      </c>
      <c r="Q18" s="14">
        <f t="shared" ref="Q18:Q49" si="15">(L19)/L18</f>
        <v>0.99779615706661962</v>
      </c>
      <c r="R18" s="15">
        <f t="shared" si="4"/>
        <v>2.2038429333803844E-3</v>
      </c>
      <c r="S18" s="11">
        <f t="shared" ref="S18:S49" si="16">((1+$T$4)^(-K18))*(L18)</f>
        <v>136037.93190886313</v>
      </c>
      <c r="T18" s="12">
        <f>SUM(S18:$S$87)</f>
        <v>2086955.7247088952</v>
      </c>
      <c r="U18" s="43">
        <f>SUM(T18:$T$87)</f>
        <v>28900545.980918545</v>
      </c>
      <c r="V18" s="45">
        <f t="shared" ref="V18:V49" si="17">((1+$W$3)^(-K18))*(L18)</f>
        <v>136037.93190886313</v>
      </c>
      <c r="W18" s="45">
        <f>SUM(V18:$V$87)</f>
        <v>2086955.7247088952</v>
      </c>
      <c r="X18" s="45">
        <f>SUM(W18:$W$87)</f>
        <v>28900545.980918545</v>
      </c>
    </row>
    <row r="19" spans="2:24" x14ac:dyDescent="0.25">
      <c r="B19" s="32">
        <v>33</v>
      </c>
      <c r="C19" s="36">
        <v>2.2078619211545708E-3</v>
      </c>
      <c r="D19" s="37">
        <f t="shared" si="10"/>
        <v>973423.13471710577</v>
      </c>
      <c r="E19" s="38">
        <f t="shared" si="5"/>
        <v>2149.1838723128139</v>
      </c>
      <c r="F19" s="39">
        <f t="shared" si="6"/>
        <v>972348.54278094938</v>
      </c>
      <c r="G19" s="38">
        <f>SUM(F19:$F$86)</f>
        <v>44048473.004741915</v>
      </c>
      <c r="H19" s="41">
        <f t="shared" si="7"/>
        <v>45.25110554059637</v>
      </c>
      <c r="K19" s="22">
        <v>33</v>
      </c>
      <c r="L19" s="21">
        <f t="shared" si="8"/>
        <v>973423.13471710577</v>
      </c>
      <c r="M19" s="12">
        <f t="shared" si="12"/>
        <v>2149.183872312773</v>
      </c>
      <c r="N19" s="12">
        <f t="shared" si="13"/>
        <v>972348.54278094938</v>
      </c>
      <c r="O19" s="12">
        <f>SUM(N19:$N$87)</f>
        <v>44048473.004741915</v>
      </c>
      <c r="P19" s="13">
        <f t="shared" si="14"/>
        <v>45.25110554059637</v>
      </c>
      <c r="Q19" s="14">
        <f t="shared" si="15"/>
        <v>0.99779213807884548</v>
      </c>
      <c r="R19" s="15">
        <f t="shared" si="4"/>
        <v>2.2078619211545192E-3</v>
      </c>
      <c r="S19" s="11">
        <f t="shared" si="16"/>
        <v>127633.40448890842</v>
      </c>
      <c r="T19" s="12">
        <f>SUM(S19:$S$87)</f>
        <v>1950917.7928000321</v>
      </c>
      <c r="U19" s="43">
        <f>SUM(T19:$T$87)</f>
        <v>26813590.256209653</v>
      </c>
      <c r="V19" s="45">
        <f t="shared" si="17"/>
        <v>127633.40448890842</v>
      </c>
      <c r="W19" s="45">
        <f>SUM(V19:$V$87)</f>
        <v>1950917.7928000321</v>
      </c>
      <c r="X19" s="45">
        <f>SUM(W19:$W$87)</f>
        <v>26813590.256209653</v>
      </c>
    </row>
    <row r="20" spans="2:24" x14ac:dyDescent="0.25">
      <c r="B20" s="32">
        <v>34</v>
      </c>
      <c r="C20" s="36">
        <v>2.1958561339934513E-3</v>
      </c>
      <c r="D20" s="37">
        <f t="shared" si="10"/>
        <v>971273.950844793</v>
      </c>
      <c r="E20" s="38">
        <f t="shared" si="5"/>
        <v>2132.7778627505927</v>
      </c>
      <c r="F20" s="39">
        <f t="shared" si="6"/>
        <v>970207.56191341765</v>
      </c>
      <c r="G20" s="38">
        <f>SUM(F20:$F$86)</f>
        <v>43076124.461960971</v>
      </c>
      <c r="H20" s="41">
        <f t="shared" si="7"/>
        <v>44.35012843131878</v>
      </c>
      <c r="K20" s="22">
        <v>34</v>
      </c>
      <c r="L20" s="21">
        <f t="shared" si="8"/>
        <v>971273.950844793</v>
      </c>
      <c r="M20" s="12">
        <f t="shared" si="12"/>
        <v>2132.7778627505759</v>
      </c>
      <c r="N20" s="12">
        <f t="shared" si="13"/>
        <v>970207.56191341765</v>
      </c>
      <c r="O20" s="12">
        <f>SUM(N20:$N$87)</f>
        <v>43076124.461960964</v>
      </c>
      <c r="P20" s="13">
        <f t="shared" si="14"/>
        <v>44.350128431318772</v>
      </c>
      <c r="Q20" s="14">
        <f t="shared" si="15"/>
        <v>0.99780414386600658</v>
      </c>
      <c r="R20" s="15">
        <f t="shared" si="4"/>
        <v>2.1958561339934235E-3</v>
      </c>
      <c r="S20" s="11">
        <f t="shared" si="16"/>
        <v>119747.63286814296</v>
      </c>
      <c r="T20" s="12">
        <f>SUM(S20:$S$87)</f>
        <v>1823284.3883111237</v>
      </c>
      <c r="U20" s="43">
        <f>SUM(T20:$T$87)</f>
        <v>24862672.463409621</v>
      </c>
      <c r="V20" s="45">
        <f t="shared" si="17"/>
        <v>119747.63286814296</v>
      </c>
      <c r="W20" s="45">
        <f>SUM(V20:$V$87)</f>
        <v>1823284.3883111237</v>
      </c>
      <c r="X20" s="45">
        <f>SUM(W20:$W$87)</f>
        <v>24862672.463409621</v>
      </c>
    </row>
    <row r="21" spans="2:24" x14ac:dyDescent="0.25">
      <c r="B21" s="32">
        <v>35</v>
      </c>
      <c r="C21" s="36">
        <v>2.1721674144150522E-3</v>
      </c>
      <c r="D21" s="37">
        <f t="shared" si="10"/>
        <v>969141.17298204242</v>
      </c>
      <c r="E21" s="38">
        <f t="shared" si="5"/>
        <v>2105.1368759195739</v>
      </c>
      <c r="F21" s="39">
        <f t="shared" si="6"/>
        <v>968088.60454408266</v>
      </c>
      <c r="G21" s="38">
        <f>SUM(F21:$F$86)</f>
        <v>42105916.900047548</v>
      </c>
      <c r="H21" s="41">
        <f t="shared" si="7"/>
        <v>43.446628905970279</v>
      </c>
      <c r="K21" s="22">
        <v>35</v>
      </c>
      <c r="L21" s="21">
        <f t="shared" si="8"/>
        <v>969141.17298204242</v>
      </c>
      <c r="M21" s="12">
        <f t="shared" si="12"/>
        <v>2105.136875919532</v>
      </c>
      <c r="N21" s="12">
        <f t="shared" si="13"/>
        <v>968088.60454408266</v>
      </c>
      <c r="O21" s="12">
        <f>SUM(N21:$N$87)</f>
        <v>42105916.900047548</v>
      </c>
      <c r="P21" s="13">
        <f t="shared" si="14"/>
        <v>43.446628905970279</v>
      </c>
      <c r="Q21" s="14">
        <f t="shared" si="15"/>
        <v>0.99782783258558494</v>
      </c>
      <c r="R21" s="15">
        <f t="shared" si="4"/>
        <v>2.1721674144150604E-3</v>
      </c>
      <c r="S21" s="11">
        <f t="shared" si="16"/>
        <v>112350.43187021936</v>
      </c>
      <c r="T21" s="12">
        <f>SUM(S21:$S$87)</f>
        <v>1703536.7554429807</v>
      </c>
      <c r="U21" s="43">
        <f>SUM(T21:$T$87)</f>
        <v>23039388.075098496</v>
      </c>
      <c r="V21" s="45">
        <f t="shared" si="17"/>
        <v>112350.43187021936</v>
      </c>
      <c r="W21" s="45">
        <f>SUM(V21:$V$87)</f>
        <v>1703536.7554429807</v>
      </c>
      <c r="X21" s="45">
        <f>SUM(W21:$W$87)</f>
        <v>23039388.075098496</v>
      </c>
    </row>
    <row r="22" spans="2:24" x14ac:dyDescent="0.25">
      <c r="B22" s="32">
        <v>36</v>
      </c>
      <c r="C22" s="36">
        <v>2.1613516166486407E-3</v>
      </c>
      <c r="D22" s="37">
        <f t="shared" si="10"/>
        <v>967036.03610612289</v>
      </c>
      <c r="E22" s="38">
        <f t="shared" si="5"/>
        <v>2090.1048999954619</v>
      </c>
      <c r="F22" s="39">
        <f t="shared" si="6"/>
        <v>965990.98365612514</v>
      </c>
      <c r="G22" s="38">
        <f>SUM(F22:$F$86)</f>
        <v>41137828.29550346</v>
      </c>
      <c r="H22" s="41">
        <f t="shared" si="7"/>
        <v>42.540119250518785</v>
      </c>
      <c r="K22" s="22">
        <v>36</v>
      </c>
      <c r="L22" s="21">
        <f t="shared" si="8"/>
        <v>967036.03610612289</v>
      </c>
      <c r="M22" s="12">
        <f t="shared" si="12"/>
        <v>2090.1048999954946</v>
      </c>
      <c r="N22" s="12">
        <f t="shared" si="13"/>
        <v>965990.98365612514</v>
      </c>
      <c r="O22" s="12">
        <f>SUM(N22:$N$87)</f>
        <v>41137828.29550346</v>
      </c>
      <c r="P22" s="13">
        <f t="shared" si="14"/>
        <v>42.540119250518785</v>
      </c>
      <c r="Q22" s="14">
        <f t="shared" si="15"/>
        <v>0.99783864838335135</v>
      </c>
      <c r="R22" s="15">
        <f t="shared" si="4"/>
        <v>2.1613516166486546E-3</v>
      </c>
      <c r="S22" s="11">
        <f t="shared" si="16"/>
        <v>105412.68257932809</v>
      </c>
      <c r="T22" s="12">
        <f>SUM(S22:$S$87)</f>
        <v>1591186.3235727611</v>
      </c>
      <c r="U22" s="43">
        <f>SUM(T22:$T$87)</f>
        <v>21335851.319655515</v>
      </c>
      <c r="V22" s="45">
        <f t="shared" si="17"/>
        <v>105412.68257932809</v>
      </c>
      <c r="W22" s="45">
        <f>SUM(V22:$V$87)</f>
        <v>1591186.3235727611</v>
      </c>
      <c r="X22" s="45">
        <f>SUM(W22:$W$87)</f>
        <v>21335851.319655515</v>
      </c>
    </row>
    <row r="23" spans="2:24" x14ac:dyDescent="0.25">
      <c r="B23" s="32">
        <v>37</v>
      </c>
      <c r="C23" s="36">
        <v>2.1583509454901274E-3</v>
      </c>
      <c r="D23" s="37">
        <f t="shared" si="10"/>
        <v>964945.9312061274</v>
      </c>
      <c r="E23" s="38">
        <f t="shared" si="5"/>
        <v>2082.6919629655968</v>
      </c>
      <c r="F23" s="39">
        <f t="shared" si="6"/>
        <v>963904.58522464463</v>
      </c>
      <c r="G23" s="38">
        <f>SUM(F23:$F$86)</f>
        <v>40171837.311847337</v>
      </c>
      <c r="H23" s="41">
        <f t="shared" si="7"/>
        <v>41.631179543536526</v>
      </c>
      <c r="K23" s="22">
        <v>37</v>
      </c>
      <c r="L23" s="21">
        <f t="shared" si="8"/>
        <v>964945.9312061274</v>
      </c>
      <c r="M23" s="12">
        <f t="shared" si="12"/>
        <v>2082.6919629656477</v>
      </c>
      <c r="N23" s="12">
        <f t="shared" si="13"/>
        <v>963904.58522464451</v>
      </c>
      <c r="O23" s="12">
        <f>SUM(N23:$N$87)</f>
        <v>40171837.311847337</v>
      </c>
      <c r="P23" s="13">
        <f t="shared" si="14"/>
        <v>41.631179543536526</v>
      </c>
      <c r="Q23" s="14">
        <f t="shared" si="15"/>
        <v>0.99784164905450978</v>
      </c>
      <c r="R23" s="15">
        <f t="shared" si="4"/>
        <v>2.1583509454902172E-3</v>
      </c>
      <c r="S23" s="11">
        <f t="shared" si="16"/>
        <v>98904.418154602739</v>
      </c>
      <c r="T23" s="12">
        <f>SUM(S23:$S$87)</f>
        <v>1485773.6409934328</v>
      </c>
      <c r="U23" s="43">
        <f>SUM(T23:$T$87)</f>
        <v>19744664.996082757</v>
      </c>
      <c r="V23" s="45">
        <f t="shared" si="17"/>
        <v>98904.418154602739</v>
      </c>
      <c r="W23" s="45">
        <f>SUM(V23:$V$87)</f>
        <v>1485773.6409934328</v>
      </c>
      <c r="X23" s="45">
        <f>SUM(W23:$W$87)</f>
        <v>19744664.996082757</v>
      </c>
    </row>
    <row r="24" spans="2:24" x14ac:dyDescent="0.25">
      <c r="B24" s="32">
        <v>38</v>
      </c>
      <c r="C24" s="36">
        <v>2.181531949992752E-3</v>
      </c>
      <c r="D24" s="37">
        <f t="shared" si="10"/>
        <v>962863.23924316175</v>
      </c>
      <c r="E24" s="38">
        <f t="shared" si="5"/>
        <v>2100.5169198824724</v>
      </c>
      <c r="F24" s="39">
        <f t="shared" si="6"/>
        <v>961812.9807832205</v>
      </c>
      <c r="G24" s="38">
        <f>SUM(F24:$F$86)</f>
        <v>39207932.726622693</v>
      </c>
      <c r="H24" s="41">
        <f t="shared" si="7"/>
        <v>40.720147086974947</v>
      </c>
      <c r="K24" s="22">
        <v>38</v>
      </c>
      <c r="L24" s="21">
        <f t="shared" si="8"/>
        <v>962863.23924316175</v>
      </c>
      <c r="M24" s="12">
        <f t="shared" si="12"/>
        <v>2100.5169198825024</v>
      </c>
      <c r="N24" s="12">
        <f t="shared" si="13"/>
        <v>961812.9807832205</v>
      </c>
      <c r="O24" s="12">
        <f>SUM(N24:$N$87)</f>
        <v>39207932.726622693</v>
      </c>
      <c r="P24" s="13">
        <f t="shared" si="14"/>
        <v>40.720147086974947</v>
      </c>
      <c r="Q24" s="14">
        <f t="shared" si="15"/>
        <v>0.99781846805000718</v>
      </c>
      <c r="R24" s="15">
        <f t="shared" si="4"/>
        <v>2.181531949992821E-3</v>
      </c>
      <c r="S24" s="11">
        <f t="shared" si="16"/>
        <v>92798.258307631026</v>
      </c>
      <c r="T24" s="12">
        <f>SUM(S24:$S$87)</f>
        <v>1386869.22283883</v>
      </c>
      <c r="U24" s="43">
        <f>SUM(T24:$T$87)</f>
        <v>18258891.355089318</v>
      </c>
      <c r="V24" s="45">
        <f t="shared" si="17"/>
        <v>92798.258307631026</v>
      </c>
      <c r="W24" s="45">
        <f>SUM(V24:$V$87)</f>
        <v>1386869.22283883</v>
      </c>
      <c r="X24" s="45">
        <f>SUM(W24:$W$87)</f>
        <v>18258891.355089318</v>
      </c>
    </row>
    <row r="25" spans="2:24" x14ac:dyDescent="0.25">
      <c r="B25" s="32">
        <v>39</v>
      </c>
      <c r="C25" s="36">
        <v>2.2250892114527407E-3</v>
      </c>
      <c r="D25" s="37">
        <f t="shared" si="10"/>
        <v>960762.72232327925</v>
      </c>
      <c r="E25" s="38">
        <f t="shared" si="5"/>
        <v>2137.782768207494</v>
      </c>
      <c r="F25" s="39">
        <f t="shared" si="6"/>
        <v>959693.83093917544</v>
      </c>
      <c r="G25" s="38">
        <f>SUM(F25:$F$86)</f>
        <v>38246119.745839469</v>
      </c>
      <c r="H25" s="41">
        <f t="shared" si="7"/>
        <v>39.808080452324567</v>
      </c>
      <c r="K25" s="22">
        <v>39</v>
      </c>
      <c r="L25" s="21">
        <f t="shared" si="8"/>
        <v>960762.72232327925</v>
      </c>
      <c r="M25" s="12">
        <f t="shared" si="12"/>
        <v>2137.7827682074858</v>
      </c>
      <c r="N25" s="12">
        <f t="shared" si="13"/>
        <v>959693.83093917556</v>
      </c>
      <c r="O25" s="12">
        <f>SUM(N25:$N$87)</f>
        <v>38246119.745839469</v>
      </c>
      <c r="P25" s="13">
        <f t="shared" si="14"/>
        <v>39.808080452324567</v>
      </c>
      <c r="Q25" s="14">
        <f t="shared" si="15"/>
        <v>0.9977749107885473</v>
      </c>
      <c r="R25" s="15">
        <f t="shared" si="4"/>
        <v>2.2250892114527021E-3</v>
      </c>
      <c r="S25" s="11">
        <f t="shared" si="16"/>
        <v>87067.057773605309</v>
      </c>
      <c r="T25" s="12">
        <f>SUM(S25:$S$87)</f>
        <v>1294070.9645311988</v>
      </c>
      <c r="U25" s="43">
        <f>SUM(T25:$T$87)</f>
        <v>16872022.132250492</v>
      </c>
      <c r="V25" s="45">
        <f t="shared" si="17"/>
        <v>87067.057773605309</v>
      </c>
      <c r="W25" s="45">
        <f>SUM(V25:$V$87)</f>
        <v>1294070.9645311988</v>
      </c>
      <c r="X25" s="45">
        <f>SUM(W25:$W$87)</f>
        <v>16872022.132250492</v>
      </c>
    </row>
    <row r="26" spans="2:24" x14ac:dyDescent="0.25">
      <c r="B26" s="32">
        <v>40</v>
      </c>
      <c r="C26" s="36">
        <v>2.3048123438182124E-3</v>
      </c>
      <c r="D26" s="37">
        <f t="shared" si="10"/>
        <v>958624.93955507176</v>
      </c>
      <c r="E26" s="38">
        <f t="shared" si="5"/>
        <v>2209.450593778517</v>
      </c>
      <c r="F26" s="39">
        <f t="shared" si="6"/>
        <v>957520.21425818244</v>
      </c>
      <c r="G26" s="38">
        <f>SUM(F26:$F$86)</f>
        <v>37286425.914900295</v>
      </c>
      <c r="H26" s="41">
        <f t="shared" si="7"/>
        <v>38.89573948723482</v>
      </c>
      <c r="K26" s="22">
        <v>40</v>
      </c>
      <c r="L26" s="21">
        <f t="shared" si="8"/>
        <v>958624.93955507176</v>
      </c>
      <c r="M26" s="12">
        <f t="shared" si="12"/>
        <v>2209.4505937785143</v>
      </c>
      <c r="N26" s="12">
        <f t="shared" si="13"/>
        <v>957520.21425818256</v>
      </c>
      <c r="O26" s="12">
        <f>SUM(N26:$N$87)</f>
        <v>37286425.914900295</v>
      </c>
      <c r="P26" s="13">
        <f t="shared" si="14"/>
        <v>38.89573948723482</v>
      </c>
      <c r="Q26" s="14">
        <f t="shared" si="15"/>
        <v>0.99769518765618181</v>
      </c>
      <c r="R26" s="15">
        <f t="shared" si="4"/>
        <v>2.3048123438181856E-3</v>
      </c>
      <c r="S26" s="11">
        <f t="shared" si="16"/>
        <v>81686.248991706932</v>
      </c>
      <c r="T26" s="12">
        <f>SUM(S26:$S$87)</f>
        <v>1207003.9067575932</v>
      </c>
      <c r="U26" s="43">
        <f>SUM(T26:$T$87)</f>
        <v>15577951.167719286</v>
      </c>
      <c r="V26" s="45">
        <f t="shared" si="17"/>
        <v>81686.248991706932</v>
      </c>
      <c r="W26" s="45">
        <f>SUM(V26:$V$87)</f>
        <v>1207003.9067575932</v>
      </c>
      <c r="X26" s="45">
        <f>SUM(W26:$W$87)</f>
        <v>15577951.167719286</v>
      </c>
    </row>
    <row r="27" spans="2:24" x14ac:dyDescent="0.25">
      <c r="B27" s="32">
        <v>41</v>
      </c>
      <c r="C27" s="36">
        <v>2.4216586174465758E-3</v>
      </c>
      <c r="D27" s="37">
        <f t="shared" si="10"/>
        <v>956415.48896129325</v>
      </c>
      <c r="E27" s="38">
        <f t="shared" si="5"/>
        <v>2316.1118107024963</v>
      </c>
      <c r="F27" s="39">
        <f t="shared" si="6"/>
        <v>955257.43305594195</v>
      </c>
      <c r="G27" s="38">
        <f>SUM(F27:$F$86)</f>
        <v>36328905.700642116</v>
      </c>
      <c r="H27" s="41">
        <f t="shared" si="7"/>
        <v>37.984438897049657</v>
      </c>
      <c r="K27" s="22">
        <v>41</v>
      </c>
      <c r="L27" s="21">
        <f t="shared" si="8"/>
        <v>956415.48896129325</v>
      </c>
      <c r="M27" s="12">
        <f t="shared" si="12"/>
        <v>2316.1118107024813</v>
      </c>
      <c r="N27" s="12">
        <f t="shared" si="13"/>
        <v>955257.43305594195</v>
      </c>
      <c r="O27" s="12">
        <f>SUM(N27:$N$87)</f>
        <v>36328905.700642116</v>
      </c>
      <c r="P27" s="13">
        <f t="shared" si="14"/>
        <v>37.984438897049657</v>
      </c>
      <c r="Q27" s="14">
        <f t="shared" si="15"/>
        <v>0.99757834138255341</v>
      </c>
      <c r="R27" s="15">
        <f t="shared" si="4"/>
        <v>2.4216586174465871E-3</v>
      </c>
      <c r="S27" s="11">
        <f t="shared" si="16"/>
        <v>76631.85474067762</v>
      </c>
      <c r="T27" s="12">
        <f>SUM(S27:$S$87)</f>
        <v>1125317.6577658865</v>
      </c>
      <c r="U27" s="43">
        <f>SUM(T27:$T$87)</f>
        <v>14370947.260961693</v>
      </c>
      <c r="V27" s="45">
        <f t="shared" si="17"/>
        <v>76631.85474067762</v>
      </c>
      <c r="W27" s="45">
        <f>SUM(V27:$V$87)</f>
        <v>1125317.6577658865</v>
      </c>
      <c r="X27" s="45">
        <f>SUM(W27:$W$87)</f>
        <v>14370947.260961693</v>
      </c>
    </row>
    <row r="28" spans="2:24" x14ac:dyDescent="0.25">
      <c r="B28" s="32">
        <v>42</v>
      </c>
      <c r="C28" s="36">
        <v>2.5319989454206976E-3</v>
      </c>
      <c r="D28" s="37">
        <f t="shared" si="10"/>
        <v>954099.37715059076</v>
      </c>
      <c r="E28" s="38">
        <f t="shared" si="5"/>
        <v>2415.7786167718405</v>
      </c>
      <c r="F28" s="39">
        <f t="shared" si="6"/>
        <v>952891.48784220486</v>
      </c>
      <c r="G28" s="38">
        <f>SUM(F28:$F$86)</f>
        <v>35373648.267586179</v>
      </c>
      <c r="H28" s="41">
        <f t="shared" si="7"/>
        <v>37.075433770043183</v>
      </c>
      <c r="K28" s="22">
        <v>42</v>
      </c>
      <c r="L28" s="21">
        <f t="shared" si="8"/>
        <v>954099.37715059076</v>
      </c>
      <c r="M28" s="12">
        <f t="shared" si="12"/>
        <v>2415.7786167718004</v>
      </c>
      <c r="N28" s="12">
        <f t="shared" si="13"/>
        <v>952891.48784220486</v>
      </c>
      <c r="O28" s="12">
        <f>SUM(N28:$N$87)</f>
        <v>35373648.267586179</v>
      </c>
      <c r="P28" s="13">
        <f t="shared" si="14"/>
        <v>37.075433770043183</v>
      </c>
      <c r="Q28" s="14">
        <f t="shared" si="15"/>
        <v>0.99746800105457933</v>
      </c>
      <c r="R28" s="15">
        <f t="shared" si="4"/>
        <v>2.5319989454206659E-3</v>
      </c>
      <c r="S28" s="11">
        <f t="shared" si="16"/>
        <v>71881.785189726332</v>
      </c>
      <c r="T28" s="12">
        <f>SUM(S28:$S$87)</f>
        <v>1048685.8030252091</v>
      </c>
      <c r="U28" s="43">
        <f>SUM(T28:$T$87)</f>
        <v>13245629.603195805</v>
      </c>
      <c r="V28" s="45">
        <f t="shared" si="17"/>
        <v>71881.785189726332</v>
      </c>
      <c r="W28" s="45">
        <f>SUM(V28:$V$87)</f>
        <v>1048685.8030252091</v>
      </c>
      <c r="X28" s="45">
        <f>SUM(W28:$W$87)</f>
        <v>13245629.603195805</v>
      </c>
    </row>
    <row r="29" spans="2:24" x14ac:dyDescent="0.25">
      <c r="B29" s="32">
        <v>43</v>
      </c>
      <c r="C29" s="36">
        <v>2.6406467827450909E-3</v>
      </c>
      <c r="D29" s="37">
        <f t="shared" si="10"/>
        <v>951683.59853381896</v>
      </c>
      <c r="E29" s="38">
        <f t="shared" si="5"/>
        <v>2513.0602326595999</v>
      </c>
      <c r="F29" s="39">
        <f t="shared" si="6"/>
        <v>950427.06841748918</v>
      </c>
      <c r="G29" s="38">
        <f>SUM(F29:$F$86)</f>
        <v>34420756.779743977</v>
      </c>
      <c r="H29" s="41">
        <f t="shared" si="7"/>
        <v>36.168277810790499</v>
      </c>
      <c r="K29" s="22">
        <v>43</v>
      </c>
      <c r="L29" s="21">
        <f t="shared" si="8"/>
        <v>951683.59853381896</v>
      </c>
      <c r="M29" s="12">
        <f t="shared" si="12"/>
        <v>2513.060232659569</v>
      </c>
      <c r="N29" s="12">
        <f t="shared" si="13"/>
        <v>950427.06841748918</v>
      </c>
      <c r="O29" s="12">
        <f>SUM(N29:$N$87)</f>
        <v>34420756.779743977</v>
      </c>
      <c r="P29" s="13">
        <f t="shared" si="14"/>
        <v>36.168277810790499</v>
      </c>
      <c r="Q29" s="14">
        <f t="shared" si="15"/>
        <v>0.997359353217255</v>
      </c>
      <c r="R29" s="15">
        <f t="shared" si="4"/>
        <v>2.6406467827450042E-3</v>
      </c>
      <c r="S29" s="11">
        <f t="shared" si="16"/>
        <v>67418.693545304181</v>
      </c>
      <c r="T29" s="12">
        <f>SUM(S29:$S$87)</f>
        <v>976804.01783548295</v>
      </c>
      <c r="U29" s="43">
        <f>SUM(T29:$T$87)</f>
        <v>12196943.800170597</v>
      </c>
      <c r="V29" s="45">
        <f t="shared" si="17"/>
        <v>67418.693545304181</v>
      </c>
      <c r="W29" s="45">
        <f>SUM(V29:$V$87)</f>
        <v>976804.01783548295</v>
      </c>
      <c r="X29" s="45">
        <f>SUM(W29:$W$87)</f>
        <v>12196943.800170597</v>
      </c>
    </row>
    <row r="30" spans="2:24" x14ac:dyDescent="0.25">
      <c r="B30" s="32">
        <v>44</v>
      </c>
      <c r="C30" s="36">
        <v>2.7622066788764313E-3</v>
      </c>
      <c r="D30" s="37">
        <f t="shared" si="10"/>
        <v>949170.53830115939</v>
      </c>
      <c r="E30" s="38">
        <f t="shared" si="5"/>
        <v>2621.8052002882</v>
      </c>
      <c r="F30" s="39">
        <f t="shared" si="6"/>
        <v>947859.63570101524</v>
      </c>
      <c r="G30" s="38">
        <f>SUM(F30:$F$86)</f>
        <v>33470329.711326506</v>
      </c>
      <c r="H30" s="41">
        <f t="shared" si="7"/>
        <v>35.26271450779776</v>
      </c>
      <c r="K30" s="22">
        <v>44</v>
      </c>
      <c r="L30" s="21">
        <f t="shared" si="8"/>
        <v>949170.53830115939</v>
      </c>
      <c r="M30" s="12">
        <f t="shared" si="12"/>
        <v>2621.8052002881886</v>
      </c>
      <c r="N30" s="12">
        <f t="shared" si="13"/>
        <v>947859.63570101536</v>
      </c>
      <c r="O30" s="12">
        <f>SUM(N30:$N$87)</f>
        <v>33470329.711326506</v>
      </c>
      <c r="P30" s="13">
        <f t="shared" si="14"/>
        <v>35.26271450779776</v>
      </c>
      <c r="Q30" s="14">
        <f t="shared" si="15"/>
        <v>0.99723779332112361</v>
      </c>
      <c r="R30" s="15">
        <f t="shared" si="4"/>
        <v>2.7622066788763888E-3</v>
      </c>
      <c r="S30" s="11">
        <f t="shared" si="16"/>
        <v>63225.824719414108</v>
      </c>
      <c r="T30" s="12">
        <f>SUM(S30:$S$87)</f>
        <v>909385.32429017872</v>
      </c>
      <c r="U30" s="43">
        <f>SUM(T30:$T$87)</f>
        <v>11220139.782335114</v>
      </c>
      <c r="V30" s="45">
        <f t="shared" si="17"/>
        <v>63225.824719414108</v>
      </c>
      <c r="W30" s="45">
        <f>SUM(V30:$V$87)</f>
        <v>909385.32429017872</v>
      </c>
      <c r="X30" s="45">
        <f>SUM(W30:$W$87)</f>
        <v>11220139.782335114</v>
      </c>
    </row>
    <row r="31" spans="2:24" x14ac:dyDescent="0.25">
      <c r="B31" s="32">
        <v>45</v>
      </c>
      <c r="C31" s="36">
        <v>2.8916985239431331E-3</v>
      </c>
      <c r="D31" s="37">
        <f t="shared" si="10"/>
        <v>946548.73310087121</v>
      </c>
      <c r="E31" s="38">
        <f t="shared" si="5"/>
        <v>2737.1335743480317</v>
      </c>
      <c r="F31" s="39">
        <f t="shared" si="6"/>
        <v>945180.16631369723</v>
      </c>
      <c r="G31" s="38">
        <f>SUM(F31:$F$86)</f>
        <v>32522470.07562549</v>
      </c>
      <c r="H31" s="41">
        <f t="shared" si="7"/>
        <v>34.359002276705446</v>
      </c>
      <c r="K31" s="22">
        <v>45</v>
      </c>
      <c r="L31" s="21">
        <f t="shared" si="8"/>
        <v>946548.73310087121</v>
      </c>
      <c r="M31" s="12">
        <f t="shared" si="12"/>
        <v>2737.1335743480595</v>
      </c>
      <c r="N31" s="12">
        <f t="shared" si="13"/>
        <v>945180.16631369712</v>
      </c>
      <c r="O31" s="12">
        <f>SUM(N31:$N$87)</f>
        <v>32522470.07562549</v>
      </c>
      <c r="P31" s="13">
        <f t="shared" si="14"/>
        <v>34.359002276705446</v>
      </c>
      <c r="Q31" s="14">
        <f t="shared" si="15"/>
        <v>0.99710830147605689</v>
      </c>
      <c r="R31" s="15">
        <f t="shared" si="4"/>
        <v>2.8916985239431092E-3</v>
      </c>
      <c r="S31" s="11">
        <f t="shared" si="16"/>
        <v>59286.489820495241</v>
      </c>
      <c r="T31" s="12">
        <f>SUM(S31:$S$87)</f>
        <v>846159.49957076472</v>
      </c>
      <c r="U31" s="43">
        <f>SUM(T31:$T$87)</f>
        <v>10310754.458044939</v>
      </c>
      <c r="V31" s="45">
        <f t="shared" si="17"/>
        <v>59286.489820495241</v>
      </c>
      <c r="W31" s="45">
        <f>SUM(V31:$V$87)</f>
        <v>846159.49957076472</v>
      </c>
      <c r="X31" s="45">
        <f>SUM(W31:$W$87)</f>
        <v>10310754.458044939</v>
      </c>
    </row>
    <row r="32" spans="2:24" x14ac:dyDescent="0.25">
      <c r="B32" s="32">
        <v>46</v>
      </c>
      <c r="C32" s="36">
        <v>3.0542884972137338E-3</v>
      </c>
      <c r="D32" s="37">
        <f t="shared" si="10"/>
        <v>943811.59952652315</v>
      </c>
      <c r="E32" s="38">
        <f t="shared" si="5"/>
        <v>2882.6729119707547</v>
      </c>
      <c r="F32" s="39">
        <f t="shared" si="6"/>
        <v>942370.26307053783</v>
      </c>
      <c r="G32" s="38">
        <f>SUM(F32:$F$86)</f>
        <v>31577289.90931179</v>
      </c>
      <c r="H32" s="41">
        <f t="shared" si="7"/>
        <v>33.457196250981653</v>
      </c>
      <c r="K32" s="22">
        <v>46</v>
      </c>
      <c r="L32" s="21">
        <f t="shared" si="8"/>
        <v>943811.59952652315</v>
      </c>
      <c r="M32" s="12">
        <f t="shared" si="12"/>
        <v>2882.6729119707597</v>
      </c>
      <c r="N32" s="12">
        <f t="shared" si="13"/>
        <v>942370.26307053771</v>
      </c>
      <c r="O32" s="12">
        <f>SUM(N32:$N$87)</f>
        <v>31577289.90931179</v>
      </c>
      <c r="P32" s="13">
        <f t="shared" si="14"/>
        <v>33.457196250981653</v>
      </c>
      <c r="Q32" s="14">
        <f t="shared" si="15"/>
        <v>0.99694571150278621</v>
      </c>
      <c r="R32" s="15">
        <f t="shared" si="4"/>
        <v>3.0542884972137863E-3</v>
      </c>
      <c r="S32" s="11">
        <f t="shared" si="16"/>
        <v>55585.379563132621</v>
      </c>
      <c r="T32" s="12">
        <f>SUM(S32:$S$87)</f>
        <v>786873.00975026935</v>
      </c>
      <c r="U32" s="43">
        <f>SUM(T32:$T$87)</f>
        <v>9464594.9584741723</v>
      </c>
      <c r="V32" s="45">
        <f t="shared" si="17"/>
        <v>55585.379563132621</v>
      </c>
      <c r="W32" s="45">
        <f>SUM(V32:$V$87)</f>
        <v>786873.00975026935</v>
      </c>
      <c r="X32" s="45">
        <f>SUM(W32:$W$87)</f>
        <v>9464594.9584741723</v>
      </c>
    </row>
    <row r="33" spans="2:24" x14ac:dyDescent="0.25">
      <c r="B33" s="32">
        <v>47</v>
      </c>
      <c r="C33" s="36">
        <v>3.2358819990793539E-3</v>
      </c>
      <c r="D33" s="37">
        <f t="shared" si="10"/>
        <v>940928.92661455239</v>
      </c>
      <c r="E33" s="38">
        <f t="shared" si="5"/>
        <v>3044.7349760450884</v>
      </c>
      <c r="F33" s="39">
        <f t="shared" si="6"/>
        <v>939406.55912652984</v>
      </c>
      <c r="G33" s="38">
        <f>SUM(F33:$F$86)</f>
        <v>30634919.646241255</v>
      </c>
      <c r="H33" s="41">
        <f t="shared" si="7"/>
        <v>32.558165425379386</v>
      </c>
      <c r="K33" s="22">
        <v>47</v>
      </c>
      <c r="L33" s="21">
        <f t="shared" si="8"/>
        <v>940928.92661455239</v>
      </c>
      <c r="M33" s="12">
        <f t="shared" si="12"/>
        <v>3044.7349760450888</v>
      </c>
      <c r="N33" s="12">
        <f t="shared" si="13"/>
        <v>939406.55912652984</v>
      </c>
      <c r="O33" s="12">
        <f>SUM(N33:$N$87)</f>
        <v>30634919.646241255</v>
      </c>
      <c r="P33" s="13">
        <f t="shared" si="14"/>
        <v>32.558165425379386</v>
      </c>
      <c r="Q33" s="14">
        <f t="shared" si="15"/>
        <v>0.99676411800092068</v>
      </c>
      <c r="R33" s="15">
        <f t="shared" si="4"/>
        <v>3.2358819990793153E-3</v>
      </c>
      <c r="S33" s="11">
        <f t="shared" si="16"/>
        <v>52106.822546045791</v>
      </c>
      <c r="T33" s="12">
        <f>SUM(S33:$S$87)</f>
        <v>731287.63018713694</v>
      </c>
      <c r="U33" s="43">
        <f>SUM(T33:$T$87)</f>
        <v>8677721.9487239011</v>
      </c>
      <c r="V33" s="45">
        <f t="shared" si="17"/>
        <v>52106.822546045791</v>
      </c>
      <c r="W33" s="45">
        <f>SUM(V33:$V$87)</f>
        <v>731287.63018713694</v>
      </c>
      <c r="X33" s="45">
        <f>SUM(W33:$W$87)</f>
        <v>8677721.9487239011</v>
      </c>
    </row>
    <row r="34" spans="2:24" x14ac:dyDescent="0.25">
      <c r="B34" s="32">
        <v>48</v>
      </c>
      <c r="C34" s="36">
        <v>3.4461386663819241E-3</v>
      </c>
      <c r="D34" s="37">
        <f t="shared" si="10"/>
        <v>937884.1916385073</v>
      </c>
      <c r="E34" s="38">
        <f t="shared" si="5"/>
        <v>3232.0789773938145</v>
      </c>
      <c r="F34" s="39">
        <f t="shared" si="6"/>
        <v>936268.15214981034</v>
      </c>
      <c r="G34" s="38">
        <f>SUM(F34:$F$86)</f>
        <v>29695513.087114722</v>
      </c>
      <c r="H34" s="41">
        <f t="shared" si="7"/>
        <v>31.662238634426615</v>
      </c>
      <c r="K34" s="22">
        <v>48</v>
      </c>
      <c r="L34" s="21">
        <f t="shared" si="8"/>
        <v>937884.1916385073</v>
      </c>
      <c r="M34" s="12">
        <f t="shared" si="12"/>
        <v>3232.0789773938013</v>
      </c>
      <c r="N34" s="12">
        <f t="shared" si="13"/>
        <v>936268.15214981046</v>
      </c>
      <c r="O34" s="12">
        <f>SUM(N34:$N$87)</f>
        <v>29695513.087114722</v>
      </c>
      <c r="P34" s="13">
        <f t="shared" si="14"/>
        <v>31.662238634426615</v>
      </c>
      <c r="Q34" s="14">
        <f t="shared" si="15"/>
        <v>0.99655386133361812</v>
      </c>
      <c r="R34" s="15">
        <f t="shared" si="4"/>
        <v>3.4461386663818816E-3</v>
      </c>
      <c r="S34" s="11">
        <f t="shared" si="16"/>
        <v>48837.057843855015</v>
      </c>
      <c r="T34" s="12">
        <f>SUM(S34:$S$87)</f>
        <v>679180.80764109106</v>
      </c>
      <c r="U34" s="43">
        <f>SUM(T34:$T$87)</f>
        <v>7946434.3185367677</v>
      </c>
      <c r="V34" s="45">
        <f t="shared" si="17"/>
        <v>48837.057843855015</v>
      </c>
      <c r="W34" s="45">
        <f>SUM(V34:$V$87)</f>
        <v>679180.80764109106</v>
      </c>
      <c r="X34" s="45">
        <f>SUM(W34:$W$87)</f>
        <v>7946434.3185367677</v>
      </c>
    </row>
    <row r="35" spans="2:24" x14ac:dyDescent="0.25">
      <c r="B35" s="32">
        <v>49</v>
      </c>
      <c r="C35" s="36">
        <v>3.6854737604408547E-3</v>
      </c>
      <c r="D35" s="37">
        <f t="shared" si="10"/>
        <v>934652.1126611135</v>
      </c>
      <c r="E35" s="38">
        <f t="shared" si="5"/>
        <v>3444.6358363531435</v>
      </c>
      <c r="F35" s="39">
        <f t="shared" si="6"/>
        <v>932929.79474293697</v>
      </c>
      <c r="G35" s="38">
        <f>SUM(F35:$F$86)</f>
        <v>28759244.93496491</v>
      </c>
      <c r="H35" s="41">
        <f t="shared" si="7"/>
        <v>30.769999388416775</v>
      </c>
      <c r="K35" s="22">
        <v>49</v>
      </c>
      <c r="L35" s="21">
        <f t="shared" si="8"/>
        <v>934652.1126611135</v>
      </c>
      <c r="M35" s="12">
        <f t="shared" si="12"/>
        <v>3444.6358363531763</v>
      </c>
      <c r="N35" s="12">
        <f t="shared" si="13"/>
        <v>932929.79474293697</v>
      </c>
      <c r="O35" s="12">
        <f>SUM(N35:$N$87)</f>
        <v>28759244.93496491</v>
      </c>
      <c r="P35" s="13">
        <f t="shared" si="14"/>
        <v>30.769999388416775</v>
      </c>
      <c r="Q35" s="14">
        <f t="shared" si="15"/>
        <v>0.99631452623955907</v>
      </c>
      <c r="R35" s="15">
        <f t="shared" si="4"/>
        <v>3.6854737604409271E-3</v>
      </c>
      <c r="S35" s="11">
        <f t="shared" si="16"/>
        <v>45762.81953029336</v>
      </c>
      <c r="T35" s="12">
        <f>SUM(S35:$S$87)</f>
        <v>630343.74979723594</v>
      </c>
      <c r="U35" s="43">
        <f>SUM(T35:$T$87)</f>
        <v>7267253.510895676</v>
      </c>
      <c r="V35" s="45">
        <f t="shared" si="17"/>
        <v>45762.81953029336</v>
      </c>
      <c r="W35" s="45">
        <f>SUM(V35:$V$87)</f>
        <v>630343.74979723594</v>
      </c>
      <c r="X35" s="45">
        <f>SUM(W35:$W$87)</f>
        <v>7267253.510895676</v>
      </c>
    </row>
    <row r="36" spans="2:24" x14ac:dyDescent="0.25">
      <c r="B36" s="32">
        <v>50</v>
      </c>
      <c r="C36" s="36">
        <v>3.9291016884573015E-3</v>
      </c>
      <c r="D36" s="37">
        <f t="shared" si="10"/>
        <v>931207.47682476032</v>
      </c>
      <c r="E36" s="38">
        <f t="shared" si="5"/>
        <v>3658.8088694962294</v>
      </c>
      <c r="F36" s="39">
        <f t="shared" si="6"/>
        <v>929378.07239001221</v>
      </c>
      <c r="G36" s="38">
        <f>SUM(F36:$F$86)</f>
        <v>27826315.140221972</v>
      </c>
      <c r="H36" s="41">
        <f t="shared" si="7"/>
        <v>29.881971346605155</v>
      </c>
      <c r="K36" s="22">
        <v>50</v>
      </c>
      <c r="L36" s="21">
        <f t="shared" si="8"/>
        <v>931207.47682476032</v>
      </c>
      <c r="M36" s="12">
        <f t="shared" si="12"/>
        <v>3658.8088694962207</v>
      </c>
      <c r="N36" s="12">
        <f t="shared" si="13"/>
        <v>929378.07239001221</v>
      </c>
      <c r="O36" s="12">
        <f>SUM(N36:$N$87)</f>
        <v>27826315.140221972</v>
      </c>
      <c r="P36" s="13">
        <f t="shared" si="14"/>
        <v>29.881971346605155</v>
      </c>
      <c r="Q36" s="14">
        <f t="shared" si="15"/>
        <v>0.99607089831154272</v>
      </c>
      <c r="R36" s="15">
        <f t="shared" si="4"/>
        <v>3.9291016884572816E-3</v>
      </c>
      <c r="S36" s="11">
        <f t="shared" si="16"/>
        <v>42871.802406874158</v>
      </c>
      <c r="T36" s="12">
        <f>SUM(S36:$S$87)</f>
        <v>584580.9302669426</v>
      </c>
      <c r="U36" s="43">
        <f>SUM(T36:$T$87)</f>
        <v>6636909.7610984389</v>
      </c>
      <c r="V36" s="45">
        <f t="shared" si="17"/>
        <v>42871.802406874158</v>
      </c>
      <c r="W36" s="45">
        <f>SUM(V36:$V$87)</f>
        <v>584580.9302669426</v>
      </c>
      <c r="X36" s="45">
        <f>SUM(W36:$W$87)</f>
        <v>6636909.7610984389</v>
      </c>
    </row>
    <row r="37" spans="2:24" x14ac:dyDescent="0.25">
      <c r="B37" s="32">
        <v>51</v>
      </c>
      <c r="C37" s="36">
        <v>4.2138522993245232E-3</v>
      </c>
      <c r="D37" s="37">
        <f t="shared" si="10"/>
        <v>927548.6679552641</v>
      </c>
      <c r="E37" s="38">
        <f t="shared" si="5"/>
        <v>3908.5530871986884</v>
      </c>
      <c r="F37" s="39">
        <f t="shared" si="6"/>
        <v>925594.39141166478</v>
      </c>
      <c r="G37" s="38">
        <f>SUM(F37:$F$86)</f>
        <v>26896937.06783196</v>
      </c>
      <c r="H37" s="41">
        <f t="shared" si="7"/>
        <v>28.997871483255913</v>
      </c>
      <c r="K37" s="22">
        <v>51</v>
      </c>
      <c r="L37" s="21">
        <f t="shared" si="8"/>
        <v>927548.6679552641</v>
      </c>
      <c r="M37" s="12">
        <f t="shared" si="12"/>
        <v>3908.5530871986412</v>
      </c>
      <c r="N37" s="12">
        <f t="shared" si="13"/>
        <v>925594.39141166478</v>
      </c>
      <c r="O37" s="12">
        <f>SUM(N37:$N$87)</f>
        <v>26896937.06783196</v>
      </c>
      <c r="P37" s="13">
        <f t="shared" si="14"/>
        <v>28.997871483255913</v>
      </c>
      <c r="Q37" s="14">
        <f t="shared" si="15"/>
        <v>0.99578614770067553</v>
      </c>
      <c r="R37" s="15">
        <f t="shared" si="4"/>
        <v>4.213852299324472E-3</v>
      </c>
      <c r="S37" s="11">
        <f t="shared" si="16"/>
        <v>40153.601067842137</v>
      </c>
      <c r="T37" s="12">
        <f>SUM(S37:$S$87)</f>
        <v>541709.12786006834</v>
      </c>
      <c r="U37" s="43">
        <f>SUM(T37:$T$87)</f>
        <v>6052328.8308314951</v>
      </c>
      <c r="V37" s="45">
        <f t="shared" si="17"/>
        <v>40153.601067842137</v>
      </c>
      <c r="W37" s="45">
        <f>SUM(V37:$V$87)</f>
        <v>541709.12786006834</v>
      </c>
      <c r="X37" s="45">
        <f>SUM(W37:$W$87)</f>
        <v>6052328.8308314951</v>
      </c>
    </row>
    <row r="38" spans="2:24" x14ac:dyDescent="0.25">
      <c r="B38" s="32">
        <v>52</v>
      </c>
      <c r="C38" s="36">
        <v>4.5178757174889009E-3</v>
      </c>
      <c r="D38" s="37">
        <f t="shared" si="10"/>
        <v>923640.11486806546</v>
      </c>
      <c r="E38" s="38">
        <f t="shared" si="5"/>
        <v>4172.8912466610918</v>
      </c>
      <c r="F38" s="39">
        <f t="shared" si="6"/>
        <v>921553.66924473492</v>
      </c>
      <c r="G38" s="38">
        <f>SUM(F38:$F$86)</f>
        <v>25971342.676420294</v>
      </c>
      <c r="H38" s="41">
        <f t="shared" si="7"/>
        <v>28.118465469778876</v>
      </c>
      <c r="K38" s="22">
        <v>52</v>
      </c>
      <c r="L38" s="21">
        <f t="shared" si="8"/>
        <v>923640.11486806546</v>
      </c>
      <c r="M38" s="12">
        <f t="shared" si="12"/>
        <v>4172.8912466610782</v>
      </c>
      <c r="N38" s="12">
        <f t="shared" si="13"/>
        <v>921553.66924473492</v>
      </c>
      <c r="O38" s="12">
        <f>SUM(N38:$N$87)</f>
        <v>25971342.676420294</v>
      </c>
      <c r="P38" s="13">
        <f t="shared" si="14"/>
        <v>28.118465469778876</v>
      </c>
      <c r="Q38" s="14">
        <f t="shared" si="15"/>
        <v>0.99548212428251115</v>
      </c>
      <c r="R38" s="15">
        <f t="shared" si="4"/>
        <v>4.5178757174888506E-3</v>
      </c>
      <c r="S38" s="11">
        <f t="shared" si="16"/>
        <v>37596.99080738717</v>
      </c>
      <c r="T38" s="12">
        <f>SUM(S38:$S$87)</f>
        <v>501555.52679222624</v>
      </c>
      <c r="U38" s="43">
        <f>SUM(T38:$T$87)</f>
        <v>5510619.7029714277</v>
      </c>
      <c r="V38" s="45">
        <f t="shared" si="17"/>
        <v>37596.99080738717</v>
      </c>
      <c r="W38" s="45">
        <f>SUM(V38:$V$87)</f>
        <v>501555.52679222624</v>
      </c>
      <c r="X38" s="45">
        <f>SUM(W38:$W$87)</f>
        <v>5510619.7029714277</v>
      </c>
    </row>
    <row r="39" spans="2:24" x14ac:dyDescent="0.25">
      <c r="B39" s="32">
        <v>53</v>
      </c>
      <c r="C39" s="36">
        <v>4.8448182184648702E-3</v>
      </c>
      <c r="D39" s="37">
        <f t="shared" si="10"/>
        <v>919467.22362140438</v>
      </c>
      <c r="E39" s="38">
        <f t="shared" si="5"/>
        <v>4454.6515562822924</v>
      </c>
      <c r="F39" s="39">
        <f t="shared" si="6"/>
        <v>917239.89784326323</v>
      </c>
      <c r="G39" s="38">
        <f>SUM(F39:$F$86)</f>
        <v>25049789.007175561</v>
      </c>
      <c r="H39" s="41">
        <f t="shared" si="7"/>
        <v>27.243808548731856</v>
      </c>
      <c r="K39" s="22">
        <v>53</v>
      </c>
      <c r="L39" s="21">
        <f t="shared" si="8"/>
        <v>919467.22362140438</v>
      </c>
      <c r="M39" s="12">
        <f t="shared" si="12"/>
        <v>4454.6515562823042</v>
      </c>
      <c r="N39" s="12">
        <f t="shared" si="13"/>
        <v>917239.89784326323</v>
      </c>
      <c r="O39" s="12">
        <f>SUM(N39:$N$87)</f>
        <v>25049789.007175561</v>
      </c>
      <c r="P39" s="13">
        <f t="shared" si="14"/>
        <v>27.243808548731856</v>
      </c>
      <c r="Q39" s="14">
        <f t="shared" si="15"/>
        <v>0.99515518178153517</v>
      </c>
      <c r="R39" s="15">
        <f t="shared" si="4"/>
        <v>4.8448182184648303E-3</v>
      </c>
      <c r="S39" s="11">
        <f t="shared" si="16"/>
        <v>35192.41398736983</v>
      </c>
      <c r="T39" s="12">
        <f>SUM(S39:$S$87)</f>
        <v>463958.53598483908</v>
      </c>
      <c r="U39" s="43">
        <f>SUM(T39:$T$87)</f>
        <v>5009064.1761792013</v>
      </c>
      <c r="V39" s="45">
        <f t="shared" si="17"/>
        <v>35192.41398736983</v>
      </c>
      <c r="W39" s="45">
        <f>SUM(V39:$V$87)</f>
        <v>463958.53598483908</v>
      </c>
      <c r="X39" s="45">
        <f>SUM(W39:$W$87)</f>
        <v>5009064.1761792013</v>
      </c>
    </row>
    <row r="40" spans="2:24" x14ac:dyDescent="0.25">
      <c r="B40" s="32">
        <v>54</v>
      </c>
      <c r="C40" s="36">
        <v>5.190880923386397E-3</v>
      </c>
      <c r="D40" s="37">
        <f t="shared" si="10"/>
        <v>915012.57206512208</v>
      </c>
      <c r="E40" s="38">
        <f t="shared" si="5"/>
        <v>4749.7213049915626</v>
      </c>
      <c r="F40" s="39">
        <f t="shared" si="6"/>
        <v>912637.71141262632</v>
      </c>
      <c r="G40" s="38">
        <f>SUM(F40:$F$86)</f>
        <v>24132549.109332297</v>
      </c>
      <c r="H40" s="41">
        <f t="shared" si="7"/>
        <v>26.374008233424323</v>
      </c>
      <c r="K40" s="22">
        <v>54</v>
      </c>
      <c r="L40" s="21">
        <f t="shared" si="8"/>
        <v>915012.57206512208</v>
      </c>
      <c r="M40" s="12">
        <f t="shared" si="12"/>
        <v>4749.7213049915154</v>
      </c>
      <c r="N40" s="12">
        <f t="shared" si="13"/>
        <v>912637.71141262632</v>
      </c>
      <c r="O40" s="12">
        <f>SUM(N40:$N$87)</f>
        <v>24132549.109332297</v>
      </c>
      <c r="P40" s="13">
        <f t="shared" si="14"/>
        <v>26.374008233424323</v>
      </c>
      <c r="Q40" s="14">
        <f t="shared" si="15"/>
        <v>0.99480911907661362</v>
      </c>
      <c r="R40" s="15">
        <f t="shared" si="4"/>
        <v>5.1908809233863762E-3</v>
      </c>
      <c r="S40" s="11">
        <f t="shared" si="16"/>
        <v>32930.806900735377</v>
      </c>
      <c r="T40" s="12">
        <f>SUM(S40:$S$87)</f>
        <v>428766.12199746922</v>
      </c>
      <c r="U40" s="43">
        <f>SUM(T40:$T$87)</f>
        <v>4545105.640194363</v>
      </c>
      <c r="V40" s="45">
        <f t="shared" si="17"/>
        <v>32930.806900735377</v>
      </c>
      <c r="W40" s="45">
        <f>SUM(V40:$V$87)</f>
        <v>428766.12199746922</v>
      </c>
      <c r="X40" s="45">
        <f>SUM(W40:$W$87)</f>
        <v>4545105.640194363</v>
      </c>
    </row>
    <row r="41" spans="2:24" x14ac:dyDescent="0.25">
      <c r="B41" s="32">
        <v>55</v>
      </c>
      <c r="C41" s="36">
        <v>5.5398911251780258E-3</v>
      </c>
      <c r="D41" s="37">
        <f t="shared" si="10"/>
        <v>910262.85076013056</v>
      </c>
      <c r="E41" s="38">
        <f t="shared" si="5"/>
        <v>5042.7570885052974</v>
      </c>
      <c r="F41" s="39">
        <f t="shared" si="6"/>
        <v>907741.47221587796</v>
      </c>
      <c r="G41" s="38">
        <f>SUM(F41:$F$86)</f>
        <v>23219911.39791967</v>
      </c>
      <c r="H41" s="41">
        <f t="shared" si="7"/>
        <v>25.509017948529358</v>
      </c>
      <c r="K41" s="22">
        <v>55</v>
      </c>
      <c r="L41" s="21">
        <f t="shared" si="8"/>
        <v>910262.85076013056</v>
      </c>
      <c r="M41" s="12">
        <f t="shared" si="12"/>
        <v>5042.7570885053137</v>
      </c>
      <c r="N41" s="12">
        <f t="shared" si="13"/>
        <v>907741.47221587785</v>
      </c>
      <c r="O41" s="12">
        <f>SUM(N41:$N$87)</f>
        <v>23219911.39791967</v>
      </c>
      <c r="P41" s="13">
        <f t="shared" si="14"/>
        <v>25.509017948529358</v>
      </c>
      <c r="Q41" s="14">
        <f t="shared" si="15"/>
        <v>0.99446010887482195</v>
      </c>
      <c r="R41" s="15">
        <f t="shared" si="4"/>
        <v>5.5398911251780536E-3</v>
      </c>
      <c r="S41" s="11">
        <f t="shared" si="16"/>
        <v>30803.824168690768</v>
      </c>
      <c r="T41" s="12">
        <f>SUM(S41:$S$87)</f>
        <v>395835.31509673386</v>
      </c>
      <c r="U41" s="43">
        <f>SUM(T41:$T$87)</f>
        <v>4116339.5181968939</v>
      </c>
      <c r="V41" s="45">
        <f t="shared" si="17"/>
        <v>30803.824168690768</v>
      </c>
      <c r="W41" s="45">
        <f>SUM(V41:$V$87)</f>
        <v>395835.31509673386</v>
      </c>
      <c r="X41" s="45">
        <f>SUM(W41:$W$87)</f>
        <v>4116339.5181968939</v>
      </c>
    </row>
    <row r="42" spans="2:24" x14ac:dyDescent="0.25">
      <c r="B42" s="32">
        <v>56</v>
      </c>
      <c r="C42" s="36">
        <v>5.9415003657045809E-3</v>
      </c>
      <c r="D42" s="37">
        <f t="shared" si="10"/>
        <v>905220.09367162525</v>
      </c>
      <c r="E42" s="38">
        <f t="shared" si="5"/>
        <v>5378.3655175930962</v>
      </c>
      <c r="F42" s="39">
        <f t="shared" si="6"/>
        <v>902530.91091282875</v>
      </c>
      <c r="G42" s="38">
        <f>SUM(F42:$F$86)</f>
        <v>22312169.92570379</v>
      </c>
      <c r="H42" s="41">
        <f t="shared" si="7"/>
        <v>24.648336997474651</v>
      </c>
      <c r="K42" s="22">
        <v>56</v>
      </c>
      <c r="L42" s="21">
        <f t="shared" si="8"/>
        <v>905220.09367162525</v>
      </c>
      <c r="M42" s="12">
        <f t="shared" si="12"/>
        <v>5378.3655175931053</v>
      </c>
      <c r="N42" s="12">
        <f t="shared" si="13"/>
        <v>902530.91091282875</v>
      </c>
      <c r="O42" s="12">
        <f>SUM(N42:$N$87)</f>
        <v>22312169.925703794</v>
      </c>
      <c r="P42" s="13">
        <f t="shared" si="14"/>
        <v>24.648336997474654</v>
      </c>
      <c r="Q42" s="14">
        <f t="shared" si="15"/>
        <v>0.99405849963429538</v>
      </c>
      <c r="R42" s="15">
        <f t="shared" si="4"/>
        <v>5.9415003657046217E-3</v>
      </c>
      <c r="S42" s="11">
        <f t="shared" si="16"/>
        <v>28804.113151440622</v>
      </c>
      <c r="T42" s="12">
        <f>SUM(S42:$S$87)</f>
        <v>365031.49092804315</v>
      </c>
      <c r="U42" s="43">
        <f>SUM(T42:$T$87)</f>
        <v>3720504.2031001598</v>
      </c>
      <c r="V42" s="45">
        <f t="shared" si="17"/>
        <v>28804.113151440622</v>
      </c>
      <c r="W42" s="45">
        <f>SUM(V42:$V$87)</f>
        <v>365031.49092804315</v>
      </c>
      <c r="X42" s="45">
        <f>SUM(W42:$W$87)</f>
        <v>3720504.2031001598</v>
      </c>
    </row>
    <row r="43" spans="2:24" x14ac:dyDescent="0.25">
      <c r="B43" s="32">
        <v>57</v>
      </c>
      <c r="C43" s="36">
        <v>6.3984786512073077E-3</v>
      </c>
      <c r="D43" s="37">
        <f t="shared" si="10"/>
        <v>899841.72815403214</v>
      </c>
      <c r="E43" s="38">
        <f t="shared" si="5"/>
        <v>5757.6180870590642</v>
      </c>
      <c r="F43" s="39">
        <f t="shared" si="6"/>
        <v>896962.91911050258</v>
      </c>
      <c r="G43" s="38">
        <f>SUM(F43:$F$86)</f>
        <v>21409639.014790963</v>
      </c>
      <c r="H43" s="41">
        <f t="shared" si="7"/>
        <v>23.792671916550781</v>
      </c>
      <c r="K43" s="22">
        <v>57</v>
      </c>
      <c r="L43" s="21">
        <f t="shared" si="8"/>
        <v>899841.72815403214</v>
      </c>
      <c r="M43" s="12">
        <f t="shared" si="12"/>
        <v>5757.6180870591197</v>
      </c>
      <c r="N43" s="12">
        <f t="shared" si="13"/>
        <v>896962.91911050258</v>
      </c>
      <c r="O43" s="12">
        <f>SUM(N43:$N$87)</f>
        <v>21409639.014790967</v>
      </c>
      <c r="P43" s="13">
        <f t="shared" si="14"/>
        <v>23.792671916550784</v>
      </c>
      <c r="Q43" s="14">
        <f t="shared" si="15"/>
        <v>0.99360152134879265</v>
      </c>
      <c r="R43" s="15">
        <f t="shared" si="4"/>
        <v>6.398478651207351E-3</v>
      </c>
      <c r="S43" s="11">
        <f t="shared" si="16"/>
        <v>26923.341328272254</v>
      </c>
      <c r="T43" s="12">
        <f>SUM(S43:$S$87)</f>
        <v>336227.37777660246</v>
      </c>
      <c r="U43" s="43">
        <f>SUM(T43:$T$87)</f>
        <v>3355472.7121721162</v>
      </c>
      <c r="V43" s="45">
        <f t="shared" si="17"/>
        <v>26923.341328272254</v>
      </c>
      <c r="W43" s="45">
        <f>SUM(V43:$V$87)</f>
        <v>336227.37777660246</v>
      </c>
      <c r="X43" s="45">
        <f>SUM(W43:$W$87)</f>
        <v>3355472.7121721162</v>
      </c>
    </row>
    <row r="44" spans="2:24" x14ac:dyDescent="0.25">
      <c r="B44" s="32">
        <v>58</v>
      </c>
      <c r="C44" s="36">
        <v>6.8651462808894696E-3</v>
      </c>
      <c r="D44" s="37">
        <f t="shared" si="10"/>
        <v>894084.11006697302</v>
      </c>
      <c r="E44" s="38">
        <f t="shared" si="5"/>
        <v>6138.0182030286514</v>
      </c>
      <c r="F44" s="39">
        <f t="shared" si="6"/>
        <v>891015.10096545867</v>
      </c>
      <c r="G44" s="38">
        <f>SUM(F44:$F$86)</f>
        <v>20512676.095680464</v>
      </c>
      <c r="H44" s="41">
        <f t="shared" si="7"/>
        <v>22.942669335823364</v>
      </c>
      <c r="K44" s="22">
        <v>58</v>
      </c>
      <c r="L44" s="21">
        <f t="shared" si="8"/>
        <v>894084.11006697302</v>
      </c>
      <c r="M44" s="12">
        <f t="shared" si="12"/>
        <v>6138.0182030285941</v>
      </c>
      <c r="N44" s="12">
        <f t="shared" si="13"/>
        <v>891015.10096545867</v>
      </c>
      <c r="O44" s="12">
        <f>SUM(N44:$N$87)</f>
        <v>20512676.095680464</v>
      </c>
      <c r="P44" s="13">
        <f t="shared" si="14"/>
        <v>22.942669335823364</v>
      </c>
      <c r="Q44" s="14">
        <f t="shared" si="15"/>
        <v>0.99313485371911059</v>
      </c>
      <c r="R44" s="15">
        <f t="shared" si="4"/>
        <v>6.8651462808894115E-3</v>
      </c>
      <c r="S44" s="11">
        <f t="shared" si="16"/>
        <v>25153.806209275164</v>
      </c>
      <c r="T44" s="12">
        <f>SUM(S44:$S$87)</f>
        <v>309304.03644833033</v>
      </c>
      <c r="U44" s="43">
        <f>SUM(T44:$T$87)</f>
        <v>3019245.3343955139</v>
      </c>
      <c r="V44" s="45">
        <f t="shared" si="17"/>
        <v>25153.806209275164</v>
      </c>
      <c r="W44" s="45">
        <f>SUM(V44:$V$87)</f>
        <v>309304.03644833033</v>
      </c>
      <c r="X44" s="45">
        <f>SUM(W44:$W$87)</f>
        <v>3019245.3343955139</v>
      </c>
    </row>
    <row r="45" spans="2:24" x14ac:dyDescent="0.25">
      <c r="B45" s="32">
        <v>59</v>
      </c>
      <c r="C45" s="36">
        <v>7.3271823621683637E-3</v>
      </c>
      <c r="D45" s="37">
        <f t="shared" si="10"/>
        <v>887946.09186394443</v>
      </c>
      <c r="E45" s="38">
        <f t="shared" si="5"/>
        <v>6506.142942861823</v>
      </c>
      <c r="F45" s="39">
        <f t="shared" si="6"/>
        <v>884693.02039251348</v>
      </c>
      <c r="G45" s="38">
        <f>SUM(F45:$F$86)</f>
        <v>19621660.994715005</v>
      </c>
      <c r="H45" s="41">
        <f t="shared" si="7"/>
        <v>22.097806583647348</v>
      </c>
      <c r="K45" s="22">
        <v>59</v>
      </c>
      <c r="L45" s="21">
        <f t="shared" si="8"/>
        <v>887946.09186394443</v>
      </c>
      <c r="M45" s="12">
        <f t="shared" si="12"/>
        <v>6506.1429428617703</v>
      </c>
      <c r="N45" s="12">
        <f t="shared" si="13"/>
        <v>884693.0203925136</v>
      </c>
      <c r="O45" s="12">
        <f>SUM(N45:$N$87)</f>
        <v>19621660.994715005</v>
      </c>
      <c r="P45" s="13">
        <f t="shared" si="14"/>
        <v>22.097806583647348</v>
      </c>
      <c r="Q45" s="14">
        <f t="shared" si="15"/>
        <v>0.99267281763783166</v>
      </c>
      <c r="R45" s="15">
        <f t="shared" si="4"/>
        <v>7.3271823621683385E-3</v>
      </c>
      <c r="S45" s="11">
        <f t="shared" si="16"/>
        <v>23489.536107312975</v>
      </c>
      <c r="T45" s="12">
        <f>SUM(S45:$S$87)</f>
        <v>284150.23023905512</v>
      </c>
      <c r="U45" s="43">
        <f>SUM(T45:$T$87)</f>
        <v>2709941.2979471833</v>
      </c>
      <c r="V45" s="45">
        <f t="shared" si="17"/>
        <v>23489.536107312975</v>
      </c>
      <c r="W45" s="45">
        <f>SUM(V45:$V$87)</f>
        <v>284150.23023905512</v>
      </c>
      <c r="X45" s="45">
        <f>SUM(W45:$W$87)</f>
        <v>2709941.2979471833</v>
      </c>
    </row>
    <row r="46" spans="2:24" x14ac:dyDescent="0.25">
      <c r="B46" s="32">
        <v>60</v>
      </c>
      <c r="C46" s="36">
        <v>7.7897709243355687E-3</v>
      </c>
      <c r="D46" s="37">
        <f t="shared" si="10"/>
        <v>881439.94892108266</v>
      </c>
      <c r="E46" s="38">
        <f t="shared" si="5"/>
        <v>6866.2152856532784</v>
      </c>
      <c r="F46" s="39">
        <f t="shared" si="6"/>
        <v>878006.84127825603</v>
      </c>
      <c r="G46" s="38">
        <f>SUM(F46:$F$86)</f>
        <v>18736967.97432249</v>
      </c>
      <c r="H46" s="41">
        <f t="shared" si="7"/>
        <v>21.257225744371219</v>
      </c>
      <c r="K46" s="22">
        <v>60</v>
      </c>
      <c r="L46" s="21">
        <f t="shared" si="8"/>
        <v>881439.94892108266</v>
      </c>
      <c r="M46" s="12">
        <f t="shared" si="12"/>
        <v>6866.2152856532484</v>
      </c>
      <c r="N46" s="12">
        <f t="shared" si="13"/>
        <v>878006.84127825603</v>
      </c>
      <c r="O46" s="12">
        <f>SUM(N46:$N$87)</f>
        <v>18736967.97432249</v>
      </c>
      <c r="P46" s="13">
        <f t="shared" si="14"/>
        <v>21.257225744371219</v>
      </c>
      <c r="Q46" s="14">
        <f t="shared" si="15"/>
        <v>0.99221022907566447</v>
      </c>
      <c r="R46" s="15">
        <f t="shared" si="4"/>
        <v>7.7897709243355262E-3</v>
      </c>
      <c r="S46" s="11">
        <f t="shared" si="16"/>
        <v>21925.175357453649</v>
      </c>
      <c r="T46" s="12">
        <f>SUM(S46:$S$87)</f>
        <v>260660.69413174191</v>
      </c>
      <c r="U46" s="43">
        <f>SUM(T46:$T$87)</f>
        <v>2425791.0677081281</v>
      </c>
      <c r="V46" s="45">
        <f t="shared" si="17"/>
        <v>21925.175357453649</v>
      </c>
      <c r="W46" s="45">
        <f>SUM(V46:$V$87)</f>
        <v>260660.69413174191</v>
      </c>
      <c r="X46" s="45">
        <f>SUM(W46:$W$87)</f>
        <v>2425791.0677081281</v>
      </c>
    </row>
    <row r="47" spans="2:24" x14ac:dyDescent="0.25">
      <c r="B47" s="32">
        <v>61</v>
      </c>
      <c r="C47" s="36">
        <v>8.388018613483773E-3</v>
      </c>
      <c r="D47" s="37">
        <f t="shared" si="10"/>
        <v>874573.73363542941</v>
      </c>
      <c r="E47" s="38">
        <f t="shared" si="5"/>
        <v>7335.9407565979809</v>
      </c>
      <c r="F47" s="39">
        <f t="shared" si="6"/>
        <v>870905.7632571304</v>
      </c>
      <c r="G47" s="38">
        <f>SUM(F47:$F$86)</f>
        <v>17858961.133044235</v>
      </c>
      <c r="H47" s="41">
        <f t="shared" si="7"/>
        <v>20.420189226136575</v>
      </c>
      <c r="K47" s="22">
        <v>61</v>
      </c>
      <c r="L47" s="21">
        <f t="shared" si="8"/>
        <v>874573.73363542941</v>
      </c>
      <c r="M47" s="12">
        <f t="shared" si="12"/>
        <v>7335.9407565980218</v>
      </c>
      <c r="N47" s="12">
        <f t="shared" si="13"/>
        <v>870905.7632571304</v>
      </c>
      <c r="O47" s="12">
        <f>SUM(N47:$N$87)</f>
        <v>17858961.133044235</v>
      </c>
      <c r="P47" s="13">
        <f t="shared" si="14"/>
        <v>20.420189226136575</v>
      </c>
      <c r="Q47" s="14">
        <f t="shared" si="15"/>
        <v>0.99161198138651618</v>
      </c>
      <c r="R47" s="15">
        <f t="shared" si="4"/>
        <v>8.3880186134838164E-3</v>
      </c>
      <c r="S47" s="11">
        <f t="shared" si="16"/>
        <v>20455.461461159568</v>
      </c>
      <c r="T47" s="12">
        <f>SUM(S47:$S$87)</f>
        <v>238735.51877428827</v>
      </c>
      <c r="U47" s="43">
        <f>SUM(T47:$T$87)</f>
        <v>2165130.3735763854</v>
      </c>
      <c r="V47" s="45">
        <f t="shared" si="17"/>
        <v>20455.461461159568</v>
      </c>
      <c r="W47" s="45">
        <f>SUM(V47:$V$87)</f>
        <v>238735.51877428827</v>
      </c>
      <c r="X47" s="45">
        <f>SUM(W47:$W$87)</f>
        <v>2165130.3735763854</v>
      </c>
    </row>
    <row r="48" spans="2:24" x14ac:dyDescent="0.25">
      <c r="B48" s="32">
        <v>62</v>
      </c>
      <c r="C48" s="36">
        <v>9.019935849174052E-3</v>
      </c>
      <c r="D48" s="37">
        <f t="shared" si="10"/>
        <v>867237.79287883139</v>
      </c>
      <c r="E48" s="38">
        <f t="shared" si="5"/>
        <v>7822.429257746353</v>
      </c>
      <c r="F48" s="39">
        <f t="shared" si="6"/>
        <v>863326.57824995823</v>
      </c>
      <c r="G48" s="38">
        <f>SUM(F48:$F$86)</f>
        <v>16988055.369787101</v>
      </c>
      <c r="H48" s="41">
        <f t="shared" si="7"/>
        <v>19.588693561652285</v>
      </c>
      <c r="K48" s="22">
        <v>62</v>
      </c>
      <c r="L48" s="21">
        <f t="shared" si="8"/>
        <v>867237.79287883139</v>
      </c>
      <c r="M48" s="12">
        <f t="shared" si="12"/>
        <v>7822.4292577463202</v>
      </c>
      <c r="N48" s="12">
        <f t="shared" si="13"/>
        <v>863326.57824995823</v>
      </c>
      <c r="O48" s="12">
        <f>SUM(N48:$N$87)</f>
        <v>16988055.369787101</v>
      </c>
      <c r="P48" s="13">
        <f t="shared" si="14"/>
        <v>19.588693561652285</v>
      </c>
      <c r="Q48" s="14">
        <f t="shared" si="15"/>
        <v>0.99098006415082596</v>
      </c>
      <c r="R48" s="15">
        <f t="shared" si="4"/>
        <v>9.0199358491740433E-3</v>
      </c>
      <c r="S48" s="11">
        <f t="shared" si="16"/>
        <v>19072.76038521482</v>
      </c>
      <c r="T48" s="12">
        <f>SUM(S48:$S$87)</f>
        <v>218280.05731312869</v>
      </c>
      <c r="U48" s="43">
        <f>SUM(T48:$T$87)</f>
        <v>1926394.8548020988</v>
      </c>
      <c r="V48" s="45">
        <f t="shared" si="17"/>
        <v>19072.76038521482</v>
      </c>
      <c r="W48" s="45">
        <f>SUM(V48:$V$87)</f>
        <v>218280.05731312869</v>
      </c>
      <c r="X48" s="45">
        <f>SUM(W48:$W$87)</f>
        <v>1926394.8548020988</v>
      </c>
    </row>
    <row r="49" spans="2:24" x14ac:dyDescent="0.25">
      <c r="B49" s="32">
        <v>63</v>
      </c>
      <c r="C49" s="36">
        <v>9.6410064952865901E-3</v>
      </c>
      <c r="D49" s="37">
        <f t="shared" si="10"/>
        <v>859415.36362108507</v>
      </c>
      <c r="E49" s="38">
        <f t="shared" si="5"/>
        <v>8285.6291028199685</v>
      </c>
      <c r="F49" s="39">
        <f t="shared" si="6"/>
        <v>855272.54906967503</v>
      </c>
      <c r="G49" s="38">
        <f>SUM(F49:$F$86)</f>
        <v>16124728.791537141</v>
      </c>
      <c r="H49" s="41">
        <f t="shared" si="7"/>
        <v>18.762439530516133</v>
      </c>
      <c r="K49" s="22">
        <v>63</v>
      </c>
      <c r="L49" s="21">
        <f t="shared" si="8"/>
        <v>859415.36362108507</v>
      </c>
      <c r="M49" s="12">
        <f t="shared" si="12"/>
        <v>8285.6291028199485</v>
      </c>
      <c r="N49" s="12">
        <f t="shared" si="13"/>
        <v>855272.54906967515</v>
      </c>
      <c r="O49" s="12">
        <f>SUM(N49:$N$87)</f>
        <v>16124728.791537141</v>
      </c>
      <c r="P49" s="13">
        <f t="shared" si="14"/>
        <v>18.762439530516133</v>
      </c>
      <c r="Q49" s="14">
        <f t="shared" si="15"/>
        <v>0.99035899350471346</v>
      </c>
      <c r="R49" s="15">
        <f t="shared" si="4"/>
        <v>9.6410064952865415E-3</v>
      </c>
      <c r="S49" s="11">
        <f t="shared" si="16"/>
        <v>17772.191170732036</v>
      </c>
      <c r="T49" s="12">
        <f>SUM(S49:$S$87)</f>
        <v>199207.29692791385</v>
      </c>
      <c r="U49" s="43">
        <f>SUM(T49:$T$87)</f>
        <v>1708114.7974889702</v>
      </c>
      <c r="V49" s="45">
        <f t="shared" si="17"/>
        <v>17772.191170732036</v>
      </c>
      <c r="W49" s="45">
        <f>SUM(V49:$V$87)</f>
        <v>199207.29692791385</v>
      </c>
      <c r="X49" s="45">
        <f>SUM(W49:$W$87)</f>
        <v>1708114.7974889702</v>
      </c>
    </row>
    <row r="50" spans="2:24" x14ac:dyDescent="0.25">
      <c r="B50" s="32">
        <v>64</v>
      </c>
      <c r="C50" s="36">
        <v>8.2912819825871689E-3</v>
      </c>
      <c r="D50" s="37">
        <f t="shared" si="10"/>
        <v>851129.73451826512</v>
      </c>
      <c r="E50" s="38">
        <f t="shared" si="5"/>
        <v>7056.9566326554923</v>
      </c>
      <c r="F50" s="39">
        <f t="shared" si="6"/>
        <v>847601.25620193733</v>
      </c>
      <c r="G50" s="38">
        <f>SUM(F50:$F$86)</f>
        <v>15269456.242467465</v>
      </c>
      <c r="H50" s="41">
        <f t="shared" si="7"/>
        <v>17.9402218289435</v>
      </c>
      <c r="K50" s="22">
        <v>64</v>
      </c>
      <c r="L50" s="21">
        <f t="shared" si="8"/>
        <v>851129.73451826512</v>
      </c>
      <c r="M50" s="12">
        <f t="shared" ref="M50:M81" si="18">-L51+L50</f>
        <v>7056.9566326554632</v>
      </c>
      <c r="N50" s="12">
        <f t="shared" ref="N50:N86" si="19">(L50+L51)/2</f>
        <v>847601.25620193733</v>
      </c>
      <c r="O50" s="12">
        <f>SUM(N50:$N$87)</f>
        <v>15269456.242467465</v>
      </c>
      <c r="P50" s="13">
        <f t="shared" ref="P50:P81" si="20">(O50/L50)</f>
        <v>17.9402218289435</v>
      </c>
      <c r="Q50" s="14">
        <f t="shared" ref="Q50:Q86" si="21">(L51)/L50</f>
        <v>0.99170871801741289</v>
      </c>
      <c r="R50" s="15">
        <f t="shared" ref="R50:R81" si="22">1-Q50</f>
        <v>8.2912819825871065E-3</v>
      </c>
      <c r="S50" s="11">
        <f t="shared" ref="S50:S86" si="23">((1+$T$4)^(-K50))*(L50)</f>
        <v>16549.928876558093</v>
      </c>
      <c r="T50" s="12">
        <f>SUM(S50:$S$87)</f>
        <v>181435.10575718179</v>
      </c>
      <c r="U50" s="43">
        <f>SUM(T50:$T$87)</f>
        <v>1508907.5005610562</v>
      </c>
      <c r="V50" s="45">
        <f t="shared" ref="V50:V86" si="24">((1+$W$3)^(-K50))*(L50)</f>
        <v>16549.928876558093</v>
      </c>
      <c r="W50" s="45">
        <f>SUM(V50:$V$87)</f>
        <v>181435.10575718179</v>
      </c>
      <c r="X50" s="45">
        <f>SUM(W50:$W$87)</f>
        <v>1508907.5005610562</v>
      </c>
    </row>
    <row r="51" spans="2:24" x14ac:dyDescent="0.25">
      <c r="B51" s="32">
        <v>65</v>
      </c>
      <c r="C51" s="36">
        <v>8.442110226431071E-3</v>
      </c>
      <c r="D51" s="37">
        <f t="shared" si="10"/>
        <v>844072.77788560966</v>
      </c>
      <c r="E51" s="38">
        <f t="shared" si="5"/>
        <v>7125.7554300401871</v>
      </c>
      <c r="F51" s="39">
        <f t="shared" si="6"/>
        <v>840509.90017058956</v>
      </c>
      <c r="G51" s="38">
        <f>SUM(F51:$F$86)</f>
        <v>14421854.986265527</v>
      </c>
      <c r="H51" s="41">
        <f t="shared" si="7"/>
        <v>17.086032584052845</v>
      </c>
      <c r="I51" s="9" t="s">
        <v>43</v>
      </c>
      <c r="K51" s="22">
        <v>65</v>
      </c>
      <c r="L51" s="21">
        <f t="shared" si="8"/>
        <v>844072.77788560966</v>
      </c>
      <c r="M51" s="12">
        <f t="shared" si="18"/>
        <v>7125.7554300401825</v>
      </c>
      <c r="N51" s="12">
        <f t="shared" si="19"/>
        <v>840509.90017058956</v>
      </c>
      <c r="O51" s="12">
        <f>SUM(N51:$N$87)</f>
        <v>14421854.986265527</v>
      </c>
      <c r="P51" s="13">
        <f t="shared" si="20"/>
        <v>17.086032584052845</v>
      </c>
      <c r="Q51" s="14">
        <f t="shared" si="21"/>
        <v>0.99155788977356896</v>
      </c>
      <c r="R51" s="15">
        <f t="shared" si="22"/>
        <v>8.4421102264310433E-3</v>
      </c>
      <c r="S51" s="11">
        <f t="shared" si="23"/>
        <v>15432.73037089872</v>
      </c>
      <c r="T51" s="12">
        <f>SUM(S51:$S$87)</f>
        <v>164885.17688062371</v>
      </c>
      <c r="U51" s="43">
        <f>SUM(T51:$T$87)</f>
        <v>1327472.3948038744</v>
      </c>
      <c r="V51" s="45">
        <f t="shared" si="24"/>
        <v>15432.73037089872</v>
      </c>
      <c r="W51" s="45">
        <f>SUM(V51:$V$87)</f>
        <v>164885.17688062371</v>
      </c>
      <c r="X51" s="45">
        <f>SUM(W51:$W$87)</f>
        <v>1327472.3948038744</v>
      </c>
    </row>
    <row r="52" spans="2:24" x14ac:dyDescent="0.25">
      <c r="B52" s="32">
        <v>66</v>
      </c>
      <c r="C52" s="36">
        <v>8.7062680047817094E-3</v>
      </c>
      <c r="D52" s="37">
        <f t="shared" si="10"/>
        <v>836947.02245556947</v>
      </c>
      <c r="E52" s="38">
        <f t="shared" si="5"/>
        <v>7286.6850833022436</v>
      </c>
      <c r="F52" s="39">
        <f t="shared" si="6"/>
        <v>833303.67991391837</v>
      </c>
      <c r="G52" s="38">
        <f>SUM(F52:$F$86)</f>
        <v>13581345.08609494</v>
      </c>
      <c r="H52" s="41">
        <f t="shared" si="7"/>
        <v>16.22724583719506</v>
      </c>
      <c r="K52" s="22">
        <v>66</v>
      </c>
      <c r="L52" s="21">
        <f t="shared" si="8"/>
        <v>836947.02245556947</v>
      </c>
      <c r="M52" s="12">
        <f t="shared" si="18"/>
        <v>7286.6850833022036</v>
      </c>
      <c r="N52" s="12">
        <f t="shared" si="19"/>
        <v>833303.67991391837</v>
      </c>
      <c r="O52" s="12">
        <f>SUM(N52:$N$87)</f>
        <v>13581345.086094936</v>
      </c>
      <c r="P52" s="13">
        <f t="shared" si="20"/>
        <v>16.227245837195056</v>
      </c>
      <c r="Q52" s="14">
        <f t="shared" si="21"/>
        <v>0.99129373199521831</v>
      </c>
      <c r="R52" s="15">
        <f t="shared" si="22"/>
        <v>8.706268004781692E-3</v>
      </c>
      <c r="S52" s="11">
        <f t="shared" si="23"/>
        <v>14388.759341807998</v>
      </c>
      <c r="T52" s="12">
        <f>SUM(S52:$S$87)</f>
        <v>149452.44650972501</v>
      </c>
      <c r="U52" s="43">
        <f>SUM(T52:$T$87)</f>
        <v>1162587.2179232507</v>
      </c>
      <c r="V52" s="45">
        <f t="shared" si="24"/>
        <v>14388.759341807998</v>
      </c>
      <c r="W52" s="45">
        <f>SUM(V52:$V$87)</f>
        <v>149452.44650972501</v>
      </c>
      <c r="X52" s="45">
        <f>SUM(W52:$W$87)</f>
        <v>1162587.2179232507</v>
      </c>
    </row>
    <row r="53" spans="2:24" x14ac:dyDescent="0.25">
      <c r="B53" s="32">
        <v>67</v>
      </c>
      <c r="C53" s="36">
        <v>9.0885553412985813E-3</v>
      </c>
      <c r="D53" s="37">
        <f t="shared" si="10"/>
        <v>829660.33737226727</v>
      </c>
      <c r="E53" s="38">
        <f t="shared" si="5"/>
        <v>7540.4138906883027</v>
      </c>
      <c r="F53" s="39">
        <f t="shared" si="6"/>
        <v>825890.13042692316</v>
      </c>
      <c r="G53" s="38">
        <f>SUM(F53:$F$86)</f>
        <v>12748041.406181021</v>
      </c>
      <c r="H53" s="41">
        <f t="shared" si="7"/>
        <v>15.365374035544615</v>
      </c>
      <c r="K53" s="22">
        <v>67</v>
      </c>
      <c r="L53" s="21">
        <f t="shared" si="8"/>
        <v>829660.33737226727</v>
      </c>
      <c r="M53" s="12">
        <f t="shared" si="18"/>
        <v>7540.4138906883309</v>
      </c>
      <c r="N53" s="12">
        <f t="shared" si="19"/>
        <v>825890.13042692305</v>
      </c>
      <c r="O53" s="12">
        <f>SUM(N53:$N$87)</f>
        <v>12748041.406181021</v>
      </c>
      <c r="P53" s="13">
        <f t="shared" si="20"/>
        <v>15.365374035544615</v>
      </c>
      <c r="Q53" s="14">
        <f t="shared" si="21"/>
        <v>0.9909114446587014</v>
      </c>
      <c r="R53" s="15">
        <f t="shared" si="22"/>
        <v>9.0885553412985987E-3</v>
      </c>
      <c r="S53" s="11">
        <f t="shared" si="23"/>
        <v>13411.835398892254</v>
      </c>
      <c r="T53" s="12">
        <f>SUM(S53:$S$87)</f>
        <v>135063.68716791706</v>
      </c>
      <c r="U53" s="43">
        <f>SUM(T53:$T$87)</f>
        <v>1013134.7714135252</v>
      </c>
      <c r="V53" s="45">
        <f t="shared" si="24"/>
        <v>13411.835398892254</v>
      </c>
      <c r="W53" s="45">
        <f>SUM(V53:$V$87)</f>
        <v>135063.68716791706</v>
      </c>
      <c r="X53" s="45">
        <f>SUM(W53:$W$87)</f>
        <v>1013134.7714135252</v>
      </c>
    </row>
    <row r="54" spans="2:24" x14ac:dyDescent="0.25">
      <c r="B54" s="32">
        <v>68</v>
      </c>
      <c r="C54" s="36">
        <v>9.6071099704302197E-3</v>
      </c>
      <c r="D54" s="37">
        <f t="shared" si="10"/>
        <v>822119.92348157894</v>
      </c>
      <c r="E54" s="38">
        <f t="shared" si="5"/>
        <v>7898.1965137692059</v>
      </c>
      <c r="F54" s="39">
        <f t="shared" si="6"/>
        <v>818170.82522469433</v>
      </c>
      <c r="G54" s="38">
        <f>SUM(F54:$F$86)</f>
        <v>11922151.275754096</v>
      </c>
      <c r="H54" s="41">
        <f t="shared" si="7"/>
        <v>14.501717979616915</v>
      </c>
      <c r="K54" s="22">
        <v>68</v>
      </c>
      <c r="L54" s="21">
        <f t="shared" si="8"/>
        <v>822119.92348157894</v>
      </c>
      <c r="M54" s="12">
        <f t="shared" si="18"/>
        <v>7898.1965137692168</v>
      </c>
      <c r="N54" s="12">
        <f t="shared" si="19"/>
        <v>818170.82522469433</v>
      </c>
      <c r="O54" s="12">
        <f>SUM(N54:$N$87)</f>
        <v>11922151.275754096</v>
      </c>
      <c r="P54" s="13">
        <f t="shared" si="20"/>
        <v>14.501717979616915</v>
      </c>
      <c r="Q54" s="14">
        <f t="shared" si="21"/>
        <v>0.99039289002956976</v>
      </c>
      <c r="R54" s="15">
        <f t="shared" si="22"/>
        <v>9.6071099704302387E-3</v>
      </c>
      <c r="S54" s="11">
        <f t="shared" si="23"/>
        <v>12496.418608971353</v>
      </c>
      <c r="T54" s="12">
        <f>SUM(S54:$S$87)</f>
        <v>121651.85176902486</v>
      </c>
      <c r="U54" s="43">
        <f>SUM(T54:$T$87)</f>
        <v>878071.08424560819</v>
      </c>
      <c r="V54" s="45">
        <f t="shared" si="24"/>
        <v>12496.418608971353</v>
      </c>
      <c r="W54" s="45">
        <f>SUM(V54:$V$87)</f>
        <v>121651.85176902486</v>
      </c>
      <c r="X54" s="45">
        <f>SUM(W54:$W$87)</f>
        <v>878071.08424560819</v>
      </c>
    </row>
    <row r="55" spans="2:24" x14ac:dyDescent="0.25">
      <c r="B55" s="32">
        <v>69</v>
      </c>
      <c r="C55" s="36">
        <v>1.0289493268752446E-2</v>
      </c>
      <c r="D55" s="37">
        <f t="shared" si="10"/>
        <v>814221.72696780972</v>
      </c>
      <c r="E55" s="38">
        <f t="shared" si="5"/>
        <v>8377.92897890727</v>
      </c>
      <c r="F55" s="39">
        <f t="shared" si="6"/>
        <v>810032.76247835613</v>
      </c>
      <c r="G55" s="38">
        <f>SUM(F55:$F$86)</f>
        <v>11103980.450529402</v>
      </c>
      <c r="H55" s="41">
        <f t="shared" si="7"/>
        <v>13.637538870254685</v>
      </c>
      <c r="K55" s="22">
        <v>69</v>
      </c>
      <c r="L55" s="21">
        <f t="shared" si="8"/>
        <v>814221.72696780972</v>
      </c>
      <c r="M55" s="12">
        <f t="shared" si="18"/>
        <v>8377.9289789072936</v>
      </c>
      <c r="N55" s="12">
        <f t="shared" si="19"/>
        <v>810032.76247835602</v>
      </c>
      <c r="O55" s="12">
        <f>SUM(N55:$N$87)</f>
        <v>11103980.450529402</v>
      </c>
      <c r="P55" s="13">
        <f t="shared" si="20"/>
        <v>13.637538870254685</v>
      </c>
      <c r="Q55" s="14">
        <f t="shared" si="21"/>
        <v>0.9897105067312475</v>
      </c>
      <c r="R55" s="15">
        <f t="shared" si="22"/>
        <v>1.0289493268752503E-2</v>
      </c>
      <c r="S55" s="11">
        <f t="shared" si="23"/>
        <v>11637.389883552831</v>
      </c>
      <c r="T55" s="12">
        <f>SUM(S55:$S$87)</f>
        <v>109155.43316005351</v>
      </c>
      <c r="U55" s="43">
        <f>SUM(T55:$T$87)</f>
        <v>756419.23247658333</v>
      </c>
      <c r="V55" s="45">
        <f t="shared" si="24"/>
        <v>11637.389883552831</v>
      </c>
      <c r="W55" s="45">
        <f>SUM(V55:$V$87)</f>
        <v>109155.43316005351</v>
      </c>
      <c r="X55" s="45">
        <f>SUM(W55:$W$87)</f>
        <v>756419.23247658333</v>
      </c>
    </row>
    <row r="56" spans="2:24" x14ac:dyDescent="0.25">
      <c r="B56" s="32">
        <v>70</v>
      </c>
      <c r="C56" s="36">
        <v>1.115812653504003E-2</v>
      </c>
      <c r="D56" s="37">
        <f t="shared" si="10"/>
        <v>805843.79798890243</v>
      </c>
      <c r="E56" s="38">
        <f t="shared" si="5"/>
        <v>8991.7070654374093</v>
      </c>
      <c r="F56" s="39">
        <f t="shared" si="6"/>
        <v>801347.9444561837</v>
      </c>
      <c r="G56" s="38">
        <f>SUM(F56:$F$86)</f>
        <v>10293947.688051047</v>
      </c>
      <c r="H56" s="41">
        <f t="shared" si="7"/>
        <v>12.774122868155162</v>
      </c>
      <c r="K56" s="22">
        <v>70</v>
      </c>
      <c r="L56" s="21">
        <f t="shared" si="8"/>
        <v>805843.79798890243</v>
      </c>
      <c r="M56" s="12">
        <f t="shared" si="18"/>
        <v>8991.7070654374547</v>
      </c>
      <c r="N56" s="12">
        <f t="shared" si="19"/>
        <v>801347.9444561837</v>
      </c>
      <c r="O56" s="12">
        <f>SUM(N56:$N$87)</f>
        <v>10293947.688051047</v>
      </c>
      <c r="P56" s="13">
        <f t="shared" si="20"/>
        <v>12.774122868155162</v>
      </c>
      <c r="Q56" s="14">
        <f t="shared" si="21"/>
        <v>0.98884187346495989</v>
      </c>
      <c r="R56" s="15">
        <f t="shared" si="22"/>
        <v>1.1158126535040114E-2</v>
      </c>
      <c r="S56" s="11">
        <f t="shared" si="23"/>
        <v>10829.945499464189</v>
      </c>
      <c r="T56" s="12">
        <f>SUM(S56:$S$87)</f>
        <v>97518.043276500684</v>
      </c>
      <c r="U56" s="43">
        <f>SUM(T56:$T$87)</f>
        <v>647263.79931652977</v>
      </c>
      <c r="V56" s="45">
        <f t="shared" si="24"/>
        <v>10829.945499464189</v>
      </c>
      <c r="W56" s="45">
        <f>SUM(V56:$V$87)</f>
        <v>97518.043276500684</v>
      </c>
      <c r="X56" s="45">
        <f>SUM(W56:$W$87)</f>
        <v>647263.79931652977</v>
      </c>
    </row>
    <row r="57" spans="2:24" x14ac:dyDescent="0.25">
      <c r="B57" s="32">
        <v>71</v>
      </c>
      <c r="C57" s="36">
        <v>1.3401070518435712E-2</v>
      </c>
      <c r="D57" s="37">
        <f t="shared" si="10"/>
        <v>796852.09092346497</v>
      </c>
      <c r="E57" s="38">
        <f t="shared" si="5"/>
        <v>10678.671063228299</v>
      </c>
      <c r="F57" s="39">
        <f t="shared" si="6"/>
        <v>791512.75539185083</v>
      </c>
      <c r="G57" s="38">
        <f>SUM(F57:$F$86)</f>
        <v>9492599.7435948644</v>
      </c>
      <c r="H57" s="41">
        <f t="shared" si="7"/>
        <v>11.912624502991481</v>
      </c>
      <c r="K57" s="22">
        <v>71</v>
      </c>
      <c r="L57" s="21">
        <f t="shared" si="8"/>
        <v>796852.09092346497</v>
      </c>
      <c r="M57" s="12">
        <f t="shared" si="18"/>
        <v>10678.671063228277</v>
      </c>
      <c r="N57" s="12">
        <f t="shared" si="19"/>
        <v>791512.75539185083</v>
      </c>
      <c r="O57" s="12">
        <f>SUM(N57:$N$87)</f>
        <v>9492599.7435948644</v>
      </c>
      <c r="P57" s="13">
        <f t="shared" si="20"/>
        <v>11.912624502991481</v>
      </c>
      <c r="Q57" s="14">
        <f t="shared" si="21"/>
        <v>0.98659892948156436</v>
      </c>
      <c r="R57" s="15">
        <f t="shared" si="22"/>
        <v>1.3401070518435643E-2</v>
      </c>
      <c r="S57" s="11">
        <f t="shared" si="23"/>
        <v>10069.678981865145</v>
      </c>
      <c r="T57" s="12">
        <f>SUM(S57:$S$87)</f>
        <v>86688.09777703647</v>
      </c>
      <c r="U57" s="43">
        <f>SUM(T57:$T$87)</f>
        <v>549745.75604002899</v>
      </c>
      <c r="V57" s="45">
        <f t="shared" si="24"/>
        <v>10069.678981865145</v>
      </c>
      <c r="W57" s="45">
        <f>SUM(V57:$V$87)</f>
        <v>86688.09777703647</v>
      </c>
      <c r="X57" s="45">
        <f>SUM(W57:$W$87)</f>
        <v>549745.75604002899</v>
      </c>
    </row>
    <row r="58" spans="2:24" x14ac:dyDescent="0.25">
      <c r="B58" s="32">
        <v>72</v>
      </c>
      <c r="C58" s="36">
        <v>1.6097464072684482E-2</v>
      </c>
      <c r="D58" s="37">
        <f t="shared" si="10"/>
        <v>786173.4198602367</v>
      </c>
      <c r="E58" s="38">
        <f t="shared" si="5"/>
        <v>12655.398381099652</v>
      </c>
      <c r="F58" s="39">
        <f t="shared" si="6"/>
        <v>779845.72066968691</v>
      </c>
      <c r="G58" s="38">
        <f>SUM(F58:$F$86)</f>
        <v>8701086.9882030133</v>
      </c>
      <c r="H58" s="41">
        <f t="shared" si="7"/>
        <v>11.067643306676361</v>
      </c>
      <c r="K58" s="22">
        <v>72</v>
      </c>
      <c r="L58" s="21">
        <f t="shared" si="8"/>
        <v>786173.4198602367</v>
      </c>
      <c r="M58" s="12">
        <f t="shared" si="18"/>
        <v>12655.398381099687</v>
      </c>
      <c r="N58" s="12">
        <f t="shared" si="19"/>
        <v>779845.72066968679</v>
      </c>
      <c r="O58" s="12">
        <f>SUM(N58:$N$87)</f>
        <v>8701086.9882030133</v>
      </c>
      <c r="P58" s="13">
        <f t="shared" si="20"/>
        <v>11.067643306676361</v>
      </c>
      <c r="Q58" s="14">
        <f t="shared" si="21"/>
        <v>0.98390253592731547</v>
      </c>
      <c r="R58" s="15">
        <f t="shared" si="22"/>
        <v>1.6097464072684531E-2</v>
      </c>
      <c r="S58" s="11">
        <f t="shared" si="23"/>
        <v>9341.5463128642805</v>
      </c>
      <c r="T58" s="12">
        <f>SUM(S58:$S$87)</f>
        <v>76618.418795171325</v>
      </c>
      <c r="U58" s="43">
        <f>SUM(T58:$T$87)</f>
        <v>463057.65826299234</v>
      </c>
      <c r="V58" s="45">
        <f t="shared" si="24"/>
        <v>9341.5463128642805</v>
      </c>
      <c r="W58" s="45">
        <f>SUM(V58:$V$87)</f>
        <v>76618.418795171325</v>
      </c>
      <c r="X58" s="45">
        <f>SUM(W58:$W$87)</f>
        <v>463057.65826299234</v>
      </c>
    </row>
    <row r="59" spans="2:24" x14ac:dyDescent="0.25">
      <c r="B59" s="32">
        <v>73</v>
      </c>
      <c r="C59" s="36">
        <v>1.9588611439647692E-2</v>
      </c>
      <c r="D59" s="37">
        <f t="shared" si="10"/>
        <v>773518.02147913701</v>
      </c>
      <c r="E59" s="38">
        <f t="shared" si="5"/>
        <v>15152.143964319872</v>
      </c>
      <c r="F59" s="39">
        <f t="shared" si="6"/>
        <v>765941.94949697703</v>
      </c>
      <c r="G59" s="38">
        <f>SUM(F59:$F$86)</f>
        <v>7921241.2675333265</v>
      </c>
      <c r="H59" s="41">
        <f t="shared" si="7"/>
        <v>10.240538743216566</v>
      </c>
      <c r="K59" s="22">
        <v>73</v>
      </c>
      <c r="L59" s="21">
        <f t="shared" si="8"/>
        <v>773518.02147913701</v>
      </c>
      <c r="M59" s="12">
        <f t="shared" si="18"/>
        <v>15152.143964319839</v>
      </c>
      <c r="N59" s="12">
        <f t="shared" si="19"/>
        <v>765941.94949697703</v>
      </c>
      <c r="O59" s="12">
        <f>SUM(N59:$N$87)</f>
        <v>7921241.2675333265</v>
      </c>
      <c r="P59" s="13">
        <f t="shared" si="20"/>
        <v>10.240538743216566</v>
      </c>
      <c r="Q59" s="14">
        <f t="shared" si="21"/>
        <v>0.98041138856035237</v>
      </c>
      <c r="R59" s="15">
        <f t="shared" si="22"/>
        <v>1.958861143964763E-2</v>
      </c>
      <c r="S59" s="11">
        <f t="shared" si="23"/>
        <v>8642.3799781002635</v>
      </c>
      <c r="T59" s="12">
        <f>SUM(S59:$S$87)</f>
        <v>67276.872482307022</v>
      </c>
      <c r="U59" s="43">
        <f>SUM(T59:$T$87)</f>
        <v>386439.23946782103</v>
      </c>
      <c r="V59" s="45">
        <f t="shared" si="24"/>
        <v>8642.3799781002635</v>
      </c>
      <c r="W59" s="45">
        <f>SUM(V59:$V$87)</f>
        <v>67276.872482307022</v>
      </c>
      <c r="X59" s="45">
        <f>SUM(W59:$W$87)</f>
        <v>386439.23946782103</v>
      </c>
    </row>
    <row r="60" spans="2:24" x14ac:dyDescent="0.25">
      <c r="B60" s="32">
        <v>74</v>
      </c>
      <c r="C60" s="36">
        <v>2.3927415992668326E-2</v>
      </c>
      <c r="D60" s="37">
        <f t="shared" si="10"/>
        <v>758365.87751481717</v>
      </c>
      <c r="E60" s="38">
        <f t="shared" si="5"/>
        <v>18145.735825941985</v>
      </c>
      <c r="F60" s="39">
        <f t="shared" si="6"/>
        <v>749293.00960184622</v>
      </c>
      <c r="G60" s="38">
        <f>SUM(F60:$F$86)</f>
        <v>7155299.3180363495</v>
      </c>
      <c r="H60" s="41">
        <f t="shared" si="7"/>
        <v>9.4351546267936452</v>
      </c>
      <c r="K60" s="22">
        <v>74</v>
      </c>
      <c r="L60" s="21">
        <f t="shared" si="8"/>
        <v>758365.87751481717</v>
      </c>
      <c r="M60" s="12">
        <f t="shared" si="18"/>
        <v>18145.735825942014</v>
      </c>
      <c r="N60" s="12">
        <f t="shared" si="19"/>
        <v>749293.0096018461</v>
      </c>
      <c r="O60" s="12">
        <f>SUM(N60:$N$87)</f>
        <v>7155299.3180363495</v>
      </c>
      <c r="P60" s="13">
        <f t="shared" si="20"/>
        <v>9.4351546267936452</v>
      </c>
      <c r="Q60" s="14">
        <f t="shared" si="21"/>
        <v>0.97607258400733166</v>
      </c>
      <c r="R60" s="15">
        <f t="shared" si="22"/>
        <v>2.3927415992668344E-2</v>
      </c>
      <c r="S60" s="11">
        <f t="shared" si="23"/>
        <v>7967.1723129247466</v>
      </c>
      <c r="T60" s="12">
        <f>SUM(S60:$S$87)</f>
        <v>58634.492504206755</v>
      </c>
      <c r="U60" s="43">
        <f>SUM(T60:$T$87)</f>
        <v>319162.36698551406</v>
      </c>
      <c r="V60" s="45">
        <f t="shared" si="24"/>
        <v>7967.1723129247466</v>
      </c>
      <c r="W60" s="45">
        <f>SUM(V60:$V$87)</f>
        <v>58634.492504206755</v>
      </c>
      <c r="X60" s="45">
        <f>SUM(W60:$W$87)</f>
        <v>319162.36698551406</v>
      </c>
    </row>
    <row r="61" spans="2:24" x14ac:dyDescent="0.25">
      <c r="B61" s="32">
        <v>75</v>
      </c>
      <c r="C61" s="36">
        <v>2.9322737437440741E-2</v>
      </c>
      <c r="D61" s="37">
        <f t="shared" si="10"/>
        <v>740220.14168887516</v>
      </c>
      <c r="E61" s="38">
        <f t="shared" si="5"/>
        <v>21705.280860648068</v>
      </c>
      <c r="F61" s="39">
        <f t="shared" si="6"/>
        <v>729367.50125855114</v>
      </c>
      <c r="G61" s="38">
        <f>SUM(F61:$F$86)</f>
        <v>6406006.3084345032</v>
      </c>
      <c r="H61" s="41">
        <f t="shared" si="7"/>
        <v>8.6541907571153835</v>
      </c>
      <c r="K61" s="22">
        <v>75</v>
      </c>
      <c r="L61" s="21">
        <f t="shared" si="8"/>
        <v>740220.14168887516</v>
      </c>
      <c r="M61" s="12">
        <f t="shared" si="18"/>
        <v>21705.280860648025</v>
      </c>
      <c r="N61" s="12">
        <f t="shared" si="19"/>
        <v>729367.50125855114</v>
      </c>
      <c r="O61" s="12">
        <f>SUM(N61:$N$87)</f>
        <v>6406006.3084345032</v>
      </c>
      <c r="P61" s="13">
        <f t="shared" si="20"/>
        <v>8.6541907571153835</v>
      </c>
      <c r="Q61" s="14">
        <f t="shared" si="21"/>
        <v>0.97067726256255937</v>
      </c>
      <c r="R61" s="15">
        <f t="shared" si="22"/>
        <v>2.9322737437440627E-2</v>
      </c>
      <c r="S61" s="11">
        <f t="shared" si="23"/>
        <v>7312.2129447185007</v>
      </c>
      <c r="T61" s="12">
        <f>SUM(S61:$S$87)</f>
        <v>50667.320191282015</v>
      </c>
      <c r="U61" s="43">
        <f>SUM(T61:$T$87)</f>
        <v>260527.87448130737</v>
      </c>
      <c r="V61" s="45">
        <f t="shared" si="24"/>
        <v>7312.2129447185007</v>
      </c>
      <c r="W61" s="45">
        <f>SUM(V61:$V$87)</f>
        <v>50667.320191282015</v>
      </c>
      <c r="X61" s="45">
        <f>SUM(W61:$W$87)</f>
        <v>260527.87448130737</v>
      </c>
    </row>
    <row r="62" spans="2:24" x14ac:dyDescent="0.25">
      <c r="B62" s="32">
        <v>76</v>
      </c>
      <c r="C62" s="36">
        <v>3.6033215144682884E-2</v>
      </c>
      <c r="D62" s="37">
        <f t="shared" si="10"/>
        <v>718514.86082822713</v>
      </c>
      <c r="E62" s="38">
        <f t="shared" si="5"/>
        <v>25890.400564875388</v>
      </c>
      <c r="F62" s="39">
        <f t="shared" si="6"/>
        <v>705569.6605457894</v>
      </c>
      <c r="G62" s="38">
        <f>SUM(F62:$F$86)</f>
        <v>5676638.807175952</v>
      </c>
      <c r="H62" s="41">
        <f t="shared" si="7"/>
        <v>7.9005169087700278</v>
      </c>
      <c r="K62" s="22">
        <v>76</v>
      </c>
      <c r="L62" s="21">
        <f t="shared" si="8"/>
        <v>718514.86082822713</v>
      </c>
      <c r="M62" s="12">
        <f t="shared" si="18"/>
        <v>25890.400564875337</v>
      </c>
      <c r="N62" s="12">
        <f t="shared" si="19"/>
        <v>705569.6605457894</v>
      </c>
      <c r="O62" s="12">
        <f>SUM(N62:$N$87)</f>
        <v>5676638.807175952</v>
      </c>
      <c r="P62" s="13">
        <f t="shared" si="20"/>
        <v>7.9005169087700278</v>
      </c>
      <c r="Q62" s="14">
        <f t="shared" si="21"/>
        <v>0.96396678485531717</v>
      </c>
      <c r="R62" s="15">
        <f t="shared" si="22"/>
        <v>3.6033215144682829E-2</v>
      </c>
      <c r="S62" s="11">
        <f t="shared" si="23"/>
        <v>6673.9998537412939</v>
      </c>
      <c r="T62" s="12">
        <f>SUM(S62:$S$87)</f>
        <v>43355.107246563515</v>
      </c>
      <c r="U62" s="43">
        <f>SUM(T62:$T$87)</f>
        <v>209860.55429002538</v>
      </c>
      <c r="V62" s="45">
        <f t="shared" si="24"/>
        <v>6673.9998537412939</v>
      </c>
      <c r="W62" s="45">
        <f>SUM(V62:$V$87)</f>
        <v>43355.107246563515</v>
      </c>
      <c r="X62" s="45">
        <f>SUM(W62:$W$87)</f>
        <v>209860.55429002538</v>
      </c>
    </row>
    <row r="63" spans="2:24" x14ac:dyDescent="0.25">
      <c r="B63" s="32">
        <v>77</v>
      </c>
      <c r="C63" s="36">
        <v>3.5272117044746899E-2</v>
      </c>
      <c r="D63" s="37">
        <f t="shared" si="10"/>
        <v>692624.46026335179</v>
      </c>
      <c r="E63" s="38">
        <f t="shared" si="5"/>
        <v>24430.331030463592</v>
      </c>
      <c r="F63" s="39">
        <f t="shared" si="6"/>
        <v>680409.29474812001</v>
      </c>
      <c r="G63" s="38">
        <f>SUM(F63:$F$86)</f>
        <v>4971069.1466301624</v>
      </c>
      <c r="H63" s="41">
        <f t="shared" si="7"/>
        <v>7.1771492804918369</v>
      </c>
      <c r="K63" s="22">
        <v>77</v>
      </c>
      <c r="L63" s="21">
        <f t="shared" si="8"/>
        <v>692624.46026335179</v>
      </c>
      <c r="M63" s="12">
        <f t="shared" si="18"/>
        <v>24430.331030463567</v>
      </c>
      <c r="N63" s="12">
        <f t="shared" si="19"/>
        <v>680409.29474812001</v>
      </c>
      <c r="O63" s="12">
        <f>SUM(N63:$N$87)</f>
        <v>4971069.1466301624</v>
      </c>
      <c r="P63" s="13">
        <f t="shared" si="20"/>
        <v>7.1771492804918369</v>
      </c>
      <c r="Q63" s="14">
        <f t="shared" si="21"/>
        <v>0.96472788295525314</v>
      </c>
      <c r="R63" s="15">
        <f t="shared" si="22"/>
        <v>3.5272117044746865E-2</v>
      </c>
      <c r="S63" s="11">
        <f t="shared" si="23"/>
        <v>6049.3786376453727</v>
      </c>
      <c r="T63" s="12">
        <f>SUM(S63:$S$87)</f>
        <v>36681.107392822225</v>
      </c>
      <c r="U63" s="43">
        <f>SUM(T63:$T$87)</f>
        <v>166505.44704346187</v>
      </c>
      <c r="V63" s="45">
        <f t="shared" si="24"/>
        <v>6049.3786376453727</v>
      </c>
      <c r="W63" s="45">
        <f>SUM(V63:$V$87)</f>
        <v>36681.107392822225</v>
      </c>
      <c r="X63" s="45">
        <f>SUM(W63:$W$87)</f>
        <v>166505.44704346187</v>
      </c>
    </row>
    <row r="64" spans="2:24" x14ac:dyDescent="0.25">
      <c r="B64" s="32">
        <v>78</v>
      </c>
      <c r="C64" s="36">
        <v>4.6874953207533751E-2</v>
      </c>
      <c r="D64" s="37">
        <f t="shared" si="10"/>
        <v>668194.12923288823</v>
      </c>
      <c r="E64" s="38">
        <f t="shared" si="5"/>
        <v>31321.568541340395</v>
      </c>
      <c r="F64" s="39">
        <f t="shared" si="6"/>
        <v>652533.34496221808</v>
      </c>
      <c r="G64" s="38">
        <f>SUM(F64:$F$86)</f>
        <v>4290659.8518820424</v>
      </c>
      <c r="H64" s="41">
        <f t="shared" si="7"/>
        <v>6.4212773865700976</v>
      </c>
      <c r="K64" s="22">
        <v>78</v>
      </c>
      <c r="L64" s="21">
        <f t="shared" si="8"/>
        <v>668194.12923288823</v>
      </c>
      <c r="M64" s="12">
        <f t="shared" si="18"/>
        <v>31321.568541340414</v>
      </c>
      <c r="N64" s="12">
        <f t="shared" si="19"/>
        <v>652533.34496221808</v>
      </c>
      <c r="O64" s="12">
        <f>SUM(N64:$N$87)</f>
        <v>4290659.8518820424</v>
      </c>
      <c r="P64" s="13">
        <f t="shared" si="20"/>
        <v>6.4212773865700976</v>
      </c>
      <c r="Q64" s="14">
        <f t="shared" si="21"/>
        <v>0.95312504679246624</v>
      </c>
      <c r="R64" s="15">
        <f t="shared" si="22"/>
        <v>4.6874953207533765E-2</v>
      </c>
      <c r="S64" s="11">
        <f t="shared" si="23"/>
        <v>5487.5451305033885</v>
      </c>
      <c r="T64" s="12">
        <f>SUM(S64:$S$87)</f>
        <v>30631.72875517685</v>
      </c>
      <c r="U64" s="43">
        <f>SUM(T64:$T$87)</f>
        <v>129824.33965063965</v>
      </c>
      <c r="V64" s="45">
        <f t="shared" si="24"/>
        <v>5487.5451305033885</v>
      </c>
      <c r="W64" s="45">
        <f>SUM(V64:$V$87)</f>
        <v>30631.72875517685</v>
      </c>
      <c r="X64" s="45">
        <f>SUM(W64:$W$87)</f>
        <v>129824.33965063965</v>
      </c>
    </row>
    <row r="65" spans="2:24" x14ac:dyDescent="0.25">
      <c r="B65" s="32">
        <v>79</v>
      </c>
      <c r="C65" s="36">
        <v>6.1512428396229203E-2</v>
      </c>
      <c r="D65" s="37">
        <f t="shared" si="10"/>
        <v>636872.56069154781</v>
      </c>
      <c r="E65" s="38">
        <f t="shared" si="5"/>
        <v>39175.577787061971</v>
      </c>
      <c r="F65" s="39">
        <f t="shared" si="6"/>
        <v>617284.77179801685</v>
      </c>
      <c r="G65" s="38">
        <f>SUM(F65:$F$86)</f>
        <v>3638126.5069198231</v>
      </c>
      <c r="H65" s="41">
        <f t="shared" si="7"/>
        <v>5.7124874448498222</v>
      </c>
      <c r="K65" s="22">
        <v>79</v>
      </c>
      <c r="L65" s="21">
        <f t="shared" si="8"/>
        <v>636872.56069154781</v>
      </c>
      <c r="M65" s="12">
        <f t="shared" si="18"/>
        <v>39175.57778706192</v>
      </c>
      <c r="N65" s="12">
        <f t="shared" si="19"/>
        <v>617284.77179801685</v>
      </c>
      <c r="O65" s="12">
        <f>SUM(N65:$N$87)</f>
        <v>3638126.5069198231</v>
      </c>
      <c r="P65" s="13">
        <f t="shared" si="20"/>
        <v>5.7124874448498222</v>
      </c>
      <c r="Q65" s="14">
        <f t="shared" si="21"/>
        <v>0.93848757160377083</v>
      </c>
      <c r="R65" s="15">
        <f t="shared" si="22"/>
        <v>6.1512428396229168E-2</v>
      </c>
      <c r="S65" s="11">
        <f t="shared" si="23"/>
        <v>4918.0222936406335</v>
      </c>
      <c r="T65" s="12">
        <f>SUM(S65:$S$87)</f>
        <v>25144.183624673467</v>
      </c>
      <c r="U65" s="43">
        <f>SUM(T65:$T$87)</f>
        <v>99192.6108954628</v>
      </c>
      <c r="V65" s="45">
        <f t="shared" si="24"/>
        <v>4918.0222936406335</v>
      </c>
      <c r="W65" s="45">
        <f>SUM(V65:$V$87)</f>
        <v>25144.183624673467</v>
      </c>
      <c r="X65" s="45">
        <f>SUM(W65:$W$87)</f>
        <v>99192.6108954628</v>
      </c>
    </row>
    <row r="66" spans="2:24" x14ac:dyDescent="0.25">
      <c r="B66" s="32">
        <v>80</v>
      </c>
      <c r="C66" s="36">
        <v>7.9707484666308948E-2</v>
      </c>
      <c r="D66" s="37">
        <f t="shared" si="10"/>
        <v>597696.98290448589</v>
      </c>
      <c r="E66" s="38">
        <f t="shared" si="5"/>
        <v>47640.923099958432</v>
      </c>
      <c r="F66" s="39">
        <f t="shared" si="6"/>
        <v>573876.52135450672</v>
      </c>
      <c r="G66" s="38">
        <f>SUM(F66:$F$86)</f>
        <v>3020841.7351218062</v>
      </c>
      <c r="H66" s="41">
        <f t="shared" si="7"/>
        <v>5.0541358272249255</v>
      </c>
      <c r="K66" s="22">
        <v>80</v>
      </c>
      <c r="L66" s="21">
        <f t="shared" si="8"/>
        <v>597696.98290448589</v>
      </c>
      <c r="M66" s="12">
        <f t="shared" si="18"/>
        <v>47640.923099958454</v>
      </c>
      <c r="N66" s="12">
        <f t="shared" si="19"/>
        <v>573876.52135450672</v>
      </c>
      <c r="O66" s="12">
        <f>SUM(N66:$N$87)</f>
        <v>3020841.7351218062</v>
      </c>
      <c r="P66" s="13">
        <f t="shared" si="20"/>
        <v>5.0541358272249255</v>
      </c>
      <c r="Q66" s="14">
        <f t="shared" si="21"/>
        <v>0.92029251533369105</v>
      </c>
      <c r="R66" s="15">
        <f t="shared" si="22"/>
        <v>7.9707484666308948E-2</v>
      </c>
      <c r="S66" s="11">
        <f t="shared" si="23"/>
        <v>4339.918006066765</v>
      </c>
      <c r="T66" s="12">
        <f>SUM(S66:$S$87)</f>
        <v>20226.161331032832</v>
      </c>
      <c r="U66" s="43">
        <f>SUM(T66:$T$87)</f>
        <v>74048.42727078934</v>
      </c>
      <c r="V66" s="45">
        <f t="shared" si="24"/>
        <v>4339.918006066765</v>
      </c>
      <c r="W66" s="45">
        <f>SUM(V66:$V$87)</f>
        <v>20226.161331032832</v>
      </c>
      <c r="X66" s="45">
        <f>SUM(W66:$W$87)</f>
        <v>74048.42727078934</v>
      </c>
    </row>
    <row r="67" spans="2:24" x14ac:dyDescent="0.25">
      <c r="B67" s="32">
        <v>81</v>
      </c>
      <c r="C67" s="36">
        <v>0.10198844077338991</v>
      </c>
      <c r="D67" s="37">
        <f t="shared" si="10"/>
        <v>550056.05980452744</v>
      </c>
      <c r="E67" s="38">
        <f t="shared" si="5"/>
        <v>56099.359877418261</v>
      </c>
      <c r="F67" s="39">
        <f t="shared" si="6"/>
        <v>522006.37986581831</v>
      </c>
      <c r="G67" s="38">
        <f>SUM(F67:$F$86)</f>
        <v>2446965.2137672994</v>
      </c>
      <c r="H67" s="41">
        <f t="shared" si="7"/>
        <v>4.4485742319371475</v>
      </c>
      <c r="K67" s="22">
        <v>81</v>
      </c>
      <c r="L67" s="21">
        <f t="shared" si="8"/>
        <v>550056.05980452744</v>
      </c>
      <c r="M67" s="12">
        <f t="shared" si="18"/>
        <v>56099.359877418261</v>
      </c>
      <c r="N67" s="12">
        <f t="shared" si="19"/>
        <v>522006.37986581831</v>
      </c>
      <c r="O67" s="12">
        <f>SUM(N67:$N$87)</f>
        <v>2446965.2137672994</v>
      </c>
      <c r="P67" s="13">
        <f t="shared" si="20"/>
        <v>4.4485742319371475</v>
      </c>
      <c r="Q67" s="14">
        <f t="shared" si="21"/>
        <v>0.89801155922661013</v>
      </c>
      <c r="R67" s="15">
        <f t="shared" si="22"/>
        <v>0.10198844077338987</v>
      </c>
      <c r="S67" s="11">
        <f t="shared" si="23"/>
        <v>3755.5186254303349</v>
      </c>
      <c r="T67" s="12">
        <f>SUM(S67:$S$87)</f>
        <v>15886.243324966066</v>
      </c>
      <c r="U67" s="43">
        <f>SUM(T67:$T$87)</f>
        <v>53822.265939756493</v>
      </c>
      <c r="V67" s="45">
        <f t="shared" si="24"/>
        <v>3755.5186254303349</v>
      </c>
      <c r="W67" s="45">
        <f>SUM(V67:$V$87)</f>
        <v>15886.243324966066</v>
      </c>
      <c r="X67" s="45">
        <f>SUM(W67:$W$87)</f>
        <v>53822.265939756493</v>
      </c>
    </row>
    <row r="68" spans="2:24" x14ac:dyDescent="0.25">
      <c r="B68" s="32">
        <v>82</v>
      </c>
      <c r="C68" s="36">
        <v>0.1288604431225846</v>
      </c>
      <c r="D68" s="37">
        <f t="shared" si="10"/>
        <v>493956.69992710918</v>
      </c>
      <c r="E68" s="38">
        <f t="shared" si="5"/>
        <v>63651.47923597684</v>
      </c>
      <c r="F68" s="39">
        <f t="shared" si="6"/>
        <v>462130.96030912077</v>
      </c>
      <c r="G68" s="38">
        <f>SUM(F68:$F$86)</f>
        <v>1924958.8339014815</v>
      </c>
      <c r="H68" s="41">
        <f t="shared" si="7"/>
        <v>3.897019382843756</v>
      </c>
      <c r="K68" s="22">
        <v>82</v>
      </c>
      <c r="L68" s="21">
        <f t="shared" si="8"/>
        <v>493956.69992710918</v>
      </c>
      <c r="M68" s="12">
        <f t="shared" si="18"/>
        <v>63651.479235976818</v>
      </c>
      <c r="N68" s="12">
        <f t="shared" si="19"/>
        <v>462130.96030912077</v>
      </c>
      <c r="O68" s="12">
        <f>SUM(N68:$N$87)</f>
        <v>1924958.8339014815</v>
      </c>
      <c r="P68" s="13">
        <f t="shared" si="20"/>
        <v>3.897019382843756</v>
      </c>
      <c r="Q68" s="14">
        <f t="shared" si="21"/>
        <v>0.8711395568774154</v>
      </c>
      <c r="R68" s="15">
        <f t="shared" si="22"/>
        <v>0.1288604431225846</v>
      </c>
      <c r="S68" s="11">
        <f t="shared" si="23"/>
        <v>3171.1322393298265</v>
      </c>
      <c r="T68" s="12">
        <f>SUM(S68:$S$87)</f>
        <v>12130.724699535733</v>
      </c>
      <c r="U68" s="43">
        <f>SUM(T68:$T$87)</f>
        <v>37936.022614790425</v>
      </c>
      <c r="V68" s="45">
        <f t="shared" si="24"/>
        <v>3171.1322393298265</v>
      </c>
      <c r="W68" s="45">
        <f>SUM(V68:$V$87)</f>
        <v>12130.724699535733</v>
      </c>
      <c r="X68" s="45">
        <f>SUM(W68:$W$87)</f>
        <v>37936.022614790425</v>
      </c>
    </row>
    <row r="69" spans="2:24" x14ac:dyDescent="0.25">
      <c r="B69" s="32">
        <v>83</v>
      </c>
      <c r="C69" s="36">
        <v>0.16077036479468371</v>
      </c>
      <c r="D69" s="37">
        <f t="shared" si="10"/>
        <v>430305.22069113236</v>
      </c>
      <c r="E69" s="38">
        <f t="shared" si="5"/>
        <v>69180.32730357023</v>
      </c>
      <c r="F69" s="39">
        <f t="shared" si="6"/>
        <v>395715.05703934724</v>
      </c>
      <c r="G69" s="38">
        <f>SUM(F69:$F$86)</f>
        <v>1462827.8735923606</v>
      </c>
      <c r="H69" s="41">
        <f t="shared" si="7"/>
        <v>3.3995122607223953</v>
      </c>
      <c r="K69" s="22">
        <v>83</v>
      </c>
      <c r="L69" s="21">
        <f t="shared" si="8"/>
        <v>430305.22069113236</v>
      </c>
      <c r="M69" s="12">
        <f t="shared" si="18"/>
        <v>69180.32730357023</v>
      </c>
      <c r="N69" s="12">
        <f t="shared" si="19"/>
        <v>395715.05703934724</v>
      </c>
      <c r="O69" s="12">
        <f>SUM(N69:$N$87)</f>
        <v>1462827.8735923606</v>
      </c>
      <c r="P69" s="13">
        <f t="shared" si="20"/>
        <v>3.3995122607223953</v>
      </c>
      <c r="Q69" s="14">
        <f t="shared" si="21"/>
        <v>0.83922963520531624</v>
      </c>
      <c r="R69" s="15">
        <f t="shared" si="22"/>
        <v>0.16077036479468376</v>
      </c>
      <c r="S69" s="11">
        <f t="shared" si="23"/>
        <v>2597.5540514992676</v>
      </c>
      <c r="T69" s="12">
        <f>SUM(S69:$S$87)</f>
        <v>8959.5924602059058</v>
      </c>
      <c r="U69" s="43">
        <f>SUM(T69:$T$87)</f>
        <v>25805.297915254716</v>
      </c>
      <c r="V69" s="45">
        <f t="shared" si="24"/>
        <v>2597.5540514992676</v>
      </c>
      <c r="W69" s="45">
        <f>SUM(V69:$V$87)</f>
        <v>8959.5924602059058</v>
      </c>
      <c r="X69" s="45">
        <f>SUM(W69:$W$87)</f>
        <v>25805.297915254716</v>
      </c>
    </row>
    <row r="70" spans="2:24" x14ac:dyDescent="0.25">
      <c r="B70" s="32">
        <v>84</v>
      </c>
      <c r="C70" s="36">
        <v>0.19806628575084728</v>
      </c>
      <c r="D70" s="37">
        <f t="shared" si="10"/>
        <v>361124.89338756213</v>
      </c>
      <c r="E70" s="38">
        <f t="shared" si="5"/>
        <v>71526.666325445141</v>
      </c>
      <c r="F70" s="39">
        <f t="shared" si="6"/>
        <v>325361.56022483954</v>
      </c>
      <c r="G70" s="38">
        <f>SUM(F70:$F$86)</f>
        <v>1067112.8165530132</v>
      </c>
      <c r="H70" s="41">
        <f t="shared" si="7"/>
        <v>2.9549688655990245</v>
      </c>
      <c r="K70" s="22">
        <v>84</v>
      </c>
      <c r="L70" s="21">
        <f t="shared" si="8"/>
        <v>361124.89338756213</v>
      </c>
      <c r="M70" s="12">
        <f t="shared" si="18"/>
        <v>71526.666325445171</v>
      </c>
      <c r="N70" s="12">
        <f t="shared" si="19"/>
        <v>325361.56022483954</v>
      </c>
      <c r="O70" s="12">
        <f>SUM(N70:$N$87)</f>
        <v>1067112.8165530132</v>
      </c>
      <c r="P70" s="13">
        <f t="shared" si="20"/>
        <v>2.9549688655990245</v>
      </c>
      <c r="Q70" s="14">
        <f t="shared" si="21"/>
        <v>0.80193371424915261</v>
      </c>
      <c r="R70" s="15">
        <f t="shared" si="22"/>
        <v>0.19806628575084739</v>
      </c>
      <c r="S70" s="11">
        <f t="shared" si="23"/>
        <v>2049.7831114864334</v>
      </c>
      <c r="T70" s="12">
        <f>SUM(S70:$S$87)</f>
        <v>6362.0384087066359</v>
      </c>
      <c r="U70" s="43">
        <f>SUM(T70:$T$87)</f>
        <v>16845.705455048806</v>
      </c>
      <c r="V70" s="45">
        <f t="shared" si="24"/>
        <v>2049.7831114864334</v>
      </c>
      <c r="W70" s="45">
        <f>SUM(V70:$V$87)</f>
        <v>6362.0384087066359</v>
      </c>
      <c r="X70" s="45">
        <f>SUM(W70:$W$87)</f>
        <v>16845.705455048806</v>
      </c>
    </row>
    <row r="71" spans="2:24" x14ac:dyDescent="0.25">
      <c r="B71" s="32">
        <v>85</v>
      </c>
      <c r="C71" s="36">
        <v>0.24095352760572891</v>
      </c>
      <c r="D71" s="37">
        <f t="shared" si="10"/>
        <v>289598.22706211696</v>
      </c>
      <c r="E71" s="38">
        <f t="shared" ref="E71:E86" si="25">C71*D71</f>
        <v>69779.714398981945</v>
      </c>
      <c r="F71" s="39">
        <f t="shared" ref="F71:F86" si="26">D71-0.5*E71</f>
        <v>254708.36986262599</v>
      </c>
      <c r="G71" s="38">
        <f>SUM(F71:$F$86)</f>
        <v>741751.25632817391</v>
      </c>
      <c r="H71" s="41">
        <f t="shared" ref="H71:H86" si="27">G71/D71</f>
        <v>2.5613114550216949</v>
      </c>
      <c r="K71" s="22">
        <v>85</v>
      </c>
      <c r="L71" s="21">
        <f t="shared" ref="L71:L86" si="28">D71</f>
        <v>289598.22706211696</v>
      </c>
      <c r="M71" s="12">
        <f t="shared" si="18"/>
        <v>69779.714398981945</v>
      </c>
      <c r="N71" s="12">
        <f t="shared" si="19"/>
        <v>254708.36986262599</v>
      </c>
      <c r="O71" s="12">
        <f>SUM(N71:$N$87)</f>
        <v>741751.25632817391</v>
      </c>
      <c r="P71" s="13">
        <f t="shared" si="20"/>
        <v>2.5613114550216949</v>
      </c>
      <c r="Q71" s="14">
        <f t="shared" si="21"/>
        <v>0.75904647239427114</v>
      </c>
      <c r="R71" s="15">
        <f t="shared" si="22"/>
        <v>0.24095352760572886</v>
      </c>
      <c r="S71" s="11">
        <f t="shared" si="23"/>
        <v>1545.6419219553368</v>
      </c>
      <c r="T71" s="12">
        <f>SUM(S71:$S$87)</f>
        <v>4312.2552972202038</v>
      </c>
      <c r="U71" s="43">
        <f>SUM(T71:$T$87)</f>
        <v>10483.667046342163</v>
      </c>
      <c r="V71" s="45">
        <f t="shared" si="24"/>
        <v>1545.6419219553368</v>
      </c>
      <c r="W71" s="45">
        <f>SUM(V71:$V$87)</f>
        <v>4312.2552972202038</v>
      </c>
      <c r="X71" s="45">
        <f>SUM(W71:$W$87)</f>
        <v>10483.667046342163</v>
      </c>
    </row>
    <row r="72" spans="2:24" x14ac:dyDescent="0.25">
      <c r="B72" s="32">
        <v>86</v>
      </c>
      <c r="C72" s="36">
        <v>0.28945006211783231</v>
      </c>
      <c r="D72" s="37">
        <f t="shared" ref="D72:D86" si="29">D71-E71</f>
        <v>219818.51266313501</v>
      </c>
      <c r="E72" s="38">
        <f t="shared" si="25"/>
        <v>63626.482144993941</v>
      </c>
      <c r="F72" s="39">
        <f t="shared" si="26"/>
        <v>188005.27159063803</v>
      </c>
      <c r="G72" s="38">
        <f>SUM(F72:$F$86)</f>
        <v>487042.88646554807</v>
      </c>
      <c r="H72" s="41">
        <f t="shared" si="27"/>
        <v>2.2156590933354465</v>
      </c>
      <c r="K72" s="22">
        <v>86</v>
      </c>
      <c r="L72" s="21">
        <f t="shared" si="28"/>
        <v>219818.51266313501</v>
      </c>
      <c r="M72" s="12">
        <f t="shared" si="18"/>
        <v>63626.482144993934</v>
      </c>
      <c r="N72" s="12">
        <f t="shared" si="19"/>
        <v>188005.27159063803</v>
      </c>
      <c r="O72" s="12">
        <f>SUM(N72:$N$87)</f>
        <v>487042.88646554807</v>
      </c>
      <c r="P72" s="13">
        <f t="shared" si="20"/>
        <v>2.2156590933354465</v>
      </c>
      <c r="Q72" s="14">
        <f t="shared" si="21"/>
        <v>0.71054993788216769</v>
      </c>
      <c r="R72" s="15">
        <f t="shared" si="22"/>
        <v>0.28945006211783231</v>
      </c>
      <c r="S72" s="11">
        <f t="shared" si="23"/>
        <v>1103.1631861259048</v>
      </c>
      <c r="T72" s="12">
        <f>SUM(S72:$S$87)</f>
        <v>2766.6133752648661</v>
      </c>
      <c r="U72" s="43">
        <f>SUM(T72:$T$87)</f>
        <v>6171.4117491219631</v>
      </c>
      <c r="V72" s="45">
        <f t="shared" si="24"/>
        <v>1103.1631861259048</v>
      </c>
      <c r="W72" s="45">
        <f>SUM(V72:$V$87)</f>
        <v>2766.6133752648661</v>
      </c>
      <c r="X72" s="45">
        <f>SUM(W72:$W$87)</f>
        <v>6171.4117491219631</v>
      </c>
    </row>
    <row r="73" spans="2:24" x14ac:dyDescent="0.25">
      <c r="B73" s="32">
        <v>87</v>
      </c>
      <c r="C73" s="36">
        <v>0.34334486015867061</v>
      </c>
      <c r="D73" s="37">
        <f t="shared" si="29"/>
        <v>156192.03051814108</v>
      </c>
      <c r="E73" s="38">
        <f t="shared" si="25"/>
        <v>53627.730876149959</v>
      </c>
      <c r="F73" s="39">
        <f t="shared" si="26"/>
        <v>129378.1650800661</v>
      </c>
      <c r="G73" s="38">
        <f>SUM(F73:$F$86)</f>
        <v>299037.61487490998</v>
      </c>
      <c r="H73" s="41">
        <f t="shared" si="27"/>
        <v>1.9145510426037899</v>
      </c>
      <c r="K73" s="22">
        <v>87</v>
      </c>
      <c r="L73" s="21">
        <f t="shared" si="28"/>
        <v>156192.03051814108</v>
      </c>
      <c r="M73" s="12">
        <f t="shared" si="18"/>
        <v>53627.730876149959</v>
      </c>
      <c r="N73" s="12">
        <f t="shared" si="19"/>
        <v>129378.1650800661</v>
      </c>
      <c r="O73" s="12">
        <f>SUM(N73:$N$87)</f>
        <v>299037.61487491004</v>
      </c>
      <c r="P73" s="13">
        <f t="shared" si="20"/>
        <v>1.9145510426037904</v>
      </c>
      <c r="Q73" s="14">
        <f t="shared" si="21"/>
        <v>0.65665513984132939</v>
      </c>
      <c r="R73" s="15">
        <f t="shared" si="22"/>
        <v>0.34334486015867061</v>
      </c>
      <c r="S73" s="11">
        <f t="shared" si="23"/>
        <v>737.04986683183449</v>
      </c>
      <c r="T73" s="12">
        <f>SUM(S73:$S$87)</f>
        <v>1663.4501891389614</v>
      </c>
      <c r="U73" s="43">
        <f>SUM(T73:$T$87)</f>
        <v>3404.7983738570952</v>
      </c>
      <c r="V73" s="45">
        <f t="shared" si="24"/>
        <v>737.04986683183449</v>
      </c>
      <c r="W73" s="45">
        <f>SUM(V73:$V$87)</f>
        <v>1663.4501891389614</v>
      </c>
      <c r="X73" s="45">
        <f>SUM(W73:$W$87)</f>
        <v>3404.7983738570952</v>
      </c>
    </row>
    <row r="74" spans="2:24" x14ac:dyDescent="0.25">
      <c r="B74" s="32">
        <v>88</v>
      </c>
      <c r="C74" s="36">
        <v>0.40216328041595428</v>
      </c>
      <c r="D74" s="37">
        <f t="shared" si="29"/>
        <v>102564.29964199112</v>
      </c>
      <c r="E74" s="38">
        <f t="shared" si="25"/>
        <v>41247.595197588038</v>
      </c>
      <c r="F74" s="39">
        <f t="shared" si="26"/>
        <v>81940.502043197106</v>
      </c>
      <c r="G74" s="38">
        <f>SUM(F74:$F$86)</f>
        <v>169659.44979484373</v>
      </c>
      <c r="H74" s="41">
        <f t="shared" si="27"/>
        <v>1.6541764569840929</v>
      </c>
      <c r="K74" s="22">
        <v>88</v>
      </c>
      <c r="L74" s="21">
        <f t="shared" si="28"/>
        <v>102564.29964199112</v>
      </c>
      <c r="M74" s="12">
        <f t="shared" si="18"/>
        <v>41247.595197588038</v>
      </c>
      <c r="N74" s="12">
        <f t="shared" si="19"/>
        <v>81940.502043197106</v>
      </c>
      <c r="O74" s="12">
        <f>SUM(N74:$N$87)</f>
        <v>169659.44979484376</v>
      </c>
      <c r="P74" s="13">
        <f t="shared" si="20"/>
        <v>1.6541764569840931</v>
      </c>
      <c r="Q74" s="14">
        <f t="shared" si="21"/>
        <v>0.59783671958404572</v>
      </c>
      <c r="R74" s="15">
        <f t="shared" si="22"/>
        <v>0.40216328041595428</v>
      </c>
      <c r="S74" s="11">
        <f t="shared" si="23"/>
        <v>455.08940608790937</v>
      </c>
      <c r="T74" s="12">
        <f>SUM(S74:$S$87)</f>
        <v>926.40032230712677</v>
      </c>
      <c r="U74" s="43">
        <f>SUM(T74:$T$87)</f>
        <v>1741.348184718134</v>
      </c>
      <c r="V74" s="45">
        <f t="shared" si="24"/>
        <v>455.08940608790937</v>
      </c>
      <c r="W74" s="45">
        <f>SUM(V74:$V$87)</f>
        <v>926.40032230712677</v>
      </c>
      <c r="X74" s="45">
        <f>SUM(W74:$W$87)</f>
        <v>1741.348184718134</v>
      </c>
    </row>
    <row r="75" spans="2:24" x14ac:dyDescent="0.25">
      <c r="B75" s="32">
        <v>89</v>
      </c>
      <c r="C75" s="36">
        <v>0.46514379822833996</v>
      </c>
      <c r="D75" s="37">
        <f t="shared" si="29"/>
        <v>61316.704444403083</v>
      </c>
      <c r="E75" s="38">
        <f t="shared" si="25"/>
        <v>28521.084800114182</v>
      </c>
      <c r="F75" s="39">
        <f t="shared" si="26"/>
        <v>47056.162044345991</v>
      </c>
      <c r="G75" s="38">
        <f>SUM(F75:$F$86)</f>
        <v>87718.947751646658</v>
      </c>
      <c r="H75" s="41">
        <f t="shared" si="27"/>
        <v>1.4305881006893144</v>
      </c>
      <c r="K75" s="22">
        <v>89</v>
      </c>
      <c r="L75" s="21">
        <f t="shared" si="28"/>
        <v>61316.704444403083</v>
      </c>
      <c r="M75" s="12">
        <f t="shared" si="18"/>
        <v>28521.084800114179</v>
      </c>
      <c r="N75" s="12">
        <f t="shared" si="19"/>
        <v>47056.162044345998</v>
      </c>
      <c r="O75" s="12">
        <f>SUM(N75:$N$87)</f>
        <v>87718.947751646672</v>
      </c>
      <c r="P75" s="13">
        <f t="shared" si="20"/>
        <v>1.4305881006893149</v>
      </c>
      <c r="Q75" s="14">
        <f t="shared" si="21"/>
        <v>0.53485620177166016</v>
      </c>
      <c r="R75" s="15">
        <f t="shared" si="22"/>
        <v>0.46514379822833984</v>
      </c>
      <c r="S75" s="11">
        <f t="shared" si="23"/>
        <v>255.82431373112121</v>
      </c>
      <c r="T75" s="12">
        <f>SUM(S75:$S$87)</f>
        <v>471.31091621921757</v>
      </c>
      <c r="U75" s="43">
        <f>SUM(T75:$T$87)</f>
        <v>814.94786241100735</v>
      </c>
      <c r="V75" s="45">
        <f t="shared" si="24"/>
        <v>255.82431373112121</v>
      </c>
      <c r="W75" s="45">
        <f>SUM(V75:$V$87)</f>
        <v>471.31091621921757</v>
      </c>
      <c r="X75" s="45">
        <f>SUM(W75:$W$87)</f>
        <v>814.94786241100735</v>
      </c>
    </row>
    <row r="76" spans="2:24" x14ac:dyDescent="0.25">
      <c r="B76" s="32">
        <v>90</v>
      </c>
      <c r="C76" s="36">
        <v>0.53123014659095724</v>
      </c>
      <c r="D76" s="37">
        <f t="shared" si="29"/>
        <v>32795.619644288905</v>
      </c>
      <c r="E76" s="38">
        <f t="shared" si="25"/>
        <v>17422.021831176873</v>
      </c>
      <c r="F76" s="39">
        <f t="shared" si="26"/>
        <v>24084.60872870047</v>
      </c>
      <c r="G76" s="38">
        <f>SUM(F76:$F$86)</f>
        <v>40662.785707300667</v>
      </c>
      <c r="H76" s="41">
        <f t="shared" si="27"/>
        <v>1.2398846598521813</v>
      </c>
      <c r="K76" s="22">
        <v>90</v>
      </c>
      <c r="L76" s="21">
        <f t="shared" si="28"/>
        <v>32795.619644288905</v>
      </c>
      <c r="M76" s="12">
        <f t="shared" si="18"/>
        <v>17422.021831176873</v>
      </c>
      <c r="N76" s="12">
        <f t="shared" si="19"/>
        <v>24084.60872870047</v>
      </c>
      <c r="O76" s="12">
        <f>SUM(N76:$N$87)</f>
        <v>40662.785707300667</v>
      </c>
      <c r="P76" s="13">
        <f t="shared" si="20"/>
        <v>1.2398846598521813</v>
      </c>
      <c r="Q76" s="14">
        <f t="shared" si="21"/>
        <v>0.4687698534090427</v>
      </c>
      <c r="R76" s="15">
        <f t="shared" si="22"/>
        <v>0.53123014659095724</v>
      </c>
      <c r="S76" s="11">
        <f t="shared" si="23"/>
        <v>128.65935191637897</v>
      </c>
      <c r="T76" s="12">
        <f>SUM(S76:$S$87)</f>
        <v>215.48660248809628</v>
      </c>
      <c r="U76" s="43">
        <f>SUM(T76:$T$87)</f>
        <v>343.63694619178972</v>
      </c>
      <c r="V76" s="45">
        <f t="shared" si="24"/>
        <v>128.65935191637897</v>
      </c>
      <c r="W76" s="45">
        <f>SUM(V76:$V$87)</f>
        <v>215.48660248809628</v>
      </c>
      <c r="X76" s="45">
        <f>SUM(W76:$W$87)</f>
        <v>343.63694619178972</v>
      </c>
    </row>
    <row r="77" spans="2:24" x14ac:dyDescent="0.25">
      <c r="B77" s="32">
        <v>91</v>
      </c>
      <c r="C77" s="36">
        <v>0.59908222164280589</v>
      </c>
      <c r="D77" s="37">
        <f t="shared" si="29"/>
        <v>15373.597813112032</v>
      </c>
      <c r="E77" s="38">
        <f t="shared" si="25"/>
        <v>9210.0491325221374</v>
      </c>
      <c r="F77" s="39">
        <f t="shared" si="26"/>
        <v>10768.573246850963</v>
      </c>
      <c r="G77" s="38">
        <f>SUM(F77:$F$86)</f>
        <v>16578.176978600204</v>
      </c>
      <c r="H77" s="41">
        <f t="shared" si="27"/>
        <v>1.0783537581853999</v>
      </c>
      <c r="K77" s="22">
        <v>91</v>
      </c>
      <c r="L77" s="21">
        <f t="shared" si="28"/>
        <v>15373.597813112032</v>
      </c>
      <c r="M77" s="12">
        <f t="shared" si="18"/>
        <v>9210.0491325221374</v>
      </c>
      <c r="N77" s="12">
        <f t="shared" si="19"/>
        <v>10768.573246850963</v>
      </c>
      <c r="O77" s="12">
        <f>SUM(N77:$N$87)</f>
        <v>16578.176978600204</v>
      </c>
      <c r="P77" s="13">
        <f t="shared" si="20"/>
        <v>1.0783537581853999</v>
      </c>
      <c r="Q77" s="14">
        <f t="shared" si="21"/>
        <v>0.40091777835719417</v>
      </c>
      <c r="R77" s="15">
        <f t="shared" si="22"/>
        <v>0.59908222164280578</v>
      </c>
      <c r="S77" s="11">
        <f t="shared" si="23"/>
        <v>56.710508262852287</v>
      </c>
      <c r="T77" s="12">
        <f>SUM(S77:$S$87)</f>
        <v>86.827250571717343</v>
      </c>
      <c r="U77" s="43">
        <f>SUM(T77:$T$87)</f>
        <v>128.15034370369347</v>
      </c>
      <c r="V77" s="45">
        <f t="shared" si="24"/>
        <v>56.710508262852287</v>
      </c>
      <c r="W77" s="45">
        <f>SUM(V77:$V$87)</f>
        <v>86.827250571717343</v>
      </c>
      <c r="X77" s="45">
        <f>SUM(W77:$W$87)</f>
        <v>128.15034370369347</v>
      </c>
    </row>
    <row r="78" spans="2:24" x14ac:dyDescent="0.25">
      <c r="B78" s="32">
        <v>92</v>
      </c>
      <c r="C78" s="36">
        <v>0.66710788435982993</v>
      </c>
      <c r="D78" s="37">
        <f t="shared" si="29"/>
        <v>6163.5486805898945</v>
      </c>
      <c r="E78" s="38">
        <f t="shared" si="25"/>
        <v>4111.7519204571454</v>
      </c>
      <c r="F78" s="39">
        <f t="shared" si="26"/>
        <v>4107.6727203613218</v>
      </c>
      <c r="G78" s="38">
        <f>SUM(F78:$F$86)</f>
        <v>5809.6037317492401</v>
      </c>
      <c r="H78" s="41">
        <f t="shared" si="27"/>
        <v>0.94257448635794994</v>
      </c>
      <c r="K78" s="22">
        <v>92</v>
      </c>
      <c r="L78" s="21">
        <f t="shared" si="28"/>
        <v>6163.5486805898945</v>
      </c>
      <c r="M78" s="12">
        <f t="shared" si="18"/>
        <v>4111.7519204571454</v>
      </c>
      <c r="N78" s="12">
        <f t="shared" si="19"/>
        <v>4107.6727203613218</v>
      </c>
      <c r="O78" s="12">
        <f>SUM(N78:$N$87)</f>
        <v>5809.6037317492401</v>
      </c>
      <c r="P78" s="13">
        <f t="shared" si="20"/>
        <v>0.94257448635794994</v>
      </c>
      <c r="Q78" s="14">
        <f t="shared" si="21"/>
        <v>0.33289211564017013</v>
      </c>
      <c r="R78" s="15">
        <f t="shared" si="22"/>
        <v>0.66710788435982993</v>
      </c>
      <c r="S78" s="11">
        <f t="shared" si="23"/>
        <v>21.378703321344659</v>
      </c>
      <c r="T78" s="12">
        <f>SUM(S78:$S$87)</f>
        <v>30.116742308865064</v>
      </c>
      <c r="U78" s="43">
        <f>SUM(T78:$T$87)</f>
        <v>41.323093131976094</v>
      </c>
      <c r="V78" s="45">
        <f t="shared" si="24"/>
        <v>21.378703321344659</v>
      </c>
      <c r="W78" s="45">
        <f>SUM(V78:$V$87)</f>
        <v>30.116742308865064</v>
      </c>
      <c r="X78" s="45">
        <f>SUM(W78:$W$87)</f>
        <v>41.323093131976094</v>
      </c>
    </row>
    <row r="79" spans="2:24" x14ac:dyDescent="0.25">
      <c r="B79" s="32">
        <v>93</v>
      </c>
      <c r="C79" s="36">
        <v>0.73351612295151947</v>
      </c>
      <c r="D79" s="37">
        <f t="shared" si="29"/>
        <v>2051.7967601327491</v>
      </c>
      <c r="E79" s="38">
        <f t="shared" si="25"/>
        <v>1505.0260045770628</v>
      </c>
      <c r="F79" s="39">
        <f t="shared" si="26"/>
        <v>1299.2837578442177</v>
      </c>
      <c r="G79" s="38">
        <f>SUM(F79:$F$86)</f>
        <v>1701.931011387918</v>
      </c>
      <c r="H79" s="41">
        <f t="shared" si="27"/>
        <v>0.82948323365020071</v>
      </c>
      <c r="K79" s="22">
        <v>93</v>
      </c>
      <c r="L79" s="21">
        <f t="shared" si="28"/>
        <v>2051.7967601327491</v>
      </c>
      <c r="M79" s="12">
        <f t="shared" si="18"/>
        <v>1505.0260045770628</v>
      </c>
      <c r="N79" s="12">
        <f t="shared" si="19"/>
        <v>1299.2837578442177</v>
      </c>
      <c r="O79" s="12">
        <f>SUM(N79:$N$87)</f>
        <v>1701.931011387918</v>
      </c>
      <c r="P79" s="13">
        <f t="shared" si="20"/>
        <v>0.82948323365020071</v>
      </c>
      <c r="Q79" s="14">
        <f t="shared" si="21"/>
        <v>0.26648387704848053</v>
      </c>
      <c r="R79" s="15">
        <f t="shared" si="22"/>
        <v>0.73351612295151947</v>
      </c>
      <c r="S79" s="11">
        <f t="shared" si="23"/>
        <v>6.6918681507155204</v>
      </c>
      <c r="T79" s="12">
        <f>SUM(S79:$S$87)</f>
        <v>8.7380389875203992</v>
      </c>
      <c r="U79" s="43">
        <f>SUM(T79:$T$87)</f>
        <v>11.206350823111036</v>
      </c>
      <c r="V79" s="45">
        <f t="shared" si="24"/>
        <v>6.6918681507155204</v>
      </c>
      <c r="W79" s="45">
        <f>SUM(V79:$V$87)</f>
        <v>8.7380389875203992</v>
      </c>
      <c r="X79" s="45">
        <f>SUM(W79:$W$87)</f>
        <v>11.206350823111036</v>
      </c>
    </row>
    <row r="80" spans="2:24" x14ac:dyDescent="0.25">
      <c r="B80" s="32">
        <v>94</v>
      </c>
      <c r="C80" s="36">
        <v>0.79639004976300876</v>
      </c>
      <c r="D80" s="37">
        <f t="shared" si="29"/>
        <v>546.77075555568626</v>
      </c>
      <c r="E80" s="38">
        <f t="shared" si="25"/>
        <v>435.44278922595089</v>
      </c>
      <c r="F80" s="39">
        <f t="shared" si="26"/>
        <v>329.04936094271079</v>
      </c>
      <c r="G80" s="38">
        <f>SUM(F80:$F$86)</f>
        <v>402.64725354370051</v>
      </c>
      <c r="H80" s="41">
        <f t="shared" si="27"/>
        <v>0.73640963685866445</v>
      </c>
      <c r="K80" s="22">
        <v>94</v>
      </c>
      <c r="L80" s="21">
        <f t="shared" si="28"/>
        <v>546.77075555568626</v>
      </c>
      <c r="M80" s="12">
        <f t="shared" si="18"/>
        <v>435.44278922595089</v>
      </c>
      <c r="N80" s="12">
        <f t="shared" si="19"/>
        <v>329.04936094271079</v>
      </c>
      <c r="O80" s="12">
        <f>SUM(N80:$N$87)</f>
        <v>402.64725354370051</v>
      </c>
      <c r="P80" s="13">
        <f t="shared" si="20"/>
        <v>0.73640963685866445</v>
      </c>
      <c r="Q80" s="14">
        <f t="shared" si="21"/>
        <v>0.20360995023699122</v>
      </c>
      <c r="R80" s="15">
        <f t="shared" si="22"/>
        <v>0.79639004976300876</v>
      </c>
      <c r="S80" s="11">
        <f t="shared" si="23"/>
        <v>1.6767982787963498</v>
      </c>
      <c r="T80" s="12">
        <f>SUM(S80:$S$87)</f>
        <v>2.0461708368048774</v>
      </c>
      <c r="U80" s="43">
        <f>SUM(T80:$T$87)</f>
        <v>2.4683118355906331</v>
      </c>
      <c r="V80" s="45">
        <f>((1+$W$3)^(-K80))*(L80)</f>
        <v>1.6767982787963498</v>
      </c>
      <c r="W80" s="45">
        <f>SUM(V80:$V$87)</f>
        <v>2.0461708368048774</v>
      </c>
      <c r="X80" s="45">
        <f>SUM(W80:$W$87)</f>
        <v>2.4683118355906331</v>
      </c>
    </row>
    <row r="81" spans="2:25" x14ac:dyDescent="0.25">
      <c r="B81" s="32">
        <v>95</v>
      </c>
      <c r="C81" s="36">
        <v>0.8537760841275408</v>
      </c>
      <c r="D81" s="37">
        <f t="shared" si="29"/>
        <v>111.32796632973537</v>
      </c>
      <c r="E81" s="38">
        <f t="shared" si="25"/>
        <v>95.049155146884175</v>
      </c>
      <c r="F81" s="39">
        <f t="shared" si="26"/>
        <v>63.803388756293288</v>
      </c>
      <c r="G81" s="38">
        <f>SUM(F81:$F$86)</f>
        <v>73.597892600989667</v>
      </c>
      <c r="H81" s="41">
        <f t="shared" si="27"/>
        <v>0.66109078452942049</v>
      </c>
      <c r="K81" s="22">
        <v>95</v>
      </c>
      <c r="L81" s="21">
        <f t="shared" si="28"/>
        <v>111.32796632973537</v>
      </c>
      <c r="M81" s="12">
        <f t="shared" si="18"/>
        <v>95.049155146884175</v>
      </c>
      <c r="N81" s="12">
        <f t="shared" si="19"/>
        <v>63.803388756293288</v>
      </c>
      <c r="O81" s="12">
        <f>SUM(N81:$N$87)</f>
        <v>73.597892600989667</v>
      </c>
      <c r="P81" s="13">
        <f t="shared" si="20"/>
        <v>0.66109078452942049</v>
      </c>
      <c r="Q81" s="14">
        <f t="shared" si="21"/>
        <v>0.14622391587245923</v>
      </c>
      <c r="R81" s="15">
        <f t="shared" si="22"/>
        <v>0.8537760841275408</v>
      </c>
      <c r="S81" s="11">
        <f t="shared" si="23"/>
        <v>0.32102756380178399</v>
      </c>
      <c r="T81" s="12">
        <f>SUM(S81:$S$87)</f>
        <v>0.36937255800852792</v>
      </c>
      <c r="U81" s="43">
        <f>SUM(T81:$T$87)</f>
        <v>0.42214099878575578</v>
      </c>
      <c r="V81" s="45">
        <f>((1+$W$3)^(-K81))*(L81)</f>
        <v>0.32102756380178399</v>
      </c>
      <c r="W81" s="45">
        <f>SUM(V81:$V$87)</f>
        <v>0.36937255800852792</v>
      </c>
      <c r="X81" s="45">
        <f>SUM(W81:$W$87)</f>
        <v>0.42214099878575578</v>
      </c>
    </row>
    <row r="82" spans="2:25" x14ac:dyDescent="0.25">
      <c r="B82" s="32">
        <v>96</v>
      </c>
      <c r="C82" s="36">
        <v>0.90378367383813829</v>
      </c>
      <c r="D82" s="37">
        <f t="shared" si="29"/>
        <v>16.2788111828512</v>
      </c>
      <c r="E82" s="38">
        <f t="shared" si="25"/>
        <v>14.712523776554628</v>
      </c>
      <c r="F82" s="39">
        <f t="shared" si="26"/>
        <v>8.9225492945738871</v>
      </c>
      <c r="G82" s="38">
        <f>SUM(F82:$F$86)</f>
        <v>9.7945038446963828</v>
      </c>
      <c r="H82" s="41">
        <f t="shared" si="27"/>
        <v>0.60167193627838955</v>
      </c>
      <c r="K82" s="22">
        <v>96</v>
      </c>
      <c r="L82" s="21">
        <f t="shared" si="28"/>
        <v>16.2788111828512</v>
      </c>
      <c r="M82" s="12">
        <f t="shared" ref="M82:M86" si="30">-L83+L82</f>
        <v>14.712523776554628</v>
      </c>
      <c r="N82" s="12">
        <f t="shared" si="19"/>
        <v>8.9225492945738871</v>
      </c>
      <c r="O82" s="12">
        <f>SUM(N82:$N$87)</f>
        <v>9.7945038446963828</v>
      </c>
      <c r="P82" s="13">
        <f t="shared" ref="P82:P86" si="31">(O82/L82)</f>
        <v>0.60167193627838955</v>
      </c>
      <c r="Q82" s="14">
        <f t="shared" si="21"/>
        <v>9.6216326161861682E-2</v>
      </c>
      <c r="R82" s="15">
        <f>1-Q82</f>
        <v>0.90378367383813829</v>
      </c>
      <c r="S82" s="11">
        <f t="shared" si="23"/>
        <v>4.4139076146772552E-2</v>
      </c>
      <c r="T82" s="12">
        <f>SUM(S82:$S$87)</f>
        <v>4.8344994206743971E-2</v>
      </c>
      <c r="U82" s="43">
        <f>SUM(T82:$T$87)</f>
        <v>5.2768440777227872E-2</v>
      </c>
      <c r="V82" s="45">
        <f t="shared" si="24"/>
        <v>4.4139076146772552E-2</v>
      </c>
      <c r="W82" s="45">
        <f>SUM(V82:$V$87)</f>
        <v>4.8344994206743971E-2</v>
      </c>
      <c r="X82" s="45">
        <f>SUM(W82:$W$87)</f>
        <v>5.2768440777227872E-2</v>
      </c>
    </row>
    <row r="83" spans="2:25" x14ac:dyDescent="0.25">
      <c r="B83" s="32">
        <v>97</v>
      </c>
      <c r="C83" s="36">
        <v>0.94468833632617166</v>
      </c>
      <c r="D83" s="37">
        <f t="shared" si="29"/>
        <v>1.5662874062965724</v>
      </c>
      <c r="E83" s="38">
        <f t="shared" si="25"/>
        <v>1.4796534440629434</v>
      </c>
      <c r="F83" s="39">
        <f t="shared" si="26"/>
        <v>0.82646068426510066</v>
      </c>
      <c r="G83" s="38">
        <f>SUM(F83:$F$86)</f>
        <v>0.87195455012249645</v>
      </c>
      <c r="H83" s="41">
        <f t="shared" si="27"/>
        <v>0.55670150102540894</v>
      </c>
      <c r="K83" s="22">
        <v>97</v>
      </c>
      <c r="L83" s="21">
        <f t="shared" si="28"/>
        <v>1.5662874062965724</v>
      </c>
      <c r="M83" s="12">
        <f t="shared" si="30"/>
        <v>1.4796534440629434</v>
      </c>
      <c r="N83" s="12">
        <f t="shared" si="19"/>
        <v>0.82646068426510066</v>
      </c>
      <c r="O83" s="12">
        <f>SUM(N83:$N$87)</f>
        <v>0.87195455012249645</v>
      </c>
      <c r="P83" s="13">
        <f t="shared" si="31"/>
        <v>0.55670150102540894</v>
      </c>
      <c r="Q83" s="14">
        <f t="shared" si="21"/>
        <v>5.5311663673828358E-2</v>
      </c>
      <c r="R83" s="15">
        <f>1-Q83</f>
        <v>0.94468833632617166</v>
      </c>
      <c r="S83" s="11">
        <f t="shared" si="23"/>
        <v>3.9933236925445391E-3</v>
      </c>
      <c r="T83" s="12">
        <f>SUM(S83:$S$87)</f>
        <v>4.2059180599714075E-3</v>
      </c>
      <c r="U83" s="43">
        <f>SUM(T83:$T$87)</f>
        <v>4.4234465704838999E-3</v>
      </c>
      <c r="V83" s="45">
        <f t="shared" si="24"/>
        <v>3.9933236925445391E-3</v>
      </c>
      <c r="W83" s="45">
        <f>SUM(V83:$V$87)</f>
        <v>4.2059180599714075E-3</v>
      </c>
      <c r="X83" s="45">
        <f>SUM(W83:$W$87)</f>
        <v>4.4234465704838999E-3</v>
      </c>
    </row>
    <row r="84" spans="2:25" x14ac:dyDescent="0.25">
      <c r="B84" s="32">
        <v>98</v>
      </c>
      <c r="C84" s="36">
        <v>0.97502996618637439</v>
      </c>
      <c r="D84" s="37">
        <f t="shared" si="29"/>
        <v>8.6633962233628958E-2</v>
      </c>
      <c r="E84" s="38">
        <f t="shared" si="25"/>
        <v>8.4470709267246882E-2</v>
      </c>
      <c r="F84" s="39">
        <f t="shared" si="26"/>
        <v>4.4398607600005517E-2</v>
      </c>
      <c r="G84" s="38">
        <f>SUM(F84:$F$86)</f>
        <v>4.5493865857395829E-2</v>
      </c>
      <c r="H84" s="41">
        <f t="shared" si="27"/>
        <v>0.52512738289299143</v>
      </c>
      <c r="K84" s="22">
        <v>98</v>
      </c>
      <c r="L84" s="21">
        <f t="shared" si="28"/>
        <v>8.6633962233628958E-2</v>
      </c>
      <c r="M84" s="12">
        <f t="shared" si="30"/>
        <v>8.4470709267246882E-2</v>
      </c>
      <c r="N84" s="12">
        <f t="shared" si="19"/>
        <v>4.4398607600005517E-2</v>
      </c>
      <c r="O84" s="12">
        <f>SUM(N84:$N$87)</f>
        <v>4.5493865857395829E-2</v>
      </c>
      <c r="P84" s="13">
        <f t="shared" si="31"/>
        <v>0.52512738289299143</v>
      </c>
      <c r="Q84" s="14">
        <f t="shared" si="21"/>
        <v>2.4970033813625572E-2</v>
      </c>
      <c r="R84" s="15">
        <f>1-Q84</f>
        <v>0.97502996618637439</v>
      </c>
      <c r="S84" s="11">
        <f t="shared" si="23"/>
        <v>2.0768911802797728E-4</v>
      </c>
      <c r="T84" s="12">
        <f>SUM(S84:$S$87)</f>
        <v>2.1259436742686853E-4</v>
      </c>
      <c r="U84" s="43">
        <f>SUM(T84:$T$87)</f>
        <v>2.1752851051249242E-4</v>
      </c>
      <c r="V84" s="45">
        <f t="shared" si="24"/>
        <v>2.0768911802797728E-4</v>
      </c>
      <c r="W84" s="45">
        <f>SUM(V84:$V$87)</f>
        <v>2.1259436742686853E-4</v>
      </c>
      <c r="X84" s="45">
        <f>SUM(W84:$W$87)</f>
        <v>2.1752851051249242E-4</v>
      </c>
    </row>
    <row r="85" spans="2:25" x14ac:dyDescent="0.25">
      <c r="B85" s="32">
        <v>99</v>
      </c>
      <c r="C85" s="36">
        <v>0.99369848352868395</v>
      </c>
      <c r="D85" s="37">
        <f t="shared" si="29"/>
        <v>2.163252966382076E-3</v>
      </c>
      <c r="E85" s="38">
        <f t="shared" si="25"/>
        <v>2.1496211921827961E-3</v>
      </c>
      <c r="F85" s="39">
        <f t="shared" si="26"/>
        <v>1.0884423702906779E-3</v>
      </c>
      <c r="G85" s="38">
        <f>SUM(F85:$F$86)</f>
        <v>1.0952582573903178E-3</v>
      </c>
      <c r="H85" s="41">
        <f t="shared" si="27"/>
        <v>0.50630151647131594</v>
      </c>
      <c r="K85" s="22">
        <v>99</v>
      </c>
      <c r="L85" s="21">
        <f t="shared" si="28"/>
        <v>2.163252966382076E-3</v>
      </c>
      <c r="M85" s="12">
        <f t="shared" si="30"/>
        <v>2.1496211921827961E-3</v>
      </c>
      <c r="N85" s="12">
        <f t="shared" si="19"/>
        <v>1.0884423702906779E-3</v>
      </c>
      <c r="O85" s="12">
        <f>SUM(N85:$N$87)</f>
        <v>1.0952582573903178E-3</v>
      </c>
      <c r="P85" s="13">
        <f t="shared" si="31"/>
        <v>0.50630151647131594</v>
      </c>
      <c r="Q85" s="14">
        <f t="shared" si="21"/>
        <v>6.3015164713159915E-3</v>
      </c>
      <c r="R85" s="15">
        <f>1-Q85</f>
        <v>0.99369848352868406</v>
      </c>
      <c r="S85" s="11">
        <f t="shared" si="23"/>
        <v>4.8763557121585966E-6</v>
      </c>
      <c r="T85" s="12">
        <f>SUM(S85:$S$87)</f>
        <v>4.905249398891237E-6</v>
      </c>
      <c r="U85" s="43">
        <f>SUM(T85:$T$87)</f>
        <v>4.9341430856238773E-6</v>
      </c>
      <c r="V85" s="45">
        <f t="shared" si="24"/>
        <v>4.8763557121585966E-6</v>
      </c>
      <c r="W85" s="45">
        <f>SUM(V85:$V$87)</f>
        <v>4.905249398891237E-6</v>
      </c>
      <c r="X85" s="45">
        <f>SUM(W85:$W$87)</f>
        <v>4.9341430856238773E-6</v>
      </c>
    </row>
    <row r="86" spans="2:25" ht="15.6" thickBot="1" x14ac:dyDescent="0.3">
      <c r="B86" s="32">
        <v>100</v>
      </c>
      <c r="C86" s="36">
        <v>1</v>
      </c>
      <c r="D86" s="37">
        <f t="shared" si="29"/>
        <v>1.3631774199279831E-5</v>
      </c>
      <c r="E86" s="38">
        <f t="shared" si="25"/>
        <v>1.3631774199279831E-5</v>
      </c>
      <c r="F86" s="39">
        <f t="shared" si="26"/>
        <v>6.8158870996399157E-6</v>
      </c>
      <c r="G86" s="38">
        <f>SUM(F86:$F$86)</f>
        <v>6.8158870996399157E-6</v>
      </c>
      <c r="H86" s="41">
        <f t="shared" si="27"/>
        <v>0.5</v>
      </c>
      <c r="K86" s="22">
        <v>100</v>
      </c>
      <c r="L86" s="21">
        <f t="shared" si="28"/>
        <v>1.3631774199279831E-5</v>
      </c>
      <c r="M86" s="17">
        <f t="shared" si="30"/>
        <v>1.3631774199279831E-5</v>
      </c>
      <c r="N86" s="17">
        <f t="shared" si="19"/>
        <v>6.8158870996399157E-6</v>
      </c>
      <c r="O86" s="17">
        <f>SUM(N86:$N$87)</f>
        <v>6.8158870996399157E-6</v>
      </c>
      <c r="P86" s="18">
        <f t="shared" si="31"/>
        <v>0.5</v>
      </c>
      <c r="Q86" s="19">
        <f t="shared" si="21"/>
        <v>0</v>
      </c>
      <c r="R86" s="20">
        <f>1-Q86</f>
        <v>1</v>
      </c>
      <c r="S86" s="16">
        <f t="shared" si="23"/>
        <v>2.8893686732640549E-8</v>
      </c>
      <c r="T86" s="17">
        <f>SUM(S86:$S$87)</f>
        <v>2.8893686732640549E-8</v>
      </c>
      <c r="U86" s="44">
        <f>SUM(T86:$T$87)</f>
        <v>2.8893686732640549E-8</v>
      </c>
      <c r="V86" s="45">
        <f t="shared" si="24"/>
        <v>2.8893686732640549E-8</v>
      </c>
      <c r="W86" s="45">
        <f>SUM(V86:$V$87)</f>
        <v>2.8893686732640549E-8</v>
      </c>
      <c r="X86" s="45">
        <f>SUM(W86:$W$87)</f>
        <v>2.8893686732640549E-8</v>
      </c>
    </row>
    <row r="88" spans="2:25" x14ac:dyDescent="0.25">
      <c r="Y88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553-BC98-4240-9952-526BD423A14D}">
  <dimension ref="A1:AY17"/>
  <sheetViews>
    <sheetView workbookViewId="0">
      <selection activeCell="B12" sqref="B12"/>
    </sheetView>
  </sheetViews>
  <sheetFormatPr defaultRowHeight="15.6" x14ac:dyDescent="0.3"/>
  <cols>
    <col min="1" max="1" width="14.19921875" bestFit="1" customWidth="1"/>
    <col min="2" max="51" width="11.796875" bestFit="1" customWidth="1"/>
  </cols>
  <sheetData>
    <row r="1" spans="1:51" ht="20.399999999999999" x14ac:dyDescent="0.35">
      <c r="A1" s="23" t="s">
        <v>29</v>
      </c>
      <c r="B1" s="1"/>
    </row>
    <row r="2" spans="1:51" ht="20.399999999999999" x14ac:dyDescent="0.35">
      <c r="A2" s="23"/>
      <c r="B2" s="1"/>
    </row>
    <row r="3" spans="1:51" ht="20.399999999999999" x14ac:dyDescent="0.35">
      <c r="A3" s="23" t="s">
        <v>23</v>
      </c>
      <c r="B3" s="24" t="s">
        <v>24</v>
      </c>
    </row>
    <row r="4" spans="1:51" x14ac:dyDescent="0.3">
      <c r="A4" s="51" t="s">
        <v>30</v>
      </c>
      <c r="B4" s="52">
        <v>1</v>
      </c>
      <c r="C4" s="52">
        <v>2</v>
      </c>
      <c r="D4" s="52">
        <v>3</v>
      </c>
      <c r="E4" s="52">
        <v>4</v>
      </c>
      <c r="F4" s="52">
        <v>5</v>
      </c>
      <c r="G4" s="52">
        <v>6</v>
      </c>
      <c r="H4" s="52">
        <v>7</v>
      </c>
      <c r="I4" s="52">
        <v>8</v>
      </c>
      <c r="J4" s="52">
        <v>9</v>
      </c>
      <c r="K4" s="52">
        <v>10</v>
      </c>
      <c r="L4" s="52">
        <v>11</v>
      </c>
      <c r="M4" s="52">
        <v>12</v>
      </c>
      <c r="N4" s="52">
        <v>13</v>
      </c>
      <c r="O4" s="52">
        <v>14</v>
      </c>
      <c r="P4" s="52">
        <v>15</v>
      </c>
      <c r="Q4" s="52">
        <v>16</v>
      </c>
      <c r="R4" s="52">
        <v>17</v>
      </c>
      <c r="S4" s="52">
        <v>18</v>
      </c>
      <c r="T4" s="52">
        <v>19</v>
      </c>
      <c r="U4" s="52">
        <v>20</v>
      </c>
      <c r="V4" s="52">
        <v>21</v>
      </c>
      <c r="W4" s="52">
        <v>22</v>
      </c>
      <c r="X4" s="52">
        <v>23</v>
      </c>
      <c r="Y4" s="52">
        <v>24</v>
      </c>
      <c r="Z4" s="52">
        <v>25</v>
      </c>
      <c r="AA4" s="52">
        <v>26</v>
      </c>
      <c r="AB4" s="52">
        <v>27</v>
      </c>
      <c r="AC4" s="52">
        <v>28</v>
      </c>
      <c r="AD4" s="52">
        <v>29</v>
      </c>
      <c r="AE4" s="52">
        <v>30</v>
      </c>
      <c r="AF4" s="52">
        <v>31</v>
      </c>
      <c r="AG4" s="52">
        <v>32</v>
      </c>
      <c r="AH4" s="52">
        <v>33</v>
      </c>
      <c r="AI4" s="52">
        <v>34</v>
      </c>
      <c r="AJ4" s="52">
        <v>35</v>
      </c>
      <c r="AK4" s="52">
        <v>36</v>
      </c>
      <c r="AL4" s="52">
        <v>37</v>
      </c>
      <c r="AM4" s="52">
        <v>38</v>
      </c>
      <c r="AN4" s="52">
        <v>39</v>
      </c>
      <c r="AO4" s="52">
        <v>40</v>
      </c>
      <c r="AP4" s="52">
        <v>41</v>
      </c>
      <c r="AQ4" s="52">
        <v>42</v>
      </c>
      <c r="AR4" s="52">
        <v>43</v>
      </c>
      <c r="AS4" s="52">
        <v>44</v>
      </c>
      <c r="AT4" s="52">
        <v>45</v>
      </c>
      <c r="AU4" s="52">
        <v>46</v>
      </c>
      <c r="AV4" s="52">
        <v>47</v>
      </c>
      <c r="AW4" s="52">
        <v>48</v>
      </c>
      <c r="AX4" s="52">
        <v>49</v>
      </c>
      <c r="AY4" s="52">
        <v>50</v>
      </c>
    </row>
    <row r="5" spans="1:51" x14ac:dyDescent="0.3">
      <c r="A5" s="47" t="s">
        <v>20</v>
      </c>
      <c r="B5" s="48">
        <v>927.31072037273293</v>
      </c>
      <c r="C5" s="48">
        <v>1851.7891662788884</v>
      </c>
      <c r="D5" s="48">
        <v>2773.2761090233994</v>
      </c>
      <c r="E5" s="48">
        <v>3691.5874799839521</v>
      </c>
      <c r="F5" s="48">
        <v>4606.5144384829155</v>
      </c>
      <c r="G5" s="48">
        <v>5517.846555924425</v>
      </c>
      <c r="H5" s="48">
        <v>6425.3384544274058</v>
      </c>
      <c r="I5" s="48">
        <v>7328.730417318322</v>
      </c>
      <c r="J5" s="48">
        <v>8227.7456103690092</v>
      </c>
      <c r="K5" s="48">
        <v>9122.094122604256</v>
      </c>
      <c r="L5" s="48">
        <v>10011.488041453755</v>
      </c>
      <c r="M5" s="48">
        <v>10895.597626009154</v>
      </c>
      <c r="N5" s="48">
        <v>11774.050254262447</v>
      </c>
      <c r="O5" s="48">
        <v>12646.472176721949</v>
      </c>
      <c r="P5" s="48">
        <v>13512.501704658836</v>
      </c>
      <c r="Q5" s="48">
        <v>14371.785060959386</v>
      </c>
      <c r="R5" s="48">
        <v>15223.860732473029</v>
      </c>
      <c r="S5" s="48">
        <v>16068.250736090979</v>
      </c>
      <c r="T5" s="48">
        <v>16904.499970199493</v>
      </c>
      <c r="U5" s="48">
        <v>17733.815626100291</v>
      </c>
      <c r="V5" s="48">
        <v>18556.130107821467</v>
      </c>
      <c r="W5" s="48">
        <v>19371.285299280567</v>
      </c>
      <c r="X5" s="48">
        <v>20179.031907670345</v>
      </c>
      <c r="Y5" s="48">
        <v>20979.018405565079</v>
      </c>
      <c r="Z5" s="48">
        <v>21770.773447774631</v>
      </c>
      <c r="AA5" s="48">
        <v>22553.693987038452</v>
      </c>
      <c r="AB5" s="48">
        <v>23326.122552945268</v>
      </c>
      <c r="AC5" s="48">
        <v>24086.116977763682</v>
      </c>
      <c r="AD5" s="48">
        <v>24831.224167098033</v>
      </c>
      <c r="AE5" s="48">
        <v>25558.502866754054</v>
      </c>
      <c r="AF5" s="48">
        <v>26264.455764056216</v>
      </c>
      <c r="AG5" s="48">
        <v>26944.970908727879</v>
      </c>
      <c r="AH5" s="48">
        <v>27601.482843565958</v>
      </c>
      <c r="AI5" s="48">
        <v>28227.220812178315</v>
      </c>
      <c r="AJ5" s="48">
        <v>28814.468118801604</v>
      </c>
      <c r="AK5" s="48">
        <v>29354.907419736886</v>
      </c>
      <c r="AL5" s="48">
        <v>29840.228159037117</v>
      </c>
      <c r="AM5" s="48">
        <v>30263.01025281454</v>
      </c>
      <c r="AN5" s="48">
        <v>30617.821515146705</v>
      </c>
      <c r="AO5" s="48">
        <v>30902.356628606169</v>
      </c>
      <c r="AP5" s="48">
        <v>31118.332002749878</v>
      </c>
      <c r="AQ5" s="48">
        <v>31271.793291431768</v>
      </c>
      <c r="AR5" s="48">
        <v>31372.564435411405</v>
      </c>
      <c r="AS5" s="48">
        <v>31432.809125556923</v>
      </c>
      <c r="AT5" s="48">
        <v>31465.031371705067</v>
      </c>
      <c r="AU5" s="48">
        <v>31480.136189308443</v>
      </c>
      <c r="AV5" s="48">
        <v>31486.191979224477</v>
      </c>
      <c r="AW5" s="48">
        <v>31488.2079039415</v>
      </c>
      <c r="AX5" s="48">
        <v>31488.745115375928</v>
      </c>
      <c r="AY5" s="48">
        <v>31488.854496969361</v>
      </c>
    </row>
    <row r="6" spans="1:51" x14ac:dyDescent="0.3">
      <c r="A6" s="47" t="s">
        <v>17</v>
      </c>
      <c r="B6" s="48">
        <v>48732</v>
      </c>
      <c r="C6" s="48">
        <v>48732</v>
      </c>
      <c r="D6" s="48">
        <v>48732</v>
      </c>
      <c r="E6" s="48">
        <v>48732</v>
      </c>
      <c r="F6" s="48">
        <v>48732</v>
      </c>
      <c r="G6" s="48">
        <v>48732</v>
      </c>
      <c r="H6" s="48">
        <v>48732</v>
      </c>
      <c r="I6" s="48">
        <v>48732</v>
      </c>
      <c r="J6" s="48">
        <v>48732</v>
      </c>
      <c r="K6" s="48">
        <v>48732</v>
      </c>
      <c r="L6" s="48">
        <v>48732</v>
      </c>
      <c r="M6" s="48">
        <v>48732</v>
      </c>
      <c r="N6" s="48">
        <v>48732</v>
      </c>
      <c r="O6" s="48">
        <v>48732</v>
      </c>
      <c r="P6" s="48">
        <v>48732</v>
      </c>
      <c r="Q6" s="48">
        <v>48732</v>
      </c>
      <c r="R6" s="48">
        <v>48732</v>
      </c>
      <c r="S6" s="48">
        <v>48732</v>
      </c>
      <c r="T6" s="48">
        <v>48732</v>
      </c>
      <c r="U6" s="48">
        <v>48732</v>
      </c>
      <c r="V6" s="48">
        <v>48732</v>
      </c>
      <c r="W6" s="48">
        <v>48732</v>
      </c>
      <c r="X6" s="48">
        <v>48732</v>
      </c>
      <c r="Y6" s="48">
        <v>48732</v>
      </c>
      <c r="Z6" s="48">
        <v>48732</v>
      </c>
      <c r="AA6" s="48">
        <v>48732</v>
      </c>
      <c r="AB6" s="48">
        <v>48732</v>
      </c>
      <c r="AC6" s="48">
        <v>48732</v>
      </c>
      <c r="AD6" s="48">
        <v>48732</v>
      </c>
      <c r="AE6" s="48">
        <v>48732</v>
      </c>
      <c r="AF6" s="48">
        <v>48732</v>
      </c>
      <c r="AG6" s="48">
        <v>48732</v>
      </c>
      <c r="AH6" s="48">
        <v>48732</v>
      </c>
      <c r="AI6" s="48">
        <v>48732</v>
      </c>
      <c r="AJ6" s="48">
        <v>48732</v>
      </c>
      <c r="AK6" s="48">
        <v>48732</v>
      </c>
      <c r="AL6" s="48">
        <v>48732</v>
      </c>
      <c r="AM6" s="48">
        <v>48732</v>
      </c>
      <c r="AN6" s="48">
        <v>48732</v>
      </c>
      <c r="AO6" s="48">
        <v>48732</v>
      </c>
      <c r="AP6" s="48">
        <v>48732</v>
      </c>
      <c r="AQ6" s="48">
        <v>48732</v>
      </c>
      <c r="AR6" s="48">
        <v>48732</v>
      </c>
      <c r="AS6" s="48">
        <v>48732</v>
      </c>
      <c r="AT6" s="48">
        <v>48732</v>
      </c>
      <c r="AU6" s="48">
        <v>48732</v>
      </c>
      <c r="AV6" s="48">
        <v>48732</v>
      </c>
      <c r="AW6" s="48">
        <v>48732</v>
      </c>
      <c r="AX6" s="48">
        <v>48732</v>
      </c>
      <c r="AY6" s="48">
        <v>48732</v>
      </c>
    </row>
    <row r="7" spans="1:51" x14ac:dyDescent="0.3">
      <c r="A7" s="47" t="s">
        <v>21</v>
      </c>
      <c r="B7" s="49">
        <v>52.551964437995665</v>
      </c>
      <c r="C7" s="49">
        <v>26.316170807892462</v>
      </c>
      <c r="D7" s="49">
        <v>17.571997191855818</v>
      </c>
      <c r="E7" s="49">
        <v>13.200824919964202</v>
      </c>
      <c r="F7" s="49">
        <v>10.578931348373052</v>
      </c>
      <c r="G7" s="49">
        <v>8.8317062654954075</v>
      </c>
      <c r="H7" s="49">
        <v>7.5843475554849586</v>
      </c>
      <c r="I7" s="49">
        <v>6.6494463877184984</v>
      </c>
      <c r="J7" s="49">
        <v>5.9228860866317428</v>
      </c>
      <c r="K7" s="49">
        <v>5.3421943848664828</v>
      </c>
      <c r="L7" s="49">
        <v>4.8676080716692036</v>
      </c>
      <c r="M7" s="49">
        <v>4.4726321283809733</v>
      </c>
      <c r="N7" s="49">
        <v>4.1389325633596661</v>
      </c>
      <c r="O7" s="49">
        <v>3.8534066512003085</v>
      </c>
      <c r="P7" s="49">
        <v>3.6064380279188564</v>
      </c>
      <c r="Q7" s="49">
        <v>3.3908105216782936</v>
      </c>
      <c r="R7" s="49">
        <v>3.2010277062015509</v>
      </c>
      <c r="S7" s="49">
        <v>3.0328130174458137</v>
      </c>
      <c r="T7" s="49">
        <v>2.8827826960814211</v>
      </c>
      <c r="U7" s="49">
        <v>2.7479703763400569</v>
      </c>
      <c r="V7" s="49">
        <v>2.6261941319035755</v>
      </c>
      <c r="W7" s="49">
        <v>2.5156823229385745</v>
      </c>
      <c r="X7" s="49">
        <v>2.4149820577604744</v>
      </c>
      <c r="Y7" s="49">
        <v>2.3228922849447007</v>
      </c>
      <c r="Z7" s="49">
        <v>2.2384138127614981</v>
      </c>
      <c r="AA7" s="49">
        <v>2.1607103487351629</v>
      </c>
      <c r="AB7" s="49">
        <v>2.0891599059976156</v>
      </c>
      <c r="AC7" s="49">
        <v>2.0232401945481464</v>
      </c>
      <c r="AD7" s="49">
        <v>1.9625290993333735</v>
      </c>
      <c r="AE7" s="49">
        <v>1.9066844507308576</v>
      </c>
      <c r="AF7" s="49">
        <v>1.8554353624449118</v>
      </c>
      <c r="AG7" s="49">
        <v>1.808574971747881</v>
      </c>
      <c r="AH7" s="49">
        <v>1.7655573171989805</v>
      </c>
      <c r="AI7" s="49">
        <v>1.7264186341354275</v>
      </c>
      <c r="AJ7" s="49">
        <v>1.6912337163080271</v>
      </c>
      <c r="AK7" s="49">
        <v>1.6600972131574447</v>
      </c>
      <c r="AL7" s="49">
        <v>1.6330974327768841</v>
      </c>
      <c r="AM7" s="49">
        <v>1.6102826385378433</v>
      </c>
      <c r="AN7" s="49">
        <v>1.5916220550143376</v>
      </c>
      <c r="AO7" s="49">
        <v>1.576967109197394</v>
      </c>
      <c r="AP7" s="49">
        <v>1.5660222403853019</v>
      </c>
      <c r="AQ7" s="49">
        <v>1.5583372384772125</v>
      </c>
      <c r="AR7" s="49">
        <v>1.5533317367258106</v>
      </c>
      <c r="AS7" s="49">
        <v>1.5503545930413742</v>
      </c>
      <c r="AT7" s="49">
        <v>1.5487669287316286</v>
      </c>
      <c r="AU7" s="49">
        <v>1.5480237984659921</v>
      </c>
      <c r="AV7" s="49">
        <v>1.5477260645604529</v>
      </c>
      <c r="AW7" s="49">
        <v>1.5476269766975219</v>
      </c>
      <c r="AX7" s="49">
        <v>1.5476005735206071</v>
      </c>
      <c r="AY7" s="49">
        <v>1.547595197681459</v>
      </c>
    </row>
    <row r="8" spans="1:51" x14ac:dyDescent="0.3">
      <c r="A8" s="47" t="s">
        <v>22</v>
      </c>
      <c r="B8" s="48">
        <v>720170665.44578314</v>
      </c>
      <c r="C8" s="48">
        <v>720170665.44578314</v>
      </c>
      <c r="D8" s="48">
        <v>720170665.44578314</v>
      </c>
      <c r="E8" s="48">
        <v>720170665.44578314</v>
      </c>
      <c r="F8" s="48">
        <v>720170665.44578314</v>
      </c>
      <c r="G8" s="48">
        <v>720170665.44578314</v>
      </c>
      <c r="H8" s="48">
        <v>720170665.44578314</v>
      </c>
      <c r="I8" s="48">
        <v>720170665.44578314</v>
      </c>
      <c r="J8" s="48">
        <v>720170665.44578314</v>
      </c>
      <c r="K8" s="48">
        <v>720170665.44578314</v>
      </c>
      <c r="L8" s="48">
        <v>720170665.44578314</v>
      </c>
      <c r="M8" s="48">
        <v>720170665.44578314</v>
      </c>
      <c r="N8" s="48">
        <v>720170665.44578314</v>
      </c>
      <c r="O8" s="48">
        <v>720170665.44578314</v>
      </c>
      <c r="P8" s="48">
        <v>720170665.44578314</v>
      </c>
      <c r="Q8" s="48">
        <v>720170665.44578314</v>
      </c>
      <c r="R8" s="48">
        <v>720170665.44578314</v>
      </c>
      <c r="S8" s="48">
        <v>720170665.44578314</v>
      </c>
      <c r="T8" s="48">
        <v>720170665.44578314</v>
      </c>
      <c r="U8" s="48">
        <v>720170665.44578314</v>
      </c>
      <c r="V8" s="48">
        <v>720170665.44578314</v>
      </c>
      <c r="W8" s="48">
        <v>720170665.44578314</v>
      </c>
      <c r="X8" s="48">
        <v>720170665.44578314</v>
      </c>
      <c r="Y8" s="48">
        <v>720170665.44578314</v>
      </c>
      <c r="Z8" s="48">
        <v>720170665.44578314</v>
      </c>
      <c r="AA8" s="48">
        <v>720170665.44578314</v>
      </c>
      <c r="AB8" s="48">
        <v>720170665.44578314</v>
      </c>
      <c r="AC8" s="48">
        <v>720170665.44578314</v>
      </c>
      <c r="AD8" s="48">
        <v>720170665.44578314</v>
      </c>
      <c r="AE8" s="48">
        <v>720170665.44578314</v>
      </c>
      <c r="AF8" s="48">
        <v>720170665.44578314</v>
      </c>
      <c r="AG8" s="48">
        <v>720170665.44578314</v>
      </c>
      <c r="AH8" s="48">
        <v>720170665.44578314</v>
      </c>
      <c r="AI8" s="48">
        <v>720170665.44578314</v>
      </c>
      <c r="AJ8" s="48">
        <v>720170665.44578314</v>
      </c>
      <c r="AK8" s="48">
        <v>720170665.44578314</v>
      </c>
      <c r="AL8" s="48">
        <v>720170665.44578314</v>
      </c>
      <c r="AM8" s="48">
        <v>720170665.44578314</v>
      </c>
      <c r="AN8" s="48">
        <v>720170665.44578314</v>
      </c>
      <c r="AO8" s="48">
        <v>720170665.44578314</v>
      </c>
      <c r="AP8" s="48">
        <v>720170665.44578314</v>
      </c>
      <c r="AQ8" s="48">
        <v>720170665.44578314</v>
      </c>
      <c r="AR8" s="48">
        <v>720170665.44578314</v>
      </c>
      <c r="AS8" s="48">
        <v>720170665.44578314</v>
      </c>
      <c r="AT8" s="48">
        <v>720170665.44578314</v>
      </c>
      <c r="AU8" s="48">
        <v>720170665.44578314</v>
      </c>
      <c r="AV8" s="48">
        <v>720170665.44578314</v>
      </c>
      <c r="AW8" s="48">
        <v>720170665.44578314</v>
      </c>
      <c r="AX8" s="48">
        <v>720170665.44578314</v>
      </c>
      <c r="AY8" s="48">
        <v>720170665.44578314</v>
      </c>
    </row>
    <row r="11" spans="1:51" x14ac:dyDescent="0.3">
      <c r="A11" s="27" t="s">
        <v>35</v>
      </c>
      <c r="B11" s="27" t="s">
        <v>19</v>
      </c>
    </row>
    <row r="12" spans="1:51" x14ac:dyDescent="0.3">
      <c r="A12" s="28" t="s">
        <v>38</v>
      </c>
      <c r="B12" s="29">
        <v>1619.6012048192799</v>
      </c>
    </row>
    <row r="13" spans="1:51" x14ac:dyDescent="0.3">
      <c r="A13" s="28" t="s">
        <v>39</v>
      </c>
      <c r="B13" s="29">
        <v>1542.0051456387412</v>
      </c>
    </row>
    <row r="14" spans="1:51" x14ac:dyDescent="0.3">
      <c r="A14" s="28" t="s">
        <v>40</v>
      </c>
      <c r="B14" s="29">
        <v>1502.3929401530527</v>
      </c>
    </row>
    <row r="15" spans="1:51" x14ac:dyDescent="0.3">
      <c r="A15" s="28" t="s">
        <v>41</v>
      </c>
      <c r="B15" s="29">
        <v>1434.4524054518261</v>
      </c>
    </row>
    <row r="16" spans="1:51" x14ac:dyDescent="0.3">
      <c r="A16" s="28" t="s">
        <v>42</v>
      </c>
      <c r="B16" s="29">
        <v>1221.9884162071239</v>
      </c>
    </row>
    <row r="17" spans="1:2" ht="20.399999999999999" x14ac:dyDescent="0.35">
      <c r="A17" s="23"/>
      <c r="B17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BC16B-7970-43D8-BA95-333061A6AA0C}">
  <dimension ref="A1:AY10"/>
  <sheetViews>
    <sheetView tabSelected="1" workbookViewId="0">
      <selection activeCell="G14" sqref="G14"/>
    </sheetView>
  </sheetViews>
  <sheetFormatPr defaultRowHeight="15.6" x14ac:dyDescent="0.3"/>
  <cols>
    <col min="1" max="1" width="12" bestFit="1" customWidth="1"/>
    <col min="2" max="2" width="19.69921875" bestFit="1" customWidth="1"/>
    <col min="3" max="3" width="16.3984375" bestFit="1" customWidth="1"/>
  </cols>
  <sheetData>
    <row r="1" spans="1:51" ht="45.6" x14ac:dyDescent="0.3">
      <c r="A1" s="66" t="s">
        <v>47</v>
      </c>
      <c r="B1" s="34">
        <v>0.04</v>
      </c>
      <c r="C1" s="1"/>
      <c r="D1" s="67" t="s">
        <v>46</v>
      </c>
      <c r="E1" s="68">
        <v>6.3500000000000001E-2</v>
      </c>
      <c r="F1" s="1"/>
      <c r="G1" s="1" t="s">
        <v>45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30.6" x14ac:dyDescent="0.3">
      <c r="A2" s="61" t="s">
        <v>44</v>
      </c>
      <c r="B2" s="62">
        <v>0.8</v>
      </c>
      <c r="C2" s="60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3">
      <c r="A3" s="1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3">
      <c r="A5" s="33" t="s">
        <v>18</v>
      </c>
      <c r="B5" s="33" t="s">
        <v>31</v>
      </c>
      <c r="C5" s="33" t="s">
        <v>32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3">
      <c r="A6" s="28" t="s">
        <v>38</v>
      </c>
      <c r="B6" s="57">
        <f>Resumen!$B12*$B$2* (12*'Tabla Mortalidad'!$W$32/'Tabla Mortalidad'!$V$32 -13/2)*Resumen!$B$5+ (450+Resumen!$B12*$B$2)*'Tabla Mortalidad'!$W$33/'Tabla Mortalidad'!$V$32*Resumen!$B$5</f>
        <v>217589893.27040258</v>
      </c>
      <c r="C6" s="26">
        <f>+B6/Resumen!$B$8</f>
        <v>0.30213656805323386</v>
      </c>
      <c r="D6" s="25"/>
      <c r="E6" s="55" t="s">
        <v>33</v>
      </c>
      <c r="F6" s="25"/>
      <c r="G6" s="25"/>
      <c r="H6" s="25"/>
      <c r="I6" s="25"/>
      <c r="J6" s="25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3">
      <c r="A7" s="28" t="s">
        <v>39</v>
      </c>
      <c r="B7" s="57">
        <f>Resumen!$B13*$B$2* (12*'Tabla Mortalidad'!$W$32/'Tabla Mortalidad'!$V$32 -13/2)*Resumen!$B$5+ (450+Resumen!$B13*$B$2)*'Tabla Mortalidad'!$W$33/'Tabla Mortalidad'!$V$32*Resumen!$B$5</f>
        <v>207428056.77139604</v>
      </c>
      <c r="C7" s="26">
        <f>+B7/Resumen!$B$8</f>
        <v>0.28802625089290301</v>
      </c>
      <c r="D7" s="25"/>
      <c r="E7" s="54"/>
      <c r="F7" s="54"/>
      <c r="G7" s="54"/>
      <c r="H7" s="54"/>
      <c r="I7" s="54"/>
      <c r="J7" s="5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3">
      <c r="A8" s="28" t="s">
        <v>40</v>
      </c>
      <c r="B8" s="57">
        <f>Resumen!$B14*$B$2* (12*'Tabla Mortalidad'!$W$32/'Tabla Mortalidad'!$V$32 -13/2)*Resumen!$B$5+ (450+Resumen!$B14*$B$2)*'Tabla Mortalidad'!$W$33/'Tabla Mortalidad'!$V$32*Resumen!$B$5</f>
        <v>202240515.55137014</v>
      </c>
      <c r="C8" s="26">
        <f>+B8/Resumen!$B$8</f>
        <v>0.28082303994732133</v>
      </c>
      <c r="D8" s="25"/>
      <c r="E8" s="1" t="s">
        <v>34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3">
      <c r="A9" s="28" t="s">
        <v>41</v>
      </c>
      <c r="B9" s="57">
        <f>Resumen!$B15*$B$2* (12*'Tabla Mortalidad'!$W$32/'Tabla Mortalidad'!$V$32 -13/2)*Resumen!$B$5+ (450+Resumen!$B15*$B$2)*'Tabla Mortalidad'!$W$33/'Tabla Mortalidad'!$V$32*Resumen!$B$5</f>
        <v>193343148.69305295</v>
      </c>
      <c r="C9" s="26">
        <f>+B9/Resumen!$B$8</f>
        <v>0.26846851443660819</v>
      </c>
      <c r="D9" s="25"/>
      <c r="E9" s="1"/>
      <c r="F9" s="1"/>
      <c r="G9" s="1"/>
      <c r="H9" s="1"/>
      <c r="I9" s="1"/>
      <c r="J9" s="1"/>
      <c r="K9" s="5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3">
      <c r="A10" s="28" t="s">
        <v>42</v>
      </c>
      <c r="B10" s="57">
        <f>Resumen!$B16*$B$2* (12*'Tabla Mortalidad'!$W$32/'Tabla Mortalidad'!$V$32 -13/2)*Resumen!$B$5+ (450+Resumen!$B16*$B$2)*'Tabla Mortalidad'!$W$33/'Tabla Mortalidad'!$V$32*Resumen!$B$5</f>
        <v>165519257.33269352</v>
      </c>
      <c r="C10" s="26">
        <f>+B10/Resumen!$B$8</f>
        <v>0.2298333787731241</v>
      </c>
      <c r="D10" s="25"/>
      <c r="E10" s="1"/>
      <c r="F10" s="1"/>
      <c r="G10" s="1"/>
      <c r="H10" s="5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7207-A788-4B0E-B838-519531BE095A}">
  <dimension ref="A1:AY6"/>
  <sheetViews>
    <sheetView workbookViewId="0">
      <selection activeCell="B3" sqref="B3"/>
    </sheetView>
  </sheetViews>
  <sheetFormatPr defaultRowHeight="15.6" x14ac:dyDescent="0.3"/>
  <cols>
    <col min="1" max="1" width="12" bestFit="1" customWidth="1"/>
    <col min="2" max="7" width="10.69921875" bestFit="1" customWidth="1"/>
    <col min="8" max="51" width="11.796875" bestFit="1" customWidth="1"/>
  </cols>
  <sheetData>
    <row r="1" spans="1:51" x14ac:dyDescent="0.3">
      <c r="B1" s="64">
        <v>1</v>
      </c>
      <c r="C1" s="64">
        <v>2</v>
      </c>
      <c r="D1" s="64">
        <v>3</v>
      </c>
      <c r="E1" s="64">
        <v>4</v>
      </c>
      <c r="F1" s="64">
        <v>5</v>
      </c>
      <c r="G1" s="64">
        <v>6</v>
      </c>
      <c r="H1" s="64">
        <v>7</v>
      </c>
      <c r="I1" s="64">
        <v>8</v>
      </c>
      <c r="J1" s="64">
        <v>9</v>
      </c>
      <c r="K1" s="64">
        <v>10</v>
      </c>
      <c r="L1" s="64">
        <v>11</v>
      </c>
      <c r="M1" s="64">
        <v>12</v>
      </c>
      <c r="N1" s="64">
        <v>13</v>
      </c>
      <c r="O1" s="64">
        <v>14</v>
      </c>
      <c r="P1" s="64">
        <v>15</v>
      </c>
      <c r="Q1" s="64">
        <v>16</v>
      </c>
      <c r="R1" s="64">
        <v>17</v>
      </c>
      <c r="S1" s="64">
        <v>18</v>
      </c>
      <c r="T1" s="64">
        <v>19</v>
      </c>
      <c r="U1" s="64">
        <v>20</v>
      </c>
      <c r="V1" s="64">
        <v>21</v>
      </c>
      <c r="W1" s="64">
        <v>22</v>
      </c>
      <c r="X1" s="64">
        <v>23</v>
      </c>
      <c r="Y1" s="64">
        <v>24</v>
      </c>
      <c r="Z1" s="64">
        <v>25</v>
      </c>
      <c r="AA1" s="64">
        <v>26</v>
      </c>
      <c r="AB1" s="64">
        <v>27</v>
      </c>
      <c r="AC1" s="64">
        <v>28</v>
      </c>
      <c r="AD1" s="64">
        <v>29</v>
      </c>
      <c r="AE1" s="64">
        <v>30</v>
      </c>
      <c r="AF1" s="64">
        <v>31</v>
      </c>
      <c r="AG1" s="64">
        <v>32</v>
      </c>
      <c r="AH1" s="64">
        <v>33</v>
      </c>
      <c r="AI1" s="64">
        <v>34</v>
      </c>
      <c r="AJ1" s="64">
        <v>35</v>
      </c>
      <c r="AK1" s="64">
        <v>36</v>
      </c>
      <c r="AL1" s="64">
        <v>37</v>
      </c>
      <c r="AM1" s="64">
        <v>38</v>
      </c>
      <c r="AN1" s="64">
        <v>39</v>
      </c>
      <c r="AO1" s="64">
        <v>40</v>
      </c>
      <c r="AP1" s="64">
        <v>41</v>
      </c>
      <c r="AQ1" s="64">
        <v>42</v>
      </c>
      <c r="AR1" s="64">
        <v>43</v>
      </c>
      <c r="AS1" s="64">
        <v>44</v>
      </c>
      <c r="AT1" s="64">
        <v>45</v>
      </c>
      <c r="AU1" s="64">
        <v>46</v>
      </c>
      <c r="AV1" s="64">
        <v>47</v>
      </c>
      <c r="AW1" s="64">
        <v>48</v>
      </c>
      <c r="AX1" s="64">
        <v>49</v>
      </c>
      <c r="AY1" s="64">
        <v>50</v>
      </c>
    </row>
    <row r="2" spans="1:51" x14ac:dyDescent="0.3">
      <c r="A2" s="51" t="s">
        <v>38</v>
      </c>
      <c r="B2" s="63">
        <f>(+Resumen!$B12*13*Rentas!$B$2+450)*Resumen!$B$5</f>
        <v>16036774.847725863</v>
      </c>
      <c r="C2" s="63">
        <f>(+Resumen!$B12*13*Rentas!$B$2+450)*Resumen!C$5</f>
        <v>32024568.758501906</v>
      </c>
      <c r="D2" s="63">
        <f>(+Resumen!$B12*13*Rentas!$B$2+450)*Resumen!D$5</f>
        <v>47960628.054757081</v>
      </c>
      <c r="E2" s="63">
        <f>(+Resumen!$B12*13*Rentas!$B$2+450)*Resumen!E$5</f>
        <v>63841769.480881676</v>
      </c>
      <c r="F2" s="63">
        <f>(+Resumen!$B12*13*Rentas!$B$2+450)*Resumen!F$5</f>
        <v>79664381.376994431</v>
      </c>
      <c r="G2" s="63">
        <f>(+Resumen!$B12*13*Rentas!$B$2+450)*Resumen!G$5</f>
        <v>95424824.621990368</v>
      </c>
      <c r="H2" s="63">
        <f>(+Resumen!$B12*13*Rentas!$B$2+450)*Resumen!H$5</f>
        <v>111118855.68698001</v>
      </c>
      <c r="I2" s="63">
        <f>(+Resumen!$B12*13*Rentas!$B$2+450)*Resumen!I$5</f>
        <v>126741983.07011162</v>
      </c>
      <c r="J2" s="63">
        <f>(+Resumen!$B12*13*Rentas!$B$2+450)*Resumen!J$5</f>
        <v>142289419.24106804</v>
      </c>
      <c r="K2" s="63">
        <f>(+Resumen!$B12*13*Rentas!$B$2+450)*Resumen!K$5</f>
        <v>157756150.52219707</v>
      </c>
      <c r="L2" s="63">
        <f>(+Resumen!$B12*13*Rentas!$B$2+450)*Resumen!L$5</f>
        <v>173137197.79596627</v>
      </c>
      <c r="M2" s="63">
        <f>(+Resumen!$B12*13*Rentas!$B$2+450)*Resumen!M$5</f>
        <v>188426858.57173344</v>
      </c>
      <c r="N2" s="63">
        <f>(+Resumen!$B12*13*Rentas!$B$2+450)*Resumen!N$5</f>
        <v>203618688.77944267</v>
      </c>
      <c r="O2" s="63">
        <f>(+Resumen!$B12*13*Rentas!$B$2+450)*Resumen!O$5</f>
        <v>218706224.85050154</v>
      </c>
      <c r="P2" s="63">
        <f>(+Resumen!$B12*13*Rentas!$B$2+450)*Resumen!P$5</f>
        <v>233683211.79337195</v>
      </c>
      <c r="Q2" s="63">
        <f>(+Resumen!$B12*13*Rentas!$B$2+450)*Resumen!Q$5</f>
        <v>248543531.43882066</v>
      </c>
      <c r="R2" s="63">
        <f>(+Resumen!$B12*13*Rentas!$B$2+450)*Resumen!R$5</f>
        <v>263279202.44648099</v>
      </c>
      <c r="S2" s="63">
        <f>(+Resumen!$B12*13*Rentas!$B$2+450)*Resumen!S$5</f>
        <v>277881958.64695776</v>
      </c>
      <c r="T2" s="63">
        <f>(+Resumen!$B12*13*Rentas!$B$2+450)*Resumen!T$5</f>
        <v>292343929.58005661</v>
      </c>
      <c r="U2" s="63">
        <f>(+Resumen!$B12*13*Rentas!$B$2+450)*Resumen!U$5</f>
        <v>306685992.2341252</v>
      </c>
      <c r="V2" s="63">
        <f>(+Resumen!$B12*13*Rentas!$B$2+450)*Resumen!V$5</f>
        <v>320906977.61439371</v>
      </c>
      <c r="W2" s="63">
        <f>(+Resumen!$B12*13*Rentas!$B$2+450)*Resumen!W$5</f>
        <v>335004151.28464949</v>
      </c>
      <c r="X2" s="63">
        <f>(+Resumen!$B12*13*Rentas!$B$2+450)*Resumen!X$5</f>
        <v>348973202.01184732</v>
      </c>
      <c r="Y2" s="63">
        <f>(+Resumen!$B12*13*Rentas!$B$2+450)*Resumen!Y$5</f>
        <v>362808050.53252643</v>
      </c>
      <c r="Z2" s="63">
        <f>(+Resumen!$B12*13*Rentas!$B$2+450)*Resumen!Z$5</f>
        <v>376500545.47247773</v>
      </c>
      <c r="AA2" s="63">
        <f>(+Resumen!$B12*13*Rentas!$B$2+450)*Resumen!AA$5</f>
        <v>390040257.82130873</v>
      </c>
      <c r="AB2" s="63">
        <f>(+Resumen!$B12*13*Rentas!$B$2+450)*Resumen!AB$5</f>
        <v>403398523.53015363</v>
      </c>
      <c r="AC2" s="63">
        <f>(+Resumen!$B12*13*Rentas!$B$2+450)*Resumen!AC$5</f>
        <v>416541755.03667706</v>
      </c>
      <c r="AD2" s="63">
        <f>(+Resumen!$B12*13*Rentas!$B$2+450)*Resumen!AD$5</f>
        <v>429427528.8881579</v>
      </c>
      <c r="AE2" s="63">
        <f>(+Resumen!$B12*13*Rentas!$B$2+450)*Resumen!AE$5</f>
        <v>442004979.46830696</v>
      </c>
      <c r="AF2" s="63">
        <f>(+Resumen!$B12*13*Rentas!$B$2+450)*Resumen!AF$5</f>
        <v>454213624.76746184</v>
      </c>
      <c r="AG2" s="63">
        <f>(+Resumen!$B12*13*Rentas!$B$2+450)*Resumen!AG$5</f>
        <v>465982353.32392722</v>
      </c>
      <c r="AH2" s="63">
        <f>(+Resumen!$B12*13*Rentas!$B$2+450)*Resumen!AH$5</f>
        <v>477335973.90928108</v>
      </c>
      <c r="AI2" s="63">
        <f>(+Resumen!$B12*13*Rentas!$B$2+450)*Resumen!AI$5</f>
        <v>488157394.06096029</v>
      </c>
      <c r="AJ2" s="63">
        <f>(+Resumen!$B12*13*Rentas!$B$2+450)*Resumen!AJ$5</f>
        <v>498313162.38041395</v>
      </c>
      <c r="AK2" s="63">
        <f>(+Resumen!$B12*13*Rentas!$B$2+450)*Resumen!AK$5</f>
        <v>507659439.95227015</v>
      </c>
      <c r="AL2" s="63">
        <f>(+Resumen!$B12*13*Rentas!$B$2+450)*Resumen!AL$5</f>
        <v>516052505.24753737</v>
      </c>
      <c r="AM2" s="63">
        <f>(+Resumen!$B12*13*Rentas!$B$2+450)*Resumen!AM$5</f>
        <v>523364036.42969972</v>
      </c>
      <c r="AN2" s="63">
        <f>(+Resumen!$B12*13*Rentas!$B$2+450)*Resumen!AN$5</f>
        <v>529500090.07649809</v>
      </c>
      <c r="AO2" s="63">
        <f>(+Resumen!$B12*13*Rentas!$B$2+450)*Resumen!AO$5</f>
        <v>534420798.36830717</v>
      </c>
      <c r="AP2" s="63">
        <f>(+Resumen!$B12*13*Rentas!$B$2+450)*Resumen!AP$5</f>
        <v>538155844.63888609</v>
      </c>
      <c r="AQ2" s="63">
        <f>(+Resumen!$B12*13*Rentas!$B$2+450)*Resumen!AQ$5</f>
        <v>540809781.53443289</v>
      </c>
      <c r="AR2" s="63">
        <f>(+Resumen!$B12*13*Rentas!$B$2+450)*Resumen!AR$5</f>
        <v>542552502.83770835</v>
      </c>
      <c r="AS2" s="63">
        <f>(+Resumen!$B12*13*Rentas!$B$2+450)*Resumen!AS$5</f>
        <v>543594365.62480772</v>
      </c>
      <c r="AT2" s="63">
        <f>(+Resumen!$B12*13*Rentas!$B$2+450)*Resumen!AT$5</f>
        <v>544151612.39788294</v>
      </c>
      <c r="AU2" s="63">
        <f>(+Resumen!$B12*13*Rentas!$B$2+450)*Resumen!AU$5</f>
        <v>544412832.88601005</v>
      </c>
      <c r="AV2" s="63">
        <f>(+Resumen!$B12*13*Rentas!$B$2+450)*Resumen!AV$5</f>
        <v>544517560.82377136</v>
      </c>
      <c r="AW2" s="63">
        <f>(+Resumen!$B12*13*Rentas!$B$2+450)*Resumen!AW$5</f>
        <v>544552423.9285394</v>
      </c>
      <c r="AX2" s="63">
        <f>(+Resumen!$B12*13*Rentas!$B$2+450)*Resumen!AX$5</f>
        <v>544561714.38386393</v>
      </c>
      <c r="AY2" s="63">
        <f>(+Resumen!$B12*13*Rentas!$B$2+450)*Resumen!AY$5</f>
        <v>544563606.01301026</v>
      </c>
    </row>
    <row r="3" spans="1:51" x14ac:dyDescent="0.3">
      <c r="A3" s="51" t="s">
        <v>39</v>
      </c>
      <c r="B3" s="63">
        <f>(+Resumen!$B13*13*Rentas!$B$2+450)*Resumen!$B$5</f>
        <v>15288436.00934324</v>
      </c>
      <c r="C3" s="63">
        <f>(+Resumen!$B13*13*Rentas!$B$2+450)*Resumen!C$5</f>
        <v>30530176.724442754</v>
      </c>
      <c r="D3" s="63">
        <f>(+Resumen!$B13*13*Rentas!$B$2+450)*Resumen!D$5</f>
        <v>45722596.965127647</v>
      </c>
      <c r="E3" s="63">
        <f>(+Resumen!$B13*13*Rentas!$B$2+450)*Resumen!E$5</f>
        <v>60862662.018985182</v>
      </c>
      <c r="F3" s="63">
        <f>(+Resumen!$B13*13*Rentas!$B$2+450)*Resumen!F$5</f>
        <v>75946928.760355368</v>
      </c>
      <c r="G3" s="63">
        <f>(+Resumen!$B13*13*Rentas!$B$2+450)*Resumen!G$5</f>
        <v>90971927.883802876</v>
      </c>
      <c r="H3" s="63">
        <f>(+Resumen!$B13*13*Rentas!$B$2+450)*Resumen!H$5</f>
        <v>105933613.88014671</v>
      </c>
      <c r="I3" s="63">
        <f>(+Resumen!$B13*13*Rentas!$B$2+450)*Resumen!I$5</f>
        <v>120827704.83863497</v>
      </c>
      <c r="J3" s="63">
        <f>(+Resumen!$B13*13*Rentas!$B$2+450)*Resumen!J$5</f>
        <v>135649636.63390008</v>
      </c>
      <c r="K3" s="63">
        <f>(+Resumen!$B13*13*Rentas!$B$2+450)*Resumen!K$5</f>
        <v>150394629.54616141</v>
      </c>
      <c r="L3" s="63">
        <f>(+Resumen!$B13*13*Rentas!$B$2+450)*Resumen!L$5</f>
        <v>165057936.8030473</v>
      </c>
      <c r="M3" s="63">
        <f>(+Resumen!$B13*13*Rentas!$B$2+450)*Resumen!M$5</f>
        <v>179634122.01450396</v>
      </c>
      <c r="N3" s="63">
        <f>(+Resumen!$B13*13*Rentas!$B$2+450)*Resumen!N$5</f>
        <v>194117041.81606907</v>
      </c>
      <c r="O3" s="63">
        <f>(+Resumen!$B13*13*Rentas!$B$2+450)*Resumen!O$5</f>
        <v>208500534.25462204</v>
      </c>
      <c r="P3" s="63">
        <f>(+Resumen!$B13*13*Rentas!$B$2+450)*Resumen!P$5</f>
        <v>222778636.22107285</v>
      </c>
      <c r="Q3" s="63">
        <f>(+Resumen!$B13*13*Rentas!$B$2+450)*Resumen!Q$5</f>
        <v>236945515.0439707</v>
      </c>
      <c r="R3" s="63">
        <f>(+Resumen!$B13*13*Rentas!$B$2+450)*Resumen!R$5</f>
        <v>250993561.82360715</v>
      </c>
      <c r="S3" s="63">
        <f>(+Resumen!$B13*13*Rentas!$B$2+450)*Resumen!S$5</f>
        <v>264914896.12248507</v>
      </c>
      <c r="T3" s="63">
        <f>(+Resumen!$B13*13*Rentas!$B$2+450)*Resumen!T$5</f>
        <v>278702014.74696445</v>
      </c>
      <c r="U3" s="63">
        <f>(+Resumen!$B13*13*Rentas!$B$2+450)*Resumen!U$5</f>
        <v>292374820.48320091</v>
      </c>
      <c r="V3" s="63">
        <f>(+Resumen!$B13*13*Rentas!$B$2+450)*Resumen!V$5</f>
        <v>305932198.88630748</v>
      </c>
      <c r="W3" s="63">
        <f>(+Resumen!$B13*13*Rentas!$B$2+450)*Resumen!W$5</f>
        <v>319371543.11959434</v>
      </c>
      <c r="X3" s="63">
        <f>(+Resumen!$B13*13*Rentas!$B$2+450)*Resumen!X$5</f>
        <v>332688743.12906623</v>
      </c>
      <c r="Y3" s="63">
        <f>(+Resumen!$B13*13*Rentas!$B$2+450)*Resumen!Y$5</f>
        <v>345878003.3335489</v>
      </c>
      <c r="Z3" s="63">
        <f>(+Resumen!$B13*13*Rentas!$B$2+450)*Resumen!Z$5</f>
        <v>358931552.73393768</v>
      </c>
      <c r="AA3" s="63">
        <f>(+Resumen!$B13*13*Rentas!$B$2+450)*Resumen!AA$5</f>
        <v>371839448.97838557</v>
      </c>
      <c r="AB3" s="63">
        <f>(+Resumen!$B13*13*Rentas!$B$2+450)*Resumen!AB$5</f>
        <v>384574365.5950169</v>
      </c>
      <c r="AC3" s="63">
        <f>(+Resumen!$B13*13*Rentas!$B$2+450)*Resumen!AC$5</f>
        <v>397104282.34894341</v>
      </c>
      <c r="AD3" s="63">
        <f>(+Resumen!$B13*13*Rentas!$B$2+450)*Resumen!AD$5</f>
        <v>409388755.43220615</v>
      </c>
      <c r="AE3" s="63">
        <f>(+Resumen!$B13*13*Rentas!$B$2+450)*Resumen!AE$5</f>
        <v>421379292.81775492</v>
      </c>
      <c r="AF3" s="63">
        <f>(+Resumen!$B13*13*Rentas!$B$2+450)*Resumen!AF$5</f>
        <v>433018234.82381344</v>
      </c>
      <c r="AG3" s="63">
        <f>(+Resumen!$B13*13*Rentas!$B$2+450)*Resumen!AG$5</f>
        <v>444237788.32851118</v>
      </c>
      <c r="AH3" s="63">
        <f>(+Resumen!$B13*13*Rentas!$B$2+450)*Resumen!AH$5</f>
        <v>455061604.42880136</v>
      </c>
      <c r="AI3" s="63">
        <f>(+Resumen!$B13*13*Rentas!$B$2+450)*Resumen!AI$5</f>
        <v>465378054.65586352</v>
      </c>
      <c r="AJ3" s="63">
        <f>(+Resumen!$B13*13*Rentas!$B$2+450)*Resumen!AJ$5</f>
        <v>475059914.97703028</v>
      </c>
      <c r="AK3" s="63">
        <f>(+Resumen!$B13*13*Rentas!$B$2+450)*Resumen!AK$5</f>
        <v>483970058.56510633</v>
      </c>
      <c r="AL3" s="63">
        <f>(+Resumen!$B13*13*Rentas!$B$2+450)*Resumen!AL$5</f>
        <v>491971470.50156742</v>
      </c>
      <c r="AM3" s="63">
        <f>(+Resumen!$B13*13*Rentas!$B$2+450)*Resumen!AM$5</f>
        <v>498941816.95028979</v>
      </c>
      <c r="AN3" s="63">
        <f>(+Resumen!$B13*13*Rentas!$B$2+450)*Resumen!AN$5</f>
        <v>504791538.25770575</v>
      </c>
      <c r="AO3" s="63">
        <f>(+Resumen!$B13*13*Rentas!$B$2+450)*Resumen!AO$5</f>
        <v>509482626.99308419</v>
      </c>
      <c r="AP3" s="63">
        <f>(+Resumen!$B13*13*Rentas!$B$2+450)*Resumen!AP$5</f>
        <v>513043381.34936172</v>
      </c>
      <c r="AQ3" s="63">
        <f>(+Resumen!$B13*13*Rentas!$B$2+450)*Resumen!AQ$5</f>
        <v>515573475.13602841</v>
      </c>
      <c r="AR3" s="63">
        <f>(+Resumen!$B13*13*Rentas!$B$2+450)*Resumen!AR$5</f>
        <v>517234874.22532368</v>
      </c>
      <c r="AS3" s="63">
        <f>(+Resumen!$B13*13*Rentas!$B$2+450)*Resumen!AS$5</f>
        <v>518228119.60678786</v>
      </c>
      <c r="AT3" s="63">
        <f>(+Resumen!$B13*13*Rentas!$B$2+450)*Resumen!AT$5</f>
        <v>518759363.05894506</v>
      </c>
      <c r="AU3" s="63">
        <f>(+Resumen!$B13*13*Rentas!$B$2+450)*Resumen!AU$5</f>
        <v>519008393.97413737</v>
      </c>
      <c r="AV3" s="63">
        <f>(+Resumen!$B13*13*Rentas!$B$2+450)*Resumen!AV$5</f>
        <v>519108234.89539844</v>
      </c>
      <c r="AW3" s="63">
        <f>(+Resumen!$B13*13*Rentas!$B$2+450)*Resumen!AW$5</f>
        <v>519141471.15090454</v>
      </c>
      <c r="AX3" s="63">
        <f>(+Resumen!$B13*13*Rentas!$B$2+450)*Resumen!AX$5</f>
        <v>519150328.07713038</v>
      </c>
      <c r="AY3" s="63">
        <f>(+Resumen!$B13*13*Rentas!$B$2+450)*Resumen!AY$5</f>
        <v>519152131.43543851</v>
      </c>
    </row>
    <row r="4" spans="1:51" x14ac:dyDescent="0.3">
      <c r="A4" s="51" t="s">
        <v>40</v>
      </c>
      <c r="B4" s="63">
        <f>(+Resumen!$B14*13*Rentas!$B$2+450)*Resumen!$B$5</f>
        <v>14906414.652176581</v>
      </c>
      <c r="C4" s="63">
        <f>(+Resumen!$B14*13*Rentas!$B$2+450)*Resumen!C$5</f>
        <v>29767300.813546319</v>
      </c>
      <c r="D4" s="63">
        <f>(+Resumen!$B14*13*Rentas!$B$2+450)*Resumen!D$5</f>
        <v>44580098.900896117</v>
      </c>
      <c r="E4" s="63">
        <f>(+Resumen!$B14*13*Rentas!$B$2+450)*Resumen!E$5</f>
        <v>59341850.031999782</v>
      </c>
      <c r="F4" s="63">
        <f>(+Resumen!$B14*13*Rentas!$B$2+450)*Resumen!F$5</f>
        <v>74049197.11665161</v>
      </c>
      <c r="G4" s="63">
        <f>(+Resumen!$B14*13*Rentas!$B$2+450)*Resumen!G$5</f>
        <v>88698757.539040402</v>
      </c>
      <c r="H4" s="63">
        <f>(+Resumen!$B14*13*Rentas!$B$2+450)*Resumen!H$5</f>
        <v>103286586.87755921</v>
      </c>
      <c r="I4" s="63">
        <f>(+Resumen!$B14*13*Rentas!$B$2+450)*Resumen!I$5</f>
        <v>117808510.21613868</v>
      </c>
      <c r="J4" s="63">
        <f>(+Resumen!$B14*13*Rentas!$B$2+450)*Resumen!J$5</f>
        <v>132260077.47596022</v>
      </c>
      <c r="K4" s="63">
        <f>(+Resumen!$B14*13*Rentas!$B$2+450)*Resumen!K$5</f>
        <v>146636628.37097973</v>
      </c>
      <c r="L4" s="63">
        <f>(+Resumen!$B14*13*Rentas!$B$2+450)*Resumen!L$5</f>
        <v>160933534.73928526</v>
      </c>
      <c r="M4" s="63">
        <f>(+Resumen!$B14*13*Rentas!$B$2+450)*Resumen!M$5</f>
        <v>175145496.03317508</v>
      </c>
      <c r="N4" s="63">
        <f>(+Resumen!$B14*13*Rentas!$B$2+450)*Resumen!N$5</f>
        <v>189266522.39613414</v>
      </c>
      <c r="O4" s="63">
        <f>(+Resumen!$B14*13*Rentas!$B$2+450)*Resumen!O$5</f>
        <v>203290605.84747517</v>
      </c>
      <c r="P4" s="63">
        <f>(+Resumen!$B14*13*Rentas!$B$2+450)*Resumen!P$5</f>
        <v>217211932.28190595</v>
      </c>
      <c r="Q4" s="63">
        <f>(+Resumen!$B14*13*Rentas!$B$2+450)*Resumen!Q$5</f>
        <v>231024814.77244964</v>
      </c>
      <c r="R4" s="63">
        <f>(+Resumen!$B14*13*Rentas!$B$2+450)*Resumen!R$5</f>
        <v>244721834.54755679</v>
      </c>
      <c r="S4" s="63">
        <f>(+Resumen!$B14*13*Rentas!$B$2+450)*Resumen!S$5</f>
        <v>258295308.08296761</v>
      </c>
      <c r="T4" s="63">
        <f>(+Resumen!$B14*13*Rentas!$B$2+450)*Resumen!T$5</f>
        <v>271737919.67185998</v>
      </c>
      <c r="U4" s="63">
        <f>(+Resumen!$B14*13*Rentas!$B$2+450)*Resumen!U$5</f>
        <v>285069074.77748638</v>
      </c>
      <c r="V4" s="63">
        <f>(+Resumen!$B14*13*Rentas!$B$2+450)*Resumen!V$5</f>
        <v>298287686.80226547</v>
      </c>
      <c r="W4" s="63">
        <f>(+Resumen!$B14*13*Rentas!$B$2+450)*Resumen!W$5</f>
        <v>311391214.04810554</v>
      </c>
      <c r="X4" s="63">
        <f>(+Resumen!$B14*13*Rentas!$B$2+450)*Resumen!X$5</f>
        <v>324375649.16140568</v>
      </c>
      <c r="Y4" s="63">
        <f>(+Resumen!$B14*13*Rentas!$B$2+450)*Resumen!Y$5</f>
        <v>337235341.37866837</v>
      </c>
      <c r="Z4" s="63">
        <f>(+Resumen!$B14*13*Rentas!$B$2+450)*Resumen!Z$5</f>
        <v>349962713.87942326</v>
      </c>
      <c r="AA4" s="63">
        <f>(+Resumen!$B14*13*Rentas!$B$2+450)*Resumen!AA$5</f>
        <v>362548072.74735618</v>
      </c>
      <c r="AB4" s="63">
        <f>(+Resumen!$B14*13*Rentas!$B$2+450)*Resumen!AB$5</f>
        <v>374964774.33360004</v>
      </c>
      <c r="AC4" s="63">
        <f>(+Resumen!$B14*13*Rentas!$B$2+450)*Resumen!AC$5</f>
        <v>387181598.51215816</v>
      </c>
      <c r="AD4" s="63">
        <f>(+Resumen!$B14*13*Rentas!$B$2+450)*Resumen!AD$5</f>
        <v>399159112.06885606</v>
      </c>
      <c r="AE4" s="63">
        <f>(+Resumen!$B14*13*Rentas!$B$2+450)*Resumen!AE$5</f>
        <v>410850034.67612499</v>
      </c>
      <c r="AF4" s="63">
        <f>(+Resumen!$B14*13*Rentas!$B$2+450)*Resumen!AF$5</f>
        <v>422198147.42937952</v>
      </c>
      <c r="AG4" s="63">
        <f>(+Resumen!$B14*13*Rentas!$B$2+450)*Resumen!AG$5</f>
        <v>433137351.19430995</v>
      </c>
      <c r="AH4" s="63">
        <f>(+Resumen!$B14*13*Rentas!$B$2+450)*Resumen!AH$5</f>
        <v>443690706.0836674</v>
      </c>
      <c r="AI4" s="63">
        <f>(+Resumen!$B14*13*Rentas!$B$2+450)*Resumen!AI$5</f>
        <v>453749372.95640367</v>
      </c>
      <c r="AJ4" s="63">
        <f>(+Resumen!$B14*13*Rentas!$B$2+450)*Resumen!AJ$5</f>
        <v>463189306.80336928</v>
      </c>
      <c r="AK4" s="63">
        <f>(+Resumen!$B14*13*Rentas!$B$2+450)*Resumen!AK$5</f>
        <v>471876807.26797694</v>
      </c>
      <c r="AL4" s="63">
        <f>(+Resumen!$B14*13*Rentas!$B$2+450)*Resumen!AL$5</f>
        <v>479678283.10598111</v>
      </c>
      <c r="AM4" s="63">
        <f>(+Resumen!$B14*13*Rentas!$B$2+450)*Resumen!AM$5</f>
        <v>486474457.31048995</v>
      </c>
      <c r="AN4" s="63">
        <f>(+Resumen!$B14*13*Rentas!$B$2+450)*Resumen!AN$5</f>
        <v>492178008.10893166</v>
      </c>
      <c r="AO4" s="63">
        <f>(+Resumen!$B14*13*Rentas!$B$2+450)*Resumen!AO$5</f>
        <v>496751877.78513473</v>
      </c>
      <c r="AP4" s="63">
        <f>(+Resumen!$B14*13*Rentas!$B$2+450)*Resumen!AP$5</f>
        <v>500223657.42804778</v>
      </c>
      <c r="AQ4" s="63">
        <f>(+Resumen!$B14*13*Rentas!$B$2+450)*Resumen!AQ$5</f>
        <v>502690530.23766023</v>
      </c>
      <c r="AR4" s="63">
        <f>(+Resumen!$B14*13*Rentas!$B$2+450)*Resumen!AR$5</f>
        <v>504310414.94742709</v>
      </c>
      <c r="AS4" s="63">
        <f>(+Resumen!$B14*13*Rentas!$B$2+450)*Resumen!AS$5</f>
        <v>505278841.50841844</v>
      </c>
      <c r="AT4" s="63">
        <f>(+Resumen!$B14*13*Rentas!$B$2+450)*Resumen!AT$5</f>
        <v>505796810.4605251</v>
      </c>
      <c r="AU4" s="63">
        <f>(+Resumen!$B14*13*Rentas!$B$2+450)*Resumen!AU$5</f>
        <v>506039618.6902746</v>
      </c>
      <c r="AV4" s="63">
        <f>(+Resumen!$B14*13*Rentas!$B$2+450)*Resumen!AV$5</f>
        <v>506136964.82631254</v>
      </c>
      <c r="AW4" s="63">
        <f>(+Resumen!$B14*13*Rentas!$B$2+450)*Resumen!AW$5</f>
        <v>506169370.58748764</v>
      </c>
      <c r="AX4" s="63">
        <f>(+Resumen!$B14*13*Rentas!$B$2+450)*Resumen!AX$5</f>
        <v>506178006.20036429</v>
      </c>
      <c r="AY4" s="63">
        <f>(+Resumen!$B14*13*Rentas!$B$2+450)*Resumen!AY$5</f>
        <v>506179764.4970724</v>
      </c>
    </row>
    <row r="5" spans="1:51" x14ac:dyDescent="0.3">
      <c r="A5" s="51" t="s">
        <v>41</v>
      </c>
      <c r="B5" s="63">
        <f>(+Resumen!$B15*13*Rentas!$B$2+450)*Resumen!$B$5</f>
        <v>14251193.995943028</v>
      </c>
      <c r="C5" s="63">
        <f>(+Resumen!$B15*13*Rentas!$B$2+450)*Resumen!C$5</f>
        <v>28458860.733992685</v>
      </c>
      <c r="D5" s="63">
        <f>(+Resumen!$B15*13*Rentas!$B$2+450)*Resumen!D$5</f>
        <v>42620553.138995774</v>
      </c>
      <c r="E5" s="63">
        <f>(+Resumen!$B15*13*Rentas!$B$2+450)*Resumen!E$5</f>
        <v>56733442.388220564</v>
      </c>
      <c r="F5" s="63">
        <f>(+Resumen!$B15*13*Rentas!$B$2+450)*Resumen!F$5</f>
        <v>70794318.954433337</v>
      </c>
      <c r="G5" s="63">
        <f>(+Resumen!$B15*13*Rentas!$B$2+450)*Resumen!G$5</f>
        <v>84799948.906788602</v>
      </c>
      <c r="H5" s="63">
        <f>(+Resumen!$B15*13*Rentas!$B$2+450)*Resumen!H$5</f>
        <v>98746561.20316565</v>
      </c>
      <c r="I5" s="63">
        <f>(+Resumen!$B15*13*Rentas!$B$2+450)*Resumen!I$5</f>
        <v>112630164.43850766</v>
      </c>
      <c r="J5" s="63">
        <f>(+Resumen!$B15*13*Rentas!$B$2+450)*Resumen!J$5</f>
        <v>126446504.13995716</v>
      </c>
      <c r="K5" s="63">
        <f>(+Resumen!$B15*13*Rentas!$B$2+450)*Resumen!K$5</f>
        <v>140191124.86721939</v>
      </c>
      <c r="L5" s="63">
        <f>(+Resumen!$B15*13*Rentas!$B$2+450)*Resumen!L$5</f>
        <v>153859601.89209571</v>
      </c>
      <c r="M5" s="63">
        <f>(+Resumen!$B15*13*Rentas!$B$2+450)*Resumen!M$5</f>
        <v>167446867.6557301</v>
      </c>
      <c r="N5" s="63">
        <f>(+Resumen!$B15*13*Rentas!$B$2+450)*Resumen!N$5</f>
        <v>180947195.58944762</v>
      </c>
      <c r="O5" s="63">
        <f>(+Resumen!$B15*13*Rentas!$B$2+450)*Resumen!O$5</f>
        <v>194354841.79706016</v>
      </c>
      <c r="P5" s="63">
        <f>(+Resumen!$B15*13*Rentas!$B$2+450)*Resumen!P$5</f>
        <v>207664247.73586208</v>
      </c>
      <c r="Q5" s="63">
        <f>(+Resumen!$B15*13*Rentas!$B$2+450)*Resumen!Q$5</f>
        <v>220869976.45126176</v>
      </c>
      <c r="R5" s="63">
        <f>(+Resumen!$B15*13*Rentas!$B$2+450)*Resumen!R$5</f>
        <v>233964935.26839206</v>
      </c>
      <c r="S5" s="63">
        <f>(+Resumen!$B15*13*Rentas!$B$2+450)*Resumen!S$5</f>
        <v>246941778.39704427</v>
      </c>
      <c r="T5" s="63">
        <f>(+Resumen!$B15*13*Rentas!$B$2+450)*Resumen!T$5</f>
        <v>259793511.69680482</v>
      </c>
      <c r="U5" s="63">
        <f>(+Resumen!$B15*13*Rentas!$B$2+450)*Resumen!U$5</f>
        <v>272538687.65181208</v>
      </c>
      <c r="V5" s="63">
        <f>(+Resumen!$B15*13*Rentas!$B$2+450)*Resumen!V$5</f>
        <v>285176267.42655188</v>
      </c>
      <c r="W5" s="63">
        <f>(+Resumen!$B15*13*Rentas!$B$2+450)*Resumen!W$5</f>
        <v>297703821.04484099</v>
      </c>
      <c r="X5" s="63">
        <f>(+Resumen!$B15*13*Rentas!$B$2+450)*Resumen!X$5</f>
        <v>310117517.29877919</v>
      </c>
      <c r="Y5" s="63">
        <f>(+Resumen!$B15*13*Rentas!$B$2+450)*Resumen!Y$5</f>
        <v>322411953.8076663</v>
      </c>
      <c r="Z5" s="63">
        <f>(+Resumen!$B15*13*Rentas!$B$2+450)*Resumen!Z$5</f>
        <v>334579886.79485208</v>
      </c>
      <c r="AA5" s="63">
        <f>(+Resumen!$B15*13*Rentas!$B$2+450)*Resumen!AA$5</f>
        <v>346612048.44609696</v>
      </c>
      <c r="AB5" s="63">
        <f>(+Resumen!$B15*13*Rentas!$B$2+450)*Resumen!AB$5</f>
        <v>358482966.25056428</v>
      </c>
      <c r="AC5" s="63">
        <f>(+Resumen!$B15*13*Rentas!$B$2+450)*Resumen!AC$5</f>
        <v>370162792.38216436</v>
      </c>
      <c r="AD5" s="63">
        <f>(+Resumen!$B15*13*Rentas!$B$2+450)*Resumen!AD$5</f>
        <v>381613826.93798995</v>
      </c>
      <c r="AE5" s="63">
        <f>(+Resumen!$B15*13*Rentas!$B$2+450)*Resumen!AE$5</f>
        <v>392790867.8264519</v>
      </c>
      <c r="AF5" s="63">
        <f>(+Resumen!$B15*13*Rentas!$B$2+450)*Resumen!AF$5</f>
        <v>403640167.27961391</v>
      </c>
      <c r="AG5" s="63">
        <f>(+Resumen!$B15*13*Rentas!$B$2+450)*Resumen!AG$5</f>
        <v>414098531.59141105</v>
      </c>
      <c r="AH5" s="63">
        <f>(+Resumen!$B15*13*Rentas!$B$2+450)*Resumen!AH$5</f>
        <v>424188007.25310588</v>
      </c>
      <c r="AI5" s="63">
        <f>(+Resumen!$B15*13*Rentas!$B$2+450)*Resumen!AI$5</f>
        <v>433804539.21527022</v>
      </c>
      <c r="AJ5" s="63">
        <f>(+Resumen!$B15*13*Rentas!$B$2+450)*Resumen!AJ$5</f>
        <v>442829534.94369185</v>
      </c>
      <c r="AK5" s="63">
        <f>(+Resumen!$B15*13*Rentas!$B$2+450)*Resumen!AK$5</f>
        <v>451135170.96347684</v>
      </c>
      <c r="AL5" s="63">
        <f>(+Resumen!$B15*13*Rentas!$B$2+450)*Resumen!AL$5</f>
        <v>458593728.11597264</v>
      </c>
      <c r="AM5" s="63">
        <f>(+Resumen!$B15*13*Rentas!$B$2+450)*Resumen!AM$5</f>
        <v>465091172.28874272</v>
      </c>
      <c r="AN5" s="63">
        <f>(+Resumen!$B15*13*Rentas!$B$2+450)*Resumen!AN$5</f>
        <v>470544019.99162346</v>
      </c>
      <c r="AO5" s="63">
        <f>(+Resumen!$B15*13*Rentas!$B$2+450)*Resumen!AO$5</f>
        <v>474916842.40322953</v>
      </c>
      <c r="AP5" s="63">
        <f>(+Resumen!$B15*13*Rentas!$B$2+450)*Resumen!AP$5</f>
        <v>478236017.82916576</v>
      </c>
      <c r="AQ5" s="63">
        <f>(+Resumen!$B15*13*Rentas!$B$2+450)*Resumen!AQ$5</f>
        <v>480594457.72188473</v>
      </c>
      <c r="AR5" s="63">
        <f>(+Resumen!$B15*13*Rentas!$B$2+450)*Resumen!AR$5</f>
        <v>482143139.39944547</v>
      </c>
      <c r="AS5" s="63">
        <f>(+Resumen!$B15*13*Rentas!$B$2+450)*Resumen!AS$5</f>
        <v>483068998.17323834</v>
      </c>
      <c r="AT5" s="63">
        <f>(+Resumen!$B15*13*Rentas!$B$2+450)*Resumen!AT$5</f>
        <v>483564199.48036617</v>
      </c>
      <c r="AU5" s="63">
        <f>(+Resumen!$B15*13*Rentas!$B$2+450)*Resumen!AU$5</f>
        <v>483796334.92451644</v>
      </c>
      <c r="AV5" s="63">
        <f>(+Resumen!$B15*13*Rentas!$B$2+450)*Resumen!AV$5</f>
        <v>483889402.15106308</v>
      </c>
      <c r="AW5" s="63">
        <f>(+Resumen!$B15*13*Rentas!$B$2+450)*Resumen!AW$5</f>
        <v>483920383.49700505</v>
      </c>
      <c r="AX5" s="63">
        <f>(+Resumen!$B15*13*Rentas!$B$2+450)*Resumen!AX$5</f>
        <v>483928639.52618778</v>
      </c>
      <c r="AY5" s="63">
        <f>(+Resumen!$B15*13*Rentas!$B$2+450)*Resumen!AY$5</f>
        <v>483930320.53587884</v>
      </c>
    </row>
    <row r="6" spans="1:51" x14ac:dyDescent="0.3">
      <c r="A6" s="51" t="s">
        <v>42</v>
      </c>
      <c r="B6" s="63">
        <f>(+Resumen!$B16*13*Rentas!$B$2+450)*Resumen!$B$5</f>
        <v>12202184.592777427</v>
      </c>
      <c r="C6" s="63">
        <f>(+Resumen!$B16*13*Rentas!$B$2+450)*Resumen!C$5</f>
        <v>24367100.193512253</v>
      </c>
      <c r="D6" s="63">
        <f>(+Resumen!$B16*13*Rentas!$B$2+450)*Resumen!D$5</f>
        <v>36492651.562834345</v>
      </c>
      <c r="E6" s="63">
        <f>(+Resumen!$B16*13*Rentas!$B$2+450)*Resumen!E$5</f>
        <v>48576416.60073141</v>
      </c>
      <c r="F6" s="63">
        <f>(+Resumen!$B16*13*Rentas!$B$2+450)*Resumen!F$5</f>
        <v>60615647.239653982</v>
      </c>
      <c r="G6" s="63">
        <f>(+Resumen!$B16*13*Rentas!$B$2+450)*Resumen!G$5</f>
        <v>72607574.517145425</v>
      </c>
      <c r="H6" s="63">
        <f>(+Resumen!$B16*13*Rentas!$B$2+450)*Resumen!H$5</f>
        <v>84548969.584305286</v>
      </c>
      <c r="I6" s="63">
        <f>(+Resumen!$B16*13*Rentas!$B$2+450)*Resumen!I$5</f>
        <v>96436414.912658274</v>
      </c>
      <c r="J6" s="63">
        <f>(+Resumen!$B16*13*Rentas!$B$2+450)*Resumen!J$5</f>
        <v>108266267.72931346</v>
      </c>
      <c r="K6" s="63">
        <f>(+Resumen!$B16*13*Rentas!$B$2+450)*Resumen!K$5</f>
        <v>120034713.18865621</v>
      </c>
      <c r="L6" s="63">
        <f>(+Resumen!$B16*13*Rentas!$B$2+450)*Resumen!L$5</f>
        <v>131737962.74144161</v>
      </c>
      <c r="M6" s="63">
        <f>(+Resumen!$B16*13*Rentas!$B$2+450)*Resumen!M$5</f>
        <v>143371677.43272918</v>
      </c>
      <c r="N6" s="63">
        <f>(+Resumen!$B16*13*Rentas!$B$2+450)*Resumen!N$5</f>
        <v>154930954.04893035</v>
      </c>
      <c r="O6" s="63">
        <f>(+Resumen!$B16*13*Rentas!$B$2+450)*Resumen!O$5</f>
        <v>166410874.54025999</v>
      </c>
      <c r="P6" s="63">
        <f>(+Resumen!$B16*13*Rentas!$B$2+450)*Resumen!P$5</f>
        <v>177806679.56064647</v>
      </c>
      <c r="Q6" s="63">
        <f>(+Resumen!$B16*13*Rentas!$B$2+450)*Resumen!Q$5</f>
        <v>189113713.87042576</v>
      </c>
      <c r="R6" s="63">
        <f>(+Resumen!$B16*13*Rentas!$B$2+450)*Resumen!R$5</f>
        <v>200325904.56595132</v>
      </c>
      <c r="S6" s="63">
        <f>(+Resumen!$B16*13*Rentas!$B$2+450)*Resumen!S$5</f>
        <v>211436962.02067456</v>
      </c>
      <c r="T6" s="63">
        <f>(+Resumen!$B16*13*Rentas!$B$2+450)*Resumen!T$5</f>
        <v>222440897.69830731</v>
      </c>
      <c r="U6" s="63">
        <f>(+Resumen!$B16*13*Rentas!$B$2+450)*Resumen!U$5</f>
        <v>233353596.64231855</v>
      </c>
      <c r="V6" s="63">
        <f>(+Resumen!$B16*13*Rentas!$B$2+450)*Resumen!V$5</f>
        <v>244174169.37897655</v>
      </c>
      <c r="W6" s="63">
        <f>(+Resumen!$B16*13*Rentas!$B$2+450)*Resumen!W$5</f>
        <v>254900535.30942398</v>
      </c>
      <c r="X6" s="63">
        <f>(+Resumen!$B16*13*Rentas!$B$2+450)*Resumen!X$5</f>
        <v>265529414.06950158</v>
      </c>
      <c r="Y6" s="63">
        <f>(+Resumen!$B16*13*Rentas!$B$2+450)*Resumen!Y$5</f>
        <v>276056180.02246869</v>
      </c>
      <c r="Z6" s="63">
        <f>(+Resumen!$B16*13*Rentas!$B$2+450)*Resumen!Z$5</f>
        <v>286474630.88802099</v>
      </c>
      <c r="AA6" s="63">
        <f>(+Resumen!$B16*13*Rentas!$B$2+450)*Resumen!AA$5</f>
        <v>296776831.36051637</v>
      </c>
      <c r="AB6" s="63">
        <f>(+Resumen!$B16*13*Rentas!$B$2+450)*Resumen!AB$5</f>
        <v>306940971.31798476</v>
      </c>
      <c r="AC6" s="63">
        <f>(+Resumen!$B16*13*Rentas!$B$2+450)*Resumen!AC$5</f>
        <v>316941494.39765811</v>
      </c>
      <c r="AD6" s="63">
        <f>(+Resumen!$B16*13*Rentas!$B$2+450)*Resumen!AD$5</f>
        <v>326746121.11653048</v>
      </c>
      <c r="AE6" s="63">
        <f>(+Resumen!$B16*13*Rentas!$B$2+450)*Resumen!AE$5</f>
        <v>336316148.45324761</v>
      </c>
      <c r="AF6" s="63">
        <f>(+Resumen!$B16*13*Rentas!$B$2+450)*Resumen!AF$5</f>
        <v>345605556.391101</v>
      </c>
      <c r="AG6" s="63">
        <f>(+Resumen!$B16*13*Rentas!$B$2+450)*Resumen!AG$5</f>
        <v>354560237.09416306</v>
      </c>
      <c r="AH6" s="63">
        <f>(+Resumen!$B16*13*Rentas!$B$2+450)*Resumen!AH$5</f>
        <v>363199067.25136828</v>
      </c>
      <c r="AI6" s="63">
        <f>(+Resumen!$B16*13*Rentas!$B$2+450)*Resumen!AI$5</f>
        <v>371432952.64918673</v>
      </c>
      <c r="AJ6" s="63">
        <f>(+Resumen!$B16*13*Rentas!$B$2+450)*Resumen!AJ$5</f>
        <v>379160351.76104915</v>
      </c>
      <c r="AK6" s="63">
        <f>(+Resumen!$B16*13*Rentas!$B$2+450)*Resumen!AK$5</f>
        <v>386271819.32669234</v>
      </c>
      <c r="AL6" s="63">
        <f>(+Resumen!$B16*13*Rentas!$B$2+450)*Resumen!AL$5</f>
        <v>392657999.403705</v>
      </c>
      <c r="AM6" s="63">
        <f>(+Resumen!$B16*13*Rentas!$B$2+450)*Resumen!AM$5</f>
        <v>398221253.48613322</v>
      </c>
      <c r="AN6" s="63">
        <f>(+Resumen!$B16*13*Rentas!$B$2+450)*Resumen!AN$5</f>
        <v>402890101.1802839</v>
      </c>
      <c r="AO6" s="63">
        <f>(+Resumen!$B16*13*Rentas!$B$2+450)*Resumen!AO$5</f>
        <v>406634207.55291778</v>
      </c>
      <c r="AP6" s="63">
        <f>(+Resumen!$B16*13*Rentas!$B$2+450)*Resumen!AP$5</f>
        <v>409476158.28733444</v>
      </c>
      <c r="AQ6" s="63">
        <f>(+Resumen!$B16*13*Rentas!$B$2+450)*Resumen!AQ$5</f>
        <v>411495506.20513833</v>
      </c>
      <c r="AR6" s="63">
        <f>(+Resumen!$B16*13*Rentas!$B$2+450)*Resumen!AR$5</f>
        <v>412821521.39449215</v>
      </c>
      <c r="AS6" s="63">
        <f>(+Resumen!$B16*13*Rentas!$B$2+450)*Resumen!AS$5</f>
        <v>413614261.96541411</v>
      </c>
      <c r="AT6" s="63">
        <f>(+Resumen!$B16*13*Rentas!$B$2+450)*Resumen!AT$5</f>
        <v>414038264.17616767</v>
      </c>
      <c r="AU6" s="63">
        <f>(+Resumen!$B16*13*Rentas!$B$2+450)*Resumen!AU$5</f>
        <v>414237023.63034779</v>
      </c>
      <c r="AV6" s="63">
        <f>(+Resumen!$B16*13*Rentas!$B$2+450)*Resumen!AV$5</f>
        <v>414316709.82914513</v>
      </c>
      <c r="AW6" s="63">
        <f>(+Resumen!$B16*13*Rentas!$B$2+450)*Resumen!AW$5</f>
        <v>414343236.73645014</v>
      </c>
      <c r="AX6" s="63">
        <f>(+Resumen!$B16*13*Rentas!$B$2+450)*Resumen!AX$5</f>
        <v>414350305.72955483</v>
      </c>
      <c r="AY6" s="63">
        <f>(+Resumen!$B16*13*Rentas!$B$2+450)*Resumen!AY$5</f>
        <v>414351745.04688913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A386-24A8-4E4C-965A-509927D61D6E}">
  <dimension ref="A2:AZ12"/>
  <sheetViews>
    <sheetView workbookViewId="0">
      <selection activeCell="J20" sqref="J20"/>
    </sheetView>
  </sheetViews>
  <sheetFormatPr defaultRowHeight="15.6" x14ac:dyDescent="0.3"/>
  <cols>
    <col min="1" max="1" width="17.59765625" bestFit="1" customWidth="1"/>
    <col min="2" max="2" width="10" bestFit="1" customWidth="1"/>
    <col min="3" max="7" width="11.796875" bestFit="1" customWidth="1"/>
    <col min="8" max="33" width="13.5" bestFit="1" customWidth="1"/>
    <col min="34" max="40" width="12.5" bestFit="1" customWidth="1"/>
    <col min="41" max="52" width="14.19921875" bestFit="1" customWidth="1"/>
  </cols>
  <sheetData>
    <row r="2" spans="1:52" x14ac:dyDescent="0.3">
      <c r="A2" s="50" t="s">
        <v>25</v>
      </c>
      <c r="B2" s="51" t="s">
        <v>28</v>
      </c>
      <c r="C2" s="52">
        <v>1</v>
      </c>
      <c r="D2" s="52">
        <v>2</v>
      </c>
      <c r="E2" s="52">
        <v>3</v>
      </c>
      <c r="F2" s="52">
        <v>4</v>
      </c>
      <c r="G2" s="52">
        <v>5</v>
      </c>
      <c r="H2" s="52">
        <v>6</v>
      </c>
      <c r="I2" s="52">
        <v>7</v>
      </c>
      <c r="J2" s="52">
        <v>8</v>
      </c>
      <c r="K2" s="52">
        <v>9</v>
      </c>
      <c r="L2" s="52">
        <v>10</v>
      </c>
      <c r="M2" s="52">
        <v>11</v>
      </c>
      <c r="N2" s="52">
        <v>12</v>
      </c>
      <c r="O2" s="52">
        <v>13</v>
      </c>
      <c r="P2" s="52">
        <v>14</v>
      </c>
      <c r="Q2" s="52">
        <v>15</v>
      </c>
      <c r="R2" s="52">
        <v>16</v>
      </c>
      <c r="S2" s="52">
        <v>17</v>
      </c>
      <c r="T2" s="52">
        <v>18</v>
      </c>
      <c r="U2" s="52">
        <v>19</v>
      </c>
      <c r="V2" s="52">
        <v>20</v>
      </c>
      <c r="W2" s="52">
        <v>21</v>
      </c>
      <c r="X2" s="52">
        <v>22</v>
      </c>
      <c r="Y2" s="52">
        <v>23</v>
      </c>
      <c r="Z2" s="52">
        <v>24</v>
      </c>
      <c r="AA2" s="52">
        <v>25</v>
      </c>
      <c r="AB2" s="52">
        <v>26</v>
      </c>
      <c r="AC2" s="52">
        <v>27</v>
      </c>
      <c r="AD2" s="52">
        <v>28</v>
      </c>
      <c r="AE2" s="52">
        <v>29</v>
      </c>
      <c r="AF2" s="52">
        <v>30</v>
      </c>
      <c r="AG2" s="52">
        <v>31</v>
      </c>
      <c r="AH2" s="52">
        <v>32</v>
      </c>
      <c r="AI2" s="52">
        <v>33</v>
      </c>
      <c r="AJ2" s="52">
        <v>34</v>
      </c>
      <c r="AK2" s="52">
        <v>35</v>
      </c>
      <c r="AL2" s="52">
        <v>36</v>
      </c>
      <c r="AM2" s="52">
        <v>37</v>
      </c>
      <c r="AN2" s="52">
        <v>38</v>
      </c>
      <c r="AO2" s="52">
        <v>39</v>
      </c>
      <c r="AP2" s="52">
        <v>40</v>
      </c>
      <c r="AQ2" s="52">
        <v>41</v>
      </c>
      <c r="AR2" s="52">
        <v>42</v>
      </c>
      <c r="AS2" s="52">
        <v>43</v>
      </c>
      <c r="AT2" s="52">
        <v>44</v>
      </c>
      <c r="AU2" s="52">
        <v>45</v>
      </c>
      <c r="AV2" s="52">
        <v>46</v>
      </c>
      <c r="AW2" s="52">
        <v>47</v>
      </c>
      <c r="AX2" s="52">
        <v>48</v>
      </c>
      <c r="AY2" s="52">
        <v>49</v>
      </c>
      <c r="AZ2" s="52">
        <v>50</v>
      </c>
    </row>
    <row r="3" spans="1:52" x14ac:dyDescent="0.3">
      <c r="A3" s="65" t="s">
        <v>38</v>
      </c>
      <c r="B3" s="53" t="s">
        <v>27</v>
      </c>
      <c r="C3" s="48">
        <f>Rentas!$B$6-Gasto_Pen!B2</f>
        <v>201553118.42267671</v>
      </c>
      <c r="D3" s="48">
        <f>Rentas!$B$6-Gasto_Pen!C2</f>
        <v>185565324.51190066</v>
      </c>
      <c r="E3" s="48">
        <f>Rentas!$B$6-Gasto_Pen!D2</f>
        <v>169629265.21564549</v>
      </c>
      <c r="F3" s="48">
        <f>Rentas!$B$6-Gasto_Pen!E2</f>
        <v>153748123.78952092</v>
      </c>
      <c r="G3" s="48">
        <f>Rentas!$B$6-Gasto_Pen!F2</f>
        <v>137925511.89340815</v>
      </c>
      <c r="H3" s="48">
        <f>Rentas!$B$6-Gasto_Pen!G2</f>
        <v>122165068.64841221</v>
      </c>
      <c r="I3" s="48">
        <f>Rentas!$B$6-Gasto_Pen!H2</f>
        <v>106471037.58342257</v>
      </c>
      <c r="J3" s="48">
        <f>Rentas!$B$6-Gasto_Pen!I2</f>
        <v>90847910.200290963</v>
      </c>
      <c r="K3" s="48">
        <f>Rentas!$B$6-Gasto_Pen!J2</f>
        <v>75300474.029334545</v>
      </c>
      <c r="L3" s="48">
        <f>Rentas!$B$6-Gasto_Pen!K2</f>
        <v>59833742.748205513</v>
      </c>
      <c r="M3" s="48">
        <f>Rentas!$B$6-Gasto_Pen!L2</f>
        <v>44452695.474436313</v>
      </c>
      <c r="N3" s="48">
        <f>Rentas!$B$6-Gasto_Pen!M2</f>
        <v>29163034.698669136</v>
      </c>
      <c r="O3" s="48">
        <f>Rentas!$B$6-Gasto_Pen!N2</f>
        <v>13971204.490959913</v>
      </c>
      <c r="P3" s="48">
        <f>Rentas!$B$6-Gasto_Pen!O2</f>
        <v>-1116331.5800989568</v>
      </c>
      <c r="Q3" s="48">
        <f>Rentas!$B$6-Gasto_Pen!P2</f>
        <v>-16093318.522969365</v>
      </c>
      <c r="R3" s="48">
        <f>Rentas!$B$6-Gasto_Pen!Q2</f>
        <v>-30953638.16841808</v>
      </c>
      <c r="S3" s="48">
        <f>Rentas!$B$6-Gasto_Pen!R2</f>
        <v>-45689309.176078409</v>
      </c>
      <c r="T3" s="48">
        <f>Rentas!$B$6-Gasto_Pen!S2</f>
        <v>-60292065.376555175</v>
      </c>
      <c r="U3" s="48">
        <f>Rentas!$B$6-Gasto_Pen!T2</f>
        <v>-74754036.309654027</v>
      </c>
      <c r="V3" s="48">
        <f>Rentas!$B$6-Gasto_Pen!U2</f>
        <v>-89096098.963722616</v>
      </c>
      <c r="W3" s="48">
        <f>Rentas!$B$6-Gasto_Pen!V2</f>
        <v>-103317084.34399113</v>
      </c>
      <c r="X3" s="48">
        <f>Rentas!$B$6-Gasto_Pen!W2</f>
        <v>-117414258.01424691</v>
      </c>
      <c r="Y3" s="48">
        <f>Rentas!$B$6-Gasto_Pen!X2</f>
        <v>-131383308.74144474</v>
      </c>
      <c r="Z3" s="48">
        <f>Rentas!$B$6-Gasto_Pen!Y2</f>
        <v>-145218157.26212385</v>
      </c>
      <c r="AA3" s="48">
        <f>Rentas!$B$6-Gasto_Pen!Z2</f>
        <v>-158910652.20207515</v>
      </c>
      <c r="AB3" s="48">
        <f>Rentas!$B$6-Gasto_Pen!AA2</f>
        <v>-172450364.55090615</v>
      </c>
      <c r="AC3" s="48">
        <f>Rentas!$B$6-Gasto_Pen!AB2</f>
        <v>-185808630.25975105</v>
      </c>
      <c r="AD3" s="48">
        <f>Rentas!$B$6-Gasto_Pen!AC2</f>
        <v>-198951861.76627448</v>
      </c>
      <c r="AE3" s="48">
        <f>Rentas!$B$6-Gasto_Pen!AD2</f>
        <v>-211837635.61775532</v>
      </c>
      <c r="AF3" s="48">
        <f>Rentas!$B$6-Gasto_Pen!AE2</f>
        <v>-224415086.19790438</v>
      </c>
      <c r="AG3" s="48">
        <f>Rentas!$B$6-Gasto_Pen!AF2</f>
        <v>-236623731.49705926</v>
      </c>
      <c r="AH3" s="48">
        <f>Rentas!$B$6-Gasto_Pen!AG2</f>
        <v>-248392460.05352464</v>
      </c>
      <c r="AI3" s="48">
        <f>Rentas!$B$6-Gasto_Pen!AH2</f>
        <v>-259746080.63887849</v>
      </c>
      <c r="AJ3" s="48">
        <f>Rentas!$B$6-Gasto_Pen!AI2</f>
        <v>-270567500.79055774</v>
      </c>
      <c r="AK3" s="48">
        <f>Rentas!$B$6-Gasto_Pen!AJ2</f>
        <v>-280723269.11001134</v>
      </c>
      <c r="AL3" s="48">
        <f>Rentas!$B$6-Gasto_Pen!AK2</f>
        <v>-290069546.6818676</v>
      </c>
      <c r="AM3" s="48">
        <f>Rentas!$B$6-Gasto_Pen!AL2</f>
        <v>-298462611.97713482</v>
      </c>
      <c r="AN3" s="48">
        <f>Rentas!$B$6-Gasto_Pen!AM2</f>
        <v>-305774143.15929711</v>
      </c>
      <c r="AO3" s="48">
        <f>Rentas!$B$6-Gasto_Pen!AN2</f>
        <v>-311910196.80609548</v>
      </c>
      <c r="AP3" s="48">
        <f>Rentas!$B$6-Gasto_Pen!AO2</f>
        <v>-316830905.09790456</v>
      </c>
      <c r="AQ3" s="48">
        <f>Rentas!$B$6-Gasto_Pen!AP2</f>
        <v>-320565951.36848354</v>
      </c>
      <c r="AR3" s="48">
        <f>Rentas!$B$6-Gasto_Pen!AQ2</f>
        <v>-323219888.26403034</v>
      </c>
      <c r="AS3" s="48">
        <f>Rentas!$B$6-Gasto_Pen!AR2</f>
        <v>-324962609.5673058</v>
      </c>
      <c r="AT3" s="48">
        <f>Rentas!$B$6-Gasto_Pen!AS2</f>
        <v>-326004472.35440516</v>
      </c>
      <c r="AU3" s="48">
        <f>Rentas!$B$6-Gasto_Pen!AT2</f>
        <v>-326561719.12748039</v>
      </c>
      <c r="AV3" s="48">
        <f>Rentas!$B$6-Gasto_Pen!AU2</f>
        <v>-326822939.6156075</v>
      </c>
      <c r="AW3" s="48">
        <f>Rentas!$B$6-Gasto_Pen!AV2</f>
        <v>-326927667.55336881</v>
      </c>
      <c r="AX3" s="48">
        <f>Rentas!$B$6-Gasto_Pen!AW2</f>
        <v>-326962530.65813684</v>
      </c>
      <c r="AY3" s="48">
        <f>Rentas!$B$6-Gasto_Pen!AX2</f>
        <v>-326971821.11346138</v>
      </c>
      <c r="AZ3" s="48">
        <f>Rentas!$B$6-Gasto_Pen!AY2</f>
        <v>-326973712.74260771</v>
      </c>
    </row>
    <row r="4" spans="1:52" x14ac:dyDescent="0.3">
      <c r="A4" s="65"/>
      <c r="B4" s="53" t="s">
        <v>26</v>
      </c>
      <c r="C4" s="56">
        <f>+C3</f>
        <v>201553118.42267671</v>
      </c>
      <c r="D4" s="56">
        <f>C4*(1+Rentas!$B$1)+'Flujos Reserva'!D3</f>
        <v>395180567.67148447</v>
      </c>
      <c r="E4" s="56">
        <f>D4*(1+Rentas!$B$1)+'Flujos Reserva'!E3</f>
        <v>580617055.59398937</v>
      </c>
      <c r="F4" s="56">
        <f>E4*(1+Rentas!$B$1)+'Flujos Reserva'!F3</f>
        <v>757589861.60727</v>
      </c>
      <c r="G4" s="56">
        <f>F4*(1+Rentas!$B$1)+'Flujos Reserva'!G3</f>
        <v>925818967.96496904</v>
      </c>
      <c r="H4" s="56">
        <f>G4*(1+Rentas!$B$1)+'Flujos Reserva'!H3</f>
        <v>1085016795.33198</v>
      </c>
      <c r="I4" s="56">
        <f>H4*(1+Rentas!$B$1)+'Flujos Reserva'!I3</f>
        <v>1234888504.7286818</v>
      </c>
      <c r="J4" s="56">
        <f>I4*(1+Rentas!$B$1)+'Flujos Reserva'!J3</f>
        <v>1375131955.11812</v>
      </c>
      <c r="K4" s="56">
        <f>J4*(1+Rentas!$B$1)+'Flujos Reserva'!K3</f>
        <v>1505437707.3521793</v>
      </c>
      <c r="L4" s="56">
        <f>K4*(1+Rentas!$B$1)+'Flujos Reserva'!L3</f>
        <v>1625488958.3944719</v>
      </c>
      <c r="M4" s="56">
        <f>L4*(1+Rentas!$B$1)+'Flujos Reserva'!M3</f>
        <v>1734961212.2046871</v>
      </c>
      <c r="N4" s="56">
        <f>M4*(1+Rentas!$B$1)+'Flujos Reserva'!N3</f>
        <v>1833522695.3915439</v>
      </c>
      <c r="O4" s="56">
        <f>N4*(1+Rentas!$B$1)+'Flujos Reserva'!O3</f>
        <v>1920834807.6981657</v>
      </c>
      <c r="P4" s="56">
        <f>O4*(1+Rentas!$B$1)+'Flujos Reserva'!P3</f>
        <v>1996551868.4259934</v>
      </c>
      <c r="Q4" s="56">
        <f>P4*(1+Rentas!$B$1)+'Flujos Reserva'!Q3</f>
        <v>2060320624.6400638</v>
      </c>
      <c r="R4" s="56">
        <f>Q4*(1+Rentas!$B$1)+'Flujos Reserva'!R3</f>
        <v>2111779811.4572482</v>
      </c>
      <c r="S4" s="56">
        <f>R4*(1+Rentas!$B$1)+'Flujos Reserva'!S3</f>
        <v>2150561694.73946</v>
      </c>
      <c r="T4" s="56">
        <f>S4*(1+Rentas!$B$1)+'Flujos Reserva'!T3</f>
        <v>2176292097.1524835</v>
      </c>
      <c r="U4" s="56">
        <f>T4*(1+Rentas!$B$1)+'Flujos Reserva'!U3</f>
        <v>2188589744.7289286</v>
      </c>
      <c r="V4" s="56">
        <f>U4*(1+Rentas!$B$1)+'Flujos Reserva'!V3</f>
        <v>2187037235.5543633</v>
      </c>
      <c r="W4" s="56">
        <f>V4*(1+Rentas!$B$1)+'Flujos Reserva'!W3</f>
        <v>2171201640.6325464</v>
      </c>
      <c r="X4" s="56">
        <f>W4*(1+Rentas!$B$1)+'Flujos Reserva'!X3</f>
        <v>2140635448.2436013</v>
      </c>
      <c r="Y4" s="56">
        <f>X4*(1+Rentas!$B$1)+'Flujos Reserva'!Y3</f>
        <v>2094877557.4319007</v>
      </c>
      <c r="Z4" s="56">
        <f>Y4*(1+Rentas!$B$1)+'Flujos Reserva'!Z3</f>
        <v>2033454502.4670532</v>
      </c>
      <c r="AA4" s="56">
        <f>Z4*(1+Rentas!$B$1)+'Flujos Reserva'!AA3</f>
        <v>1955882030.3636601</v>
      </c>
      <c r="AB4" s="56">
        <f>AA4*(1+Rentas!$B$1)+'Flujos Reserva'!AB3</f>
        <v>1861666947.0273004</v>
      </c>
      <c r="AC4" s="56">
        <f>AB4*(1+Rentas!$B$1)+'Flujos Reserva'!AC3</f>
        <v>1750324994.6486413</v>
      </c>
      <c r="AD4" s="56">
        <f>AC4*(1+Rentas!$B$1)+'Flujos Reserva'!AD3</f>
        <v>1621386132.6683125</v>
      </c>
      <c r="AE4" s="56">
        <f>AD4*(1+Rentas!$B$1)+'Flujos Reserva'!AE3</f>
        <v>1474403942.3572898</v>
      </c>
      <c r="AF4" s="56">
        <f>AE4*(1+Rentas!$B$1)+'Flujos Reserva'!AF3</f>
        <v>1308965013.853677</v>
      </c>
      <c r="AG4" s="56">
        <f>AF4*(1+Rentas!$B$1)+'Flujos Reserva'!AG3</f>
        <v>1124699882.9107649</v>
      </c>
      <c r="AH4" s="56">
        <f>AG4*(1+Rentas!$B$1)+'Flujos Reserva'!AH3</f>
        <v>921295418.17367089</v>
      </c>
      <c r="AI4" s="56">
        <f>AH4*(1+Rentas!$B$1)+'Flujos Reserva'!AI3</f>
        <v>698401154.26173925</v>
      </c>
      <c r="AJ4" s="56">
        <f>AI4*(1+Rentas!$B$1)+'Flujos Reserva'!AJ3</f>
        <v>455769699.64165115</v>
      </c>
      <c r="AK4" s="56">
        <f>AJ4*(1+Rentas!$B$1)+'Flujos Reserva'!AK3</f>
        <v>193277218.51730585</v>
      </c>
      <c r="AL4" s="56">
        <f>AK4*(1+Rentas!$B$1)+'Flujos Reserva'!AL3</f>
        <v>-89061239.42386952</v>
      </c>
      <c r="AM4" s="56">
        <f>AL4*(1+Rentas!$B$1)+'Flujos Reserva'!AM3</f>
        <v>-391086300.97795916</v>
      </c>
      <c r="AN4" s="56">
        <f>AM4*(1+Rentas!$B$1)+'Flujos Reserva'!AN3</f>
        <v>-712503896.17637467</v>
      </c>
      <c r="AO4" s="56">
        <f>AN4*(1+Rentas!$B$1)+'Flujos Reserva'!AO3</f>
        <v>-1052914248.8295251</v>
      </c>
      <c r="AP4" s="56">
        <f>AO4*(1+Rentas!$B$1)+'Flujos Reserva'!AP3</f>
        <v>-1411861723.8806109</v>
      </c>
      <c r="AQ4" s="56">
        <f>AP4*(1+Rentas!$B$1)+'Flujos Reserva'!AQ3</f>
        <v>-1788902144.204319</v>
      </c>
      <c r="AR4" s="56">
        <f>AQ4*(1+Rentas!$B$1)+'Flujos Reserva'!AR3</f>
        <v>-2183678118.2365222</v>
      </c>
      <c r="AS4" s="56">
        <f>AR4*(1+Rentas!$B$1)+'Flujos Reserva'!AS3</f>
        <v>-2595987852.533289</v>
      </c>
      <c r="AT4" s="56">
        <f>AS4*(1+Rentas!$B$1)+'Flujos Reserva'!AT3</f>
        <v>-3025831838.9890261</v>
      </c>
      <c r="AU4" s="56">
        <f>AT4*(1+Rentas!$B$1)+'Flujos Reserva'!AU3</f>
        <v>-3473426831.6760678</v>
      </c>
      <c r="AV4" s="56">
        <f>AU4*(1+Rentas!$B$1)+'Flujos Reserva'!AV3</f>
        <v>-3939186844.5587177</v>
      </c>
      <c r="AW4" s="56">
        <f>AV4*(1+Rentas!$B$1)+'Flujos Reserva'!AW3</f>
        <v>-4423681985.8944349</v>
      </c>
      <c r="AX4" s="56">
        <f>AW4*(1+Rentas!$B$1)+'Flujos Reserva'!AX3</f>
        <v>-4927591795.9883499</v>
      </c>
      <c r="AY4" s="56">
        <f>AX4*(1+Rentas!$B$1)+'Flujos Reserva'!AY3</f>
        <v>-5451667288.9413452</v>
      </c>
      <c r="AZ4" s="56">
        <f>AY4*(1+Rentas!$B$1)+'Flujos Reserva'!AZ3</f>
        <v>-5996707693.2416077</v>
      </c>
    </row>
    <row r="5" spans="1:52" x14ac:dyDescent="0.3">
      <c r="A5" s="65" t="s">
        <v>39</v>
      </c>
      <c r="B5" s="53" t="s">
        <v>27</v>
      </c>
      <c r="C5" s="48">
        <f>Rentas!$B$7-Gasto_Pen!B3</f>
        <v>192139620.7620528</v>
      </c>
      <c r="D5" s="48">
        <f>Rentas!$B$7-Gasto_Pen!C3</f>
        <v>176897880.04695329</v>
      </c>
      <c r="E5" s="48">
        <f>Rentas!$B$7-Gasto_Pen!D3</f>
        <v>161705459.80626839</v>
      </c>
      <c r="F5" s="48">
        <f>Rentas!$B$7-Gasto_Pen!E3</f>
        <v>146565394.75241086</v>
      </c>
      <c r="G5" s="48">
        <f>Rentas!$B$7-Gasto_Pen!F3</f>
        <v>131481128.01104067</v>
      </c>
      <c r="H5" s="48">
        <f>Rentas!$B$7-Gasto_Pen!G3</f>
        <v>116456128.88759317</v>
      </c>
      <c r="I5" s="48">
        <f>Rentas!$B$7-Gasto_Pen!H3</f>
        <v>101494442.89124933</v>
      </c>
      <c r="J5" s="48">
        <f>Rentas!$B$7-Gasto_Pen!I3</f>
        <v>86600351.932761073</v>
      </c>
      <c r="K5" s="48">
        <f>Rentas!$B$7-Gasto_Pen!J3</f>
        <v>71778420.137495965</v>
      </c>
      <c r="L5" s="48">
        <f>Rentas!$B$7-Gasto_Pen!K3</f>
        <v>57033427.225234628</v>
      </c>
      <c r="M5" s="48">
        <f>Rentas!$B$7-Gasto_Pen!L3</f>
        <v>42370119.968348742</v>
      </c>
      <c r="N5" s="48">
        <f>Rentas!$B$7-Gasto_Pen!M3</f>
        <v>27793934.756892085</v>
      </c>
      <c r="O5" s="48">
        <f>Rentas!$B$7-Gasto_Pen!N3</f>
        <v>13311014.955326974</v>
      </c>
      <c r="P5" s="48">
        <f>Rentas!$B$7-Gasto_Pen!O3</f>
        <v>-1072477.4832260013</v>
      </c>
      <c r="Q5" s="48">
        <f>Rentas!$B$7-Gasto_Pen!P3</f>
        <v>-15350579.449676812</v>
      </c>
      <c r="R5" s="48">
        <f>Rentas!$B$7-Gasto_Pen!Q3</f>
        <v>-29517458.272574663</v>
      </c>
      <c r="S5" s="48">
        <f>Rentas!$B$7-Gasto_Pen!R3</f>
        <v>-43565505.052211106</v>
      </c>
      <c r="T5" s="48">
        <f>Rentas!$B$7-Gasto_Pen!S3</f>
        <v>-57486839.351089031</v>
      </c>
      <c r="U5" s="48">
        <f>Rentas!$B$7-Gasto_Pen!T3</f>
        <v>-71273957.975568414</v>
      </c>
      <c r="V5" s="48">
        <f>Rentas!$B$7-Gasto_Pen!U3</f>
        <v>-84946763.711804867</v>
      </c>
      <c r="W5" s="48">
        <f>Rentas!$B$7-Gasto_Pen!V3</f>
        <v>-98504142.114911437</v>
      </c>
      <c r="X5" s="48">
        <f>Rentas!$B$7-Gasto_Pen!W3</f>
        <v>-111943486.34819829</v>
      </c>
      <c r="Y5" s="48">
        <f>Rentas!$B$7-Gasto_Pen!X3</f>
        <v>-125260686.35767019</v>
      </c>
      <c r="Z5" s="48">
        <f>Rentas!$B$7-Gasto_Pen!Y3</f>
        <v>-138449946.56215286</v>
      </c>
      <c r="AA5" s="48">
        <f>Rentas!$B$7-Gasto_Pen!Z3</f>
        <v>-151503495.96254164</v>
      </c>
      <c r="AB5" s="48">
        <f>Rentas!$B$7-Gasto_Pen!AA3</f>
        <v>-164411392.20698953</v>
      </c>
      <c r="AC5" s="48">
        <f>Rentas!$B$7-Gasto_Pen!AB3</f>
        <v>-177146308.82362086</v>
      </c>
      <c r="AD5" s="48">
        <f>Rentas!$B$7-Gasto_Pen!AC3</f>
        <v>-189676225.57754737</v>
      </c>
      <c r="AE5" s="48">
        <f>Rentas!$B$7-Gasto_Pen!AD3</f>
        <v>-201960698.66081011</v>
      </c>
      <c r="AF5" s="48">
        <f>Rentas!$B$7-Gasto_Pen!AE3</f>
        <v>-213951236.04635888</v>
      </c>
      <c r="AG5" s="48">
        <f>Rentas!$B$7-Gasto_Pen!AF3</f>
        <v>-225590178.0524174</v>
      </c>
      <c r="AH5" s="48">
        <f>Rentas!$B$7-Gasto_Pen!AG3</f>
        <v>-236809731.55711514</v>
      </c>
      <c r="AI5" s="48">
        <f>Rentas!$B$7-Gasto_Pen!AH3</f>
        <v>-247633547.65740532</v>
      </c>
      <c r="AJ5" s="48">
        <f>Rentas!$B$7-Gasto_Pen!AI3</f>
        <v>-257949997.88446748</v>
      </c>
      <c r="AK5" s="48">
        <f>Rentas!$B$7-Gasto_Pen!AJ3</f>
        <v>-267631858.20563424</v>
      </c>
      <c r="AL5" s="48">
        <f>Rentas!$B$7-Gasto_Pen!AK3</f>
        <v>-276542001.79371029</v>
      </c>
      <c r="AM5" s="48">
        <f>Rentas!$B$7-Gasto_Pen!AL3</f>
        <v>-284543413.73017138</v>
      </c>
      <c r="AN5" s="48">
        <f>Rentas!$B$7-Gasto_Pen!AM3</f>
        <v>-291513760.17889374</v>
      </c>
      <c r="AO5" s="48">
        <f>Rentas!$B$7-Gasto_Pen!AN3</f>
        <v>-297363481.48630971</v>
      </c>
      <c r="AP5" s="48">
        <f>Rentas!$B$7-Gasto_Pen!AO3</f>
        <v>-302054570.22168815</v>
      </c>
      <c r="AQ5" s="48">
        <f>Rentas!$B$7-Gasto_Pen!AP3</f>
        <v>-305615324.57796568</v>
      </c>
      <c r="AR5" s="48">
        <f>Rentas!$B$7-Gasto_Pen!AQ3</f>
        <v>-308145418.36463237</v>
      </c>
      <c r="AS5" s="48">
        <f>Rentas!$B$7-Gasto_Pen!AR3</f>
        <v>-309806817.45392764</v>
      </c>
      <c r="AT5" s="48">
        <f>Rentas!$B$7-Gasto_Pen!AS3</f>
        <v>-310800062.83539182</v>
      </c>
      <c r="AU5" s="48">
        <f>Rentas!$B$7-Gasto_Pen!AT3</f>
        <v>-311331306.28754902</v>
      </c>
      <c r="AV5" s="48">
        <f>Rentas!$B$7-Gasto_Pen!AU3</f>
        <v>-311580337.20274132</v>
      </c>
      <c r="AW5" s="48">
        <f>Rentas!$B$7-Gasto_Pen!AV3</f>
        <v>-311680178.1240024</v>
      </c>
      <c r="AX5" s="48">
        <f>Rentas!$B$7-Gasto_Pen!AW3</f>
        <v>-311713414.3795085</v>
      </c>
      <c r="AY5" s="48">
        <f>Rentas!$B$7-Gasto_Pen!AX3</f>
        <v>-311722271.30573434</v>
      </c>
      <c r="AZ5" s="48">
        <f>Rentas!$B$7-Gasto_Pen!AY3</f>
        <v>-311724074.66404247</v>
      </c>
    </row>
    <row r="6" spans="1:52" x14ac:dyDescent="0.3">
      <c r="A6" s="65"/>
      <c r="B6" s="53" t="s">
        <v>26</v>
      </c>
      <c r="C6" s="56">
        <f>+C5</f>
        <v>192139620.7620528</v>
      </c>
      <c r="D6" s="56">
        <f>C6*(1+Rentas!$B$1)+D5</f>
        <v>376723085.63948822</v>
      </c>
      <c r="E6" s="56">
        <f>D6*(1+Rentas!$B$1)+E5</f>
        <v>553497468.87133622</v>
      </c>
      <c r="F6" s="56">
        <f>E6*(1+Rentas!$B$1)+F5</f>
        <v>722202762.3786006</v>
      </c>
      <c r="G6" s="56">
        <f>F6*(1+Rentas!$B$1)+G5</f>
        <v>882572000.88478529</v>
      </c>
      <c r="H6" s="56">
        <f>G6*(1+Rentas!$B$1)+H5</f>
        <v>1034331009.8077699</v>
      </c>
      <c r="I6" s="56">
        <f>H6*(1+Rentas!$B$1)+I5</f>
        <v>1177198693.0913301</v>
      </c>
      <c r="J6" s="56">
        <f>I6*(1+Rentas!$B$1)+J5</f>
        <v>1310886992.7477446</v>
      </c>
      <c r="K6" s="56">
        <f>J6*(1+Rentas!$B$1)+K5</f>
        <v>1435100892.5951505</v>
      </c>
      <c r="L6" s="56">
        <f>K6*(1+Rentas!$B$1)+L5</f>
        <v>1549538355.5241914</v>
      </c>
      <c r="M6" s="56">
        <f>L6*(1+Rentas!$B$1)+M5</f>
        <v>1653890009.7135079</v>
      </c>
      <c r="N6" s="56">
        <f>M6*(1+Rentas!$B$1)+N5</f>
        <v>1747839544.8589401</v>
      </c>
      <c r="O6" s="56">
        <f>N6*(1+Rentas!$B$1)+O5</f>
        <v>1831064141.6086249</v>
      </c>
      <c r="P6" s="56">
        <f>O6*(1+Rentas!$B$1)+P5</f>
        <v>1903234229.7897439</v>
      </c>
      <c r="Q6" s="56">
        <f>P6*(1+Rentas!$B$1)+Q5</f>
        <v>1964013019.531657</v>
      </c>
      <c r="R6" s="56">
        <f>Q6*(1+Rentas!$B$1)+R5</f>
        <v>2013056082.0403488</v>
      </c>
      <c r="S6" s="56">
        <f>R6*(1+Rentas!$B$1)+S5</f>
        <v>2050012820.2697518</v>
      </c>
      <c r="T6" s="56">
        <f>S6*(1+Rentas!$B$1)+T5</f>
        <v>2074526493.7294528</v>
      </c>
      <c r="U6" s="56">
        <f>T6*(1+Rentas!$B$1)+U5</f>
        <v>2086233595.5030627</v>
      </c>
      <c r="V6" s="56">
        <f>U6*(1+Rentas!$B$1)+V5</f>
        <v>2084736175.6113806</v>
      </c>
      <c r="W6" s="56">
        <f>V6*(1+Rentas!$B$1)+W5</f>
        <v>2069621480.5209241</v>
      </c>
      <c r="X6" s="56">
        <f>W6*(1+Rentas!$B$1)+X5</f>
        <v>2040462853.3935628</v>
      </c>
      <c r="Y6" s="56">
        <f>X6*(1+Rentas!$B$1)+Y5</f>
        <v>1996820681.1716352</v>
      </c>
      <c r="Z6" s="56">
        <f>Y6*(1+Rentas!$B$1)+Z5</f>
        <v>1938243561.8563478</v>
      </c>
      <c r="AA6" s="56">
        <f>Z6*(1+Rentas!$B$1)+AA5</f>
        <v>1864269808.3680601</v>
      </c>
      <c r="AB6" s="56">
        <f>AA6*(1+Rentas!$B$1)+AB5</f>
        <v>1774429208.4957931</v>
      </c>
      <c r="AC6" s="56">
        <f>AB6*(1+Rentas!$B$1)+AC5</f>
        <v>1668260068.0120041</v>
      </c>
      <c r="AD6" s="56">
        <f>AC6*(1+Rentas!$B$1)+AD5</f>
        <v>1545314245.154937</v>
      </c>
      <c r="AE6" s="56">
        <f>AD6*(1+Rentas!$B$1)+AE5</f>
        <v>1405166116.3003244</v>
      </c>
      <c r="AF6" s="56">
        <f>AE6*(1+Rentas!$B$1)+AF5</f>
        <v>1247421524.9059787</v>
      </c>
      <c r="AG6" s="56">
        <f>AF6*(1+Rentas!$B$1)+AG5</f>
        <v>1071728207.8498005</v>
      </c>
      <c r="AH6" s="56">
        <f>AG6*(1+Rentas!$B$1)+AH5</f>
        <v>877787604.60667753</v>
      </c>
      <c r="AI6" s="56">
        <f>AH6*(1+Rentas!$B$1)+AI5</f>
        <v>665265561.13353944</v>
      </c>
      <c r="AJ6" s="56">
        <f>AI6*(1+Rentas!$B$1)+AJ5</f>
        <v>433926185.69441354</v>
      </c>
      <c r="AK6" s="56">
        <f>AJ6*(1+Rentas!$B$1)+AK5</f>
        <v>183651374.91655588</v>
      </c>
      <c r="AL6" s="56">
        <f>AK6*(1+Rentas!$B$1)+AL5</f>
        <v>-85544571.880492181</v>
      </c>
      <c r="AM6" s="56">
        <f>AL6*(1+Rentas!$B$1)+AM5</f>
        <v>-373509768.48588324</v>
      </c>
      <c r="AN6" s="56">
        <f>AM6*(1+Rentas!$B$1)+AN5</f>
        <v>-679963919.40421224</v>
      </c>
      <c r="AO6" s="56">
        <f>AN6*(1+Rentas!$B$1)+AO5</f>
        <v>-1004525957.6666903</v>
      </c>
      <c r="AP6" s="56">
        <f>AO6*(1+Rentas!$B$1)+AP5</f>
        <v>-1346761566.1950462</v>
      </c>
      <c r="AQ6" s="56">
        <f>AP6*(1+Rentas!$B$1)+AQ5</f>
        <v>-1706247353.4208138</v>
      </c>
      <c r="AR6" s="56">
        <f>AQ6*(1+Rentas!$B$1)+AR5</f>
        <v>-2082642665.9222789</v>
      </c>
      <c r="AS6" s="56">
        <f>AR6*(1+Rentas!$B$1)+AS5</f>
        <v>-2475755190.0130978</v>
      </c>
      <c r="AT6" s="56">
        <f>AS6*(1+Rentas!$B$1)+AT5</f>
        <v>-2885585460.4490137</v>
      </c>
      <c r="AU6" s="56">
        <f>AT6*(1+Rentas!$B$1)+AU5</f>
        <v>-3312340185.1545234</v>
      </c>
      <c r="AV6" s="56">
        <f>AU6*(1+Rentas!$B$1)+AV5</f>
        <v>-3756414129.7634454</v>
      </c>
      <c r="AW6" s="56">
        <f>AV6*(1+Rentas!$B$1)+AW5</f>
        <v>-4218350873.0779858</v>
      </c>
      <c r="AX6" s="56">
        <f>AW6*(1+Rentas!$B$1)+AX5</f>
        <v>-4698798322.3806133</v>
      </c>
      <c r="AY6" s="56">
        <f>AX6*(1+Rentas!$B$1)+AY5</f>
        <v>-5198472526.5815725</v>
      </c>
      <c r="AZ6" s="56">
        <f>AY6*(1+Rentas!$B$1)+AZ5</f>
        <v>-5718135502.3088779</v>
      </c>
    </row>
    <row r="7" spans="1:52" x14ac:dyDescent="0.3">
      <c r="A7" s="65" t="s">
        <v>40</v>
      </c>
      <c r="B7" s="53" t="s">
        <v>27</v>
      </c>
      <c r="C7" s="48">
        <f>Rentas!$B$8-Gasto_Pen!B4</f>
        <v>187334100.89919356</v>
      </c>
      <c r="D7" s="48">
        <f>Rentas!$B$8-Gasto_Pen!C4</f>
        <v>172473214.73782381</v>
      </c>
      <c r="E7" s="48">
        <f>Rentas!$B$8-Gasto_Pen!D4</f>
        <v>157660416.65047401</v>
      </c>
      <c r="F7" s="48">
        <f>Rentas!$B$8-Gasto_Pen!E4</f>
        <v>142898665.51937038</v>
      </c>
      <c r="G7" s="48">
        <f>Rentas!$B$8-Gasto_Pen!F4</f>
        <v>128191318.43471853</v>
      </c>
      <c r="H7" s="48">
        <f>Rentas!$B$8-Gasto_Pen!G4</f>
        <v>113541758.01232974</v>
      </c>
      <c r="I7" s="48">
        <f>Rentas!$B$8-Gasto_Pen!H4</f>
        <v>98953928.673810929</v>
      </c>
      <c r="J7" s="48">
        <f>Rentas!$B$8-Gasto_Pen!I4</f>
        <v>84432005.335231468</v>
      </c>
      <c r="K7" s="48">
        <f>Rentas!$B$8-Gasto_Pen!J4</f>
        <v>69980438.075409919</v>
      </c>
      <c r="L7" s="48">
        <f>Rentas!$B$8-Gasto_Pen!K4</f>
        <v>55603887.180390418</v>
      </c>
      <c r="M7" s="48">
        <f>Rentas!$B$8-Gasto_Pen!L4</f>
        <v>41306980.812084883</v>
      </c>
      <c r="N7" s="48">
        <f>Rentas!$B$8-Gasto_Pen!M4</f>
        <v>27095019.518195063</v>
      </c>
      <c r="O7" s="48">
        <f>Rentas!$B$8-Gasto_Pen!N4</f>
        <v>12973993.155236006</v>
      </c>
      <c r="P7" s="48">
        <f>Rentas!$B$8-Gasto_Pen!O4</f>
        <v>-1050090.2961050272</v>
      </c>
      <c r="Q7" s="48">
        <f>Rentas!$B$8-Gasto_Pen!P4</f>
        <v>-14971416.730535805</v>
      </c>
      <c r="R7" s="48">
        <f>Rentas!$B$8-Gasto_Pen!Q4</f>
        <v>-28784299.221079499</v>
      </c>
      <c r="S7" s="48">
        <f>Rentas!$B$8-Gasto_Pen!R4</f>
        <v>-42481318.996186644</v>
      </c>
      <c r="T7" s="48">
        <f>Rentas!$B$8-Gasto_Pen!S4</f>
        <v>-56054792.531597465</v>
      </c>
      <c r="U7" s="48">
        <f>Rentas!$B$8-Gasto_Pen!T4</f>
        <v>-69497404.120489836</v>
      </c>
      <c r="V7" s="48">
        <f>Rentas!$B$8-Gasto_Pen!U4</f>
        <v>-82828559.22611624</v>
      </c>
      <c r="W7" s="48">
        <f>Rentas!$B$8-Gasto_Pen!V4</f>
        <v>-96047171.250895321</v>
      </c>
      <c r="X7" s="48">
        <f>Rentas!$B$8-Gasto_Pen!W4</f>
        <v>-109150698.49673539</v>
      </c>
      <c r="Y7" s="48">
        <f>Rentas!$B$8-Gasto_Pen!X4</f>
        <v>-122135133.61003554</v>
      </c>
      <c r="Z7" s="48">
        <f>Rentas!$B$8-Gasto_Pen!Y4</f>
        <v>-134994825.82729822</v>
      </c>
      <c r="AA7" s="48">
        <f>Rentas!$B$8-Gasto_Pen!Z4</f>
        <v>-147722198.32805312</v>
      </c>
      <c r="AB7" s="48">
        <f>Rentas!$B$8-Gasto_Pen!AA4</f>
        <v>-160307557.19598603</v>
      </c>
      <c r="AC7" s="48">
        <f>Rentas!$B$8-Gasto_Pen!AB4</f>
        <v>-172724258.7822299</v>
      </c>
      <c r="AD7" s="48">
        <f>Rentas!$B$8-Gasto_Pen!AC4</f>
        <v>-184941082.96078801</v>
      </c>
      <c r="AE7" s="48">
        <f>Rentas!$B$8-Gasto_Pen!AD4</f>
        <v>-196918596.51748592</v>
      </c>
      <c r="AF7" s="48">
        <f>Rentas!$B$8-Gasto_Pen!AE4</f>
        <v>-208609519.12475485</v>
      </c>
      <c r="AG7" s="48">
        <f>Rentas!$B$8-Gasto_Pen!AF4</f>
        <v>-219957631.87800938</v>
      </c>
      <c r="AH7" s="48">
        <f>Rentas!$B$8-Gasto_Pen!AG4</f>
        <v>-230896835.64293981</v>
      </c>
      <c r="AI7" s="48">
        <f>Rentas!$B$8-Gasto_Pen!AH4</f>
        <v>-241450190.53229725</v>
      </c>
      <c r="AJ7" s="48">
        <f>Rentas!$B$8-Gasto_Pen!AI4</f>
        <v>-251508857.40503353</v>
      </c>
      <c r="AK7" s="48">
        <f>Rentas!$B$8-Gasto_Pen!AJ4</f>
        <v>-260948791.25199914</v>
      </c>
      <c r="AL7" s="48">
        <f>Rentas!$B$8-Gasto_Pen!AK4</f>
        <v>-269636291.7166068</v>
      </c>
      <c r="AM7" s="48">
        <f>Rentas!$B$8-Gasto_Pen!AL4</f>
        <v>-277437767.55461097</v>
      </c>
      <c r="AN7" s="48">
        <f>Rentas!$B$8-Gasto_Pen!AM4</f>
        <v>-284233941.75911981</v>
      </c>
      <c r="AO7" s="48">
        <f>Rentas!$B$8-Gasto_Pen!AN4</f>
        <v>-289937492.55756152</v>
      </c>
      <c r="AP7" s="48">
        <f>Rentas!$B$8-Gasto_Pen!AO4</f>
        <v>-294511362.23376459</v>
      </c>
      <c r="AQ7" s="48">
        <f>Rentas!$B$8-Gasto_Pen!AP4</f>
        <v>-297983141.87667763</v>
      </c>
      <c r="AR7" s="48">
        <f>Rentas!$B$8-Gasto_Pen!AQ4</f>
        <v>-300450014.68629009</v>
      </c>
      <c r="AS7" s="48">
        <f>Rentas!$B$8-Gasto_Pen!AR4</f>
        <v>-302069899.39605695</v>
      </c>
      <c r="AT7" s="48">
        <f>Rentas!$B$8-Gasto_Pen!AS4</f>
        <v>-303038325.9570483</v>
      </c>
      <c r="AU7" s="48">
        <f>Rentas!$B$8-Gasto_Pen!AT4</f>
        <v>-303556294.90915495</v>
      </c>
      <c r="AV7" s="48">
        <f>Rentas!$B$8-Gasto_Pen!AU4</f>
        <v>-303799103.13890445</v>
      </c>
      <c r="AW7" s="48">
        <f>Rentas!$B$8-Gasto_Pen!AV4</f>
        <v>-303896449.2749424</v>
      </c>
      <c r="AX7" s="48">
        <f>Rentas!$B$8-Gasto_Pen!AW4</f>
        <v>-303928855.03611749</v>
      </c>
      <c r="AY7" s="48">
        <f>Rentas!$B$8-Gasto_Pen!AX4</f>
        <v>-303937490.64899415</v>
      </c>
      <c r="AZ7" s="48">
        <f>Rentas!$B$8-Gasto_Pen!AY4</f>
        <v>-303939248.94570225</v>
      </c>
    </row>
    <row r="8" spans="1:52" x14ac:dyDescent="0.3">
      <c r="A8" s="65"/>
      <c r="B8" s="53" t="s">
        <v>26</v>
      </c>
      <c r="C8" s="56">
        <f>+C7</f>
        <v>187334100.89919356</v>
      </c>
      <c r="D8" s="56">
        <f>+C8*(1+Rentas!$B$1)+D7</f>
        <v>367300679.67298508</v>
      </c>
      <c r="E8" s="56">
        <f>+D8*(1+Rentas!$B$1)+E7</f>
        <v>539653123.51037848</v>
      </c>
      <c r="F8" s="56">
        <f>+E8*(1+Rentas!$B$1)+F7</f>
        <v>704137913.97016406</v>
      </c>
      <c r="G8" s="56">
        <f>+F8*(1+Rentas!$B$1)+G7</f>
        <v>860494748.96368909</v>
      </c>
      <c r="H8" s="56">
        <f>+G8*(1+Rentas!$B$1)+H7</f>
        <v>1008456296.9345664</v>
      </c>
      <c r="I8" s="56">
        <f>+H8*(1+Rentas!$B$1)+I7</f>
        <v>1147748477.48576</v>
      </c>
      <c r="J8" s="56">
        <f>+I8*(1+Rentas!$B$1)+J7</f>
        <v>1278090421.9204218</v>
      </c>
      <c r="K8" s="56">
        <f>+J8*(1+Rentas!$B$1)+K7</f>
        <v>1399194476.8726487</v>
      </c>
      <c r="L8" s="56">
        <f>+K8*(1+Rentas!$B$1)+L7</f>
        <v>1510766143.1279452</v>
      </c>
      <c r="M8" s="56">
        <f>+L8*(1+Rentas!$B$1)+M7</f>
        <v>1612503769.665148</v>
      </c>
      <c r="N8" s="56">
        <f>+M8*(1+Rentas!$B$1)+N7</f>
        <v>1704098939.9699492</v>
      </c>
      <c r="O8" s="56">
        <f>+N8*(1+Rentas!$B$1)+O7</f>
        <v>1785236890.7239833</v>
      </c>
      <c r="P8" s="56">
        <f>+O8*(1+Rentas!$B$1)+P7</f>
        <v>1855596276.0568376</v>
      </c>
      <c r="Q8" s="56">
        <f>+P8*(1+Rentas!$B$1)+Q7</f>
        <v>1914848710.3685753</v>
      </c>
      <c r="R8" s="56">
        <f>+Q8*(1+Rentas!$B$1)+R7</f>
        <v>1962658359.5622389</v>
      </c>
      <c r="S8" s="56">
        <f>+R8*(1+Rentas!$B$1)+S7</f>
        <v>1998683374.9485419</v>
      </c>
      <c r="T8" s="56">
        <f>+S8*(1+Rentas!$B$1)+T7</f>
        <v>2022575917.4148862</v>
      </c>
      <c r="U8" s="56">
        <f>+T8*(1+Rentas!$B$1)+U7</f>
        <v>2033981549.9909918</v>
      </c>
      <c r="V8" s="56">
        <f>+U8*(1+Rentas!$B$1)+V7</f>
        <v>2032512252.7645154</v>
      </c>
      <c r="W8" s="56">
        <f>+V8*(1+Rentas!$B$1)+W7</f>
        <v>2017765571.6242008</v>
      </c>
      <c r="X8" s="56">
        <f>+W8*(1+Rentas!$B$1)+X7</f>
        <v>1989325495.9924335</v>
      </c>
      <c r="Y8" s="56">
        <f>+X8*(1+Rentas!$B$1)+Y7</f>
        <v>1946763382.2220955</v>
      </c>
      <c r="Z8" s="56">
        <f>+Y8*(1+Rentas!$B$1)+Z7</f>
        <v>1889639091.6836812</v>
      </c>
      <c r="AA8" s="56">
        <f>+Z8*(1+Rentas!$B$1)+AA7</f>
        <v>1817502457.0229754</v>
      </c>
      <c r="AB8" s="56">
        <f>+AA8*(1+Rentas!$B$1)+AB7</f>
        <v>1729894998.1079085</v>
      </c>
      <c r="AC8" s="56">
        <f>+AB8*(1+Rentas!$B$1)+AC7</f>
        <v>1626366539.249995</v>
      </c>
      <c r="AD8" s="56">
        <f>+AC8*(1+Rentas!$B$1)+AD7</f>
        <v>1506480117.8592069</v>
      </c>
      <c r="AE8" s="56">
        <f>+AD8*(1+Rentas!$B$1)+AE7</f>
        <v>1369820726.0560894</v>
      </c>
      <c r="AF8" s="56">
        <f>+AE8*(1+Rentas!$B$1)+AF7</f>
        <v>1216004035.9735782</v>
      </c>
      <c r="AG8" s="56">
        <f>+AF8*(1+Rentas!$B$1)+AG7</f>
        <v>1044686565.534512</v>
      </c>
      <c r="AH8" s="56">
        <f>+AG8*(1+Rentas!$B$1)+AH7</f>
        <v>855577192.5129528</v>
      </c>
      <c r="AI8" s="56">
        <f>+AH8*(1+Rentas!$B$1)+AI7</f>
        <v>648350089.68117368</v>
      </c>
      <c r="AJ8" s="56">
        <f>+AI8*(1+Rentas!$B$1)+AJ7</f>
        <v>422775235.86338717</v>
      </c>
      <c r="AK8" s="56">
        <f>+AJ8*(1+Rentas!$B$1)+AK7</f>
        <v>178737454.04592353</v>
      </c>
      <c r="AL8" s="56">
        <f>+AK8*(1+Rentas!$B$1)+AL7</f>
        <v>-83749339.508846313</v>
      </c>
      <c r="AM8" s="56">
        <f>+AL8*(1+Rentas!$B$1)+AM7</f>
        <v>-364537080.64381111</v>
      </c>
      <c r="AN8" s="56">
        <f>+AM8*(1+Rentas!$B$1)+AN7</f>
        <v>-663352505.62868333</v>
      </c>
      <c r="AO8" s="56">
        <f>+AN8*(1+Rentas!$B$1)+AO7</f>
        <v>-979824098.41139221</v>
      </c>
      <c r="AP8" s="56">
        <f>+AO8*(1+Rentas!$B$1)+AP7</f>
        <v>-1313528424.5816126</v>
      </c>
      <c r="AQ8" s="56">
        <f>+AP8*(1+Rentas!$B$1)+AQ7</f>
        <v>-1664052703.4415545</v>
      </c>
      <c r="AR8" s="56">
        <f>+AQ8*(1+Rentas!$B$1)+AR7</f>
        <v>-2031064826.2655067</v>
      </c>
      <c r="AS8" s="56">
        <f>+AR8*(1+Rentas!$B$1)+AS7</f>
        <v>-2414377318.712184</v>
      </c>
      <c r="AT8" s="56">
        <f>+AS8*(1+Rentas!$B$1)+AT7</f>
        <v>-2813990737.4177198</v>
      </c>
      <c r="AU8" s="56">
        <f>+AT8*(1+Rentas!$B$1)+AU7</f>
        <v>-3230106661.8235836</v>
      </c>
      <c r="AV8" s="56">
        <f>+AU8*(1+Rentas!$B$1)+AV7</f>
        <v>-3663110031.4354315</v>
      </c>
      <c r="AW8" s="56">
        <f>+AV8*(1+Rentas!$B$1)+AW7</f>
        <v>-4113530881.9677911</v>
      </c>
      <c r="AX8" s="56">
        <f>+AW8*(1+Rentas!$B$1)+AX7</f>
        <v>-4582000972.2826204</v>
      </c>
      <c r="AY8" s="56">
        <f>+AX8*(1+Rentas!$B$1)+AY7</f>
        <v>-5069218501.8229198</v>
      </c>
      <c r="AZ8" s="56">
        <f>+AY8*(1+Rentas!$B$1)+AZ7</f>
        <v>-5575926490.8415394</v>
      </c>
    </row>
    <row r="9" spans="1:52" x14ac:dyDescent="0.3">
      <c r="A9" s="65" t="s">
        <v>41</v>
      </c>
      <c r="B9" s="53" t="s">
        <v>27</v>
      </c>
      <c r="C9" s="48">
        <f>Rentas!$B$9-Gasto_Pen!B5</f>
        <v>179091954.69710991</v>
      </c>
      <c r="D9" s="48">
        <f>Rentas!$B$9-Gasto_Pen!C5</f>
        <v>164884287.95906025</v>
      </c>
      <c r="E9" s="48">
        <f>Rentas!$B$9-Gasto_Pen!D5</f>
        <v>150722595.55405718</v>
      </c>
      <c r="F9" s="48">
        <f>Rentas!$B$9-Gasto_Pen!E5</f>
        <v>136609706.3048324</v>
      </c>
      <c r="G9" s="48">
        <f>Rentas!$B$9-Gasto_Pen!F5</f>
        <v>122548829.73861961</v>
      </c>
      <c r="H9" s="48">
        <f>Rentas!$B$9-Gasto_Pen!G5</f>
        <v>108543199.78626435</v>
      </c>
      <c r="I9" s="48">
        <f>Rentas!$B$9-Gasto_Pen!H5</f>
        <v>94596587.489887297</v>
      </c>
      <c r="J9" s="48">
        <f>Rentas!$B$9-Gasto_Pen!I5</f>
        <v>80712984.254545286</v>
      </c>
      <c r="K9" s="48">
        <f>Rentas!$B$9-Gasto_Pen!J5</f>
        <v>66896644.553095788</v>
      </c>
      <c r="L9" s="48">
        <f>Rentas!$B$9-Gasto_Pen!K5</f>
        <v>53152023.825833559</v>
      </c>
      <c r="M9" s="48">
        <f>Rentas!$B$9-Gasto_Pen!L5</f>
        <v>39483546.800957233</v>
      </c>
      <c r="N9" s="48">
        <f>Rentas!$B$9-Gasto_Pen!M5</f>
        <v>25896281.037322849</v>
      </c>
      <c r="O9" s="48">
        <f>Rentas!$B$9-Gasto_Pen!N5</f>
        <v>12395953.10360533</v>
      </c>
      <c r="P9" s="48">
        <f>Rentas!$B$9-Gasto_Pen!O5</f>
        <v>-1011693.1040072143</v>
      </c>
      <c r="Q9" s="48">
        <f>Rentas!$B$9-Gasto_Pen!P5</f>
        <v>-14321099.042809129</v>
      </c>
      <c r="R9" s="48">
        <f>Rentas!$B$9-Gasto_Pen!Q5</f>
        <v>-27526827.758208811</v>
      </c>
      <c r="S9" s="48">
        <f>Rentas!$B$9-Gasto_Pen!R5</f>
        <v>-40621786.575339109</v>
      </c>
      <c r="T9" s="48">
        <f>Rentas!$B$9-Gasto_Pen!S5</f>
        <v>-53598629.703991324</v>
      </c>
      <c r="U9" s="48">
        <f>Rentas!$B$9-Gasto_Pen!T5</f>
        <v>-66450363.003751874</v>
      </c>
      <c r="V9" s="48">
        <f>Rentas!$B$9-Gasto_Pen!U5</f>
        <v>-79195538.958759129</v>
      </c>
      <c r="W9" s="48">
        <f>Rentas!$B$9-Gasto_Pen!V5</f>
        <v>-91833118.733498931</v>
      </c>
      <c r="X9" s="48">
        <f>Rentas!$B$9-Gasto_Pen!W5</f>
        <v>-104360672.35178804</v>
      </c>
      <c r="Y9" s="48">
        <f>Rentas!$B$9-Gasto_Pen!X5</f>
        <v>-116774368.60572624</v>
      </c>
      <c r="Z9" s="48">
        <f>Rentas!$B$9-Gasto_Pen!Y5</f>
        <v>-129068805.11461335</v>
      </c>
      <c r="AA9" s="48">
        <f>Rentas!$B$9-Gasto_Pen!Z5</f>
        <v>-141236738.10179913</v>
      </c>
      <c r="AB9" s="48">
        <f>Rentas!$B$9-Gasto_Pen!AA5</f>
        <v>-153268899.75304401</v>
      </c>
      <c r="AC9" s="48">
        <f>Rentas!$B$9-Gasto_Pen!AB5</f>
        <v>-165139817.55751133</v>
      </c>
      <c r="AD9" s="48">
        <f>Rentas!$B$9-Gasto_Pen!AC5</f>
        <v>-176819643.68911141</v>
      </c>
      <c r="AE9" s="48">
        <f>Rentas!$B$9-Gasto_Pen!AD5</f>
        <v>-188270678.244937</v>
      </c>
      <c r="AF9" s="48">
        <f>Rentas!$B$9-Gasto_Pen!AE5</f>
        <v>-199447719.13339895</v>
      </c>
      <c r="AG9" s="48">
        <f>Rentas!$B$9-Gasto_Pen!AF5</f>
        <v>-210297018.58656096</v>
      </c>
      <c r="AH9" s="48">
        <f>Rentas!$B$9-Gasto_Pen!AG5</f>
        <v>-220755382.89835811</v>
      </c>
      <c r="AI9" s="48">
        <f>Rentas!$B$9-Gasto_Pen!AH5</f>
        <v>-230844858.56005293</v>
      </c>
      <c r="AJ9" s="48">
        <f>Rentas!$B$9-Gasto_Pen!AI5</f>
        <v>-240461390.52221727</v>
      </c>
      <c r="AK9" s="48">
        <f>Rentas!$B$9-Gasto_Pen!AJ5</f>
        <v>-249486386.2506389</v>
      </c>
      <c r="AL9" s="48">
        <f>Rentas!$B$9-Gasto_Pen!AK5</f>
        <v>-257792022.27042389</v>
      </c>
      <c r="AM9" s="48">
        <f>Rentas!$B$9-Gasto_Pen!AL5</f>
        <v>-265250579.42291969</v>
      </c>
      <c r="AN9" s="48">
        <f>Rentas!$B$9-Gasto_Pen!AM5</f>
        <v>-271748023.59568977</v>
      </c>
      <c r="AO9" s="48">
        <f>Rentas!$B$9-Gasto_Pen!AN5</f>
        <v>-277200871.29857051</v>
      </c>
      <c r="AP9" s="48">
        <f>Rentas!$B$9-Gasto_Pen!AO5</f>
        <v>-281573693.71017659</v>
      </c>
      <c r="AQ9" s="48">
        <f>Rentas!$B$9-Gasto_Pen!AP5</f>
        <v>-284892869.13611281</v>
      </c>
      <c r="AR9" s="48">
        <f>Rentas!$B$9-Gasto_Pen!AQ5</f>
        <v>-287251309.02883178</v>
      </c>
      <c r="AS9" s="48">
        <f>Rentas!$B$9-Gasto_Pen!AR5</f>
        <v>-288799990.70639253</v>
      </c>
      <c r="AT9" s="48">
        <f>Rentas!$B$9-Gasto_Pen!AS5</f>
        <v>-289725849.48018539</v>
      </c>
      <c r="AU9" s="48">
        <f>Rentas!$B$9-Gasto_Pen!AT5</f>
        <v>-290221050.78731322</v>
      </c>
      <c r="AV9" s="48">
        <f>Rentas!$B$9-Gasto_Pen!AU5</f>
        <v>-290453186.23146349</v>
      </c>
      <c r="AW9" s="48">
        <f>Rentas!$B$9-Gasto_Pen!AV5</f>
        <v>-290546253.45801014</v>
      </c>
      <c r="AX9" s="48">
        <f>Rentas!$B$9-Gasto_Pen!AW5</f>
        <v>-290577234.8039521</v>
      </c>
      <c r="AY9" s="48">
        <f>Rentas!$B$9-Gasto_Pen!AX5</f>
        <v>-290585490.83313483</v>
      </c>
      <c r="AZ9" s="48">
        <f>Rentas!$B$9-Gasto_Pen!AY5</f>
        <v>-290587171.84282589</v>
      </c>
    </row>
    <row r="10" spans="1:52" x14ac:dyDescent="0.3">
      <c r="A10" s="65"/>
      <c r="B10" s="53" t="s">
        <v>26</v>
      </c>
      <c r="C10" s="56">
        <f>+C9</f>
        <v>179091954.69710991</v>
      </c>
      <c r="D10" s="56">
        <f>+C10*(1+Rentas!$B$1)+D9</f>
        <v>351139920.84405458</v>
      </c>
      <c r="E10" s="56">
        <f>+D10*(1+Rentas!$B$1)+E9</f>
        <v>515908113.23187393</v>
      </c>
      <c r="F10" s="56">
        <f>+E10*(1+Rentas!$B$1)+F9</f>
        <v>673154144.06598139</v>
      </c>
      <c r="G10" s="56">
        <f>+F10*(1+Rentas!$B$1)+G9</f>
        <v>822629139.56724024</v>
      </c>
      <c r="H10" s="56">
        <f>+G10*(1+Rentas!$B$1)+H9</f>
        <v>964077504.93619418</v>
      </c>
      <c r="I10" s="56">
        <f>+H10*(1+Rentas!$B$1)+I9</f>
        <v>1097237192.6235292</v>
      </c>
      <c r="J10" s="56">
        <f>+I10*(1+Rentas!$B$1)+J9</f>
        <v>1221839664.5830157</v>
      </c>
      <c r="K10" s="56">
        <f>+J10*(1+Rentas!$B$1)+K9</f>
        <v>1337609895.7194321</v>
      </c>
      <c r="L10" s="56">
        <f>+K10*(1+Rentas!$B$1)+L9</f>
        <v>1444266315.374043</v>
      </c>
      <c r="M10" s="56">
        <f>+L10*(1+Rentas!$B$1)+M9</f>
        <v>1541520514.7899621</v>
      </c>
      <c r="N10" s="56">
        <f>+M10*(1+Rentas!$B$1)+N9</f>
        <v>1629077616.4188833</v>
      </c>
      <c r="O10" s="56">
        <f>+N10*(1+Rentas!$B$1)+O9</f>
        <v>1706636674.179244</v>
      </c>
      <c r="P10" s="56">
        <f>+O10*(1+Rentas!$B$1)+P9</f>
        <v>1773890448.0424066</v>
      </c>
      <c r="Q10" s="56">
        <f>+P10*(1+Rentas!$B$1)+Q9</f>
        <v>1830524966.9212937</v>
      </c>
      <c r="R10" s="56">
        <f>+Q10*(1+Rentas!$B$1)+R9</f>
        <v>1876219137.8399367</v>
      </c>
      <c r="S10" s="56">
        <f>+R10*(1+Rentas!$B$1)+S9</f>
        <v>1910646116.7781951</v>
      </c>
      <c r="T10" s="56">
        <f>+S10*(1+Rentas!$B$1)+T9</f>
        <v>1933473331.7453315</v>
      </c>
      <c r="U10" s="56">
        <f>+T10*(1+Rentas!$B$1)+U9</f>
        <v>1944361902.0113931</v>
      </c>
      <c r="V10" s="56">
        <f>+U10*(1+Rentas!$B$1)+V9</f>
        <v>1942940839.1330898</v>
      </c>
      <c r="W10" s="56">
        <f>+V10*(1+Rentas!$B$1)+W9</f>
        <v>1928825353.9649143</v>
      </c>
      <c r="X10" s="56">
        <f>+W10*(1+Rentas!$B$1)+X9</f>
        <v>1901617695.771723</v>
      </c>
      <c r="Y10" s="56">
        <f>+X10*(1+Rentas!$B$1)+Y9</f>
        <v>1860908034.9968657</v>
      </c>
      <c r="Z10" s="56">
        <f>+Y10*(1+Rentas!$B$1)+Z9</f>
        <v>1806275551.2821271</v>
      </c>
      <c r="AA10" s="56">
        <f>+Z10*(1+Rentas!$B$1)+AA9</f>
        <v>1737289835.2316132</v>
      </c>
      <c r="AB10" s="56">
        <f>+AA10*(1+Rentas!$B$1)+AB9</f>
        <v>1653512528.8878336</v>
      </c>
      <c r="AC10" s="56">
        <f>+AB10*(1+Rentas!$B$1)+AC9</f>
        <v>1554513212.4858356</v>
      </c>
      <c r="AD10" s="56">
        <f>+AC10*(1+Rentas!$B$1)+AD9</f>
        <v>1439874097.2961576</v>
      </c>
      <c r="AE10" s="56">
        <f>+AD10*(1+Rentas!$B$1)+AE9</f>
        <v>1309198382.9430671</v>
      </c>
      <c r="AF10" s="56">
        <f>+AE10*(1+Rentas!$B$1)+AF9</f>
        <v>1162118599.1273909</v>
      </c>
      <c r="AG10" s="56">
        <f>+AF10*(1+Rentas!$B$1)+AG9</f>
        <v>998306324.50592566</v>
      </c>
      <c r="AH10" s="56">
        <f>+AG10*(1+Rentas!$B$1)+AH9</f>
        <v>817483194.58780456</v>
      </c>
      <c r="AI10" s="56">
        <f>+AH10*(1+Rentas!$B$1)+AI9</f>
        <v>619337663.8112638</v>
      </c>
      <c r="AJ10" s="56">
        <f>+AI10*(1+Rentas!$B$1)+AJ9</f>
        <v>403649779.84149706</v>
      </c>
      <c r="AK10" s="56">
        <f>+AJ10*(1+Rentas!$B$1)+AK9</f>
        <v>170309384.78451806</v>
      </c>
      <c r="AL10" s="56">
        <f>+AK10*(1+Rentas!$B$1)+AL9</f>
        <v>-80670262.094525099</v>
      </c>
      <c r="AM10" s="56">
        <f>+AL10*(1+Rentas!$B$1)+AM9</f>
        <v>-349147652.00122583</v>
      </c>
      <c r="AN10" s="56">
        <f>+AM10*(1+Rentas!$B$1)+AN9</f>
        <v>-634861581.67696464</v>
      </c>
      <c r="AO10" s="56">
        <f>+AN10*(1+Rentas!$B$1)+AO9</f>
        <v>-937456916.24261379</v>
      </c>
      <c r="AP10" s="56">
        <f>+AO10*(1+Rentas!$B$1)+AP9</f>
        <v>-1256528886.602495</v>
      </c>
      <c r="AQ10" s="56">
        <f>+AP10*(1+Rentas!$B$1)+AQ9</f>
        <v>-1591682911.2027078</v>
      </c>
      <c r="AR10" s="56">
        <f>+AQ10*(1+Rentas!$B$1)+AR9</f>
        <v>-1942601536.6796479</v>
      </c>
      <c r="AS10" s="56">
        <f>+AR10*(1+Rentas!$B$1)+AS9</f>
        <v>-2309105588.8532267</v>
      </c>
      <c r="AT10" s="56">
        <f>+AS10*(1+Rentas!$B$1)+AT9</f>
        <v>-2691195661.8875413</v>
      </c>
      <c r="AU10" s="56">
        <f>+AT10*(1+Rentas!$B$1)+AU9</f>
        <v>-3089064539.1503563</v>
      </c>
      <c r="AV10" s="56">
        <f>+AU10*(1+Rentas!$B$1)+AV9</f>
        <v>-3503080306.947834</v>
      </c>
      <c r="AW10" s="56">
        <f>+AV10*(1+Rentas!$B$1)+AW9</f>
        <v>-3933749772.6837578</v>
      </c>
      <c r="AX10" s="56">
        <f>+AW10*(1+Rentas!$B$1)+AX9</f>
        <v>-4381676998.3950605</v>
      </c>
      <c r="AY10" s="56">
        <f>+AX10*(1+Rentas!$B$1)+AY9</f>
        <v>-4847529569.1639977</v>
      </c>
      <c r="AZ10" s="56">
        <f>+AY10*(1+Rentas!$B$1)+AZ9</f>
        <v>-5332017923.7733841</v>
      </c>
    </row>
    <row r="11" spans="1:52" x14ac:dyDescent="0.3">
      <c r="A11" s="65" t="s">
        <v>42</v>
      </c>
      <c r="B11" s="53" t="s">
        <v>27</v>
      </c>
      <c r="C11" s="48">
        <f>Rentas!$B$10-Gasto_Pen!B6</f>
        <v>153317072.73991609</v>
      </c>
      <c r="D11" s="48">
        <f>Rentas!$B$10-Gasto_Pen!C6</f>
        <v>141152157.13918126</v>
      </c>
      <c r="E11" s="48">
        <f>Rentas!$B$10-Gasto_Pen!D6</f>
        <v>129026605.76985916</v>
      </c>
      <c r="F11" s="48">
        <f>Rentas!$B$10-Gasto_Pen!E6</f>
        <v>116942840.73196211</v>
      </c>
      <c r="G11" s="48">
        <f>Rentas!$B$10-Gasto_Pen!F6</f>
        <v>104903610.09303954</v>
      </c>
      <c r="H11" s="48">
        <f>Rentas!$B$10-Gasto_Pen!G6</f>
        <v>92911682.815548092</v>
      </c>
      <c r="I11" s="48">
        <f>Rentas!$B$10-Gasto_Pen!H6</f>
        <v>80970287.748388231</v>
      </c>
      <c r="J11" s="48">
        <f>Rentas!$B$10-Gasto_Pen!I6</f>
        <v>69082842.420035243</v>
      </c>
      <c r="K11" s="48">
        <f>Rentas!$B$10-Gasto_Pen!J6</f>
        <v>57252989.603380054</v>
      </c>
      <c r="L11" s="48">
        <f>Rentas!$B$10-Gasto_Pen!K6</f>
        <v>45484544.144037306</v>
      </c>
      <c r="M11" s="48">
        <f>Rentas!$B$10-Gasto_Pen!L6</f>
        <v>33781294.59125191</v>
      </c>
      <c r="N11" s="48">
        <f>Rentas!$B$10-Gasto_Pen!M6</f>
        <v>22147579.899964333</v>
      </c>
      <c r="O11" s="48">
        <f>Rentas!$B$10-Gasto_Pen!N6</f>
        <v>10588303.28376317</v>
      </c>
      <c r="P11" s="48">
        <f>Rentas!$B$10-Gasto_Pen!O6</f>
        <v>-891617.20756646991</v>
      </c>
      <c r="Q11" s="48">
        <f>Rentas!$B$10-Gasto_Pen!P6</f>
        <v>-12287422.227952957</v>
      </c>
      <c r="R11" s="48">
        <f>Rentas!$B$10-Gasto_Pen!Q6</f>
        <v>-23594456.537732244</v>
      </c>
      <c r="S11" s="48">
        <f>Rentas!$B$10-Gasto_Pen!R6</f>
        <v>-34806647.2332578</v>
      </c>
      <c r="T11" s="48">
        <f>Rentas!$B$10-Gasto_Pen!S6</f>
        <v>-45917704.687981039</v>
      </c>
      <c r="U11" s="48">
        <f>Rentas!$B$10-Gasto_Pen!T6</f>
        <v>-56921640.365613788</v>
      </c>
      <c r="V11" s="48">
        <f>Rentas!$B$10-Gasto_Pen!U6</f>
        <v>-67834339.30962503</v>
      </c>
      <c r="W11" s="48">
        <f>Rentas!$B$10-Gasto_Pen!V6</f>
        <v>-78654912.046283036</v>
      </c>
      <c r="X11" s="48">
        <f>Rentas!$B$10-Gasto_Pen!W6</f>
        <v>-89381277.976730466</v>
      </c>
      <c r="Y11" s="48">
        <f>Rentas!$B$10-Gasto_Pen!X6</f>
        <v>-100010156.73680806</v>
      </c>
      <c r="Z11" s="48">
        <f>Rentas!$B$10-Gasto_Pen!Y6</f>
        <v>-110536922.68977517</v>
      </c>
      <c r="AA11" s="48">
        <f>Rentas!$B$10-Gasto_Pen!Z6</f>
        <v>-120955373.55532748</v>
      </c>
      <c r="AB11" s="48">
        <f>Rentas!$B$10-Gasto_Pen!AA6</f>
        <v>-131257574.02782285</v>
      </c>
      <c r="AC11" s="48">
        <f>Rentas!$B$10-Gasto_Pen!AB6</f>
        <v>-141421713.98529124</v>
      </c>
      <c r="AD11" s="48">
        <f>Rentas!$B$10-Gasto_Pen!AC6</f>
        <v>-151422237.06496459</v>
      </c>
      <c r="AE11" s="48">
        <f>Rentas!$B$10-Gasto_Pen!AD6</f>
        <v>-161226863.78383696</v>
      </c>
      <c r="AF11" s="48">
        <f>Rentas!$B$10-Gasto_Pen!AE6</f>
        <v>-170796891.12055409</v>
      </c>
      <c r="AG11" s="48">
        <f>Rentas!$B$10-Gasto_Pen!AF6</f>
        <v>-180086299.05840749</v>
      </c>
      <c r="AH11" s="48">
        <f>Rentas!$B$10-Gasto_Pen!AG6</f>
        <v>-189040979.76146954</v>
      </c>
      <c r="AI11" s="48">
        <f>Rentas!$B$10-Gasto_Pen!AH6</f>
        <v>-197679809.91867477</v>
      </c>
      <c r="AJ11" s="48">
        <f>Rentas!$B$10-Gasto_Pen!AI6</f>
        <v>-205913695.31649321</v>
      </c>
      <c r="AK11" s="48">
        <f>Rentas!$B$10-Gasto_Pen!AJ6</f>
        <v>-213641094.42835563</v>
      </c>
      <c r="AL11" s="48">
        <f>Rentas!$B$10-Gasto_Pen!AK6</f>
        <v>-220752561.99399883</v>
      </c>
      <c r="AM11" s="48">
        <f>Rentas!$B$10-Gasto_Pen!AL6</f>
        <v>-227138742.07101148</v>
      </c>
      <c r="AN11" s="48">
        <f>Rentas!$B$10-Gasto_Pen!AM6</f>
        <v>-232701996.1534397</v>
      </c>
      <c r="AO11" s="48">
        <f>Rentas!$B$10-Gasto_Pen!AN6</f>
        <v>-237370843.84759039</v>
      </c>
      <c r="AP11" s="48">
        <f>Rentas!$B$10-Gasto_Pen!AO6</f>
        <v>-241114950.22022426</v>
      </c>
      <c r="AQ11" s="48">
        <f>Rentas!$B$10-Gasto_Pen!AP6</f>
        <v>-243956900.95464092</v>
      </c>
      <c r="AR11" s="48">
        <f>Rentas!$B$10-Gasto_Pen!AQ6</f>
        <v>-245976248.87244481</v>
      </c>
      <c r="AS11" s="48">
        <f>Rentas!$B$10-Gasto_Pen!AR6</f>
        <v>-247302264.06179863</v>
      </c>
      <c r="AT11" s="48">
        <f>Rentas!$B$10-Gasto_Pen!AS6</f>
        <v>-248095004.63272059</v>
      </c>
      <c r="AU11" s="48">
        <f>Rentas!$B$10-Gasto_Pen!AT6</f>
        <v>-248519006.84347415</v>
      </c>
      <c r="AV11" s="48">
        <f>Rentas!$B$10-Gasto_Pen!AU6</f>
        <v>-248717766.29765427</v>
      </c>
      <c r="AW11" s="48">
        <f>Rentas!$B$10-Gasto_Pen!AV6</f>
        <v>-248797452.49645162</v>
      </c>
      <c r="AX11" s="48">
        <f>Rentas!$B$10-Gasto_Pen!AW6</f>
        <v>-248823979.40375662</v>
      </c>
      <c r="AY11" s="48">
        <f>Rentas!$B$10-Gasto_Pen!AX6</f>
        <v>-248831048.39686131</v>
      </c>
      <c r="AZ11" s="48">
        <f>Rentas!$B$10-Gasto_Pen!AY6</f>
        <v>-248832487.71419561</v>
      </c>
    </row>
    <row r="12" spans="1:52" x14ac:dyDescent="0.3">
      <c r="A12" s="65"/>
      <c r="B12" s="53" t="s">
        <v>26</v>
      </c>
      <c r="C12" s="56">
        <f>+C11</f>
        <v>153317072.73991609</v>
      </c>
      <c r="D12" s="56">
        <f>+C12*(1+Rentas!$B$1)+D11</f>
        <v>300601912.78869402</v>
      </c>
      <c r="E12" s="56">
        <f>+D12*(1+Rentas!$B$1)+E11</f>
        <v>441652595.0701009</v>
      </c>
      <c r="F12" s="56">
        <f>+E12*(1+Rentas!$B$1)+F11</f>
        <v>576261539.6048671</v>
      </c>
      <c r="G12" s="56">
        <f>+F12*(1+Rentas!$B$1)+G11</f>
        <v>704215611.28210127</v>
      </c>
      <c r="H12" s="56">
        <f>+G12*(1+Rentas!$B$1)+H11</f>
        <v>825295918.54893339</v>
      </c>
      <c r="I12" s="56">
        <f>+H12*(1+Rentas!$B$1)+I11</f>
        <v>939278043.03927898</v>
      </c>
      <c r="J12" s="56">
        <f>+I12*(1+Rentas!$B$1)+J11</f>
        <v>1045932007.1808854</v>
      </c>
      <c r="K12" s="56">
        <f>+J12*(1+Rentas!$B$1)+K11</f>
        <v>1145022277.0715008</v>
      </c>
      <c r="L12" s="56">
        <f>+K12*(1+Rentas!$B$1)+L11</f>
        <v>1236307712.298398</v>
      </c>
      <c r="M12" s="56">
        <f>+L12*(1+Rentas!$B$1)+M11</f>
        <v>1319541315.3815858</v>
      </c>
      <c r="N12" s="56">
        <f>+M12*(1+Rentas!$B$1)+N11</f>
        <v>1394470547.8968136</v>
      </c>
      <c r="O12" s="56">
        <f>+N12*(1+Rentas!$B$1)+O11</f>
        <v>1460837673.0964494</v>
      </c>
      <c r="P12" s="56">
        <f>+O12*(1+Rentas!$B$1)+P11</f>
        <v>1518379562.8127408</v>
      </c>
      <c r="Q12" s="56">
        <f>+P12*(1+Rentas!$B$1)+Q11</f>
        <v>1566827323.0972974</v>
      </c>
      <c r="R12" s="56">
        <f>+Q12*(1+Rentas!$B$1)+R11</f>
        <v>1605905959.4834571</v>
      </c>
      <c r="S12" s="56">
        <f>+R12*(1+Rentas!$B$1)+S11</f>
        <v>1635335550.6295376</v>
      </c>
      <c r="T12" s="56">
        <f>+S12*(1+Rentas!$B$1)+T11</f>
        <v>1654831267.966738</v>
      </c>
      <c r="U12" s="56">
        <f>+T12*(1+Rentas!$B$1)+U11</f>
        <v>1664102878.3197939</v>
      </c>
      <c r="V12" s="56">
        <f>+U12*(1+Rentas!$B$1)+V11</f>
        <v>1662832654.1429605</v>
      </c>
      <c r="W12" s="56">
        <f>+V12*(1+Rentas!$B$1)+W11</f>
        <v>1650691048.2623961</v>
      </c>
      <c r="X12" s="56">
        <f>+W12*(1+Rentas!$B$1)+X11</f>
        <v>1627337412.2161617</v>
      </c>
      <c r="Y12" s="56">
        <f>+X12*(1+Rentas!$B$1)+Y11</f>
        <v>1592420751.9680002</v>
      </c>
      <c r="Z12" s="56">
        <f>+Y12*(1+Rentas!$B$1)+Z11</f>
        <v>1545580659.356945</v>
      </c>
      <c r="AA12" s="56">
        <f>+Z12*(1+Rentas!$B$1)+AA11</f>
        <v>1486448512.1758955</v>
      </c>
      <c r="AB12" s="56">
        <f>+AA12*(1+Rentas!$B$1)+AB11</f>
        <v>1414648878.6351085</v>
      </c>
      <c r="AC12" s="56">
        <f>+AB12*(1+Rentas!$B$1)+AC11</f>
        <v>1329813119.7952216</v>
      </c>
      <c r="AD12" s="56">
        <f>+AC12*(1+Rentas!$B$1)+AD11</f>
        <v>1231583407.5220659</v>
      </c>
      <c r="AE12" s="56">
        <f>+AD12*(1+Rentas!$B$1)+AE11</f>
        <v>1119619880.0391116</v>
      </c>
      <c r="AF12" s="56">
        <f>+AE12*(1+Rentas!$B$1)+AF11</f>
        <v>993607784.12012208</v>
      </c>
      <c r="AG12" s="56">
        <f>+AF12*(1+Rentas!$B$1)+AG11</f>
        <v>853265796.42651939</v>
      </c>
      <c r="AH12" s="56">
        <f>+AG12*(1+Rentas!$B$1)+AH11</f>
        <v>698355448.5221107</v>
      </c>
      <c r="AI12" s="56">
        <f>+AH12*(1+Rentas!$B$1)+AI11</f>
        <v>528609856.5443204</v>
      </c>
      <c r="AJ12" s="56">
        <f>+AI12*(1+Rentas!$B$1)+AJ11</f>
        <v>343840555.4896</v>
      </c>
      <c r="AK12" s="56">
        <f>+AJ12*(1+Rentas!$B$1)+AK11</f>
        <v>143953083.28082836</v>
      </c>
      <c r="AL12" s="56">
        <f>+AK12*(1+Rentas!$B$1)+AL11</f>
        <v>-71041355.381937325</v>
      </c>
      <c r="AM12" s="56">
        <f>+AL12*(1+Rentas!$B$1)+AM11</f>
        <v>-301021751.6682263</v>
      </c>
      <c r="AN12" s="56">
        <f>+AM12*(1+Rentas!$B$1)+AN11</f>
        <v>-545764617.88839507</v>
      </c>
      <c r="AO12" s="56">
        <f>+AN12*(1+Rentas!$B$1)+AO11</f>
        <v>-804966046.4515214</v>
      </c>
      <c r="AP12" s="56">
        <f>+AO12*(1+Rentas!$B$1)+AP11</f>
        <v>-1078279638.5298066</v>
      </c>
      <c r="AQ12" s="56">
        <f>+AP12*(1+Rentas!$B$1)+AQ11</f>
        <v>-1365367725.0256398</v>
      </c>
      <c r="AR12" s="56">
        <f>+AQ12*(1+Rentas!$B$1)+AR11</f>
        <v>-1665958682.8991103</v>
      </c>
      <c r="AS12" s="56">
        <f>+AR12*(1+Rentas!$B$1)+AS11</f>
        <v>-1979899294.2768734</v>
      </c>
      <c r="AT12" s="56">
        <f>+AS12*(1+Rentas!$B$1)+AT11</f>
        <v>-2307190270.6806688</v>
      </c>
      <c r="AU12" s="56">
        <f>+AT12*(1+Rentas!$B$1)+AU11</f>
        <v>-2647996888.3513699</v>
      </c>
      <c r="AV12" s="56">
        <f>+AU12*(1+Rentas!$B$1)+AV11</f>
        <v>-3002634530.1830788</v>
      </c>
      <c r="AW12" s="56">
        <f>+AV12*(1+Rentas!$B$1)+AW11</f>
        <v>-3371537363.8868532</v>
      </c>
      <c r="AX12" s="56">
        <f>+AW12*(1+Rentas!$B$1)+AX11</f>
        <v>-3755222837.8460841</v>
      </c>
      <c r="AY12" s="56">
        <f>+AX12*(1+Rentas!$B$1)+AY11</f>
        <v>-4154262799.7567892</v>
      </c>
      <c r="AZ12" s="56">
        <f>+AY12*(1+Rentas!$B$1)+AZ11</f>
        <v>-4569265799.461256</v>
      </c>
    </row>
  </sheetData>
  <mergeCells count="5">
    <mergeCell ref="A3:A4"/>
    <mergeCell ref="A5:A6"/>
    <mergeCell ref="A7:A8"/>
    <mergeCell ref="A9:A10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Tabla Mortalidad</vt:lpstr>
      <vt:lpstr>Resumen</vt:lpstr>
      <vt:lpstr>Rentas</vt:lpstr>
      <vt:lpstr>Gasto_Pen</vt:lpstr>
      <vt:lpstr>Flujos Reserva</vt:lpstr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LUIS GERARDO GUALAVISI ABARCA</cp:lastModifiedBy>
  <dcterms:created xsi:type="dcterms:W3CDTF">2017-10-12T12:54:44Z</dcterms:created>
  <dcterms:modified xsi:type="dcterms:W3CDTF">2023-09-13T16:31:43Z</dcterms:modified>
</cp:coreProperties>
</file>