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7ace6b9731bf5e1/Carrera/EPN/10mo/Matemática Actuarial/Trabajos Grupales/sitio web/static/files/"/>
    </mc:Choice>
  </mc:AlternateContent>
  <xr:revisionPtr revIDLastSave="3" documentId="13_ncr:1_{FAC6C2B1-5860-4458-9857-E9088DF5331A}" xr6:coauthVersionLast="47" xr6:coauthVersionMax="47" xr10:uidLastSave="{BDD1F0FF-B221-4A3C-B8A4-37A0BFC45604}"/>
  <bookViews>
    <workbookView xWindow="-108" yWindow="-108" windowWidth="23256" windowHeight="12456" tabRatio="743" activeTab="2" xr2:uid="{00000000-000D-0000-FFFF-FFFF00000000}"/>
  </bookViews>
  <sheets>
    <sheet name="TablaMortalidad" sheetId="1" r:id="rId1"/>
    <sheet name="Hipotesis" sheetId="2" r:id="rId2"/>
    <sheet name="RepartoSimple" sheetId="3" r:id="rId3"/>
  </sheets>
  <externalReferences>
    <externalReference r:id="rId4"/>
  </externalReferences>
  <definedNames>
    <definedName name="TABLA">TablaMortalidad!$K$5:$L$86</definedName>
    <definedName name="TH">[1]TM_Hombres!$A$3:$C$103</definedName>
    <definedName name="TM">[1]TM_Mujeres!$A$3:$C$103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3" l="1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C79" i="3"/>
  <c r="C78" i="3"/>
  <c r="C77" i="3"/>
  <c r="C76" i="3"/>
  <c r="C75" i="3"/>
  <c r="C5" i="3"/>
  <c r="C70" i="3" l="1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C10" i="3"/>
  <c r="C67" i="3" s="1"/>
  <c r="H6" i="2"/>
  <c r="E32" i="2"/>
  <c r="L8" i="2" l="1"/>
  <c r="L10" i="2"/>
  <c r="L11" i="2"/>
  <c r="L12" i="2"/>
  <c r="L24" i="2"/>
  <c r="L26" i="2"/>
  <c r="L27" i="2"/>
  <c r="L32" i="2"/>
  <c r="L34" i="2"/>
  <c r="L35" i="2"/>
  <c r="L36" i="2"/>
  <c r="L40" i="2"/>
  <c r="L48" i="2"/>
  <c r="L50" i="2"/>
  <c r="L51" i="2"/>
  <c r="L52" i="2"/>
  <c r="L7" i="2"/>
  <c r="K61" i="2"/>
  <c r="K7" i="2"/>
  <c r="K8" i="2"/>
  <c r="K9" i="2"/>
  <c r="K10" i="2"/>
  <c r="K11" i="2"/>
  <c r="K12" i="2"/>
  <c r="L13" i="2" s="1"/>
  <c r="K13" i="2"/>
  <c r="K14" i="2"/>
  <c r="L15" i="2" s="1"/>
  <c r="K15" i="2"/>
  <c r="K16" i="2"/>
  <c r="K17" i="2"/>
  <c r="L18" i="2" s="1"/>
  <c r="K18" i="2"/>
  <c r="L19" i="2" s="1"/>
  <c r="K19" i="2"/>
  <c r="L20" i="2" s="1"/>
  <c r="K20" i="2"/>
  <c r="L21" i="2" s="1"/>
  <c r="K21" i="2"/>
  <c r="K22" i="2"/>
  <c r="L23" i="2" s="1"/>
  <c r="K23" i="2"/>
  <c r="K24" i="2"/>
  <c r="K25" i="2"/>
  <c r="K26" i="2"/>
  <c r="K27" i="2"/>
  <c r="L28" i="2" s="1"/>
  <c r="K28" i="2"/>
  <c r="L29" i="2" s="1"/>
  <c r="K29" i="2"/>
  <c r="K30" i="2"/>
  <c r="L31" i="2" s="1"/>
  <c r="K31" i="2"/>
  <c r="K32" i="2"/>
  <c r="K33" i="2"/>
  <c r="K34" i="2"/>
  <c r="K35" i="2"/>
  <c r="K36" i="2"/>
  <c r="L37" i="2" s="1"/>
  <c r="K37" i="2"/>
  <c r="K38" i="2"/>
  <c r="L39" i="2" s="1"/>
  <c r="K39" i="2"/>
  <c r="K40" i="2"/>
  <c r="K41" i="2"/>
  <c r="L42" i="2" s="1"/>
  <c r="K42" i="2"/>
  <c r="L43" i="2" s="1"/>
  <c r="K43" i="2"/>
  <c r="L44" i="2" s="1"/>
  <c r="K44" i="2"/>
  <c r="L45" i="2" s="1"/>
  <c r="K45" i="2"/>
  <c r="K46" i="2"/>
  <c r="L47" i="2" s="1"/>
  <c r="K47" i="2"/>
  <c r="K48" i="2"/>
  <c r="K49" i="2"/>
  <c r="K50" i="2"/>
  <c r="K51" i="2"/>
  <c r="K52" i="2"/>
  <c r="L53" i="2" s="1"/>
  <c r="K53" i="2"/>
  <c r="K54" i="2"/>
  <c r="L55" i="2" s="1"/>
  <c r="K55" i="2"/>
  <c r="K56" i="2"/>
  <c r="L56" i="2" s="1"/>
  <c r="K57" i="2"/>
  <c r="L58" i="2" s="1"/>
  <c r="K58" i="2"/>
  <c r="K59" i="2"/>
  <c r="L59" i="2" s="1"/>
  <c r="K60" i="2"/>
  <c r="L60" i="2" s="1"/>
  <c r="K6" i="2"/>
  <c r="H10" i="2"/>
  <c r="H9" i="2"/>
  <c r="H8" i="2"/>
  <c r="H7" i="2"/>
  <c r="L6" i="1"/>
  <c r="E6" i="1"/>
  <c r="D7" i="1" s="1"/>
  <c r="L38" i="2" l="1"/>
  <c r="L14" i="2"/>
  <c r="L46" i="2"/>
  <c r="L61" i="2"/>
  <c r="L30" i="2"/>
  <c r="L22" i="2"/>
  <c r="L57" i="2"/>
  <c r="L49" i="2"/>
  <c r="L41" i="2"/>
  <c r="L33" i="2"/>
  <c r="L25" i="2"/>
  <c r="L17" i="2"/>
  <c r="L9" i="2"/>
  <c r="L54" i="2"/>
  <c r="L16" i="2"/>
  <c r="F6" i="1"/>
  <c r="E6" i="2"/>
  <c r="W3" i="1"/>
  <c r="C32" i="2"/>
  <c r="C68" i="3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S6" i="1"/>
  <c r="L7" i="1" l="1"/>
  <c r="E7" i="1"/>
  <c r="F7" i="1"/>
  <c r="D8" i="1"/>
  <c r="V6" i="1"/>
  <c r="V7" i="1"/>
  <c r="E8" i="1" l="1"/>
  <c r="L8" i="1"/>
  <c r="N7" i="1" s="1"/>
  <c r="F8" i="1"/>
  <c r="D9" i="1"/>
  <c r="Q6" i="1"/>
  <c r="R6" i="1" s="1"/>
  <c r="M6" i="1"/>
  <c r="N6" i="1"/>
  <c r="S7" i="1"/>
  <c r="D68" i="3"/>
  <c r="L9" i="1" l="1"/>
  <c r="E9" i="1"/>
  <c r="D10" i="1" s="1"/>
  <c r="S8" i="1"/>
  <c r="M7" i="1"/>
  <c r="Q7" i="1"/>
  <c r="R7" i="1" s="1"/>
  <c r="N8" i="1"/>
  <c r="V8" i="1"/>
  <c r="E68" i="3"/>
  <c r="L10" i="1" l="1"/>
  <c r="E10" i="1"/>
  <c r="D11" i="1" s="1"/>
  <c r="M8" i="1"/>
  <c r="S9" i="1"/>
  <c r="Q8" i="1"/>
  <c r="R8" i="1" s="1"/>
  <c r="V9" i="1"/>
  <c r="F9" i="1"/>
  <c r="F68" i="3"/>
  <c r="L11" i="1" l="1"/>
  <c r="E11" i="1"/>
  <c r="D12" i="1" s="1"/>
  <c r="F10" i="1"/>
  <c r="M9" i="1"/>
  <c r="N10" i="1"/>
  <c r="S10" i="1"/>
  <c r="Q9" i="1"/>
  <c r="R9" i="1" s="1"/>
  <c r="V10" i="1"/>
  <c r="N9" i="1"/>
  <c r="G68" i="3"/>
  <c r="L12" i="1" l="1"/>
  <c r="E12" i="1"/>
  <c r="D13" i="1" s="1"/>
  <c r="F11" i="1"/>
  <c r="Q10" i="1"/>
  <c r="R10" i="1" s="1"/>
  <c r="S11" i="1"/>
  <c r="N11" i="1"/>
  <c r="M10" i="1"/>
  <c r="V11" i="1"/>
  <c r="H68" i="3"/>
  <c r="F12" i="1" l="1"/>
  <c r="L13" i="1"/>
  <c r="E13" i="1"/>
  <c r="D14" i="1" s="1"/>
  <c r="S12" i="1"/>
  <c r="M11" i="1"/>
  <c r="Q11" i="1"/>
  <c r="R11" i="1" s="1"/>
  <c r="N12" i="1"/>
  <c r="V12" i="1"/>
  <c r="I68" i="3"/>
  <c r="F13" i="1" l="1"/>
  <c r="L14" i="1"/>
  <c r="E14" i="1"/>
  <c r="D15" i="1" s="1"/>
  <c r="M12" i="1"/>
  <c r="Q12" i="1"/>
  <c r="R12" i="1" s="1"/>
  <c r="S13" i="1"/>
  <c r="V13" i="1"/>
  <c r="J68" i="3"/>
  <c r="F14" i="1" l="1"/>
  <c r="M13" i="1"/>
  <c r="Q13" i="1"/>
  <c r="R13" i="1" s="1"/>
  <c r="S14" i="1"/>
  <c r="V14" i="1"/>
  <c r="N13" i="1"/>
  <c r="L15" i="1"/>
  <c r="E15" i="1"/>
  <c r="D16" i="1" s="1"/>
  <c r="K68" i="3"/>
  <c r="Q14" i="1" l="1"/>
  <c r="R14" i="1" s="1"/>
  <c r="M14" i="1"/>
  <c r="S15" i="1"/>
  <c r="V15" i="1"/>
  <c r="N14" i="1"/>
  <c r="L16" i="1"/>
  <c r="N15" i="1" s="1"/>
  <c r="E16" i="1"/>
  <c r="D17" i="1" s="1"/>
  <c r="F15" i="1"/>
  <c r="L68" i="3"/>
  <c r="F16" i="1" l="1"/>
  <c r="L17" i="1"/>
  <c r="E17" i="1"/>
  <c r="D18" i="1" s="1"/>
  <c r="S16" i="1"/>
  <c r="M15" i="1"/>
  <c r="Q15" i="1"/>
  <c r="R15" i="1" s="1"/>
  <c r="N16" i="1"/>
  <c r="V16" i="1"/>
  <c r="M68" i="3"/>
  <c r="L18" i="1" l="1"/>
  <c r="N17" i="1" s="1"/>
  <c r="E18" i="1"/>
  <c r="D19" i="1" s="1"/>
  <c r="S17" i="1"/>
  <c r="M16" i="1"/>
  <c r="Q16" i="1"/>
  <c r="R16" i="1" s="1"/>
  <c r="V17" i="1"/>
  <c r="F17" i="1"/>
  <c r="N68" i="3"/>
  <c r="F18" i="1" l="1"/>
  <c r="L19" i="1"/>
  <c r="E19" i="1"/>
  <c r="D20" i="1" s="1"/>
  <c r="M17" i="1"/>
  <c r="N18" i="1"/>
  <c r="S18" i="1"/>
  <c r="Q17" i="1"/>
  <c r="R17" i="1" s="1"/>
  <c r="V18" i="1"/>
  <c r="O68" i="3"/>
  <c r="L20" i="1" l="1"/>
  <c r="E20" i="1"/>
  <c r="D21" i="1" s="1"/>
  <c r="F19" i="1"/>
  <c r="Q18" i="1"/>
  <c r="R18" i="1" s="1"/>
  <c r="S19" i="1"/>
  <c r="N19" i="1"/>
  <c r="M18" i="1"/>
  <c r="V19" i="1"/>
  <c r="P68" i="3"/>
  <c r="L21" i="1" l="1"/>
  <c r="N20" i="1" s="1"/>
  <c r="E21" i="1"/>
  <c r="D22" i="1" s="1"/>
  <c r="F20" i="1"/>
  <c r="S20" i="1"/>
  <c r="M19" i="1"/>
  <c r="Q19" i="1"/>
  <c r="R19" i="1" s="1"/>
  <c r="V20" i="1"/>
  <c r="Q68" i="3"/>
  <c r="F21" i="1" l="1"/>
  <c r="L22" i="1"/>
  <c r="E22" i="1"/>
  <c r="D23" i="1" s="1"/>
  <c r="M20" i="1"/>
  <c r="Q20" i="1"/>
  <c r="R20" i="1" s="1"/>
  <c r="S21" i="1"/>
  <c r="V21" i="1"/>
  <c r="R68" i="3"/>
  <c r="F22" i="1" l="1"/>
  <c r="L23" i="1"/>
  <c r="E23" i="1"/>
  <c r="D24" i="1" s="1"/>
  <c r="M21" i="1"/>
  <c r="N22" i="1"/>
  <c r="Q21" i="1"/>
  <c r="R21" i="1" s="1"/>
  <c r="S22" i="1"/>
  <c r="V22" i="1"/>
  <c r="N21" i="1"/>
  <c r="S68" i="3"/>
  <c r="L24" i="1" l="1"/>
  <c r="E24" i="1"/>
  <c r="D25" i="1" s="1"/>
  <c r="Q22" i="1"/>
  <c r="R22" i="1" s="1"/>
  <c r="M22" i="1"/>
  <c r="S23" i="1"/>
  <c r="V23" i="1"/>
  <c r="F23" i="1"/>
  <c r="T68" i="3"/>
  <c r="L25" i="1" l="1"/>
  <c r="E25" i="1"/>
  <c r="D26" i="1" s="1"/>
  <c r="S24" i="1"/>
  <c r="M23" i="1"/>
  <c r="Q23" i="1"/>
  <c r="R23" i="1" s="1"/>
  <c r="N24" i="1"/>
  <c r="V24" i="1"/>
  <c r="N23" i="1"/>
  <c r="F24" i="1"/>
  <c r="U68" i="3"/>
  <c r="L26" i="1" l="1"/>
  <c r="E26" i="1"/>
  <c r="D27" i="1" s="1"/>
  <c r="M24" i="1"/>
  <c r="S25" i="1"/>
  <c r="Q24" i="1"/>
  <c r="R24" i="1" s="1"/>
  <c r="V25" i="1"/>
  <c r="F25" i="1"/>
  <c r="V68" i="3"/>
  <c r="F26" i="1" l="1"/>
  <c r="L27" i="1"/>
  <c r="E27" i="1"/>
  <c r="D28" i="1" s="1"/>
  <c r="M25" i="1"/>
  <c r="S26" i="1"/>
  <c r="Q25" i="1"/>
  <c r="R25" i="1" s="1"/>
  <c r="V26" i="1"/>
  <c r="N25" i="1"/>
  <c r="W68" i="3"/>
  <c r="F27" i="1" l="1"/>
  <c r="Q26" i="1"/>
  <c r="R26" i="1" s="1"/>
  <c r="S27" i="1"/>
  <c r="M26" i="1"/>
  <c r="V27" i="1"/>
  <c r="N26" i="1"/>
  <c r="L28" i="1"/>
  <c r="N27" i="1" s="1"/>
  <c r="E28" i="1"/>
  <c r="D29" i="1" s="1"/>
  <c r="X68" i="3"/>
  <c r="L29" i="1" l="1"/>
  <c r="E29" i="1"/>
  <c r="D30" i="1" s="1"/>
  <c r="S28" i="1"/>
  <c r="M27" i="1"/>
  <c r="Q27" i="1"/>
  <c r="R27" i="1" s="1"/>
  <c r="V28" i="1"/>
  <c r="F28" i="1"/>
  <c r="Y68" i="3"/>
  <c r="L30" i="1" l="1"/>
  <c r="N29" i="1" s="1"/>
  <c r="E30" i="1"/>
  <c r="D31" i="1" s="1"/>
  <c r="M28" i="1"/>
  <c r="Q28" i="1"/>
  <c r="R28" i="1" s="1"/>
  <c r="S29" i="1"/>
  <c r="V29" i="1"/>
  <c r="N28" i="1"/>
  <c r="F29" i="1"/>
  <c r="Z68" i="3"/>
  <c r="L31" i="1" l="1"/>
  <c r="E31" i="1"/>
  <c r="D32" i="1" s="1"/>
  <c r="M29" i="1"/>
  <c r="N30" i="1"/>
  <c r="Q29" i="1"/>
  <c r="R29" i="1" s="1"/>
  <c r="S30" i="1"/>
  <c r="V30" i="1"/>
  <c r="F30" i="1"/>
  <c r="AA68" i="3"/>
  <c r="F31" i="1" l="1"/>
  <c r="L32" i="1"/>
  <c r="N31" i="1" s="1"/>
  <c r="E32" i="1"/>
  <c r="D33" i="1" s="1"/>
  <c r="Q30" i="1"/>
  <c r="R30" i="1" s="1"/>
  <c r="M30" i="1"/>
  <c r="S31" i="1"/>
  <c r="V31" i="1"/>
  <c r="AB68" i="3"/>
  <c r="F32" i="1" l="1"/>
  <c r="L33" i="1"/>
  <c r="E33" i="1"/>
  <c r="D34" i="1" s="1"/>
  <c r="S32" i="1"/>
  <c r="M31" i="1"/>
  <c r="Q31" i="1"/>
  <c r="R31" i="1" s="1"/>
  <c r="N32" i="1"/>
  <c r="V32" i="1"/>
  <c r="AC68" i="3"/>
  <c r="F33" i="1" l="1"/>
  <c r="L34" i="1"/>
  <c r="E34" i="1"/>
  <c r="D35" i="1" s="1"/>
  <c r="N33" i="1"/>
  <c r="S33" i="1"/>
  <c r="M32" i="1"/>
  <c r="Q32" i="1"/>
  <c r="R32" i="1" s="1"/>
  <c r="V33" i="1"/>
  <c r="AD68" i="3"/>
  <c r="F34" i="1" l="1"/>
  <c r="L35" i="1"/>
  <c r="E35" i="1"/>
  <c r="D36" i="1" s="1"/>
  <c r="N34" i="1"/>
  <c r="S34" i="1"/>
  <c r="Q33" i="1"/>
  <c r="R33" i="1" s="1"/>
  <c r="M33" i="1"/>
  <c r="V34" i="1"/>
  <c r="AE68" i="3"/>
  <c r="L36" i="1" l="1"/>
  <c r="E36" i="1"/>
  <c r="D37" i="1" s="1"/>
  <c r="F35" i="1"/>
  <c r="Q34" i="1"/>
  <c r="R34" i="1" s="1"/>
  <c r="S35" i="1"/>
  <c r="N35" i="1"/>
  <c r="M34" i="1"/>
  <c r="V35" i="1"/>
  <c r="AF68" i="3"/>
  <c r="M35" i="1" l="1"/>
  <c r="Q35" i="1"/>
  <c r="R35" i="1" s="1"/>
  <c r="S36" i="1"/>
  <c r="V36" i="1"/>
  <c r="F36" i="1"/>
  <c r="L37" i="1"/>
  <c r="N36" i="1" s="1"/>
  <c r="E37" i="1"/>
  <c r="D38" i="1" s="1"/>
  <c r="AG68" i="3"/>
  <c r="L38" i="1" l="1"/>
  <c r="E38" i="1"/>
  <c r="D39" i="1" s="1"/>
  <c r="N37" i="1"/>
  <c r="M36" i="1"/>
  <c r="S37" i="1"/>
  <c r="Q36" i="1"/>
  <c r="R36" i="1" s="1"/>
  <c r="V37" i="1"/>
  <c r="F37" i="1"/>
  <c r="AH68" i="3"/>
  <c r="L39" i="1" l="1"/>
  <c r="E39" i="1"/>
  <c r="D40" i="1" s="1"/>
  <c r="M37" i="1"/>
  <c r="Q37" i="1"/>
  <c r="R37" i="1" s="1"/>
  <c r="S38" i="1"/>
  <c r="V38" i="1"/>
  <c r="F38" i="1"/>
  <c r="AI68" i="3"/>
  <c r="Q38" i="1" l="1"/>
  <c r="R38" i="1" s="1"/>
  <c r="M38" i="1"/>
  <c r="S39" i="1"/>
  <c r="V39" i="1"/>
  <c r="N38" i="1"/>
  <c r="L40" i="1"/>
  <c r="N39" i="1" s="1"/>
  <c r="E40" i="1"/>
  <c r="D41" i="1" s="1"/>
  <c r="F39" i="1"/>
  <c r="AJ68" i="3"/>
  <c r="S40" i="1" l="1"/>
  <c r="M39" i="1"/>
  <c r="Q39" i="1"/>
  <c r="R39" i="1" s="1"/>
  <c r="V40" i="1"/>
  <c r="F40" i="1"/>
  <c r="L41" i="1"/>
  <c r="E41" i="1"/>
  <c r="D42" i="1" s="1"/>
  <c r="AK68" i="3"/>
  <c r="L42" i="1" l="1"/>
  <c r="N41" i="1" s="1"/>
  <c r="E42" i="1"/>
  <c r="D43" i="1" s="1"/>
  <c r="S41" i="1"/>
  <c r="M40" i="1"/>
  <c r="Q40" i="1"/>
  <c r="R40" i="1" s="1"/>
  <c r="V41" i="1"/>
  <c r="N40" i="1"/>
  <c r="F41" i="1"/>
  <c r="AL68" i="3"/>
  <c r="L43" i="1" l="1"/>
  <c r="E43" i="1"/>
  <c r="D44" i="1" s="1"/>
  <c r="M41" i="1"/>
  <c r="N42" i="1"/>
  <c r="S42" i="1"/>
  <c r="Q41" i="1"/>
  <c r="R41" i="1" s="1"/>
  <c r="V42" i="1"/>
  <c r="F42" i="1"/>
  <c r="AM68" i="3"/>
  <c r="AN68" i="3" s="1"/>
  <c r="AO68" i="3" l="1"/>
  <c r="L44" i="1"/>
  <c r="E44" i="1"/>
  <c r="D45" i="1" s="1"/>
  <c r="F43" i="1"/>
  <c r="Q42" i="1"/>
  <c r="R42" i="1" s="1"/>
  <c r="S43" i="1"/>
  <c r="N43" i="1"/>
  <c r="M42" i="1"/>
  <c r="V43" i="1"/>
  <c r="AP68" i="3" l="1"/>
  <c r="F44" i="1"/>
  <c r="L45" i="1"/>
  <c r="E45" i="1"/>
  <c r="D46" i="1" s="1"/>
  <c r="S44" i="1"/>
  <c r="M43" i="1"/>
  <c r="Q43" i="1"/>
  <c r="R43" i="1" s="1"/>
  <c r="N44" i="1"/>
  <c r="V44" i="1"/>
  <c r="AQ68" i="3" l="1"/>
  <c r="F45" i="1"/>
  <c r="M44" i="1"/>
  <c r="Q44" i="1"/>
  <c r="R44" i="1" s="1"/>
  <c r="S45" i="1"/>
  <c r="V45" i="1"/>
  <c r="L46" i="1"/>
  <c r="E46" i="1"/>
  <c r="D47" i="1" s="1"/>
  <c r="AR68" i="3" l="1"/>
  <c r="M45" i="1"/>
  <c r="Q45" i="1"/>
  <c r="R45" i="1" s="1"/>
  <c r="S46" i="1"/>
  <c r="V46" i="1"/>
  <c r="N45" i="1"/>
  <c r="L47" i="1"/>
  <c r="E47" i="1"/>
  <c r="D48" i="1" s="1"/>
  <c r="F46" i="1"/>
  <c r="AS68" i="3" l="1"/>
  <c r="F47" i="1"/>
  <c r="L48" i="1"/>
  <c r="E48" i="1"/>
  <c r="D49" i="1" s="1"/>
  <c r="Q46" i="1"/>
  <c r="R46" i="1" s="1"/>
  <c r="M46" i="1"/>
  <c r="S47" i="1"/>
  <c r="N47" i="1"/>
  <c r="V47" i="1"/>
  <c r="N46" i="1"/>
  <c r="AT68" i="3" l="1"/>
  <c r="F48" i="1"/>
  <c r="L49" i="1"/>
  <c r="E49" i="1"/>
  <c r="D50" i="1" s="1"/>
  <c r="S48" i="1"/>
  <c r="M47" i="1"/>
  <c r="Q47" i="1"/>
  <c r="R47" i="1" s="1"/>
  <c r="V48" i="1"/>
  <c r="AU68" i="3" l="1"/>
  <c r="F49" i="1"/>
  <c r="L50" i="1"/>
  <c r="E50" i="1"/>
  <c r="D51" i="1" s="1"/>
  <c r="M48" i="1"/>
  <c r="S49" i="1"/>
  <c r="N49" i="1"/>
  <c r="Q48" i="1"/>
  <c r="R48" i="1" s="1"/>
  <c r="V49" i="1"/>
  <c r="N48" i="1"/>
  <c r="AV68" i="3" l="1"/>
  <c r="L51" i="1"/>
  <c r="E51" i="1"/>
  <c r="D52" i="1" s="1"/>
  <c r="N50" i="1"/>
  <c r="S50" i="1"/>
  <c r="Q49" i="1"/>
  <c r="R49" i="1" s="1"/>
  <c r="M49" i="1"/>
  <c r="V50" i="1"/>
  <c r="F50" i="1"/>
  <c r="AW68" i="3" l="1"/>
  <c r="L52" i="1"/>
  <c r="E52" i="1"/>
  <c r="D53" i="1" s="1"/>
  <c r="F51" i="1"/>
  <c r="Q50" i="1"/>
  <c r="S51" i="1"/>
  <c r="N51" i="1"/>
  <c r="M50" i="1"/>
  <c r="V51" i="1"/>
  <c r="AX68" i="3" l="1"/>
  <c r="R50" i="1"/>
  <c r="L53" i="1"/>
  <c r="E53" i="1"/>
  <c r="D54" i="1" s="1"/>
  <c r="S52" i="1"/>
  <c r="M51" i="1"/>
  <c r="Q51" i="1"/>
  <c r="V52" i="1"/>
  <c r="F52" i="1"/>
  <c r="AY68" i="3" l="1"/>
  <c r="L54" i="1"/>
  <c r="N53" i="1" s="1"/>
  <c r="E54" i="1"/>
  <c r="D55" i="1" s="1"/>
  <c r="M52" i="1"/>
  <c r="Q52" i="1"/>
  <c r="S53" i="1"/>
  <c r="V53" i="1"/>
  <c r="F53" i="1"/>
  <c r="N52" i="1"/>
  <c r="R51" i="1"/>
  <c r="AZ68" i="3" l="1"/>
  <c r="R52" i="1"/>
  <c r="L55" i="1"/>
  <c r="N54" i="1" s="1"/>
  <c r="E55" i="1"/>
  <c r="D56" i="1" s="1"/>
  <c r="F54" i="1"/>
  <c r="D10" i="3"/>
  <c r="M53" i="1"/>
  <c r="Q53" i="1"/>
  <c r="S54" i="1"/>
  <c r="V54" i="1"/>
  <c r="F55" i="1" l="1"/>
  <c r="R53" i="1"/>
  <c r="Q54" i="1"/>
  <c r="M54" i="1"/>
  <c r="S55" i="1"/>
  <c r="N55" i="1"/>
  <c r="V55" i="1"/>
  <c r="L56" i="1"/>
  <c r="E56" i="1"/>
  <c r="D57" i="1" s="1"/>
  <c r="E10" i="3"/>
  <c r="D11" i="3"/>
  <c r="E11" i="3" s="1"/>
  <c r="C69" i="3"/>
  <c r="D67" i="3" l="1"/>
  <c r="S56" i="1"/>
  <c r="M55" i="1"/>
  <c r="Q55" i="1"/>
  <c r="V56" i="1"/>
  <c r="C82" i="3"/>
  <c r="F10" i="3"/>
  <c r="F56" i="1"/>
  <c r="C86" i="3"/>
  <c r="C83" i="3"/>
  <c r="R54" i="1"/>
  <c r="C84" i="3"/>
  <c r="L57" i="1"/>
  <c r="E57" i="1"/>
  <c r="D58" i="1" s="1"/>
  <c r="F11" i="3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AL11" i="3" s="1"/>
  <c r="AM11" i="3" s="1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E12" i="3"/>
  <c r="F12" i="3" s="1"/>
  <c r="C85" i="3"/>
  <c r="D86" i="3" l="1"/>
  <c r="D84" i="3"/>
  <c r="D82" i="3"/>
  <c r="D69" i="3"/>
  <c r="E67" i="3"/>
  <c r="R55" i="1"/>
  <c r="F13" i="3"/>
  <c r="G13" i="3" s="1"/>
  <c r="G12" i="3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AM12" i="3" s="1"/>
  <c r="AN12" i="3" s="1"/>
  <c r="AO12" i="3" s="1"/>
  <c r="AP12" i="3" s="1"/>
  <c r="AQ12" i="3" s="1"/>
  <c r="AR12" i="3" s="1"/>
  <c r="AS12" i="3" s="1"/>
  <c r="AT12" i="3" s="1"/>
  <c r="AU12" i="3" s="1"/>
  <c r="AV12" i="3" s="1"/>
  <c r="AW12" i="3" s="1"/>
  <c r="AX12" i="3" s="1"/>
  <c r="AY12" i="3" s="1"/>
  <c r="AZ12" i="3" s="1"/>
  <c r="G10" i="3"/>
  <c r="L58" i="1"/>
  <c r="E58" i="1"/>
  <c r="D59" i="1" s="1"/>
  <c r="F57" i="1"/>
  <c r="N57" i="1"/>
  <c r="S57" i="1"/>
  <c r="M56" i="1"/>
  <c r="Q56" i="1"/>
  <c r="V57" i="1"/>
  <c r="N56" i="1"/>
  <c r="D85" i="3" l="1"/>
  <c r="E69" i="3"/>
  <c r="D83" i="3"/>
  <c r="F67" i="3"/>
  <c r="F58" i="1"/>
  <c r="L59" i="1"/>
  <c r="N58" i="1" s="1"/>
  <c r="E59" i="1"/>
  <c r="D60" i="1" s="1"/>
  <c r="H10" i="3"/>
  <c r="H13" i="3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G14" i="3"/>
  <c r="H14" i="3" s="1"/>
  <c r="M57" i="1"/>
  <c r="S58" i="1"/>
  <c r="Q57" i="1"/>
  <c r="V58" i="1"/>
  <c r="R56" i="1"/>
  <c r="F69" i="3" l="1"/>
  <c r="G67" i="3"/>
  <c r="E84" i="3"/>
  <c r="H15" i="3"/>
  <c r="I15" i="3" s="1"/>
  <c r="I14" i="3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E85" i="3"/>
  <c r="F59" i="1"/>
  <c r="I10" i="3"/>
  <c r="E83" i="3"/>
  <c r="L60" i="1"/>
  <c r="E60" i="1"/>
  <c r="D61" i="1" s="1"/>
  <c r="Q58" i="1"/>
  <c r="S59" i="1"/>
  <c r="M58" i="1"/>
  <c r="V59" i="1"/>
  <c r="E82" i="3"/>
  <c r="E86" i="3"/>
  <c r="R57" i="1"/>
  <c r="G84" i="3" l="1"/>
  <c r="G83" i="3"/>
  <c r="G69" i="3"/>
  <c r="G85" i="3"/>
  <c r="G86" i="3"/>
  <c r="H67" i="3"/>
  <c r="R58" i="1"/>
  <c r="F84" i="3"/>
  <c r="F86" i="3"/>
  <c r="L61" i="1"/>
  <c r="E61" i="1"/>
  <c r="D62" i="1" s="1"/>
  <c r="J10" i="3"/>
  <c r="F85" i="3"/>
  <c r="J15" i="3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I16" i="3"/>
  <c r="J16" i="3" s="1"/>
  <c r="S60" i="1"/>
  <c r="M59" i="1"/>
  <c r="Q59" i="1"/>
  <c r="N60" i="1"/>
  <c r="V60" i="1"/>
  <c r="F82" i="3"/>
  <c r="N59" i="1"/>
  <c r="F60" i="1"/>
  <c r="F83" i="3"/>
  <c r="G82" i="3" l="1"/>
  <c r="H83" i="3"/>
  <c r="H69" i="3"/>
  <c r="H84" i="3"/>
  <c r="I67" i="3"/>
  <c r="F61" i="1"/>
  <c r="J17" i="3"/>
  <c r="K17" i="3" s="1"/>
  <c r="K16" i="3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AE16" i="3" s="1"/>
  <c r="AF16" i="3" s="1"/>
  <c r="AG16" i="3" s="1"/>
  <c r="AH16" i="3" s="1"/>
  <c r="AI16" i="3" s="1"/>
  <c r="AJ16" i="3" s="1"/>
  <c r="AK16" i="3" s="1"/>
  <c r="AL16" i="3" s="1"/>
  <c r="AM16" i="3" s="1"/>
  <c r="AN16" i="3" s="1"/>
  <c r="AO16" i="3" s="1"/>
  <c r="AP16" i="3" s="1"/>
  <c r="AQ16" i="3" s="1"/>
  <c r="AR16" i="3" s="1"/>
  <c r="AS16" i="3" s="1"/>
  <c r="AT16" i="3" s="1"/>
  <c r="AU16" i="3" s="1"/>
  <c r="AV16" i="3" s="1"/>
  <c r="AW16" i="3" s="1"/>
  <c r="AX16" i="3" s="1"/>
  <c r="AY16" i="3" s="1"/>
  <c r="AZ16" i="3" s="1"/>
  <c r="K10" i="3"/>
  <c r="L62" i="1"/>
  <c r="E62" i="1"/>
  <c r="D63" i="1" s="1"/>
  <c r="R59" i="1"/>
  <c r="N61" i="1"/>
  <c r="M60" i="1"/>
  <c r="Q60" i="1"/>
  <c r="S61" i="1"/>
  <c r="V61" i="1"/>
  <c r="H86" i="3"/>
  <c r="H85" i="3" l="1"/>
  <c r="I83" i="3"/>
  <c r="H82" i="3"/>
  <c r="I69" i="3"/>
  <c r="J67" i="3"/>
  <c r="I82" i="3"/>
  <c r="K18" i="3"/>
  <c r="L18" i="3" s="1"/>
  <c r="L17" i="3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AL17" i="3" s="1"/>
  <c r="AM17" i="3" s="1"/>
  <c r="AN17" i="3" s="1"/>
  <c r="AO17" i="3" s="1"/>
  <c r="AP17" i="3" s="1"/>
  <c r="AQ17" i="3" s="1"/>
  <c r="AR17" i="3" s="1"/>
  <c r="AS17" i="3" s="1"/>
  <c r="AT17" i="3" s="1"/>
  <c r="AU17" i="3" s="1"/>
  <c r="AV17" i="3" s="1"/>
  <c r="AW17" i="3" s="1"/>
  <c r="AX17" i="3" s="1"/>
  <c r="AY17" i="3" s="1"/>
  <c r="AZ17" i="3" s="1"/>
  <c r="M61" i="1"/>
  <c r="Q61" i="1"/>
  <c r="S62" i="1"/>
  <c r="V62" i="1"/>
  <c r="R60" i="1"/>
  <c r="F62" i="1"/>
  <c r="I85" i="3"/>
  <c r="L10" i="3"/>
  <c r="L63" i="1"/>
  <c r="N62" i="1" s="1"/>
  <c r="E63" i="1"/>
  <c r="D64" i="1" s="1"/>
  <c r="J82" i="3" l="1"/>
  <c r="I86" i="3"/>
  <c r="J69" i="3"/>
  <c r="I84" i="3"/>
  <c r="K67" i="3"/>
  <c r="L64" i="1"/>
  <c r="N63" i="1" s="1"/>
  <c r="E64" i="1"/>
  <c r="D65" i="1" s="1"/>
  <c r="F63" i="1"/>
  <c r="R61" i="1"/>
  <c r="Q62" i="1"/>
  <c r="M62" i="1"/>
  <c r="S63" i="1"/>
  <c r="V63" i="1"/>
  <c r="M10" i="3"/>
  <c r="L19" i="3"/>
  <c r="M19" i="3" s="1"/>
  <c r="M18" i="3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AG18" i="3" s="1"/>
  <c r="AH18" i="3" s="1"/>
  <c r="AI18" i="3" s="1"/>
  <c r="AJ18" i="3" s="1"/>
  <c r="AK18" i="3" s="1"/>
  <c r="AL18" i="3" s="1"/>
  <c r="AM18" i="3" s="1"/>
  <c r="AN18" i="3" s="1"/>
  <c r="AO18" i="3" s="1"/>
  <c r="AP18" i="3" s="1"/>
  <c r="AQ18" i="3" s="1"/>
  <c r="AR18" i="3" s="1"/>
  <c r="AS18" i="3" s="1"/>
  <c r="AT18" i="3" s="1"/>
  <c r="AU18" i="3" s="1"/>
  <c r="AV18" i="3" s="1"/>
  <c r="AW18" i="3" s="1"/>
  <c r="AX18" i="3" s="1"/>
  <c r="AY18" i="3" s="1"/>
  <c r="AZ18" i="3" s="1"/>
  <c r="K86" i="3" l="1"/>
  <c r="K85" i="3"/>
  <c r="K69" i="3"/>
  <c r="J85" i="3"/>
  <c r="J86" i="3"/>
  <c r="L67" i="3"/>
  <c r="J83" i="3"/>
  <c r="K82" i="3"/>
  <c r="J84" i="3"/>
  <c r="F64" i="1"/>
  <c r="N10" i="3"/>
  <c r="R62" i="1"/>
  <c r="N19" i="3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AG19" i="3" s="1"/>
  <c r="AH19" i="3" s="1"/>
  <c r="AI19" i="3" s="1"/>
  <c r="AJ19" i="3" s="1"/>
  <c r="AK19" i="3" s="1"/>
  <c r="AL19" i="3" s="1"/>
  <c r="AM19" i="3" s="1"/>
  <c r="AN19" i="3" s="1"/>
  <c r="AO19" i="3" s="1"/>
  <c r="AP19" i="3" s="1"/>
  <c r="AQ19" i="3" s="1"/>
  <c r="AR19" i="3" s="1"/>
  <c r="AS19" i="3" s="1"/>
  <c r="AT19" i="3" s="1"/>
  <c r="AU19" i="3" s="1"/>
  <c r="AV19" i="3" s="1"/>
  <c r="AW19" i="3" s="1"/>
  <c r="AX19" i="3" s="1"/>
  <c r="AY19" i="3" s="1"/>
  <c r="AZ19" i="3" s="1"/>
  <c r="M20" i="3"/>
  <c r="N20" i="3" s="1"/>
  <c r="S64" i="1"/>
  <c r="M63" i="1"/>
  <c r="Q63" i="1"/>
  <c r="V64" i="1"/>
  <c r="L65" i="1"/>
  <c r="N64" i="1" s="1"/>
  <c r="E65" i="1"/>
  <c r="D66" i="1" s="1"/>
  <c r="K83" i="3" l="1"/>
  <c r="L69" i="3"/>
  <c r="M67" i="3"/>
  <c r="K84" i="3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AG20" i="3" s="1"/>
  <c r="AH20" i="3" s="1"/>
  <c r="AI20" i="3" s="1"/>
  <c r="AJ20" i="3" s="1"/>
  <c r="AK20" i="3" s="1"/>
  <c r="AL20" i="3" s="1"/>
  <c r="AM20" i="3" s="1"/>
  <c r="AN20" i="3" s="1"/>
  <c r="AO20" i="3" s="1"/>
  <c r="AP20" i="3" s="1"/>
  <c r="AQ20" i="3" s="1"/>
  <c r="AR20" i="3" s="1"/>
  <c r="AS20" i="3" s="1"/>
  <c r="AT20" i="3" s="1"/>
  <c r="AU20" i="3" s="1"/>
  <c r="AV20" i="3" s="1"/>
  <c r="AW20" i="3" s="1"/>
  <c r="AX20" i="3" s="1"/>
  <c r="AY20" i="3" s="1"/>
  <c r="AZ20" i="3" s="1"/>
  <c r="N21" i="3"/>
  <c r="O21" i="3" s="1"/>
  <c r="O10" i="3"/>
  <c r="L66" i="1"/>
  <c r="N65" i="1" s="1"/>
  <c r="E66" i="1"/>
  <c r="D67" i="1" s="1"/>
  <c r="R63" i="1"/>
  <c r="Q64" i="1"/>
  <c r="S65" i="1"/>
  <c r="M64" i="1"/>
  <c r="V65" i="1"/>
  <c r="F65" i="1"/>
  <c r="M69" i="3" l="1"/>
  <c r="N67" i="3"/>
  <c r="L82" i="3"/>
  <c r="L67" i="1"/>
  <c r="E67" i="1"/>
  <c r="D68" i="1" s="1"/>
  <c r="L85" i="3"/>
  <c r="L86" i="3"/>
  <c r="L84" i="3"/>
  <c r="P10" i="3"/>
  <c r="N66" i="1"/>
  <c r="S66" i="1"/>
  <c r="Q65" i="1"/>
  <c r="M65" i="1"/>
  <c r="V66" i="1"/>
  <c r="F66" i="1"/>
  <c r="R64" i="1"/>
  <c r="O22" i="3"/>
  <c r="P22" i="3" s="1"/>
  <c r="P21" i="3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AI21" i="3" s="1"/>
  <c r="AJ21" i="3" s="1"/>
  <c r="AK21" i="3" s="1"/>
  <c r="AL21" i="3" s="1"/>
  <c r="AM21" i="3" s="1"/>
  <c r="AN21" i="3" s="1"/>
  <c r="AO21" i="3" s="1"/>
  <c r="AP21" i="3" s="1"/>
  <c r="AQ21" i="3" s="1"/>
  <c r="AR21" i="3" s="1"/>
  <c r="AS21" i="3" s="1"/>
  <c r="AT21" i="3" s="1"/>
  <c r="AU21" i="3" s="1"/>
  <c r="AV21" i="3" s="1"/>
  <c r="AW21" i="3" s="1"/>
  <c r="AX21" i="3" s="1"/>
  <c r="AY21" i="3" s="1"/>
  <c r="AZ21" i="3" s="1"/>
  <c r="L83" i="3"/>
  <c r="N83" i="3" l="1"/>
  <c r="N85" i="3"/>
  <c r="N69" i="3"/>
  <c r="O67" i="3"/>
  <c r="Q10" i="3"/>
  <c r="M83" i="3"/>
  <c r="R65" i="1"/>
  <c r="Q22" i="3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AG22" i="3" s="1"/>
  <c r="AH22" i="3" s="1"/>
  <c r="AI22" i="3" s="1"/>
  <c r="AJ22" i="3" s="1"/>
  <c r="AK22" i="3" s="1"/>
  <c r="AL22" i="3" s="1"/>
  <c r="AM22" i="3" s="1"/>
  <c r="AN22" i="3" s="1"/>
  <c r="AO22" i="3" s="1"/>
  <c r="AP22" i="3" s="1"/>
  <c r="AQ22" i="3" s="1"/>
  <c r="AR22" i="3" s="1"/>
  <c r="AS22" i="3" s="1"/>
  <c r="AT22" i="3" s="1"/>
  <c r="AU22" i="3" s="1"/>
  <c r="AV22" i="3" s="1"/>
  <c r="AW22" i="3" s="1"/>
  <c r="AX22" i="3" s="1"/>
  <c r="AY22" i="3" s="1"/>
  <c r="AZ22" i="3" s="1"/>
  <c r="P23" i="3"/>
  <c r="Q23" i="3" s="1"/>
  <c r="N82" i="3"/>
  <c r="M84" i="3"/>
  <c r="M82" i="3"/>
  <c r="L68" i="1"/>
  <c r="E68" i="1"/>
  <c r="D69" i="1" s="1"/>
  <c r="M86" i="3"/>
  <c r="F67" i="1"/>
  <c r="N84" i="3"/>
  <c r="M85" i="3"/>
  <c r="Q66" i="1"/>
  <c r="S67" i="1"/>
  <c r="M66" i="1"/>
  <c r="V67" i="1"/>
  <c r="N86" i="3" l="1"/>
  <c r="O69" i="3"/>
  <c r="O82" i="3"/>
  <c r="O85" i="3"/>
  <c r="O83" i="3"/>
  <c r="P67" i="3"/>
  <c r="S68" i="1"/>
  <c r="M67" i="1"/>
  <c r="Q67" i="1"/>
  <c r="V68" i="1"/>
  <c r="F68" i="1"/>
  <c r="N67" i="1"/>
  <c r="L69" i="1"/>
  <c r="N68" i="1" s="1"/>
  <c r="E69" i="1"/>
  <c r="D70" i="1" s="1"/>
  <c r="O86" i="3"/>
  <c r="Q24" i="3"/>
  <c r="R24" i="3" s="1"/>
  <c r="R23" i="3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AG23" i="3" s="1"/>
  <c r="AH23" i="3" s="1"/>
  <c r="AI23" i="3" s="1"/>
  <c r="AJ23" i="3" s="1"/>
  <c r="AK23" i="3" s="1"/>
  <c r="AL23" i="3" s="1"/>
  <c r="AM23" i="3" s="1"/>
  <c r="AN23" i="3" s="1"/>
  <c r="AO23" i="3" s="1"/>
  <c r="AP23" i="3" s="1"/>
  <c r="AQ23" i="3" s="1"/>
  <c r="AR23" i="3" s="1"/>
  <c r="AS23" i="3" s="1"/>
  <c r="AT23" i="3" s="1"/>
  <c r="AU23" i="3" s="1"/>
  <c r="AV23" i="3" s="1"/>
  <c r="AW23" i="3" s="1"/>
  <c r="AX23" i="3" s="1"/>
  <c r="AY23" i="3" s="1"/>
  <c r="AZ23" i="3" s="1"/>
  <c r="R10" i="3"/>
  <c r="R66" i="1"/>
  <c r="O84" i="3" l="1"/>
  <c r="P69" i="3"/>
  <c r="Q67" i="3"/>
  <c r="L70" i="1"/>
  <c r="E70" i="1"/>
  <c r="D71" i="1" s="1"/>
  <c r="S24" i="3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AH24" i="3" s="1"/>
  <c r="AI24" i="3" s="1"/>
  <c r="AJ24" i="3" s="1"/>
  <c r="AK24" i="3" s="1"/>
  <c r="AL24" i="3" s="1"/>
  <c r="AM24" i="3" s="1"/>
  <c r="AN24" i="3" s="1"/>
  <c r="AO24" i="3" s="1"/>
  <c r="AP24" i="3" s="1"/>
  <c r="AQ24" i="3" s="1"/>
  <c r="AR24" i="3" s="1"/>
  <c r="AS24" i="3" s="1"/>
  <c r="AT24" i="3" s="1"/>
  <c r="AU24" i="3" s="1"/>
  <c r="AV24" i="3" s="1"/>
  <c r="AW24" i="3" s="1"/>
  <c r="AX24" i="3" s="1"/>
  <c r="AY24" i="3" s="1"/>
  <c r="AZ24" i="3" s="1"/>
  <c r="R25" i="3"/>
  <c r="S25" i="3" s="1"/>
  <c r="R67" i="1"/>
  <c r="S10" i="3"/>
  <c r="F69" i="1"/>
  <c r="M68" i="1"/>
  <c r="S69" i="1"/>
  <c r="Q68" i="1"/>
  <c r="V69" i="1"/>
  <c r="Q69" i="3" l="1"/>
  <c r="R67" i="3"/>
  <c r="Q83" i="3"/>
  <c r="L71" i="1"/>
  <c r="N70" i="1" s="1"/>
  <c r="E71" i="1"/>
  <c r="D72" i="1" s="1"/>
  <c r="M69" i="1"/>
  <c r="Q69" i="1"/>
  <c r="S70" i="1"/>
  <c r="V70" i="1"/>
  <c r="P82" i="3"/>
  <c r="F70" i="1"/>
  <c r="P83" i="3"/>
  <c r="R68" i="1"/>
  <c r="N69" i="1"/>
  <c r="T25" i="3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S26" i="3"/>
  <c r="T26" i="3" s="1"/>
  <c r="P84" i="3"/>
  <c r="P85" i="3"/>
  <c r="P86" i="3"/>
  <c r="T10" i="3"/>
  <c r="Q84" i="3" l="1"/>
  <c r="Q86" i="3"/>
  <c r="Q85" i="3"/>
  <c r="R69" i="3"/>
  <c r="Q82" i="3"/>
  <c r="S67" i="3"/>
  <c r="F71" i="1"/>
  <c r="R69" i="1"/>
  <c r="U10" i="3"/>
  <c r="L72" i="1"/>
  <c r="N71" i="1" s="1"/>
  <c r="E72" i="1"/>
  <c r="D73" i="1" s="1"/>
  <c r="U26" i="3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T27" i="3"/>
  <c r="U27" i="3" s="1"/>
  <c r="Q70" i="1"/>
  <c r="M70" i="1"/>
  <c r="S71" i="1"/>
  <c r="V71" i="1"/>
  <c r="S69" i="3" l="1"/>
  <c r="T67" i="3"/>
  <c r="F72" i="1"/>
  <c r="R84" i="3"/>
  <c r="L73" i="1"/>
  <c r="N72" i="1" s="1"/>
  <c r="E73" i="1"/>
  <c r="D74" i="1" s="1"/>
  <c r="R86" i="3"/>
  <c r="R70" i="1"/>
  <c r="S72" i="1"/>
  <c r="M71" i="1"/>
  <c r="Q71" i="1"/>
  <c r="V72" i="1"/>
  <c r="V10" i="3"/>
  <c r="R85" i="3"/>
  <c r="R83" i="3"/>
  <c r="R82" i="3"/>
  <c r="U28" i="3"/>
  <c r="V28" i="3" s="1"/>
  <c r="V27" i="3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AG27" i="3" s="1"/>
  <c r="AH27" i="3" s="1"/>
  <c r="AI27" i="3" s="1"/>
  <c r="AJ27" i="3" s="1"/>
  <c r="AK27" i="3" s="1"/>
  <c r="AL27" i="3" s="1"/>
  <c r="AM27" i="3" s="1"/>
  <c r="AN27" i="3" s="1"/>
  <c r="AO27" i="3" s="1"/>
  <c r="AP27" i="3" s="1"/>
  <c r="AQ27" i="3" s="1"/>
  <c r="AR27" i="3" s="1"/>
  <c r="AS27" i="3" s="1"/>
  <c r="AT27" i="3" s="1"/>
  <c r="AU27" i="3" s="1"/>
  <c r="AV27" i="3" s="1"/>
  <c r="AW27" i="3" s="1"/>
  <c r="AX27" i="3" s="1"/>
  <c r="AY27" i="3" s="1"/>
  <c r="AZ27" i="3" s="1"/>
  <c r="T69" i="3" l="1"/>
  <c r="U67" i="3"/>
  <c r="T85" i="3"/>
  <c r="T84" i="3"/>
  <c r="S86" i="3"/>
  <c r="S84" i="3"/>
  <c r="R71" i="1"/>
  <c r="M72" i="1"/>
  <c r="S73" i="1"/>
  <c r="Q72" i="1"/>
  <c r="V73" i="1"/>
  <c r="S82" i="3"/>
  <c r="F73" i="1"/>
  <c r="V29" i="3"/>
  <c r="W29" i="3" s="1"/>
  <c r="W28" i="3"/>
  <c r="X28" i="3" s="1"/>
  <c r="Y28" i="3" s="1"/>
  <c r="Z28" i="3" s="1"/>
  <c r="AA28" i="3" s="1"/>
  <c r="AB28" i="3" s="1"/>
  <c r="AC28" i="3" s="1"/>
  <c r="AD28" i="3" s="1"/>
  <c r="AE28" i="3" s="1"/>
  <c r="AF28" i="3" s="1"/>
  <c r="AG28" i="3" s="1"/>
  <c r="AH28" i="3" s="1"/>
  <c r="AI28" i="3" s="1"/>
  <c r="AJ28" i="3" s="1"/>
  <c r="AK28" i="3" s="1"/>
  <c r="AL28" i="3" s="1"/>
  <c r="AM28" i="3" s="1"/>
  <c r="AN28" i="3" s="1"/>
  <c r="AO28" i="3" s="1"/>
  <c r="AP28" i="3" s="1"/>
  <c r="AQ28" i="3" s="1"/>
  <c r="AR28" i="3" s="1"/>
  <c r="AS28" i="3" s="1"/>
  <c r="AT28" i="3" s="1"/>
  <c r="AU28" i="3" s="1"/>
  <c r="AV28" i="3" s="1"/>
  <c r="AW28" i="3" s="1"/>
  <c r="AX28" i="3" s="1"/>
  <c r="AY28" i="3" s="1"/>
  <c r="AZ28" i="3" s="1"/>
  <c r="S85" i="3"/>
  <c r="L74" i="1"/>
  <c r="N73" i="1" s="1"/>
  <c r="E74" i="1"/>
  <c r="D75" i="1" s="1"/>
  <c r="S83" i="3"/>
  <c r="W10" i="3"/>
  <c r="T83" i="3" l="1"/>
  <c r="T86" i="3"/>
  <c r="U69" i="3"/>
  <c r="V67" i="3"/>
  <c r="T82" i="3"/>
  <c r="F74" i="1"/>
  <c r="X10" i="3"/>
  <c r="L75" i="1"/>
  <c r="E75" i="1"/>
  <c r="D76" i="1" s="1"/>
  <c r="W30" i="3"/>
  <c r="X30" i="3" s="1"/>
  <c r="X29" i="3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AM29" i="3" s="1"/>
  <c r="AN29" i="3" s="1"/>
  <c r="AO29" i="3" s="1"/>
  <c r="AP29" i="3" s="1"/>
  <c r="AQ29" i="3" s="1"/>
  <c r="AR29" i="3" s="1"/>
  <c r="AS29" i="3" s="1"/>
  <c r="AT29" i="3" s="1"/>
  <c r="AU29" i="3" s="1"/>
  <c r="AV29" i="3" s="1"/>
  <c r="AW29" i="3" s="1"/>
  <c r="AX29" i="3" s="1"/>
  <c r="AY29" i="3" s="1"/>
  <c r="AZ29" i="3" s="1"/>
  <c r="R72" i="1"/>
  <c r="M73" i="1"/>
  <c r="S74" i="1"/>
  <c r="Q73" i="1"/>
  <c r="V74" i="1"/>
  <c r="V69" i="3" l="1"/>
  <c r="W67" i="3"/>
  <c r="Y30" i="3"/>
  <c r="Z30" i="3" s="1"/>
  <c r="AA30" i="3" s="1"/>
  <c r="AB30" i="3" s="1"/>
  <c r="AC30" i="3" s="1"/>
  <c r="AD30" i="3" s="1"/>
  <c r="AE30" i="3" s="1"/>
  <c r="AF30" i="3" s="1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0" i="3" s="1"/>
  <c r="AY30" i="3" s="1"/>
  <c r="AZ30" i="3" s="1"/>
  <c r="X31" i="3"/>
  <c r="Y31" i="3" s="1"/>
  <c r="U83" i="3"/>
  <c r="U82" i="3"/>
  <c r="L76" i="1"/>
  <c r="N75" i="1" s="1"/>
  <c r="E76" i="1"/>
  <c r="D77" i="1" s="1"/>
  <c r="F75" i="1"/>
  <c r="Q74" i="1"/>
  <c r="S75" i="1"/>
  <c r="M74" i="1"/>
  <c r="V75" i="1"/>
  <c r="U84" i="3"/>
  <c r="U86" i="3"/>
  <c r="R73" i="1"/>
  <c r="Y10" i="3"/>
  <c r="N74" i="1"/>
  <c r="U85" i="3"/>
  <c r="W69" i="3" l="1"/>
  <c r="X67" i="3"/>
  <c r="F76" i="1"/>
  <c r="S76" i="1"/>
  <c r="M75" i="1"/>
  <c r="Q75" i="1"/>
  <c r="V76" i="1"/>
  <c r="V86" i="3"/>
  <c r="V84" i="3"/>
  <c r="V85" i="3"/>
  <c r="R74" i="1"/>
  <c r="Y32" i="3"/>
  <c r="Z32" i="3" s="1"/>
  <c r="Z31" i="3"/>
  <c r="AA31" i="3" s="1"/>
  <c r="AB31" i="3" s="1"/>
  <c r="AC31" i="3" s="1"/>
  <c r="AD31" i="3" s="1"/>
  <c r="AE31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X31" i="3" s="1"/>
  <c r="AY31" i="3" s="1"/>
  <c r="AZ31" i="3" s="1"/>
  <c r="V83" i="3"/>
  <c r="V82" i="3"/>
  <c r="Z10" i="3"/>
  <c r="L77" i="1"/>
  <c r="N76" i="1" s="1"/>
  <c r="E77" i="1"/>
  <c r="D78" i="1" s="1"/>
  <c r="X69" i="3" l="1"/>
  <c r="Y67" i="3"/>
  <c r="AA10" i="3"/>
  <c r="Z33" i="3"/>
  <c r="AA33" i="3" s="1"/>
  <c r="AA32" i="3"/>
  <c r="AB32" i="3" s="1"/>
  <c r="AC32" i="3" s="1"/>
  <c r="AD32" i="3" s="1"/>
  <c r="AE32" i="3" s="1"/>
  <c r="AF32" i="3" s="1"/>
  <c r="AG32" i="3" s="1"/>
  <c r="AH32" i="3" s="1"/>
  <c r="AI32" i="3" s="1"/>
  <c r="AJ32" i="3" s="1"/>
  <c r="AK32" i="3" s="1"/>
  <c r="AL32" i="3" s="1"/>
  <c r="AM32" i="3" s="1"/>
  <c r="AN32" i="3" s="1"/>
  <c r="AO32" i="3" s="1"/>
  <c r="AP32" i="3" s="1"/>
  <c r="AQ32" i="3" s="1"/>
  <c r="AR32" i="3" s="1"/>
  <c r="AS32" i="3" s="1"/>
  <c r="AT32" i="3" s="1"/>
  <c r="AU32" i="3" s="1"/>
  <c r="AV32" i="3" s="1"/>
  <c r="AW32" i="3" s="1"/>
  <c r="AX32" i="3" s="1"/>
  <c r="AY32" i="3" s="1"/>
  <c r="AZ32" i="3" s="1"/>
  <c r="W85" i="3"/>
  <c r="Q76" i="1"/>
  <c r="M76" i="1"/>
  <c r="S77" i="1"/>
  <c r="V77" i="1"/>
  <c r="R75" i="1"/>
  <c r="W83" i="3"/>
  <c r="L78" i="1"/>
  <c r="N77" i="1" s="1"/>
  <c r="E78" i="1"/>
  <c r="D79" i="1" s="1"/>
  <c r="F77" i="1"/>
  <c r="W84" i="3"/>
  <c r="W86" i="3"/>
  <c r="W82" i="3"/>
  <c r="X85" i="3" l="1"/>
  <c r="Y69" i="3"/>
  <c r="Z67" i="3"/>
  <c r="X86" i="3"/>
  <c r="X83" i="3"/>
  <c r="X82" i="3"/>
  <c r="X84" i="3"/>
  <c r="L79" i="1"/>
  <c r="E79" i="1"/>
  <c r="D80" i="1" s="1"/>
  <c r="M77" i="1"/>
  <c r="Q77" i="1"/>
  <c r="S78" i="1"/>
  <c r="V78" i="1"/>
  <c r="R76" i="1"/>
  <c r="AB10" i="3"/>
  <c r="F78" i="1"/>
  <c r="AA34" i="3"/>
  <c r="AB34" i="3" s="1"/>
  <c r="AB33" i="3"/>
  <c r="AC33" i="3" s="1"/>
  <c r="AD33" i="3" s="1"/>
  <c r="AE33" i="3" s="1"/>
  <c r="AF33" i="3" s="1"/>
  <c r="AG33" i="3" s="1"/>
  <c r="AH33" i="3" s="1"/>
  <c r="AI33" i="3" s="1"/>
  <c r="AJ33" i="3" s="1"/>
  <c r="AK33" i="3" s="1"/>
  <c r="AL33" i="3" s="1"/>
  <c r="AM33" i="3" s="1"/>
  <c r="AN33" i="3" s="1"/>
  <c r="AO33" i="3" s="1"/>
  <c r="AP33" i="3" s="1"/>
  <c r="AQ33" i="3" s="1"/>
  <c r="AR33" i="3" s="1"/>
  <c r="AS33" i="3" s="1"/>
  <c r="AT33" i="3" s="1"/>
  <c r="AU33" i="3" s="1"/>
  <c r="AV33" i="3" s="1"/>
  <c r="AW33" i="3" s="1"/>
  <c r="AX33" i="3" s="1"/>
  <c r="AY33" i="3" s="1"/>
  <c r="AZ33" i="3" s="1"/>
  <c r="Z69" i="3" l="1"/>
  <c r="AA67" i="3"/>
  <c r="F79" i="1"/>
  <c r="Y84" i="3"/>
  <c r="Y83" i="3"/>
  <c r="Y82" i="3"/>
  <c r="Q78" i="1"/>
  <c r="M78" i="1"/>
  <c r="S79" i="1"/>
  <c r="V79" i="1"/>
  <c r="AC10" i="3"/>
  <c r="AC34" i="3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AB35" i="3"/>
  <c r="AC35" i="3" s="1"/>
  <c r="R77" i="1"/>
  <c r="Y86" i="3"/>
  <c r="N78" i="1"/>
  <c r="L80" i="1"/>
  <c r="N79" i="1" s="1"/>
  <c r="E80" i="1"/>
  <c r="D81" i="1" s="1"/>
  <c r="Y85" i="3"/>
  <c r="AA84" i="3" l="1"/>
  <c r="AA69" i="3"/>
  <c r="AB67" i="3"/>
  <c r="AA85" i="3"/>
  <c r="AC36" i="3"/>
  <c r="AD36" i="3" s="1"/>
  <c r="AD35" i="3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Z85" i="3"/>
  <c r="Z86" i="3"/>
  <c r="L81" i="1"/>
  <c r="E81" i="1"/>
  <c r="D82" i="1" s="1"/>
  <c r="Z83" i="3"/>
  <c r="F80" i="1"/>
  <c r="AD10" i="3"/>
  <c r="Z84" i="3"/>
  <c r="S80" i="1"/>
  <c r="M79" i="1"/>
  <c r="Q79" i="1"/>
  <c r="V80" i="1"/>
  <c r="Z82" i="3"/>
  <c r="R78" i="1"/>
  <c r="AA82" i="3" l="1"/>
  <c r="AB69" i="3"/>
  <c r="AC67" i="3"/>
  <c r="AA86" i="3"/>
  <c r="AA83" i="3"/>
  <c r="L82" i="1"/>
  <c r="N81" i="1" s="1"/>
  <c r="E82" i="1"/>
  <c r="D83" i="1" s="1"/>
  <c r="F81" i="1"/>
  <c r="Q80" i="1"/>
  <c r="S81" i="1"/>
  <c r="M80" i="1"/>
  <c r="V81" i="1"/>
  <c r="AE36" i="3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AD37" i="3"/>
  <c r="AE37" i="3" s="1"/>
  <c r="R79" i="1"/>
  <c r="N80" i="1"/>
  <c r="AE10" i="3"/>
  <c r="AC69" i="3" l="1"/>
  <c r="AD67" i="3"/>
  <c r="L83" i="1"/>
  <c r="E83" i="1"/>
  <c r="D84" i="1" s="1"/>
  <c r="Q81" i="1"/>
  <c r="M81" i="1"/>
  <c r="S82" i="1"/>
  <c r="V82" i="1"/>
  <c r="AB82" i="3"/>
  <c r="AB84" i="3"/>
  <c r="F82" i="1"/>
  <c r="AB85" i="3"/>
  <c r="AE38" i="3"/>
  <c r="AF38" i="3" s="1"/>
  <c r="AF37" i="3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AB86" i="3"/>
  <c r="AB83" i="3"/>
  <c r="AF10" i="3"/>
  <c r="R80" i="1"/>
  <c r="AD83" i="3" l="1"/>
  <c r="AD69" i="3"/>
  <c r="AE67" i="3"/>
  <c r="AF39" i="3"/>
  <c r="AG39" i="3" s="1"/>
  <c r="AG38" i="3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AC86" i="3"/>
  <c r="AG10" i="3"/>
  <c r="L84" i="1"/>
  <c r="N83" i="1" s="1"/>
  <c r="E84" i="1"/>
  <c r="D85" i="1" s="1"/>
  <c r="F83" i="1"/>
  <c r="S83" i="1"/>
  <c r="M82" i="1"/>
  <c r="Q82" i="1"/>
  <c r="V83" i="1"/>
  <c r="AC85" i="3"/>
  <c r="N82" i="1"/>
  <c r="AC82" i="3"/>
  <c r="R81" i="1"/>
  <c r="AC83" i="3"/>
  <c r="AC84" i="3"/>
  <c r="AE86" i="3" l="1"/>
  <c r="AE83" i="3"/>
  <c r="AE69" i="3"/>
  <c r="AE82" i="3"/>
  <c r="AD82" i="3"/>
  <c r="AD85" i="3"/>
  <c r="AD84" i="3"/>
  <c r="AD86" i="3"/>
  <c r="AF67" i="3"/>
  <c r="F84" i="1"/>
  <c r="AH39" i="3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AG40" i="3"/>
  <c r="AH40" i="3" s="1"/>
  <c r="R82" i="1"/>
  <c r="AH10" i="3"/>
  <c r="L85" i="1"/>
  <c r="N84" i="1" s="1"/>
  <c r="E85" i="1"/>
  <c r="D86" i="1" s="1"/>
  <c r="S84" i="1"/>
  <c r="M83" i="1"/>
  <c r="Q83" i="1"/>
  <c r="V84" i="1"/>
  <c r="AF69" i="3" l="1"/>
  <c r="AG67" i="3"/>
  <c r="AE85" i="3"/>
  <c r="AE84" i="3"/>
  <c r="R83" i="1"/>
  <c r="AI10" i="3"/>
  <c r="E86" i="1"/>
  <c r="F86" i="1" s="1"/>
  <c r="L86" i="1"/>
  <c r="F85" i="1"/>
  <c r="Q84" i="1"/>
  <c r="M84" i="1"/>
  <c r="S85" i="1"/>
  <c r="V85" i="1"/>
  <c r="AH41" i="3"/>
  <c r="AI41" i="3" s="1"/>
  <c r="AI40" i="3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AG85" i="3" l="1"/>
  <c r="AG69" i="3"/>
  <c r="AG84" i="3"/>
  <c r="AG82" i="3"/>
  <c r="AH67" i="3"/>
  <c r="AG83" i="3"/>
  <c r="G86" i="1"/>
  <c r="H86" i="1" s="1"/>
  <c r="G6" i="1"/>
  <c r="H6" i="1" s="1"/>
  <c r="G7" i="1"/>
  <c r="H7" i="1" s="1"/>
  <c r="G9" i="1"/>
  <c r="H9" i="1" s="1"/>
  <c r="G10" i="1"/>
  <c r="H10" i="1" s="1"/>
  <c r="G8" i="1"/>
  <c r="H8" i="1" s="1"/>
  <c r="G11" i="1"/>
  <c r="H11" i="1" s="1"/>
  <c r="G13" i="1"/>
  <c r="H13" i="1" s="1"/>
  <c r="G12" i="1"/>
  <c r="H12" i="1" s="1"/>
  <c r="G14" i="1"/>
  <c r="H14" i="1" s="1"/>
  <c r="G15" i="1"/>
  <c r="H15" i="1" s="1"/>
  <c r="G16" i="1"/>
  <c r="H16" i="1" s="1"/>
  <c r="G18" i="1"/>
  <c r="H18" i="1" s="1"/>
  <c r="G20" i="1"/>
  <c r="H20" i="1" s="1"/>
  <c r="G17" i="1"/>
  <c r="H17" i="1" s="1"/>
  <c r="G19" i="1"/>
  <c r="H19" i="1" s="1"/>
  <c r="G21" i="1"/>
  <c r="H21" i="1" s="1"/>
  <c r="G22" i="1"/>
  <c r="H22" i="1" s="1"/>
  <c r="G24" i="1"/>
  <c r="H24" i="1" s="1"/>
  <c r="G26" i="1"/>
  <c r="H26" i="1" s="1"/>
  <c r="G23" i="1"/>
  <c r="H23" i="1" s="1"/>
  <c r="G27" i="1"/>
  <c r="H27" i="1" s="1"/>
  <c r="G25" i="1"/>
  <c r="H25" i="1" s="1"/>
  <c r="G29" i="1"/>
  <c r="H29" i="1" s="1"/>
  <c r="G28" i="1"/>
  <c r="H28" i="1" s="1"/>
  <c r="G30" i="1"/>
  <c r="H30" i="1" s="1"/>
  <c r="G31" i="1"/>
  <c r="H31" i="1" s="1"/>
  <c r="G32" i="1"/>
  <c r="H32" i="1" s="1"/>
  <c r="G34" i="1"/>
  <c r="H34" i="1" s="1"/>
  <c r="G33" i="1"/>
  <c r="H33" i="1" s="1"/>
  <c r="G35" i="1"/>
  <c r="H35" i="1" s="1"/>
  <c r="G36" i="1"/>
  <c r="H36" i="1" s="1"/>
  <c r="G38" i="1"/>
  <c r="H38" i="1" s="1"/>
  <c r="G37" i="1"/>
  <c r="H37" i="1" s="1"/>
  <c r="G39" i="1"/>
  <c r="H39" i="1" s="1"/>
  <c r="G40" i="1"/>
  <c r="H40" i="1" s="1"/>
  <c r="G41" i="1"/>
  <c r="H41" i="1" s="1"/>
  <c r="G43" i="1"/>
  <c r="H43" i="1" s="1"/>
  <c r="G45" i="1"/>
  <c r="H45" i="1" s="1"/>
  <c r="G42" i="1"/>
  <c r="H42" i="1" s="1"/>
  <c r="G44" i="1"/>
  <c r="H44" i="1" s="1"/>
  <c r="G47" i="1"/>
  <c r="H47" i="1" s="1"/>
  <c r="G48" i="1"/>
  <c r="H48" i="1" s="1"/>
  <c r="G49" i="1"/>
  <c r="H49" i="1" s="1"/>
  <c r="G46" i="1"/>
  <c r="H46" i="1" s="1"/>
  <c r="G51" i="1"/>
  <c r="H51" i="1" s="1"/>
  <c r="G52" i="1"/>
  <c r="H52" i="1" s="1"/>
  <c r="G50" i="1"/>
  <c r="H50" i="1" s="1"/>
  <c r="G54" i="1"/>
  <c r="H54" i="1" s="1"/>
  <c r="G53" i="1"/>
  <c r="H53" i="1" s="1"/>
  <c r="G58" i="1"/>
  <c r="H58" i="1" s="1"/>
  <c r="G57" i="1"/>
  <c r="H57" i="1" s="1"/>
  <c r="G61" i="1"/>
  <c r="H61" i="1" s="1"/>
  <c r="G56" i="1"/>
  <c r="H56" i="1" s="1"/>
  <c r="G60" i="1"/>
  <c r="H60" i="1" s="1"/>
  <c r="G55" i="1"/>
  <c r="H55" i="1" s="1"/>
  <c r="G63" i="1"/>
  <c r="H63" i="1" s="1"/>
  <c r="G59" i="1"/>
  <c r="H59" i="1" s="1"/>
  <c r="G64" i="1"/>
  <c r="H64" i="1" s="1"/>
  <c r="G65" i="1"/>
  <c r="H65" i="1" s="1"/>
  <c r="G62" i="1"/>
  <c r="H62" i="1" s="1"/>
  <c r="G68" i="1"/>
  <c r="H68" i="1" s="1"/>
  <c r="G66" i="1"/>
  <c r="H66" i="1" s="1"/>
  <c r="G67" i="1"/>
  <c r="H67" i="1" s="1"/>
  <c r="G71" i="1"/>
  <c r="H71" i="1" s="1"/>
  <c r="G70" i="1"/>
  <c r="H70" i="1" s="1"/>
  <c r="G69" i="1"/>
  <c r="H69" i="1" s="1"/>
  <c r="G75" i="1"/>
  <c r="H75" i="1" s="1"/>
  <c r="G73" i="1"/>
  <c r="H73" i="1" s="1"/>
  <c r="G74" i="1"/>
  <c r="H74" i="1" s="1"/>
  <c r="G72" i="1"/>
  <c r="H72" i="1" s="1"/>
  <c r="G76" i="1"/>
  <c r="H76" i="1" s="1"/>
  <c r="G79" i="1"/>
  <c r="H79" i="1" s="1"/>
  <c r="G77" i="1"/>
  <c r="H77" i="1" s="1"/>
  <c r="G78" i="1"/>
  <c r="H78" i="1" s="1"/>
  <c r="N86" i="1"/>
  <c r="M86" i="1"/>
  <c r="Q86" i="1"/>
  <c r="Q85" i="1"/>
  <c r="S86" i="1"/>
  <c r="T85" i="1" s="1"/>
  <c r="M85" i="1"/>
  <c r="V86" i="1"/>
  <c r="W81" i="1" s="1"/>
  <c r="N85" i="1"/>
  <c r="AI42" i="3"/>
  <c r="AJ42" i="3" s="1"/>
  <c r="AJ41" i="3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AF85" i="3"/>
  <c r="R84" i="1"/>
  <c r="W85" i="1"/>
  <c r="AF84" i="3"/>
  <c r="AF83" i="3"/>
  <c r="G85" i="1"/>
  <c r="H85" i="1" s="1"/>
  <c r="G81" i="1"/>
  <c r="H81" i="1" s="1"/>
  <c r="G80" i="1"/>
  <c r="H80" i="1" s="1"/>
  <c r="G83" i="1"/>
  <c r="H83" i="1" s="1"/>
  <c r="G84" i="1"/>
  <c r="H84" i="1" s="1"/>
  <c r="G82" i="1"/>
  <c r="H82" i="1" s="1"/>
  <c r="AF82" i="3"/>
  <c r="AJ10" i="3"/>
  <c r="AF86" i="3"/>
  <c r="AG86" i="3"/>
  <c r="AH69" i="3" l="1"/>
  <c r="AI67" i="3"/>
  <c r="T83" i="1"/>
  <c r="T80" i="1"/>
  <c r="T77" i="1"/>
  <c r="W83" i="1"/>
  <c r="W86" i="1"/>
  <c r="X86" i="1" s="1"/>
  <c r="W10" i="1"/>
  <c r="W9" i="1"/>
  <c r="W8" i="1"/>
  <c r="W12" i="1"/>
  <c r="W6" i="1"/>
  <c r="W7" i="1"/>
  <c r="W15" i="1"/>
  <c r="W13" i="1"/>
  <c r="W16" i="1"/>
  <c r="W11" i="1"/>
  <c r="W14" i="1"/>
  <c r="W17" i="1"/>
  <c r="W18" i="1"/>
  <c r="W22" i="1"/>
  <c r="W20" i="1"/>
  <c r="W19" i="1"/>
  <c r="W26" i="1"/>
  <c r="W21" i="1"/>
  <c r="W24" i="1"/>
  <c r="W23" i="1"/>
  <c r="W25" i="1"/>
  <c r="W28" i="1"/>
  <c r="W29" i="1"/>
  <c r="W30" i="1"/>
  <c r="W27" i="1"/>
  <c r="W31" i="1"/>
  <c r="W32" i="1"/>
  <c r="W33" i="1"/>
  <c r="W37" i="1"/>
  <c r="W34" i="1"/>
  <c r="W39" i="1"/>
  <c r="W35" i="1"/>
  <c r="W36" i="1"/>
  <c r="W40" i="1"/>
  <c r="W38" i="1"/>
  <c r="W41" i="1"/>
  <c r="W43" i="1"/>
  <c r="W42" i="1"/>
  <c r="W44" i="1"/>
  <c r="W45" i="1"/>
  <c r="W46" i="1"/>
  <c r="W48" i="1"/>
  <c r="W49" i="1"/>
  <c r="W47" i="1"/>
  <c r="W50" i="1"/>
  <c r="W51" i="1"/>
  <c r="W53" i="1"/>
  <c r="W52" i="1"/>
  <c r="W54" i="1"/>
  <c r="W58" i="1"/>
  <c r="W56" i="1"/>
  <c r="W55" i="1"/>
  <c r="W62" i="1"/>
  <c r="W57" i="1"/>
  <c r="W60" i="1"/>
  <c r="W64" i="1"/>
  <c r="W59" i="1"/>
  <c r="W61" i="1"/>
  <c r="W63" i="1"/>
  <c r="W65" i="1"/>
  <c r="W67" i="1"/>
  <c r="W68" i="1"/>
  <c r="W66" i="1"/>
  <c r="W72" i="1"/>
  <c r="W69" i="1"/>
  <c r="W70" i="1"/>
  <c r="W71" i="1"/>
  <c r="W75" i="1"/>
  <c r="W73" i="1"/>
  <c r="W74" i="1"/>
  <c r="W77" i="1"/>
  <c r="W76" i="1"/>
  <c r="W78" i="1"/>
  <c r="W79" i="1"/>
  <c r="W84" i="1"/>
  <c r="W82" i="1"/>
  <c r="W80" i="1"/>
  <c r="O86" i="1"/>
  <c r="P86" i="1" s="1"/>
  <c r="O7" i="1"/>
  <c r="P7" i="1" s="1"/>
  <c r="O6" i="1"/>
  <c r="P6" i="1" s="1"/>
  <c r="O8" i="1"/>
  <c r="P8" i="1" s="1"/>
  <c r="O11" i="1"/>
  <c r="P11" i="1" s="1"/>
  <c r="O10" i="1"/>
  <c r="P10" i="1" s="1"/>
  <c r="O15" i="1"/>
  <c r="P15" i="1" s="1"/>
  <c r="O9" i="1"/>
  <c r="P9" i="1" s="1"/>
  <c r="O12" i="1"/>
  <c r="P12" i="1" s="1"/>
  <c r="O14" i="1"/>
  <c r="P14" i="1" s="1"/>
  <c r="O13" i="1"/>
  <c r="P13" i="1" s="1"/>
  <c r="O16" i="1"/>
  <c r="P16" i="1" s="1"/>
  <c r="O17" i="1"/>
  <c r="P17" i="1" s="1"/>
  <c r="O19" i="1"/>
  <c r="P19" i="1" s="1"/>
  <c r="O18" i="1"/>
  <c r="P18" i="1" s="1"/>
  <c r="O20" i="1"/>
  <c r="P20" i="1" s="1"/>
  <c r="O21" i="1"/>
  <c r="P21" i="1" s="1"/>
  <c r="O22" i="1"/>
  <c r="P22" i="1" s="1"/>
  <c r="O24" i="1"/>
  <c r="P24" i="1" s="1"/>
  <c r="O25" i="1"/>
  <c r="P25" i="1" s="1"/>
  <c r="O23" i="1"/>
  <c r="P23" i="1" s="1"/>
  <c r="O26" i="1"/>
  <c r="P26" i="1" s="1"/>
  <c r="O27" i="1"/>
  <c r="P27" i="1" s="1"/>
  <c r="O29" i="1"/>
  <c r="P29" i="1" s="1"/>
  <c r="O28" i="1"/>
  <c r="P28" i="1" s="1"/>
  <c r="O32" i="1"/>
  <c r="P32" i="1" s="1"/>
  <c r="O30" i="1"/>
  <c r="P30" i="1" s="1"/>
  <c r="O31" i="1"/>
  <c r="P31" i="1" s="1"/>
  <c r="O34" i="1"/>
  <c r="P34" i="1" s="1"/>
  <c r="O35" i="1"/>
  <c r="P35" i="1" s="1"/>
  <c r="O33" i="1"/>
  <c r="P33" i="1" s="1"/>
  <c r="O36" i="1"/>
  <c r="P36" i="1" s="1"/>
  <c r="O37" i="1"/>
  <c r="P37" i="1" s="1"/>
  <c r="O38" i="1"/>
  <c r="P38" i="1" s="1"/>
  <c r="O39" i="1"/>
  <c r="P39" i="1" s="1"/>
  <c r="O41" i="1"/>
  <c r="P41" i="1" s="1"/>
  <c r="O40" i="1"/>
  <c r="P40" i="1" s="1"/>
  <c r="O43" i="1"/>
  <c r="P43" i="1" s="1"/>
  <c r="O42" i="1"/>
  <c r="P42" i="1" s="1"/>
  <c r="O44" i="1"/>
  <c r="P44" i="1" s="1"/>
  <c r="O45" i="1"/>
  <c r="P45" i="1" s="1"/>
  <c r="O47" i="1"/>
  <c r="P47" i="1" s="1"/>
  <c r="O46" i="1"/>
  <c r="P46" i="1" s="1"/>
  <c r="O49" i="1"/>
  <c r="P49" i="1" s="1"/>
  <c r="O48" i="1"/>
  <c r="P48" i="1" s="1"/>
  <c r="O51" i="1"/>
  <c r="P51" i="1" s="1"/>
  <c r="O53" i="1"/>
  <c r="P53" i="1" s="1"/>
  <c r="O50" i="1"/>
  <c r="P50" i="1" s="1"/>
  <c r="O52" i="1"/>
  <c r="P52" i="1" s="1"/>
  <c r="O54" i="1"/>
  <c r="P54" i="1" s="1"/>
  <c r="O57" i="1"/>
  <c r="P57" i="1" s="1"/>
  <c r="O55" i="1"/>
  <c r="P55" i="1" s="1"/>
  <c r="O56" i="1"/>
  <c r="P56" i="1" s="1"/>
  <c r="O58" i="1"/>
  <c r="P58" i="1" s="1"/>
  <c r="O60" i="1"/>
  <c r="P60" i="1" s="1"/>
  <c r="O61" i="1"/>
  <c r="P61" i="1" s="1"/>
  <c r="O63" i="1"/>
  <c r="P63" i="1" s="1"/>
  <c r="O59" i="1"/>
  <c r="P59" i="1" s="1"/>
  <c r="O62" i="1"/>
  <c r="P62" i="1" s="1"/>
  <c r="O64" i="1"/>
  <c r="P64" i="1" s="1"/>
  <c r="O65" i="1"/>
  <c r="P65" i="1" s="1"/>
  <c r="O68" i="1"/>
  <c r="P68" i="1" s="1"/>
  <c r="O70" i="1"/>
  <c r="P70" i="1" s="1"/>
  <c r="O67" i="1"/>
  <c r="P67" i="1" s="1"/>
  <c r="O66" i="1"/>
  <c r="P66" i="1" s="1"/>
  <c r="O71" i="1"/>
  <c r="P71" i="1" s="1"/>
  <c r="O69" i="1"/>
  <c r="P69" i="1" s="1"/>
  <c r="O75" i="1"/>
  <c r="P75" i="1" s="1"/>
  <c r="O73" i="1"/>
  <c r="P73" i="1" s="1"/>
  <c r="O72" i="1"/>
  <c r="P72" i="1" s="1"/>
  <c r="O74" i="1"/>
  <c r="P74" i="1" s="1"/>
  <c r="O76" i="1"/>
  <c r="P76" i="1" s="1"/>
  <c r="O77" i="1"/>
  <c r="P77" i="1" s="1"/>
  <c r="O79" i="1"/>
  <c r="P79" i="1" s="1"/>
  <c r="AK10" i="3"/>
  <c r="AK42" i="3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AJ43" i="3"/>
  <c r="AK43" i="3" s="1"/>
  <c r="T86" i="1"/>
  <c r="U86" i="1" s="1"/>
  <c r="T8" i="1"/>
  <c r="T7" i="1"/>
  <c r="T6" i="1"/>
  <c r="T9" i="1"/>
  <c r="T10" i="1"/>
  <c r="T13" i="1"/>
  <c r="T11" i="1"/>
  <c r="T12" i="1"/>
  <c r="T14" i="1"/>
  <c r="T15" i="1"/>
  <c r="T18" i="1"/>
  <c r="T17" i="1"/>
  <c r="T19" i="1"/>
  <c r="T16" i="1"/>
  <c r="T21" i="1"/>
  <c r="T20" i="1"/>
  <c r="T23" i="1"/>
  <c r="T22" i="1"/>
  <c r="T25" i="1"/>
  <c r="T26" i="1"/>
  <c r="T24" i="1"/>
  <c r="T28" i="1"/>
  <c r="T27" i="1"/>
  <c r="T32" i="1"/>
  <c r="T29" i="1"/>
  <c r="T33" i="1"/>
  <c r="T31" i="1"/>
  <c r="T30" i="1"/>
  <c r="T35" i="1"/>
  <c r="T34" i="1"/>
  <c r="T39" i="1"/>
  <c r="T36" i="1"/>
  <c r="T37" i="1"/>
  <c r="T38" i="1"/>
  <c r="T40" i="1"/>
  <c r="T41" i="1"/>
  <c r="T43" i="1"/>
  <c r="T42" i="1"/>
  <c r="T46" i="1"/>
  <c r="T44" i="1"/>
  <c r="T45" i="1"/>
  <c r="T49" i="1"/>
  <c r="T48" i="1"/>
  <c r="T51" i="1"/>
  <c r="T47" i="1"/>
  <c r="T53" i="1"/>
  <c r="T50" i="1"/>
  <c r="T55" i="1"/>
  <c r="T52" i="1"/>
  <c r="T54" i="1"/>
  <c r="T58" i="1"/>
  <c r="T57" i="1"/>
  <c r="T56" i="1"/>
  <c r="T59" i="1"/>
  <c r="T60" i="1"/>
  <c r="T61" i="1"/>
  <c r="T62" i="1"/>
  <c r="T63" i="1"/>
  <c r="T64" i="1"/>
  <c r="T66" i="1"/>
  <c r="T65" i="1"/>
  <c r="T68" i="1"/>
  <c r="T69" i="1"/>
  <c r="T70" i="1"/>
  <c r="T67" i="1"/>
  <c r="T74" i="1"/>
  <c r="T76" i="1"/>
  <c r="T71" i="1"/>
  <c r="T72" i="1"/>
  <c r="T73" i="1"/>
  <c r="T78" i="1"/>
  <c r="T75" i="1"/>
  <c r="T82" i="1"/>
  <c r="T79" i="1"/>
  <c r="T81" i="1"/>
  <c r="R85" i="1"/>
  <c r="O85" i="1"/>
  <c r="P85" i="1" s="1"/>
  <c r="O80" i="1"/>
  <c r="P80" i="1" s="1"/>
  <c r="O84" i="1"/>
  <c r="P84" i="1" s="1"/>
  <c r="O81" i="1"/>
  <c r="P81" i="1" s="1"/>
  <c r="O82" i="1"/>
  <c r="P82" i="1" s="1"/>
  <c r="O78" i="1"/>
  <c r="P78" i="1" s="1"/>
  <c r="O83" i="1"/>
  <c r="P83" i="1" s="1"/>
  <c r="R86" i="1"/>
  <c r="T84" i="1"/>
  <c r="U84" i="1" s="1"/>
  <c r="AI85" i="3" l="1"/>
  <c r="AI86" i="3"/>
  <c r="AI69" i="3"/>
  <c r="AJ67" i="3"/>
  <c r="U81" i="1"/>
  <c r="U76" i="1"/>
  <c r="U64" i="1"/>
  <c r="U58" i="1"/>
  <c r="U48" i="1"/>
  <c r="U40" i="1"/>
  <c r="X78" i="1"/>
  <c r="X69" i="1"/>
  <c r="X36" i="1"/>
  <c r="X27" i="1"/>
  <c r="U85" i="1"/>
  <c r="U82" i="1"/>
  <c r="AH84" i="3"/>
  <c r="U18" i="1"/>
  <c r="X54" i="1"/>
  <c r="X16" i="1"/>
  <c r="U38" i="1"/>
  <c r="U15" i="1"/>
  <c r="X76" i="1"/>
  <c r="X35" i="1"/>
  <c r="U67" i="1"/>
  <c r="U29" i="1"/>
  <c r="AH83" i="3"/>
  <c r="X85" i="1"/>
  <c r="U71" i="1"/>
  <c r="U66" i="1"/>
  <c r="U57" i="1"/>
  <c r="U51" i="1"/>
  <c r="U41" i="1"/>
  <c r="U30" i="1"/>
  <c r="U26" i="1"/>
  <c r="U17" i="1"/>
  <c r="U9" i="1"/>
  <c r="X79" i="1"/>
  <c r="X70" i="1"/>
  <c r="X61" i="1"/>
  <c r="X58" i="1"/>
  <c r="X48" i="1"/>
  <c r="X40" i="1"/>
  <c r="X31" i="1"/>
  <c r="X21" i="1"/>
  <c r="X11" i="1"/>
  <c r="X9" i="1"/>
  <c r="U74" i="1"/>
  <c r="U14" i="1"/>
  <c r="X81" i="1"/>
  <c r="X77" i="1"/>
  <c r="X66" i="1"/>
  <c r="X60" i="1"/>
  <c r="X53" i="1"/>
  <c r="X44" i="1"/>
  <c r="X39" i="1"/>
  <c r="X29" i="1"/>
  <c r="X20" i="1"/>
  <c r="X15" i="1"/>
  <c r="U79" i="1"/>
  <c r="X45" i="1"/>
  <c r="U61" i="1"/>
  <c r="X83" i="1"/>
  <c r="X74" i="1"/>
  <c r="X68" i="1"/>
  <c r="X57" i="1"/>
  <c r="X51" i="1"/>
  <c r="X42" i="1"/>
  <c r="X34" i="1"/>
  <c r="X28" i="1"/>
  <c r="X22" i="1"/>
  <c r="X7" i="1"/>
  <c r="U6" i="1"/>
  <c r="X59" i="1"/>
  <c r="X10" i="1"/>
  <c r="AH86" i="3"/>
  <c r="U54" i="1"/>
  <c r="U22" i="1"/>
  <c r="X72" i="1"/>
  <c r="X13" i="1"/>
  <c r="AI84" i="3"/>
  <c r="U55" i="1"/>
  <c r="U20" i="1"/>
  <c r="U78" i="1"/>
  <c r="U69" i="1"/>
  <c r="U60" i="1"/>
  <c r="U50" i="1"/>
  <c r="U46" i="1"/>
  <c r="U39" i="1"/>
  <c r="U27" i="1"/>
  <c r="U21" i="1"/>
  <c r="U11" i="1"/>
  <c r="X80" i="1"/>
  <c r="X73" i="1"/>
  <c r="X67" i="1"/>
  <c r="X62" i="1"/>
  <c r="X50" i="1"/>
  <c r="X43" i="1"/>
  <c r="X37" i="1"/>
  <c r="X25" i="1"/>
  <c r="X18" i="1"/>
  <c r="X6" i="1"/>
  <c r="U31" i="1"/>
  <c r="AL10" i="3"/>
  <c r="X46" i="1"/>
  <c r="X26" i="1"/>
  <c r="U49" i="1"/>
  <c r="U33" i="1"/>
  <c r="X52" i="1"/>
  <c r="X30" i="1"/>
  <c r="U52" i="1"/>
  <c r="U37" i="1"/>
  <c r="U8" i="1"/>
  <c r="U75" i="1"/>
  <c r="U44" i="1"/>
  <c r="U32" i="1"/>
  <c r="U68" i="1"/>
  <c r="U53" i="1"/>
  <c r="U42" i="1"/>
  <c r="U34" i="1"/>
  <c r="U28" i="1"/>
  <c r="U16" i="1"/>
  <c r="U13" i="1"/>
  <c r="AK44" i="3"/>
  <c r="AL44" i="3" s="1"/>
  <c r="AL43" i="3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U77" i="1"/>
  <c r="X82" i="1"/>
  <c r="X75" i="1"/>
  <c r="X65" i="1"/>
  <c r="X55" i="1"/>
  <c r="X47" i="1"/>
  <c r="X41" i="1"/>
  <c r="X33" i="1"/>
  <c r="X23" i="1"/>
  <c r="X17" i="1"/>
  <c r="X12" i="1"/>
  <c r="U80" i="1"/>
  <c r="U25" i="1"/>
  <c r="U63" i="1"/>
  <c r="U7" i="1"/>
  <c r="X64" i="1"/>
  <c r="X19" i="1"/>
  <c r="U62" i="1"/>
  <c r="U45" i="1"/>
  <c r="U23" i="1"/>
  <c r="AH82" i="3"/>
  <c r="U70" i="1"/>
  <c r="U36" i="1"/>
  <c r="U12" i="1"/>
  <c r="AH85" i="3"/>
  <c r="U73" i="1"/>
  <c r="U59" i="1"/>
  <c r="U72" i="1"/>
  <c r="U65" i="1"/>
  <c r="U56" i="1"/>
  <c r="U47" i="1"/>
  <c r="U43" i="1"/>
  <c r="U35" i="1"/>
  <c r="U24" i="1"/>
  <c r="U19" i="1"/>
  <c r="U10" i="1"/>
  <c r="U83" i="1"/>
  <c r="X84" i="1"/>
  <c r="X71" i="1"/>
  <c r="X63" i="1"/>
  <c r="X56" i="1"/>
  <c r="X49" i="1"/>
  <c r="X38" i="1"/>
  <c r="X32" i="1"/>
  <c r="X24" i="1"/>
  <c r="X14" i="1"/>
  <c r="X8" i="1"/>
  <c r="AI83" i="3" l="1"/>
  <c r="AJ69" i="3"/>
  <c r="AI82" i="3"/>
  <c r="AJ85" i="3"/>
  <c r="AK67" i="3"/>
  <c r="AM44" i="3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AL45" i="3"/>
  <c r="AM45" i="3" s="1"/>
  <c r="AJ86" i="3"/>
  <c r="AM10" i="3"/>
  <c r="AJ82" i="3" l="1"/>
  <c r="AJ84" i="3"/>
  <c r="AJ83" i="3"/>
  <c r="AK69" i="3"/>
  <c r="AN10" i="3"/>
  <c r="AM46" i="3"/>
  <c r="AM67" i="3" s="1"/>
  <c r="AN45" i="3"/>
  <c r="AL67" i="3"/>
  <c r="AL83" i="3" l="1"/>
  <c r="AL69" i="3"/>
  <c r="AL82" i="3"/>
  <c r="AM69" i="3"/>
  <c r="AO45" i="3"/>
  <c r="AN46" i="3"/>
  <c r="AN47" i="3" s="1"/>
  <c r="AO10" i="3"/>
  <c r="AK86" i="3"/>
  <c r="AK84" i="3"/>
  <c r="AK83" i="3"/>
  <c r="AK85" i="3"/>
  <c r="AK82" i="3"/>
  <c r="AL86" i="3" l="1"/>
  <c r="AN67" i="3"/>
  <c r="AL85" i="3"/>
  <c r="AL84" i="3"/>
  <c r="AP10" i="3"/>
  <c r="AP45" i="3"/>
  <c r="AO46" i="3"/>
  <c r="AO47" i="3" s="1"/>
  <c r="AO48" i="3" s="1"/>
  <c r="AM82" i="3"/>
  <c r="AM86" i="3"/>
  <c r="AM85" i="3"/>
  <c r="AM83" i="3"/>
  <c r="AM84" i="3"/>
  <c r="AN86" i="3" l="1"/>
  <c r="AN85" i="3"/>
  <c r="AN83" i="3"/>
  <c r="AN84" i="3"/>
  <c r="AN69" i="3"/>
  <c r="AN82" i="3"/>
  <c r="AQ45" i="3"/>
  <c r="AP46" i="3"/>
  <c r="AP47" i="3" s="1"/>
  <c r="AP48" i="3" s="1"/>
  <c r="AP49" i="3" s="1"/>
  <c r="AQ10" i="3"/>
  <c r="AO67" i="3"/>
  <c r="AO83" i="3" l="1"/>
  <c r="AO86" i="3"/>
  <c r="AO85" i="3"/>
  <c r="AO84" i="3"/>
  <c r="AO82" i="3"/>
  <c r="AP67" i="3"/>
  <c r="AO69" i="3"/>
  <c r="AR10" i="3"/>
  <c r="AR45" i="3"/>
  <c r="AQ46" i="3"/>
  <c r="AQ47" i="3" s="1"/>
  <c r="AQ48" i="3" s="1"/>
  <c r="AQ49" i="3" s="1"/>
  <c r="AQ50" i="3" s="1"/>
  <c r="AP86" i="3" l="1"/>
  <c r="AP85" i="3"/>
  <c r="AP82" i="3"/>
  <c r="AP83" i="3"/>
  <c r="AP84" i="3"/>
  <c r="AP69" i="3"/>
  <c r="AQ67" i="3"/>
  <c r="AS10" i="3"/>
  <c r="AR46" i="3"/>
  <c r="AR47" i="3" s="1"/>
  <c r="AR48" i="3" s="1"/>
  <c r="AR49" i="3" s="1"/>
  <c r="AR50" i="3" s="1"/>
  <c r="AR51" i="3" s="1"/>
  <c r="AS45" i="3"/>
  <c r="AQ83" i="3" l="1"/>
  <c r="AQ86" i="3"/>
  <c r="AQ82" i="3"/>
  <c r="AT45" i="3"/>
  <c r="AS46" i="3"/>
  <c r="AS47" i="3" s="1"/>
  <c r="AS48" i="3" s="1"/>
  <c r="AS49" i="3" s="1"/>
  <c r="AS50" i="3" s="1"/>
  <c r="AS51" i="3" s="1"/>
  <c r="AS52" i="3" s="1"/>
  <c r="AR67" i="3"/>
  <c r="AT10" i="3"/>
  <c r="AQ85" i="3"/>
  <c r="AQ69" i="3"/>
  <c r="AQ84" i="3"/>
  <c r="AR86" i="3" l="1"/>
  <c r="AR83" i="3"/>
  <c r="AR84" i="3"/>
  <c r="AR82" i="3"/>
  <c r="AS67" i="3"/>
  <c r="AU10" i="3"/>
  <c r="AR85" i="3"/>
  <c r="AR69" i="3"/>
  <c r="AU45" i="3"/>
  <c r="AT46" i="3"/>
  <c r="AT47" i="3" s="1"/>
  <c r="AT48" i="3" s="1"/>
  <c r="AT49" i="3" s="1"/>
  <c r="AT50" i="3" s="1"/>
  <c r="AT51" i="3" s="1"/>
  <c r="AT52" i="3" s="1"/>
  <c r="AT53" i="3" s="1"/>
  <c r="AS85" i="3" l="1"/>
  <c r="AS86" i="3"/>
  <c r="AS84" i="3"/>
  <c r="AS83" i="3"/>
  <c r="AS82" i="3"/>
  <c r="AS69" i="3"/>
  <c r="AT67" i="3"/>
  <c r="AU46" i="3"/>
  <c r="AU47" i="3" s="1"/>
  <c r="AU48" i="3" s="1"/>
  <c r="AU49" i="3" s="1"/>
  <c r="AU50" i="3" s="1"/>
  <c r="AU51" i="3" s="1"/>
  <c r="AU52" i="3" s="1"/>
  <c r="AU53" i="3" s="1"/>
  <c r="AU54" i="3" s="1"/>
  <c r="AV45" i="3"/>
  <c r="AV10" i="3"/>
  <c r="AT84" i="3" l="1"/>
  <c r="AT86" i="3"/>
  <c r="AT82" i="3"/>
  <c r="AU67" i="3"/>
  <c r="AW10" i="3"/>
  <c r="AW45" i="3"/>
  <c r="AV46" i="3"/>
  <c r="AV47" i="3" s="1"/>
  <c r="AV48" i="3" s="1"/>
  <c r="AV49" i="3" s="1"/>
  <c r="AV50" i="3" s="1"/>
  <c r="AV51" i="3" s="1"/>
  <c r="AV52" i="3" s="1"/>
  <c r="AV53" i="3" s="1"/>
  <c r="AV54" i="3" s="1"/>
  <c r="AV55" i="3" s="1"/>
  <c r="AT83" i="3"/>
  <c r="AT85" i="3"/>
  <c r="AT69" i="3"/>
  <c r="AU85" i="3" l="1"/>
  <c r="AU86" i="3"/>
  <c r="AU83" i="3"/>
  <c r="AU84" i="3"/>
  <c r="AU82" i="3"/>
  <c r="AU69" i="3"/>
  <c r="AV67" i="3"/>
  <c r="AX10" i="3"/>
  <c r="AW46" i="3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X45" i="3"/>
  <c r="AV83" i="3" l="1"/>
  <c r="AV84" i="3"/>
  <c r="AV86" i="3"/>
  <c r="AV85" i="3"/>
  <c r="AV82" i="3"/>
  <c r="AV69" i="3"/>
  <c r="AW67" i="3"/>
  <c r="AY10" i="3"/>
  <c r="AY45" i="3"/>
  <c r="AX46" i="3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W84" i="3" l="1"/>
  <c r="AW85" i="3"/>
  <c r="AW86" i="3"/>
  <c r="AW83" i="3"/>
  <c r="AW82" i="3"/>
  <c r="AW69" i="3"/>
  <c r="AX67" i="3"/>
  <c r="AZ10" i="3"/>
  <c r="AZ45" i="3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Y46" i="3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X84" i="3" l="1"/>
  <c r="AX83" i="3"/>
  <c r="AX82" i="3"/>
  <c r="AX86" i="3"/>
  <c r="AX85" i="3"/>
  <c r="AX69" i="3"/>
  <c r="AZ67" i="3"/>
  <c r="AY67" i="3"/>
  <c r="AZ85" i="3" l="1"/>
  <c r="AZ84" i="3"/>
  <c r="AZ83" i="3"/>
  <c r="AZ86" i="3"/>
  <c r="AY84" i="3"/>
  <c r="AY86" i="3"/>
  <c r="AY83" i="3"/>
  <c r="AZ82" i="3"/>
  <c r="AY82" i="3"/>
  <c r="AY85" i="3"/>
  <c r="AZ69" i="3"/>
  <c r="AY69" i="3"/>
</calcChain>
</file>

<file path=xl/sharedStrings.xml><?xml version="1.0" encoding="utf-8"?>
<sst xmlns="http://schemas.openxmlformats.org/spreadsheetml/2006/main" count="69" uniqueCount="49">
  <si>
    <t>i'=</t>
  </si>
  <si>
    <t>i=</t>
  </si>
  <si>
    <t>c=</t>
  </si>
  <si>
    <t>lx</t>
  </si>
  <si>
    <t>dx</t>
  </si>
  <si>
    <t>Lx</t>
  </si>
  <si>
    <t>Tx</t>
  </si>
  <si>
    <t>EVC</t>
  </si>
  <si>
    <t>px</t>
  </si>
  <si>
    <t>qx</t>
  </si>
  <si>
    <t>Dx</t>
  </si>
  <si>
    <t>Nx</t>
  </si>
  <si>
    <t>Sx</t>
  </si>
  <si>
    <t>D'x</t>
  </si>
  <si>
    <t>N'x</t>
  </si>
  <si>
    <t>S'x</t>
  </si>
  <si>
    <t>Edad</t>
  </si>
  <si>
    <t>Cotizantes</t>
  </si>
  <si>
    <t>T. Salarios</t>
  </si>
  <si>
    <t>H1:</t>
  </si>
  <si>
    <t>Población estable</t>
  </si>
  <si>
    <t>H2:</t>
  </si>
  <si>
    <t>Px</t>
  </si>
  <si>
    <t>Total cotizantes</t>
  </si>
  <si>
    <t>Valor</t>
  </si>
  <si>
    <t>Sistema de reparto simple anual</t>
  </si>
  <si>
    <t>Pensionistas</t>
  </si>
  <si>
    <t>Tasa Cot/Pen</t>
  </si>
  <si>
    <t>Masa salarial</t>
  </si>
  <si>
    <t>Edad \ Año Sistema</t>
  </si>
  <si>
    <t>Gráfico</t>
  </si>
  <si>
    <t>Pensiones y salarios constantes en términos reales</t>
  </si>
  <si>
    <t>Hipótesis:</t>
  </si>
  <si>
    <t>H1 y H2</t>
  </si>
  <si>
    <t>tPx</t>
  </si>
  <si>
    <t>Salarios Medio</t>
  </si>
  <si>
    <t>Masa Salarial</t>
  </si>
  <si>
    <t>Base reguladora</t>
  </si>
  <si>
    <t>Tasa reemplazo</t>
  </si>
  <si>
    <t>ex</t>
  </si>
  <si>
    <t>Tabla de mortalidad - Población Ecuatoriana 2023</t>
  </si>
  <si>
    <t>Último</t>
  </si>
  <si>
    <t>Ult. 3 años</t>
  </si>
  <si>
    <t>Ult. 5 años</t>
  </si>
  <si>
    <t>Ult. 10 años</t>
  </si>
  <si>
    <t>Toda His.</t>
  </si>
  <si>
    <t>Gasto en Pensiones Anual</t>
  </si>
  <si>
    <t>Tasas de cotización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</si>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</sst>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#,##0.000000"/>
    <numFmt numFmtId="166" formatCode="_-&quot;$&quot;* #,##0_-;\-&quot;$&quot;* #,##0_-;_-&quot;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8"/>
      <color theme="1"/>
      <name val="Century Gothic"/>
      <family val="1"/>
    </font>
    <font>
      <sz val="12"/>
      <color theme="1"/>
      <name val="Century Gothic"/>
      <family val="1"/>
    </font>
    <font>
      <sz val="11"/>
      <name val="Century Gothic"/>
      <family val="1"/>
    </font>
    <font>
      <b/>
      <sz val="11"/>
      <color theme="0"/>
      <name val="Century Gothic"/>
      <family val="1"/>
    </font>
    <font>
      <b/>
      <sz val="16"/>
      <color theme="1"/>
      <name val="Century Gothic"/>
      <family val="1"/>
    </font>
    <font>
      <b/>
      <sz val="12"/>
      <color theme="1"/>
      <name val="Century Gothic"/>
      <family val="1"/>
    </font>
    <font>
      <b/>
      <sz val="14"/>
      <color theme="0"/>
      <name val="Century Gothic"/>
      <family val="1"/>
    </font>
    <font>
      <b/>
      <sz val="12"/>
      <color theme="0"/>
      <name val="Century Gothic"/>
      <family val="1"/>
    </font>
    <font>
      <b/>
      <sz val="14"/>
      <color theme="1"/>
      <name val="Century Gothic"/>
      <family val="1"/>
    </font>
    <font>
      <b/>
      <sz val="11"/>
      <name val="Century Gothic"/>
      <family val="1"/>
    </font>
    <font>
      <b/>
      <sz val="12"/>
      <name val="Century Gothic"/>
      <family val="1"/>
    </font>
    <font>
      <sz val="10"/>
      <color theme="1"/>
      <name val="Century Gothic"/>
      <family val="1"/>
    </font>
    <font>
      <sz val="9"/>
      <color theme="1"/>
      <name val="Century Gothic"/>
      <family val="1"/>
    </font>
    <font>
      <sz val="11"/>
      <color indexed="8"/>
      <name val="Calibri"/>
      <family val="2"/>
      <scheme val="minor"/>
    </font>
    <font>
      <b/>
      <sz val="12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6" fillId="0" borderId="0"/>
  </cellStyleXfs>
  <cellXfs count="82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/>
    </xf>
    <xf numFmtId="10" fontId="6" fillId="2" borderId="2" xfId="1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0" fontId="6" fillId="2" borderId="6" xfId="1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0" fontId="6" fillId="2" borderId="5" xfId="1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8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6" fillId="2" borderId="7" xfId="2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4" fillId="0" borderId="7" xfId="0" applyFont="1" applyBorder="1"/>
    <xf numFmtId="164" fontId="4" fillId="0" borderId="7" xfId="3" applyFont="1" applyBorder="1"/>
    <xf numFmtId="165" fontId="4" fillId="0" borderId="7" xfId="0" applyNumberFormat="1" applyFont="1" applyBorder="1" applyAlignment="1">
      <alignment horizontal="center"/>
    </xf>
    <xf numFmtId="0" fontId="5" fillId="0" borderId="0" xfId="2" applyFont="1"/>
    <xf numFmtId="0" fontId="12" fillId="0" borderId="0" xfId="2" applyFont="1" applyAlignment="1">
      <alignment horizontal="center" vertical="center" wrapText="1"/>
    </xf>
    <xf numFmtId="3" fontId="12" fillId="0" borderId="0" xfId="2" applyNumberFormat="1" applyFont="1" applyAlignment="1">
      <alignment horizontal="center" vertical="center" wrapText="1"/>
    </xf>
    <xf numFmtId="0" fontId="10" fillId="2" borderId="0" xfId="0" applyFont="1" applyFill="1"/>
    <xf numFmtId="3" fontId="15" fillId="0" borderId="0" xfId="0" applyNumberFormat="1" applyFont="1" applyAlignment="1">
      <alignment horizontal="center" vertical="center"/>
    </xf>
    <xf numFmtId="9" fontId="8" fillId="0" borderId="7" xfId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5" fillId="0" borderId="14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0" fontId="12" fillId="0" borderId="16" xfId="2" applyFont="1" applyBorder="1" applyAlignment="1">
      <alignment horizontal="center"/>
    </xf>
    <xf numFmtId="1" fontId="4" fillId="0" borderId="16" xfId="0" applyNumberFormat="1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/>
    </xf>
    <xf numFmtId="0" fontId="10" fillId="2" borderId="16" xfId="0" applyFont="1" applyFill="1" applyBorder="1"/>
    <xf numFmtId="0" fontId="10" fillId="2" borderId="1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/>
    <xf numFmtId="1" fontId="4" fillId="3" borderId="16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6" fillId="2" borderId="19" xfId="2" applyFont="1" applyFill="1" applyBorder="1" applyAlignment="1">
      <alignment horizontal="center"/>
    </xf>
    <xf numFmtId="3" fontId="5" fillId="0" borderId="19" xfId="2" applyNumberFormat="1" applyFont="1" applyBorder="1" applyAlignment="1">
      <alignment horizontal="center"/>
    </xf>
    <xf numFmtId="166" fontId="5" fillId="0" borderId="19" xfId="3" applyNumberFormat="1" applyFont="1" applyBorder="1" applyAlignment="1">
      <alignment horizontal="center"/>
    </xf>
    <xf numFmtId="0" fontId="6" fillId="2" borderId="19" xfId="2" applyFont="1" applyFill="1" applyBorder="1" applyAlignment="1">
      <alignment horizontal="center" vertical="center" wrapText="1"/>
    </xf>
    <xf numFmtId="3" fontId="13" fillId="0" borderId="19" xfId="2" applyNumberFormat="1" applyFont="1" applyBorder="1" applyAlignment="1">
      <alignment horizontal="center" vertical="center" wrapText="1"/>
    </xf>
    <xf numFmtId="0" fontId="10" fillId="2" borderId="19" xfId="2" applyFont="1" applyFill="1" applyBorder="1" applyAlignment="1">
      <alignment horizontal="center" vertical="center" wrapText="1"/>
    </xf>
    <xf numFmtId="164" fontId="12" fillId="0" borderId="19" xfId="3" applyFont="1" applyBorder="1" applyAlignment="1">
      <alignment horizontal="center" vertical="center"/>
    </xf>
    <xf numFmtId="164" fontId="5" fillId="0" borderId="19" xfId="3" applyFont="1" applyBorder="1" applyAlignment="1">
      <alignment horizontal="center"/>
    </xf>
    <xf numFmtId="3" fontId="4" fillId="0" borderId="19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3" fontId="14" fillId="0" borderId="19" xfId="0" applyNumberFormat="1" applyFont="1" applyBorder="1" applyAlignment="1">
      <alignment horizontal="center" vertical="center"/>
    </xf>
    <xf numFmtId="0" fontId="10" fillId="2" borderId="19" xfId="0" applyFont="1" applyFill="1" applyBorder="1" applyAlignment="1">
      <alignment horizontal="center"/>
    </xf>
    <xf numFmtId="10" fontId="4" fillId="0" borderId="19" xfId="1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3" fontId="14" fillId="0" borderId="20" xfId="0" applyNumberFormat="1" applyFont="1" applyBorder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7" fillId="0" borderId="0" xfId="0" applyFont="1"/>
    <xf numFmtId="0" fontId="4" fillId="0" borderId="14" xfId="0" applyFont="1" applyBorder="1"/>
    <xf numFmtId="0" fontId="10" fillId="2" borderId="0" xfId="0" applyFont="1" applyFill="1" applyAlignment="1">
      <alignment horizontal="center"/>
    </xf>
  </cellXfs>
  <cellStyles count="5">
    <cellStyle name="Moneda" xfId="3" builtinId="4"/>
    <cellStyle name="Normal" xfId="0" builtinId="0"/>
    <cellStyle name="Normal 2" xfId="2" xr:uid="{00000000-0005-0000-0000-000001000000}"/>
    <cellStyle name="Normal 3" xfId="4" xr:uid="{EB044571-52B3-C843-BE51-D0D8E400B99D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1"/>
              <a:t>Evolución Tasa</a:t>
            </a:r>
            <a:r>
              <a:rPr lang="es-ES_tradnl" sz="1800" b="1" baseline="0"/>
              <a:t> de Cotización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0242013077542403E-2"/>
          <c:y val="0.105512465373961"/>
          <c:w val="0.94479539340624796"/>
          <c:h val="0.74608480380395703"/>
        </c:manualLayout>
      </c:layout>
      <c:lineChart>
        <c:grouping val="standard"/>
        <c:varyColors val="0"/>
        <c:ser>
          <c:idx val="0"/>
          <c:order val="0"/>
          <c:tx>
            <c:strRef>
              <c:f>RepartoSimple!$B$82</c:f>
              <c:strCache>
                <c:ptCount val="1"/>
                <c:pt idx="0">
                  <c:v>Último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RepartoSimple!$C$82:$AM$82</c:f>
              <c:numCache>
                <c:formatCode>0.00%</c:formatCode>
                <c:ptCount val="37"/>
                <c:pt idx="0">
                  <c:v>2.2268020091875205E-2</c:v>
                </c:pt>
                <c:pt idx="1">
                  <c:v>4.4468027226128068E-2</c:v>
                </c:pt>
                <c:pt idx="2">
                  <c:v>6.6596197756915776E-2</c:v>
                </c:pt>
                <c:pt idx="3">
                  <c:v>8.8648111543621025E-2</c:v>
                </c:pt>
                <c:pt idx="4">
                  <c:v>0.11061875358069788</c:v>
                </c:pt>
                <c:pt idx="5">
                  <c:v>0.13250307073105036</c:v>
                </c:pt>
                <c:pt idx="6">
                  <c:v>0.15429517060125969</c:v>
                </c:pt>
                <c:pt idx="7">
                  <c:v>0.17598881647263231</c:v>
                </c:pt>
                <c:pt idx="8">
                  <c:v>0.19757736057326236</c:v>
                </c:pt>
                <c:pt idx="9">
                  <c:v>0.21905384111215678</c:v>
                </c:pt>
                <c:pt idx="10">
                  <c:v>0.24041134428711372</c:v>
                </c:pt>
                <c:pt idx="11">
                  <c:v>0.26164195184914613</c:v>
                </c:pt>
                <c:pt idx="12">
                  <c:v>0.28273671582194071</c:v>
                </c:pt>
                <c:pt idx="13">
                  <c:v>0.30368666115430121</c:v>
                </c:pt>
                <c:pt idx="14">
                  <c:v>0.32448310241673406</c:v>
                </c:pt>
                <c:pt idx="15">
                  <c:v>0.34511754416569113</c:v>
                </c:pt>
                <c:pt idx="16">
                  <c:v>0.36557890383317915</c:v>
                </c:pt>
                <c:pt idx="17">
                  <c:v>0.38585570334907948</c:v>
                </c:pt>
                <c:pt idx="18">
                  <c:v>0.40593701410914351</c:v>
                </c:pt>
                <c:pt idx="19">
                  <c:v>0.42585182505911578</c:v>
                </c:pt>
                <c:pt idx="20">
                  <c:v>0.44559851297990993</c:v>
                </c:pt>
                <c:pt idx="21">
                  <c:v>0.46517328094345878</c:v>
                </c:pt>
                <c:pt idx="22">
                  <c:v>0.48457014254507796</c:v>
                </c:pt>
                <c:pt idx="23">
                  <c:v>0.5037806563642091</c:v>
                </c:pt>
                <c:pt idx="24">
                  <c:v>0.52279350373070888</c:v>
                </c:pt>
                <c:pt idx="25">
                  <c:v>0.5415942033405019</c:v>
                </c:pt>
                <c:pt idx="26">
                  <c:v>0.5601429534490282</c:v>
                </c:pt>
                <c:pt idx="27">
                  <c:v>0.57839311571908925</c:v>
                </c:pt>
                <c:pt idx="28">
                  <c:v>0.5962857826517316</c:v>
                </c:pt>
                <c:pt idx="29">
                  <c:v>0.61375032429945842</c:v>
                </c:pt>
                <c:pt idx="30">
                  <c:v>0.63070275777798368</c:v>
                </c:pt>
                <c:pt idx="31">
                  <c:v>0.64704434057375138</c:v>
                </c:pt>
                <c:pt idx="32">
                  <c:v>0.66280952114845015</c:v>
                </c:pt>
                <c:pt idx="33">
                  <c:v>0.67783570962140172</c:v>
                </c:pt>
                <c:pt idx="34">
                  <c:v>0.69193760075184263</c:v>
                </c:pt>
                <c:pt idx="35">
                  <c:v>0.70491546561123786</c:v>
                </c:pt>
                <c:pt idx="36">
                  <c:v>0.71656973826905579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D-6044-A269-F1C2745CDB34}"/>
            </c:ext>
          </c:extLst>
        </c:ser>
        <c:ser>
          <c:idx val="1"/>
          <c:order val="1"/>
          <c:tx>
            <c:strRef>
              <c:f>RepartoSimple!$B$83</c:f>
              <c:strCache>
                <c:ptCount val="1"/>
                <c:pt idx="0">
                  <c:v>Ult. 3 años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RepartoSimple!$C$83:$AM$83</c:f>
              <c:numCache>
                <c:formatCode>0.00%</c:formatCode>
                <c:ptCount val="37"/>
                <c:pt idx="0">
                  <c:v>2.1228906900671581E-2</c:v>
                </c:pt>
                <c:pt idx="1">
                  <c:v>4.2392974595188017E-2</c:v>
                </c:pt>
                <c:pt idx="2">
                  <c:v>6.3488557864024478E-2</c:v>
                </c:pt>
                <c:pt idx="3">
                  <c:v>8.4511442827668315E-2</c:v>
                </c:pt>
                <c:pt idx="4">
                  <c:v>0.10545684850040986</c:v>
                </c:pt>
                <c:pt idx="5">
                  <c:v>0.12631995754435724</c:v>
                </c:pt>
                <c:pt idx="6">
                  <c:v>0.14709515252828873</c:v>
                </c:pt>
                <c:pt idx="7">
                  <c:v>0.16777648776327617</c:v>
                </c:pt>
                <c:pt idx="8">
                  <c:v>0.18835762568853501</c:v>
                </c:pt>
                <c:pt idx="9">
                  <c:v>0.20883192937755601</c:v>
                </c:pt>
                <c:pt idx="10">
                  <c:v>0.22919280765327604</c:v>
                </c:pt>
                <c:pt idx="11">
                  <c:v>0.24943271176327481</c:v>
                </c:pt>
                <c:pt idx="12">
                  <c:v>0.26954311127892328</c:v>
                </c:pt>
                <c:pt idx="13">
                  <c:v>0.28951544996012962</c:v>
                </c:pt>
                <c:pt idx="14">
                  <c:v>0.30934144767361982</c:v>
                </c:pt>
                <c:pt idx="15">
                  <c:v>0.32901300540657552</c:v>
                </c:pt>
                <c:pt idx="16">
                  <c:v>0.34851955774711102</c:v>
                </c:pt>
                <c:pt idx="17">
                  <c:v>0.36785016223689632</c:v>
                </c:pt>
                <c:pt idx="18">
                  <c:v>0.38699440024323778</c:v>
                </c:pt>
                <c:pt idx="19">
                  <c:v>0.40597990797392691</c:v>
                </c:pt>
                <c:pt idx="20">
                  <c:v>0.42480513795564873</c:v>
                </c:pt>
                <c:pt idx="21">
                  <c:v>0.44346647043989812</c:v>
                </c:pt>
                <c:pt idx="22">
                  <c:v>0.46195819837112206</c:v>
                </c:pt>
                <c:pt idx="23">
                  <c:v>0.48027227423856728</c:v>
                </c:pt>
                <c:pt idx="24">
                  <c:v>0.49839790754565111</c:v>
                </c:pt>
                <c:pt idx="25">
                  <c:v>0.51632129274276672</c:v>
                </c:pt>
                <c:pt idx="26">
                  <c:v>0.53400448539092671</c:v>
                </c:pt>
                <c:pt idx="27">
                  <c:v>0.55140302348074255</c:v>
                </c:pt>
                <c:pt idx="28">
                  <c:v>0.56846074836829907</c:v>
                </c:pt>
                <c:pt idx="29">
                  <c:v>0.58511032597658275</c:v>
                </c:pt>
                <c:pt idx="30">
                  <c:v>0.60127169239221423</c:v>
                </c:pt>
                <c:pt idx="31">
                  <c:v>0.61685071281475934</c:v>
                </c:pt>
                <c:pt idx="32">
                  <c:v>0.63188022820551781</c:v>
                </c:pt>
                <c:pt idx="33">
                  <c:v>0.64620523576560263</c:v>
                </c:pt>
                <c:pt idx="34">
                  <c:v>0.65964907732387235</c:v>
                </c:pt>
                <c:pt idx="35">
                  <c:v>0.67202134408727987</c:v>
                </c:pt>
                <c:pt idx="36">
                  <c:v>0.68313178265465513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D-6044-A269-F1C2745CDB34}"/>
            </c:ext>
          </c:extLst>
        </c:ser>
        <c:ser>
          <c:idx val="2"/>
          <c:order val="2"/>
          <c:tx>
            <c:strRef>
              <c:f>RepartoSimple!$B$84</c:f>
              <c:strCache>
                <c:ptCount val="1"/>
                <c:pt idx="0">
                  <c:v>Ult. 5 años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RepartoSimple!$C$84:$AM$84</c:f>
              <c:numCache>
                <c:formatCode>0.00%</c:formatCode>
                <c:ptCount val="37"/>
                <c:pt idx="0">
                  <c:v>2.0698447420028632E-2</c:v>
                </c:pt>
                <c:pt idx="1">
                  <c:v>4.1333675810192087E-2</c:v>
                </c:pt>
                <c:pt idx="2">
                  <c:v>6.1902131036260924E-2</c:v>
                </c:pt>
                <c:pt idx="3">
                  <c:v>8.2399704513467453E-2</c:v>
                </c:pt>
                <c:pt idx="4">
                  <c:v>0.10282173472147103</c:v>
                </c:pt>
                <c:pt idx="5">
                  <c:v>0.1231635246961026</c:v>
                </c:pt>
                <c:pt idx="6">
                  <c:v>0.14341959737227722</c:v>
                </c:pt>
                <c:pt idx="7">
                  <c:v>0.16358415562957643</c:v>
                </c:pt>
                <c:pt idx="8">
                  <c:v>0.18365102026766342</c:v>
                </c:pt>
                <c:pt idx="9">
                  <c:v>0.20361372020090834</c:v>
                </c:pt>
                <c:pt idx="10">
                  <c:v>0.22346582894995856</c:v>
                </c:pt>
                <c:pt idx="11">
                  <c:v>0.24319998638761625</c:v>
                </c:pt>
                <c:pt idx="12">
                  <c:v>0.26280787524020954</c:v>
                </c:pt>
                <c:pt idx="13">
                  <c:v>0.28228115306757029</c:v>
                </c:pt>
                <c:pt idx="14">
                  <c:v>0.30161174663710083</c:v>
                </c:pt>
                <c:pt idx="15">
                  <c:v>0.32079175931089332</c:v>
                </c:pt>
                <c:pt idx="16">
                  <c:v>0.33981088968137113</c:v>
                </c:pt>
                <c:pt idx="17">
                  <c:v>0.35865846871600027</c:v>
                </c:pt>
                <c:pt idx="18">
                  <c:v>0.37732433811873611</c:v>
                </c:pt>
                <c:pt idx="19">
                  <c:v>0.39583544353480365</c:v>
                </c:pt>
                <c:pt idx="20">
                  <c:v>0.4141902761585356</c:v>
                </c:pt>
                <c:pt idx="21">
                  <c:v>0.43238530669026254</c:v>
                </c:pt>
                <c:pt idx="22">
                  <c:v>0.45041497068006525</c:v>
                </c:pt>
                <c:pt idx="23">
                  <c:v>0.46827142170518804</c:v>
                </c:pt>
                <c:pt idx="24">
                  <c:v>0.4859441388976839</c:v>
                </c:pt>
                <c:pt idx="25">
                  <c:v>0.50341966167552799</c:v>
                </c:pt>
                <c:pt idx="26">
                  <c:v>0.52066099374027963</c:v>
                </c:pt>
                <c:pt idx="27">
                  <c:v>0.53762478408155367</c:v>
                </c:pt>
                <c:pt idx="28">
                  <c:v>0.55425627732528893</c:v>
                </c:pt>
                <c:pt idx="29">
                  <c:v>0.57048982191160214</c:v>
                </c:pt>
                <c:pt idx="30">
                  <c:v>0.58624735453233179</c:v>
                </c:pt>
                <c:pt idx="31">
                  <c:v>0.60143709258998945</c:v>
                </c:pt>
                <c:pt idx="32">
                  <c:v>0.6160910564289982</c:v>
                </c:pt>
                <c:pt idx="33">
                  <c:v>0.63005811639874865</c:v>
                </c:pt>
                <c:pt idx="34">
                  <c:v>0.64316602859220384</c:v>
                </c:pt>
                <c:pt idx="35">
                  <c:v>0.6552291420754921</c:v>
                </c:pt>
                <c:pt idx="36">
                  <c:v>0.66606195742374719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D-6044-A269-F1C2745CDB34}"/>
            </c:ext>
          </c:extLst>
        </c:ser>
        <c:ser>
          <c:idx val="3"/>
          <c:order val="3"/>
          <c:tx>
            <c:strRef>
              <c:f>RepartoSimple!$B$85</c:f>
              <c:strCache>
                <c:ptCount val="1"/>
                <c:pt idx="0">
                  <c:v>Ult. 10 años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RepartoSimple!$C$85:$AM$85</c:f>
              <c:numCache>
                <c:formatCode>0.00%</c:formatCode>
                <c:ptCount val="37"/>
                <c:pt idx="0">
                  <c:v>1.9788634388657838E-2</c:v>
                </c:pt>
                <c:pt idx="1">
                  <c:v>3.9516828578926827E-2</c:v>
                </c:pt>
                <c:pt idx="2">
                  <c:v>5.9181184660741182E-2</c:v>
                </c:pt>
                <c:pt idx="3">
                  <c:v>7.87777746447125E-2</c:v>
                </c:pt>
                <c:pt idx="4">
                  <c:v>9.8302141910503765E-2</c:v>
                </c:pt>
                <c:pt idx="5">
                  <c:v>0.11774979595190495</c:v>
                </c:pt>
                <c:pt idx="6">
                  <c:v>0.13711550045160731</c:v>
                </c:pt>
                <c:pt idx="7">
                  <c:v>0.1563937131051984</c:v>
                </c:pt>
                <c:pt idx="8">
                  <c:v>0.17557852632290594</c:v>
                </c:pt>
                <c:pt idx="9">
                  <c:v>0.19466375345966294</c:v>
                </c:pt>
                <c:pt idx="10">
                  <c:v>0.21364325051598304</c:v>
                </c:pt>
                <c:pt idx="11">
                  <c:v>0.23250998088360209</c:v>
                </c:pt>
                <c:pt idx="12">
                  <c:v>0.25125599287974593</c:v>
                </c:pt>
                <c:pt idx="13">
                  <c:v>0.26987331076135279</c:v>
                </c:pt>
                <c:pt idx="14">
                  <c:v>0.28835421615974677</c:v>
                </c:pt>
                <c:pt idx="15">
                  <c:v>0.30669115953861292</c:v>
                </c:pt>
                <c:pt idx="16">
                  <c:v>0.32487429229510267</c:v>
                </c:pt>
                <c:pt idx="17">
                  <c:v>0.34289341436059201</c:v>
                </c:pt>
                <c:pt idx="18">
                  <c:v>0.3607388139532085</c:v>
                </c:pt>
                <c:pt idx="19">
                  <c:v>0.37843625230571076</c:v>
                </c:pt>
                <c:pt idx="20">
                  <c:v>0.3959842869329156</c:v>
                </c:pt>
                <c:pt idx="21">
                  <c:v>0.41337954366769886</c:v>
                </c:pt>
                <c:pt idx="22">
                  <c:v>0.43061670264897195</c:v>
                </c:pt>
                <c:pt idx="23">
                  <c:v>0.4476882623483342</c:v>
                </c:pt>
                <c:pt idx="24">
                  <c:v>0.46458416434908267</c:v>
                </c:pt>
                <c:pt idx="25">
                  <c:v>0.4812915397373832</c:v>
                </c:pt>
                <c:pt idx="26">
                  <c:v>0.49777501840992711</c:v>
                </c:pt>
                <c:pt idx="27">
                  <c:v>0.51399315487674679</c:v>
                </c:pt>
                <c:pt idx="28">
                  <c:v>0.52989360057004298</c:v>
                </c:pt>
                <c:pt idx="29">
                  <c:v>0.54541358968476672</c:v>
                </c:pt>
                <c:pt idx="30">
                  <c:v>0.56047849023364749</c:v>
                </c:pt>
                <c:pt idx="31">
                  <c:v>0.57500055397991723</c:v>
                </c:pt>
                <c:pt idx="32">
                  <c:v>0.58901039379399722</c:v>
                </c:pt>
                <c:pt idx="33">
                  <c:v>0.60236352302234708</c:v>
                </c:pt>
                <c:pt idx="34">
                  <c:v>0.61489526884517265</c:v>
                </c:pt>
                <c:pt idx="35">
                  <c:v>0.62642814072998321</c:v>
                </c:pt>
                <c:pt idx="36">
                  <c:v>0.63678479299362267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D-6044-A269-F1C2745CDB34}"/>
            </c:ext>
          </c:extLst>
        </c:ser>
        <c:ser>
          <c:idx val="4"/>
          <c:order val="4"/>
          <c:tx>
            <c:strRef>
              <c:f>RepartoSimple!$B$86</c:f>
              <c:strCache>
                <c:ptCount val="1"/>
                <c:pt idx="0">
                  <c:v>Toda His.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RepartoSimple!$C$86:$AM$86</c:f>
              <c:numCache>
                <c:formatCode>0.00%</c:formatCode>
                <c:ptCount val="37"/>
                <c:pt idx="0">
                  <c:v>1.6943462401685462E-2</c:v>
                </c:pt>
                <c:pt idx="1">
                  <c:v>3.3835174581054485E-2</c:v>
                </c:pt>
                <c:pt idx="2">
                  <c:v>5.0672227173048659E-2</c:v>
                </c:pt>
                <c:pt idx="3">
                  <c:v>6.745125694707764E-2</c:v>
                </c:pt>
                <c:pt idx="4">
                  <c:v>8.4168448047148806E-2</c:v>
                </c:pt>
                <c:pt idx="5">
                  <c:v>0.1008199556034424</c:v>
                </c:pt>
                <c:pt idx="6">
                  <c:v>0.1174012961663327</c:v>
                </c:pt>
                <c:pt idx="7">
                  <c:v>0.13390772429333048</c:v>
                </c:pt>
                <c:pt idx="8">
                  <c:v>0.15033418177661684</c:v>
                </c:pt>
                <c:pt idx="9">
                  <c:v>0.16667537147511435</c:v>
                </c:pt>
                <c:pt idx="10">
                  <c:v>0.18292603276182634</c:v>
                </c:pt>
                <c:pt idx="11">
                  <c:v>0.19908014073856037</c:v>
                </c:pt>
                <c:pt idx="12">
                  <c:v>0.21513088700027599</c:v>
                </c:pt>
                <c:pt idx="13">
                  <c:v>0.23107144254098747</c:v>
                </c:pt>
                <c:pt idx="14">
                  <c:v>0.24689519872429788</c:v>
                </c:pt>
                <c:pt idx="15">
                  <c:v>0.26259569147177775</c:v>
                </c:pt>
                <c:pt idx="16">
                  <c:v>0.27816448819385092</c:v>
                </c:pt>
                <c:pt idx="17">
                  <c:v>0.2935928553682422</c:v>
                </c:pt>
                <c:pt idx="18">
                  <c:v>0.30887247755449349</c:v>
                </c:pt>
                <c:pt idx="19">
                  <c:v>0.32402541208461122</c:v>
                </c:pt>
                <c:pt idx="20">
                  <c:v>0.33905042387117168</c:v>
                </c:pt>
                <c:pt idx="21">
                  <c:v>0.35394462387834341</c:v>
                </c:pt>
                <c:pt idx="22">
                  <c:v>0.3687034571244856</c:v>
                </c:pt>
                <c:pt idx="23">
                  <c:v>0.38332050063659684</c:v>
                </c:pt>
                <c:pt idx="24">
                  <c:v>0.39778714217788114</c:v>
                </c:pt>
                <c:pt idx="25">
                  <c:v>0.41209236310231068</c:v>
                </c:pt>
                <c:pt idx="26">
                  <c:v>0.42620587875235011</c:v>
                </c:pt>
                <c:pt idx="27">
                  <c:v>0.44009220259127385</c:v>
                </c:pt>
                <c:pt idx="28">
                  <c:v>0.45370651262819178</c:v>
                </c:pt>
                <c:pt idx="29">
                  <c:v>0.46699506740540325</c:v>
                </c:pt>
                <c:pt idx="30">
                  <c:v>0.47989396537995943</c:v>
                </c:pt>
                <c:pt idx="31">
                  <c:v>0.49232807458866923</c:v>
                </c:pt>
                <c:pt idx="32">
                  <c:v>0.50432360644202212</c:v>
                </c:pt>
                <c:pt idx="33">
                  <c:v>0.51575684830104962</c:v>
                </c:pt>
                <c:pt idx="34">
                  <c:v>0.52648680368888701</c:v>
                </c:pt>
                <c:pt idx="35">
                  <c:v>0.53636150132217819</c:v>
                </c:pt>
                <c:pt idx="36">
                  <c:v>0.54522909394074115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4D-6044-A269-F1C2745C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997168"/>
        <c:axId val="1574999216"/>
      </c:lineChart>
      <c:catAx>
        <c:axId val="157499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999216"/>
        <c:crosses val="autoZero"/>
        <c:auto val="1"/>
        <c:lblAlgn val="ctr"/>
        <c:lblOffset val="100"/>
        <c:noMultiLvlLbl val="0"/>
      </c:catAx>
      <c:valAx>
        <c:axId val="15749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9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RepartoSimple!$B$69</c:f>
              <c:strCache>
                <c:ptCount val="1"/>
                <c:pt idx="0">
                  <c:v>Tasa Cot/Pen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RepartoSimple!$C$69:$AM$69</c:f>
              <c:numCache>
                <c:formatCode>0.00</c:formatCode>
                <c:ptCount val="37"/>
                <c:pt idx="0">
                  <c:v>52.551964437995665</c:v>
                </c:pt>
                <c:pt idx="1">
                  <c:v>26.316170807892462</c:v>
                </c:pt>
                <c:pt idx="2">
                  <c:v>17.571997191855818</c:v>
                </c:pt>
                <c:pt idx="3">
                  <c:v>13.200824919964202</c:v>
                </c:pt>
                <c:pt idx="4">
                  <c:v>10.578931348373052</c:v>
                </c:pt>
                <c:pt idx="5">
                  <c:v>8.8317062654954075</c:v>
                </c:pt>
                <c:pt idx="6">
                  <c:v>7.5843475554849586</c:v>
                </c:pt>
                <c:pt idx="7">
                  <c:v>6.6494463877184984</c:v>
                </c:pt>
                <c:pt idx="8">
                  <c:v>5.9228860866317428</c:v>
                </c:pt>
                <c:pt idx="9">
                  <c:v>5.3421943848664828</c:v>
                </c:pt>
                <c:pt idx="10">
                  <c:v>4.8676080716692036</c:v>
                </c:pt>
                <c:pt idx="11">
                  <c:v>4.4726321283809733</c:v>
                </c:pt>
                <c:pt idx="12">
                  <c:v>4.1389325633596661</c:v>
                </c:pt>
                <c:pt idx="13">
                  <c:v>3.8534066512003085</c:v>
                </c:pt>
                <c:pt idx="14">
                  <c:v>3.6064380279188564</c:v>
                </c:pt>
                <c:pt idx="15">
                  <c:v>3.3908105216782936</c:v>
                </c:pt>
                <c:pt idx="16">
                  <c:v>3.2010277062015509</c:v>
                </c:pt>
                <c:pt idx="17">
                  <c:v>3.0328130174458137</c:v>
                </c:pt>
                <c:pt idx="18">
                  <c:v>2.8827826960814211</c:v>
                </c:pt>
                <c:pt idx="19">
                  <c:v>2.7479703763400569</c:v>
                </c:pt>
                <c:pt idx="20">
                  <c:v>2.6261941319035755</c:v>
                </c:pt>
                <c:pt idx="21">
                  <c:v>2.5156823229385745</c:v>
                </c:pt>
                <c:pt idx="22">
                  <c:v>2.4149820577604744</c:v>
                </c:pt>
                <c:pt idx="23">
                  <c:v>2.3228922849447007</c:v>
                </c:pt>
                <c:pt idx="24">
                  <c:v>2.2384138127614981</c:v>
                </c:pt>
                <c:pt idx="25">
                  <c:v>2.1607103487351629</c:v>
                </c:pt>
                <c:pt idx="26">
                  <c:v>2.0891599059976156</c:v>
                </c:pt>
                <c:pt idx="27">
                  <c:v>2.0232401945481464</c:v>
                </c:pt>
                <c:pt idx="28">
                  <c:v>1.9625290993333735</c:v>
                </c:pt>
                <c:pt idx="29">
                  <c:v>1.9066844507308576</c:v>
                </c:pt>
                <c:pt idx="30">
                  <c:v>1.8554353624449118</c:v>
                </c:pt>
                <c:pt idx="31">
                  <c:v>1.808574971747881</c:v>
                </c:pt>
                <c:pt idx="32">
                  <c:v>1.7655573171989805</c:v>
                </c:pt>
                <c:pt idx="33">
                  <c:v>1.7264186341354275</c:v>
                </c:pt>
                <c:pt idx="34">
                  <c:v>1.6912337163080271</c:v>
                </c:pt>
                <c:pt idx="35">
                  <c:v>1.6600972131574447</c:v>
                </c:pt>
                <c:pt idx="36">
                  <c:v>1.6330974327768841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7-A445-8071-B4789AFE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17216"/>
        <c:axId val="1668351167"/>
      </c:scatterChart>
      <c:valAx>
        <c:axId val="1582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351167"/>
        <c:crosses val="autoZero"/>
        <c:crossBetween val="midCat"/>
      </c:valAx>
      <c:valAx>
        <c:axId val="16683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251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89</xdr:row>
      <xdr:rowOff>12700</xdr:rowOff>
    </xdr:from>
    <xdr:to>
      <xdr:col>12</xdr:col>
      <xdr:colOff>304800</xdr:colOff>
      <xdr:row>118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819150</xdr:colOff>
      <xdr:row>89</xdr:row>
      <xdr:rowOff>19050</xdr:rowOff>
    </xdr:from>
    <xdr:to>
      <xdr:col>21</xdr:col>
      <xdr:colOff>127000</xdr:colOff>
      <xdr:row>118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540903-AE34-2F6E-95F6-9E98E9935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Villarroel/Downloads/Probabilidades_Ecuador_2020_20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bres"/>
      <sheetName val="TM_Hombres"/>
      <sheetName val="mujeres"/>
      <sheetName val="TM_Mujeres"/>
      <sheetName val="Probabilidades"/>
    </sheetNames>
    <sheetDataSet>
      <sheetData sheetId="0" refreshError="1"/>
      <sheetData sheetId="1">
        <row r="3">
          <cell r="A3">
            <v>0</v>
          </cell>
          <cell r="B3">
            <v>6.0182076002195418E-3</v>
          </cell>
          <cell r="C3">
            <v>100000</v>
          </cell>
        </row>
        <row r="4">
          <cell r="A4">
            <v>1</v>
          </cell>
          <cell r="B4">
            <v>3.4310519555368233E-3</v>
          </cell>
          <cell r="C4">
            <v>99398.179239978039</v>
          </cell>
        </row>
        <row r="5">
          <cell r="A5">
            <v>2</v>
          </cell>
          <cell r="B5">
            <v>1.6383919319723648E-3</v>
          </cell>
          <cell r="C5">
            <v>99057.138922719911</v>
          </cell>
        </row>
        <row r="6">
          <cell r="A6">
            <v>3</v>
          </cell>
          <cell r="B6">
            <v>6.4480471752693025E-4</v>
          </cell>
          <cell r="C6">
            <v>98894.844505504661</v>
          </cell>
        </row>
        <row r="7">
          <cell r="A7">
            <v>4</v>
          </cell>
          <cell r="B7">
            <v>2.0935720684844399E-4</v>
          </cell>
          <cell r="C7">
            <v>98831.076643228414</v>
          </cell>
        </row>
        <row r="8">
          <cell r="A8">
            <v>5</v>
          </cell>
          <cell r="B8">
            <v>9.8905156816899949E-5</v>
          </cell>
          <cell r="C8">
            <v>98810.385645072558</v>
          </cell>
        </row>
        <row r="9">
          <cell r="A9">
            <v>6</v>
          </cell>
          <cell r="B9">
            <v>1.1685836220717911E-4</v>
          </cell>
          <cell r="C9">
            <v>98800.612788385188</v>
          </cell>
        </row>
        <row r="10">
          <cell r="A10">
            <v>7</v>
          </cell>
          <cell r="B10">
            <v>2.1085476945451184E-4</v>
          </cell>
          <cell r="C10">
            <v>98789.067110589676</v>
          </cell>
        </row>
        <row r="11">
          <cell r="A11">
            <v>8</v>
          </cell>
          <cell r="B11">
            <v>2.5364921668323277E-4</v>
          </cell>
          <cell r="C11">
            <v>98768.236964619442</v>
          </cell>
        </row>
        <row r="12">
          <cell r="A12">
            <v>9</v>
          </cell>
          <cell r="B12">
            <v>2.88082571112207E-4</v>
          </cell>
          <cell r="C12">
            <v>98743.184478680181</v>
          </cell>
        </row>
        <row r="13">
          <cell r="A13">
            <v>10</v>
          </cell>
          <cell r="B13">
            <v>3.1313654698841907E-4</v>
          </cell>
          <cell r="C13">
            <v>98714.738288215754</v>
          </cell>
        </row>
        <row r="14">
          <cell r="A14">
            <v>11</v>
          </cell>
          <cell r="B14">
            <v>3.4131936895764382E-4</v>
          </cell>
          <cell r="C14">
            <v>98683.827095931323</v>
          </cell>
        </row>
        <row r="15">
          <cell r="A15">
            <v>12</v>
          </cell>
          <cell r="B15">
            <v>3.7957086667932984E-4</v>
          </cell>
          <cell r="C15">
            <v>98650.144394340619</v>
          </cell>
        </row>
        <row r="16">
          <cell r="A16">
            <v>13</v>
          </cell>
          <cell r="B16">
            <v>4.406541368553238E-4</v>
          </cell>
          <cell r="C16">
            <v>98612.699673534822</v>
          </cell>
        </row>
        <row r="17">
          <cell r="A17">
            <v>14</v>
          </cell>
          <cell r="B17">
            <v>5.3776061817461997E-4</v>
          </cell>
          <cell r="C17">
            <v>98569.24557947721</v>
          </cell>
        </row>
        <row r="18">
          <cell r="A18">
            <v>15</v>
          </cell>
          <cell r="B18">
            <v>6.7203956922716511E-4</v>
          </cell>
          <cell r="C18">
            <v>98516.238921041382</v>
          </cell>
        </row>
        <row r="19">
          <cell r="A19">
            <v>16</v>
          </cell>
          <cell r="B19">
            <v>8.4454674663077863E-4</v>
          </cell>
          <cell r="C19">
            <v>98450.032110275002</v>
          </cell>
        </row>
        <row r="20">
          <cell r="A20">
            <v>17</v>
          </cell>
          <cell r="B20">
            <v>1.044168380894562E-3</v>
          </cell>
          <cell r="C20">
            <v>98366.886455950575</v>
          </cell>
        </row>
        <row r="21">
          <cell r="A21">
            <v>18</v>
          </cell>
          <cell r="B21">
            <v>1.2486181952794286E-3</v>
          </cell>
          <cell r="C21">
            <v>98264.17486338623</v>
          </cell>
        </row>
        <row r="22">
          <cell r="A22">
            <v>19</v>
          </cell>
          <cell r="B22">
            <v>1.4527093317260849E-3</v>
          </cell>
          <cell r="C22">
            <v>98141.480426707683</v>
          </cell>
        </row>
        <row r="23">
          <cell r="A23">
            <v>20</v>
          </cell>
          <cell r="B23">
            <v>1.6369916758547057E-3</v>
          </cell>
          <cell r="C23">
            <v>97998.909382262398</v>
          </cell>
        </row>
        <row r="24">
          <cell r="A24">
            <v>21</v>
          </cell>
          <cell r="B24">
            <v>1.7880280379470427E-3</v>
          </cell>
          <cell r="C24">
            <v>97838.485983360792</v>
          </cell>
        </row>
        <row r="25">
          <cell r="A25">
            <v>22</v>
          </cell>
          <cell r="B25">
            <v>1.9106886381680403E-3</v>
          </cell>
          <cell r="C25">
            <v>97663.54802723226</v>
          </cell>
        </row>
        <row r="26">
          <cell r="A26">
            <v>23</v>
          </cell>
          <cell r="B26">
            <v>2.0063236351872929E-3</v>
          </cell>
          <cell r="C26">
            <v>97476.943395653449</v>
          </cell>
        </row>
        <row r="27">
          <cell r="A27">
            <v>24</v>
          </cell>
          <cell r="B27">
            <v>2.0711475183127293E-3</v>
          </cell>
          <cell r="C27">
            <v>97281.37310023293</v>
          </cell>
        </row>
        <row r="28">
          <cell r="A28">
            <v>25</v>
          </cell>
          <cell r="B28">
            <v>2.1209326577369234E-3</v>
          </cell>
          <cell r="C28">
            <v>97079.889025758326</v>
          </cell>
        </row>
        <row r="29">
          <cell r="A29">
            <v>26</v>
          </cell>
          <cell r="B29">
            <v>2.1628146644417177E-3</v>
          </cell>
          <cell r="C29">
            <v>96873.989118714118</v>
          </cell>
        </row>
        <row r="30">
          <cell r="A30">
            <v>27</v>
          </cell>
          <cell r="B30">
            <v>2.1900887882020021E-3</v>
          </cell>
          <cell r="C30">
            <v>96664.468634445191</v>
          </cell>
        </row>
        <row r="31">
          <cell r="A31">
            <v>28</v>
          </cell>
          <cell r="B31">
            <v>2.2031906123824046E-3</v>
          </cell>
          <cell r="C31">
            <v>96452.764865471385</v>
          </cell>
        </row>
        <row r="32">
          <cell r="A32">
            <v>29</v>
          </cell>
          <cell r="B32">
            <v>2.20815168328516E-3</v>
          </cell>
          <cell r="C32">
            <v>96240.261039381454</v>
          </cell>
        </row>
        <row r="33">
          <cell r="A33">
            <v>30</v>
          </cell>
          <cell r="B33">
            <v>2.2045590929659223E-3</v>
          </cell>
          <cell r="C33">
            <v>96027.747944967545</v>
          </cell>
        </row>
        <row r="34">
          <cell r="A34">
            <v>31</v>
          </cell>
          <cell r="B34">
            <v>2.2015612103327945E-3</v>
          </cell>
          <cell r="C34">
            <v>95816.04910005843</v>
          </cell>
        </row>
        <row r="35">
          <cell r="A35">
            <v>32</v>
          </cell>
          <cell r="B35">
            <v>2.203842933380384E-3</v>
          </cell>
          <cell r="C35">
            <v>95605.104203032402</v>
          </cell>
        </row>
        <row r="36">
          <cell r="A36">
            <v>33</v>
          </cell>
          <cell r="B36">
            <v>2.2078619211545708E-3</v>
          </cell>
          <cell r="C36">
            <v>95394.405569739451</v>
          </cell>
        </row>
        <row r="37">
          <cell r="A37">
            <v>34</v>
          </cell>
          <cell r="B37">
            <v>2.1958561339934513E-3</v>
          </cell>
          <cell r="C37">
            <v>95183.787894190842</v>
          </cell>
        </row>
        <row r="38">
          <cell r="A38">
            <v>35</v>
          </cell>
          <cell r="B38">
            <v>2.1721674144150522E-3</v>
          </cell>
          <cell r="C38">
            <v>94974.777989686656</v>
          </cell>
        </row>
        <row r="39">
          <cell r="A39">
            <v>36</v>
          </cell>
          <cell r="B39">
            <v>2.1613516166486407E-3</v>
          </cell>
          <cell r="C39">
            <v>94768.476871746156</v>
          </cell>
        </row>
        <row r="40">
          <cell r="A40">
            <v>37</v>
          </cell>
          <cell r="B40">
            <v>2.1583509454901274E-3</v>
          </cell>
          <cell r="C40">
            <v>94563.648871052079</v>
          </cell>
        </row>
        <row r="41">
          <cell r="A41">
            <v>38</v>
          </cell>
          <cell r="B41">
            <v>2.181531949992752E-3</v>
          </cell>
          <cell r="C41">
            <v>94359.547330102243</v>
          </cell>
        </row>
        <row r="42">
          <cell r="A42">
            <v>39</v>
          </cell>
          <cell r="B42">
            <v>2.2250892114527407E-3</v>
          </cell>
          <cell r="C42">
            <v>94153.698962814771</v>
          </cell>
        </row>
        <row r="43">
          <cell r="A43">
            <v>40</v>
          </cell>
          <cell r="B43">
            <v>2.3048123438182124E-3</v>
          </cell>
          <cell r="C43">
            <v>93944.198583034246</v>
          </cell>
        </row>
        <row r="44">
          <cell r="A44">
            <v>41</v>
          </cell>
          <cell r="B44">
            <v>2.4216586174465758E-3</v>
          </cell>
          <cell r="C44">
            <v>93727.674834509962</v>
          </cell>
        </row>
        <row r="45">
          <cell r="A45">
            <v>42</v>
          </cell>
          <cell r="B45">
            <v>2.5319989454206976E-3</v>
          </cell>
          <cell r="C45">
            <v>93500.698403053742</v>
          </cell>
        </row>
        <row r="46">
          <cell r="A46">
            <v>43</v>
          </cell>
          <cell r="B46">
            <v>2.6406467827450909E-3</v>
          </cell>
          <cell r="C46">
            <v>93263.954733301114</v>
          </cell>
        </row>
        <row r="47">
          <cell r="A47">
            <v>44</v>
          </cell>
          <cell r="B47">
            <v>2.7622066788764313E-3</v>
          </cell>
          <cell r="C47">
            <v>93017.677571288543</v>
          </cell>
        </row>
        <row r="48">
          <cell r="A48">
            <v>45</v>
          </cell>
          <cell r="B48">
            <v>2.8916985239431331E-3</v>
          </cell>
          <cell r="C48">
            <v>92760.743521047552</v>
          </cell>
        </row>
        <row r="49">
          <cell r="A49">
            <v>46</v>
          </cell>
          <cell r="B49">
            <v>3.0542884972137338E-3</v>
          </cell>
          <cell r="C49">
            <v>92492.507415927874</v>
          </cell>
        </row>
        <row r="50">
          <cell r="A50">
            <v>47</v>
          </cell>
          <cell r="B50">
            <v>3.2358819990793539E-3</v>
          </cell>
          <cell r="C50">
            <v>92210.008614448947</v>
          </cell>
        </row>
        <row r="51">
          <cell r="A51">
            <v>48</v>
          </cell>
          <cell r="B51">
            <v>3.4461386663819241E-3</v>
          </cell>
          <cell r="C51">
            <v>91911.627907438495</v>
          </cell>
        </row>
        <row r="52">
          <cell r="A52">
            <v>49</v>
          </cell>
          <cell r="B52">
            <v>3.6854737604408547E-3</v>
          </cell>
          <cell r="C52">
            <v>91594.887692616569</v>
          </cell>
        </row>
        <row r="53">
          <cell r="A53">
            <v>50</v>
          </cell>
          <cell r="B53">
            <v>3.9291016884573015E-3</v>
          </cell>
          <cell r="C53">
            <v>91257.317137434904</v>
          </cell>
        </row>
        <row r="54">
          <cell r="A54">
            <v>51</v>
          </cell>
          <cell r="B54">
            <v>4.2138522993245232E-3</v>
          </cell>
          <cell r="C54">
            <v>90898.757858586119</v>
          </cell>
        </row>
        <row r="55">
          <cell r="A55">
            <v>52</v>
          </cell>
          <cell r="B55">
            <v>4.5178757174889009E-3</v>
          </cell>
          <cell r="C55">
            <v>90515.723918777978</v>
          </cell>
        </row>
        <row r="56">
          <cell r="A56">
            <v>53</v>
          </cell>
          <cell r="B56">
            <v>4.8448182184648702E-3</v>
          </cell>
          <cell r="C56">
            <v>90106.785127634401</v>
          </cell>
        </row>
        <row r="57">
          <cell r="A57">
            <v>54</v>
          </cell>
          <cell r="B57">
            <v>5.190880923386397E-3</v>
          </cell>
          <cell r="C57">
            <v>89670.234133440739</v>
          </cell>
        </row>
        <row r="58">
          <cell r="A58">
            <v>55</v>
          </cell>
          <cell r="B58">
            <v>5.5398911251780258E-3</v>
          </cell>
          <cell r="C58">
            <v>89204.766625681863</v>
          </cell>
        </row>
        <row r="59">
          <cell r="A59">
            <v>56</v>
          </cell>
          <cell r="B59">
            <v>5.9415003657045809E-3</v>
          </cell>
          <cell r="C59">
            <v>88710.581930728673</v>
          </cell>
        </row>
        <row r="60">
          <cell r="A60">
            <v>57</v>
          </cell>
          <cell r="B60">
            <v>6.3984786512073077E-3</v>
          </cell>
          <cell r="C60">
            <v>88183.507975745379</v>
          </cell>
        </row>
        <row r="61">
          <cell r="A61">
            <v>58</v>
          </cell>
          <cell r="B61">
            <v>6.8651462808894696E-3</v>
          </cell>
          <cell r="C61">
            <v>87619.267682574005</v>
          </cell>
        </row>
        <row r="62">
          <cell r="A62">
            <v>59</v>
          </cell>
          <cell r="B62">
            <v>7.3271823621683637E-3</v>
          </cell>
          <cell r="C62">
            <v>87017.748592908727</v>
          </cell>
        </row>
        <row r="63">
          <cell r="A63">
            <v>60</v>
          </cell>
          <cell r="B63">
            <v>7.7897709243355687E-3</v>
          </cell>
          <cell r="C63">
            <v>86380.153680223171</v>
          </cell>
        </row>
        <row r="64">
          <cell r="A64">
            <v>61</v>
          </cell>
          <cell r="B64">
            <v>8.388018613483773E-3</v>
          </cell>
          <cell r="C64">
            <v>85707.272070645326</v>
          </cell>
        </row>
        <row r="65">
          <cell r="A65">
            <v>62</v>
          </cell>
          <cell r="B65">
            <v>9.019935849174052E-3</v>
          </cell>
          <cell r="C65">
            <v>84988.357877205839</v>
          </cell>
        </row>
        <row r="66">
          <cell r="A66">
            <v>63</v>
          </cell>
          <cell r="B66">
            <v>9.6410064952865901E-3</v>
          </cell>
          <cell r="C66">
            <v>84221.768341226794</v>
          </cell>
        </row>
        <row r="67">
          <cell r="A67">
            <v>64</v>
          </cell>
          <cell r="B67">
            <v>8.2912819825871689E-3</v>
          </cell>
          <cell r="C67">
            <v>83409.78572560451</v>
          </cell>
        </row>
        <row r="68">
          <cell r="A68">
            <v>65</v>
          </cell>
          <cell r="B68">
            <v>8.442110226431071E-3</v>
          </cell>
          <cell r="C68">
            <v>82718.211672046353</v>
          </cell>
        </row>
        <row r="69">
          <cell r="A69">
            <v>66</v>
          </cell>
          <cell r="B69">
            <v>8.7062680047817094E-3</v>
          </cell>
          <cell r="C69">
            <v>82019.895411377685</v>
          </cell>
        </row>
        <row r="70">
          <cell r="A70">
            <v>67</v>
          </cell>
          <cell r="B70">
            <v>9.0885553412985813E-3</v>
          </cell>
          <cell r="C70">
            <v>81305.80822020206</v>
          </cell>
        </row>
        <row r="71">
          <cell r="A71">
            <v>68</v>
          </cell>
          <cell r="B71">
            <v>9.6071099704302197E-3</v>
          </cell>
          <cell r="C71">
            <v>80566.855882623742</v>
          </cell>
        </row>
        <row r="72">
          <cell r="A72">
            <v>69</v>
          </cell>
          <cell r="B72">
            <v>1.0289493268752446E-2</v>
          </cell>
          <cell r="C72">
            <v>79792.841238187568</v>
          </cell>
        </row>
        <row r="73">
          <cell r="A73">
            <v>70</v>
          </cell>
          <cell r="B73">
            <v>1.115812653504003E-2</v>
          </cell>
          <cell r="C73">
            <v>78971.813335372601</v>
          </cell>
        </row>
        <row r="74">
          <cell r="A74">
            <v>71</v>
          </cell>
          <cell r="B74">
            <v>1.3401070518435712E-2</v>
          </cell>
          <cell r="C74">
            <v>78090.635849474958</v>
          </cell>
        </row>
        <row r="75">
          <cell r="A75">
            <v>72</v>
          </cell>
          <cell r="B75">
            <v>1.6097464072684482E-2</v>
          </cell>
          <cell r="C75">
            <v>77044.137731626659</v>
          </cell>
        </row>
        <row r="76">
          <cell r="A76">
            <v>73</v>
          </cell>
          <cell r="B76">
            <v>1.9588611439647692E-2</v>
          </cell>
          <cell r="C76">
            <v>75803.922492480837</v>
          </cell>
        </row>
        <row r="77">
          <cell r="A77">
            <v>74</v>
          </cell>
          <cell r="B77">
            <v>2.3927415992668326E-2</v>
          </cell>
          <cell r="C77">
            <v>74319.028909174463</v>
          </cell>
        </row>
        <row r="78">
          <cell r="A78">
            <v>75</v>
          </cell>
          <cell r="B78">
            <v>2.9322737437440741E-2</v>
          </cell>
          <cell r="C78">
            <v>72540.766588293496</v>
          </cell>
        </row>
        <row r="79">
          <cell r="A79">
            <v>76</v>
          </cell>
          <cell r="B79">
            <v>3.6033215144682884E-2</v>
          </cell>
          <cell r="C79">
            <v>70413.672736114298</v>
          </cell>
        </row>
        <row r="80">
          <cell r="A80">
            <v>77</v>
          </cell>
          <cell r="B80">
            <v>3.5272117044746899E-2</v>
          </cell>
          <cell r="C80">
            <v>67876.441717286594</v>
          </cell>
        </row>
        <row r="81">
          <cell r="A81">
            <v>78</v>
          </cell>
          <cell r="B81">
            <v>4.6874953207533751E-2</v>
          </cell>
          <cell r="C81">
            <v>65482.295920453522</v>
          </cell>
        </row>
        <row r="82">
          <cell r="A82">
            <v>79</v>
          </cell>
          <cell r="B82">
            <v>6.1512428396229203E-2</v>
          </cell>
          <cell r="C82">
            <v>62412.816363260383</v>
          </cell>
        </row>
        <row r="83">
          <cell r="A83">
            <v>80</v>
          </cell>
          <cell r="B83">
            <v>7.9707484666308948E-2</v>
          </cell>
          <cell r="C83">
            <v>58573.652465708328</v>
          </cell>
        </row>
        <row r="84">
          <cell r="A84">
            <v>81</v>
          </cell>
          <cell r="B84">
            <v>0.10198844077338991</v>
          </cell>
          <cell r="C84">
            <v>53904.893959948175</v>
          </cell>
        </row>
        <row r="85">
          <cell r="A85">
            <v>82</v>
          </cell>
          <cell r="B85">
            <v>0.1288604431225846</v>
          </cell>
          <cell r="C85">
            <v>48407.217874918133</v>
          </cell>
        </row>
        <row r="86">
          <cell r="A86">
            <v>83</v>
          </cell>
          <cell r="B86">
            <v>0.16077036479468371</v>
          </cell>
          <cell r="C86">
            <v>42169.442329224687</v>
          </cell>
        </row>
        <row r="87">
          <cell r="A87">
            <v>84</v>
          </cell>
          <cell r="B87">
            <v>0.19806628575084728</v>
          </cell>
          <cell r="C87">
            <v>35389.845702766856</v>
          </cell>
        </row>
        <row r="88">
          <cell r="A88">
            <v>85</v>
          </cell>
          <cell r="B88">
            <v>0.24095352760572891</v>
          </cell>
          <cell r="C88">
            <v>28380.310411124243</v>
          </cell>
        </row>
        <row r="89">
          <cell r="A89">
            <v>86</v>
          </cell>
          <cell r="B89">
            <v>0.28945006211783231</v>
          </cell>
          <cell r="C89">
            <v>21541.97450301826</v>
          </cell>
        </row>
        <row r="90">
          <cell r="A90">
            <v>87</v>
          </cell>
          <cell r="B90">
            <v>0.34334486015867061</v>
          </cell>
          <cell r="C90">
            <v>15306.648644978864</v>
          </cell>
        </row>
        <row r="91">
          <cell r="A91">
            <v>88</v>
          </cell>
          <cell r="B91">
            <v>0.40216328041595428</v>
          </cell>
          <cell r="C91">
            <v>10051.189506470691</v>
          </cell>
        </row>
        <row r="92">
          <cell r="A92">
            <v>89</v>
          </cell>
          <cell r="B92">
            <v>0.46514379822833996</v>
          </cell>
          <cell r="C92">
            <v>6008.9701624660211</v>
          </cell>
        </row>
        <row r="93">
          <cell r="A93">
            <v>90</v>
          </cell>
          <cell r="B93">
            <v>0.53123014659095724</v>
          </cell>
          <cell r="C93">
            <v>3213.9349576558111</v>
          </cell>
        </row>
        <row r="94">
          <cell r="A94">
            <v>91</v>
          </cell>
          <cell r="B94">
            <v>0.59908222164280589</v>
          </cell>
          <cell r="C94">
            <v>1506.5958189665125</v>
          </cell>
        </row>
        <row r="95">
          <cell r="A95">
            <v>92</v>
          </cell>
          <cell r="B95">
            <v>0.66710788435982993</v>
          </cell>
          <cell r="C95">
            <v>604.02104862229157</v>
          </cell>
        </row>
        <row r="96">
          <cell r="A96">
            <v>93</v>
          </cell>
          <cell r="B96">
            <v>0.73351612295151947</v>
          </cell>
          <cell r="C96">
            <v>201.07384476706869</v>
          </cell>
        </row>
        <row r="97">
          <cell r="A97">
            <v>94</v>
          </cell>
          <cell r="B97">
            <v>0.79639004976300876</v>
          </cell>
          <cell r="C97">
            <v>53.582937726572794</v>
          </cell>
        </row>
        <row r="98">
          <cell r="A98">
            <v>95</v>
          </cell>
          <cell r="B98">
            <v>0.8537760841275408</v>
          </cell>
          <cell r="C98">
            <v>10.910019284059288</v>
          </cell>
        </row>
        <row r="99">
          <cell r="A99">
            <v>96</v>
          </cell>
          <cell r="B99">
            <v>0.90378367383813829</v>
          </cell>
          <cell r="C99">
            <v>1.5953057419591925</v>
          </cell>
        </row>
        <row r="100">
          <cell r="A100">
            <v>97</v>
          </cell>
          <cell r="B100">
            <v>0.94468833632617166</v>
          </cell>
          <cell r="C100">
            <v>0.15349445759623648</v>
          </cell>
        </row>
        <row r="101">
          <cell r="A101">
            <v>98</v>
          </cell>
          <cell r="B101">
            <v>0.97502996618637439</v>
          </cell>
          <cell r="C101">
            <v>8.4900338143597265E-3</v>
          </cell>
        </row>
        <row r="102">
          <cell r="A102">
            <v>99</v>
          </cell>
          <cell r="B102">
            <v>0.99369848352868395</v>
          </cell>
          <cell r="C102">
            <v>2.1199643142338735E-4</v>
          </cell>
        </row>
        <row r="103">
          <cell r="A103">
            <v>100</v>
          </cell>
          <cell r="B103">
            <v>1</v>
          </cell>
          <cell r="C103">
            <v>1.3358990044746912E-6</v>
          </cell>
        </row>
      </sheetData>
      <sheetData sheetId="2" refreshError="1"/>
      <sheetData sheetId="3">
        <row r="3">
          <cell r="A3">
            <v>0</v>
          </cell>
          <cell r="B3">
            <v>5.0419427281062123E-3</v>
          </cell>
          <cell r="C3">
            <v>100000</v>
          </cell>
        </row>
        <row r="4">
          <cell r="A4">
            <v>1</v>
          </cell>
          <cell r="B4">
            <v>2.8999434986060127E-3</v>
          </cell>
          <cell r="C4">
            <v>99495.805727189378</v>
          </cell>
        </row>
        <row r="5">
          <cell r="A5">
            <v>2</v>
          </cell>
          <cell r="B5">
            <v>1.3997534856421384E-3</v>
          </cell>
          <cell r="C5">
            <v>99207.273512232248</v>
          </cell>
        </row>
        <row r="6">
          <cell r="A6">
            <v>3</v>
          </cell>
          <cell r="B6">
            <v>5.5848076446292881E-4</v>
          </cell>
          <cell r="C6">
            <v>99068.407785332442</v>
          </cell>
        </row>
        <row r="7">
          <cell r="A7">
            <v>4</v>
          </cell>
          <cell r="B7">
            <v>1.8355950949812942E-4</v>
          </cell>
          <cell r="C7">
            <v>99013.07998521837</v>
          </cell>
        </row>
        <row r="8">
          <cell r="A8">
            <v>5</v>
          </cell>
          <cell r="B8">
            <v>8.2476854367027864E-5</v>
          </cell>
          <cell r="C8">
            <v>98994.905192822378</v>
          </cell>
        </row>
        <row r="9">
          <cell r="A9">
            <v>6</v>
          </cell>
          <cell r="B9">
            <v>9.1944869234838946E-5</v>
          </cell>
          <cell r="C9">
            <v>98986.740404443713</v>
          </cell>
        </row>
        <row r="10">
          <cell r="A10">
            <v>7</v>
          </cell>
          <cell r="B10">
            <v>1.4712913888527621E-4</v>
          </cell>
          <cell r="C10">
            <v>98977.639081541245</v>
          </cell>
        </row>
        <row r="11">
          <cell r="A11">
            <v>8</v>
          </cell>
          <cell r="B11">
            <v>1.8303359660528704E-4</v>
          </cell>
          <cell r="C11">
            <v>98963.076586734285</v>
          </cell>
        </row>
        <row r="12">
          <cell r="A12">
            <v>9</v>
          </cell>
          <cell r="B12">
            <v>2.1067574014787106E-4</v>
          </cell>
          <cell r="C12">
            <v>98944.963018895491</v>
          </cell>
        </row>
        <row r="13">
          <cell r="A13">
            <v>10</v>
          </cell>
          <cell r="B13">
            <v>2.316580703545884E-4</v>
          </cell>
          <cell r="C13">
            <v>98924.11771557758</v>
          </cell>
        </row>
        <row r="14">
          <cell r="A14">
            <v>11</v>
          </cell>
          <cell r="B14">
            <v>2.5693584153683703E-4</v>
          </cell>
          <cell r="C14">
            <v>98901.201145356055</v>
          </cell>
        </row>
        <row r="15">
          <cell r="A15">
            <v>12</v>
          </cell>
          <cell r="B15">
            <v>2.8972287044128227E-4</v>
          </cell>
          <cell r="C15">
            <v>98875.789882010766</v>
          </cell>
        </row>
        <row r="16">
          <cell r="A16">
            <v>13</v>
          </cell>
          <cell r="B16">
            <v>3.3421265504264037E-4</v>
          </cell>
          <cell r="C16">
            <v>98847.143304348996</v>
          </cell>
        </row>
        <row r="17">
          <cell r="A17">
            <v>14</v>
          </cell>
          <cell r="B17">
            <v>3.9287535743544663E-4</v>
          </cell>
          <cell r="C17">
            <v>98814.107338141868</v>
          </cell>
        </row>
        <row r="18">
          <cell r="A18">
            <v>15</v>
          </cell>
          <cell r="B18">
            <v>4.5716537369886844E-4</v>
          </cell>
          <cell r="C18">
            <v>98775.285710401731</v>
          </cell>
        </row>
        <row r="19">
          <cell r="A19">
            <v>16</v>
          </cell>
          <cell r="B19">
            <v>5.1995792902668754E-4</v>
          </cell>
          <cell r="C19">
            <v>98730.129069997725</v>
          </cell>
        </row>
        <row r="20">
          <cell r="A20">
            <v>17</v>
          </cell>
          <cell r="B20">
            <v>5.7490530669914038E-4</v>
          </cell>
          <cell r="C20">
            <v>98678.793556553952</v>
          </cell>
        </row>
        <row r="21">
          <cell r="A21">
            <v>18</v>
          </cell>
          <cell r="B21">
            <v>6.136042320513469E-4</v>
          </cell>
          <cell r="C21">
            <v>98622.062594479619</v>
          </cell>
        </row>
        <row r="22">
          <cell r="A22">
            <v>19</v>
          </cell>
          <cell r="B22">
            <v>6.3897913528439222E-4</v>
          </cell>
          <cell r="C22">
            <v>98561.54767949802</v>
          </cell>
        </row>
        <row r="23">
          <cell r="A23">
            <v>20</v>
          </cell>
          <cell r="B23">
            <v>6.5445404223830363E-4</v>
          </cell>
          <cell r="C23">
            <v>98498.568906989487</v>
          </cell>
        </row>
        <row r="24">
          <cell r="A24">
            <v>21</v>
          </cell>
          <cell r="B24">
            <v>6.6446718806164955E-4</v>
          </cell>
          <cell r="C24">
            <v>98434.10612041362</v>
          </cell>
        </row>
        <row r="25">
          <cell r="A25">
            <v>22</v>
          </cell>
          <cell r="B25">
            <v>6.7519936115480812E-4</v>
          </cell>
          <cell r="C25">
            <v>98368.699886710427</v>
          </cell>
        </row>
        <row r="26">
          <cell r="A26">
            <v>23</v>
          </cell>
          <cell r="B26">
            <v>6.866838159896438E-4</v>
          </cell>
          <cell r="C26">
            <v>98302.281403389294</v>
          </cell>
        </row>
        <row r="27">
          <cell r="A27">
            <v>24</v>
          </cell>
          <cell r="B27">
            <v>6.9908266121082422E-4</v>
          </cell>
          <cell r="C27">
            <v>98234.778817674727</v>
          </cell>
        </row>
        <row r="28">
          <cell r="A28">
            <v>25</v>
          </cell>
          <cell r="B28">
            <v>7.1314856912574863E-4</v>
          </cell>
          <cell r="C28">
            <v>98166.104587075417</v>
          </cell>
        </row>
        <row r="29">
          <cell r="A29">
            <v>26</v>
          </cell>
          <cell r="B29">
            <v>7.3033761588101574E-4</v>
          </cell>
          <cell r="C29">
            <v>98096.097570052501</v>
          </cell>
        </row>
        <row r="30">
          <cell r="A30">
            <v>27</v>
          </cell>
          <cell r="B30">
            <v>7.5150178283597022E-4</v>
          </cell>
          <cell r="C30">
            <v>98024.454300025958</v>
          </cell>
        </row>
        <row r="31">
          <cell r="A31">
            <v>28</v>
          </cell>
          <cell r="B31">
            <v>7.7114945621964697E-4</v>
          </cell>
          <cell r="C31">
            <v>97950.788747857965</v>
          </cell>
        </row>
        <row r="32">
          <cell r="A32">
            <v>29</v>
          </cell>
          <cell r="B32">
            <v>7.8851339567161864E-4</v>
          </cell>
          <cell r="C32">
            <v>97875.254050378775</v>
          </cell>
        </row>
        <row r="33">
          <cell r="A33">
            <v>30</v>
          </cell>
          <cell r="B33">
            <v>8.0226180315691844E-4</v>
          </cell>
          <cell r="C33">
            <v>97798.078101455292</v>
          </cell>
        </row>
        <row r="34">
          <cell r="A34">
            <v>31</v>
          </cell>
          <cell r="B34">
            <v>8.171915069794275E-4</v>
          </cell>
          <cell r="C34">
            <v>97719.618438972335</v>
          </cell>
        </row>
        <row r="35">
          <cell r="A35">
            <v>32</v>
          </cell>
          <cell r="B35">
            <v>8.3878328560363163E-4</v>
          </cell>
          <cell r="C35">
            <v>97639.762796718744</v>
          </cell>
        </row>
        <row r="36">
          <cell r="A36">
            <v>33</v>
          </cell>
          <cell r="B36">
            <v>8.7044840785972094E-4</v>
          </cell>
          <cell r="C36">
            <v>97557.864195674556</v>
          </cell>
        </row>
        <row r="37">
          <cell r="A37">
            <v>34</v>
          </cell>
          <cell r="B37">
            <v>9.0308334663779383E-4</v>
          </cell>
          <cell r="C37">
            <v>97472.945108111235</v>
          </cell>
        </row>
        <row r="38">
          <cell r="A38">
            <v>35</v>
          </cell>
          <cell r="B38">
            <v>9.3040290152939182E-4</v>
          </cell>
          <cell r="C38">
            <v>97384.918914636364</v>
          </cell>
        </row>
        <row r="39">
          <cell r="A39">
            <v>36</v>
          </cell>
          <cell r="B39">
            <v>9.6276157824071217E-4</v>
          </cell>
          <cell r="C39">
            <v>97294.311703512984</v>
          </cell>
        </row>
        <row r="40">
          <cell r="A40">
            <v>37</v>
          </cell>
          <cell r="B40">
            <v>9.9647768937731864E-4</v>
          </cell>
          <cell r="C40">
            <v>97200.640478423462</v>
          </cell>
        </row>
        <row r="41">
          <cell r="A41">
            <v>38</v>
          </cell>
          <cell r="B41">
            <v>1.0410416956982257E-3</v>
          </cell>
          <cell r="C41">
            <v>97103.78220879352</v>
          </cell>
        </row>
        <row r="42">
          <cell r="A42">
            <v>39</v>
          </cell>
          <cell r="B42">
            <v>1.1024549854927997E-3</v>
          </cell>
          <cell r="C42">
            <v>97002.693122704164</v>
          </cell>
        </row>
        <row r="43">
          <cell r="A43">
            <v>40</v>
          </cell>
          <cell r="B43">
            <v>1.1775105503846152E-3</v>
          </cell>
          <cell r="C43">
            <v>96895.752020064814</v>
          </cell>
        </row>
        <row r="44">
          <cell r="A44">
            <v>41</v>
          </cell>
          <cell r="B44">
            <v>1.2658236510443945E-3</v>
          </cell>
          <cell r="C44">
            <v>96781.656249773732</v>
          </cell>
        </row>
        <row r="45">
          <cell r="A45">
            <v>42</v>
          </cell>
          <cell r="B45">
            <v>1.3457022053505929E-3</v>
          </cell>
          <cell r="C45">
            <v>96659.147740305518</v>
          </cell>
        </row>
        <row r="46">
          <cell r="A46">
            <v>43</v>
          </cell>
          <cell r="B46">
            <v>1.4278994355130053E-3</v>
          </cell>
          <cell r="C46">
            <v>96529.073312024077</v>
          </cell>
        </row>
        <row r="47">
          <cell r="A47">
            <v>44</v>
          </cell>
          <cell r="B47">
            <v>1.5213155316088649E-3</v>
          </cell>
          <cell r="C47">
            <v>96391.239502731245</v>
          </cell>
        </row>
        <row r="48">
          <cell r="A48">
            <v>45</v>
          </cell>
          <cell r="B48">
            <v>1.6280491643161572E-3</v>
          </cell>
          <cell r="C48">
            <v>96244.598012964707</v>
          </cell>
        </row>
        <row r="49">
          <cell r="A49">
            <v>46</v>
          </cell>
          <cell r="B49">
            <v>1.7688079576623197E-3</v>
          </cell>
          <cell r="C49">
            <v>96087.907075599753</v>
          </cell>
        </row>
        <row r="50">
          <cell r="A50">
            <v>47</v>
          </cell>
          <cell r="B50">
            <v>1.9273345450671799E-3</v>
          </cell>
          <cell r="C50">
            <v>95917.946020929317</v>
          </cell>
        </row>
        <row r="51">
          <cell r="A51">
            <v>48</v>
          </cell>
          <cell r="B51">
            <v>2.1007847916034942E-3</v>
          </cell>
          <cell r="C51">
            <v>95733.080050071294</v>
          </cell>
        </row>
        <row r="52">
          <cell r="A52">
            <v>49</v>
          </cell>
          <cell r="B52">
            <v>2.286889786413465E-3</v>
          </cell>
          <cell r="C52">
            <v>95531.965451448748</v>
          </cell>
        </row>
        <row r="53">
          <cell r="A53">
            <v>50</v>
          </cell>
          <cell r="B53">
            <v>2.4755179094386099E-3</v>
          </cell>
          <cell r="C53">
            <v>95313.494375381822</v>
          </cell>
        </row>
        <row r="54">
          <cell r="A54">
            <v>51</v>
          </cell>
          <cell r="B54">
            <v>2.691807025325549E-3</v>
          </cell>
          <cell r="C54">
            <v>95077.544113044394</v>
          </cell>
        </row>
        <row r="55">
          <cell r="A55">
            <v>52</v>
          </cell>
          <cell r="B55">
            <v>2.9226208568508931E-3</v>
          </cell>
          <cell r="C55">
            <v>94821.613711850208</v>
          </cell>
        </row>
        <row r="56">
          <cell r="A56">
            <v>53</v>
          </cell>
          <cell r="B56">
            <v>3.1839074253152922E-3</v>
          </cell>
          <cell r="C56">
            <v>94544.4860859357</v>
          </cell>
        </row>
        <row r="57">
          <cell r="A57">
            <v>54</v>
          </cell>
          <cell r="B57">
            <v>3.4503957158649613E-3</v>
          </cell>
          <cell r="C57">
            <v>94243.465194664066</v>
          </cell>
        </row>
        <row r="58">
          <cell r="A58">
            <v>55</v>
          </cell>
          <cell r="B58">
            <v>3.7185003423259649E-3</v>
          </cell>
          <cell r="C58">
            <v>93918.287946108132</v>
          </cell>
        </row>
        <row r="59">
          <cell r="A59">
            <v>56</v>
          </cell>
          <cell r="B59">
            <v>4.0258069778332153E-3</v>
          </cell>
          <cell r="C59">
            <v>93569.052760229853</v>
          </cell>
        </row>
        <row r="60">
          <cell r="A60">
            <v>57</v>
          </cell>
          <cell r="B60">
            <v>4.3642404206247739E-3</v>
          </cell>
          <cell r="C60">
            <v>93192.361814718475</v>
          </cell>
        </row>
        <row r="61">
          <cell r="A61">
            <v>58</v>
          </cell>
          <cell r="B61">
            <v>4.7015658309287542E-3</v>
          </cell>
          <cell r="C61">
            <v>92785.647942393189</v>
          </cell>
        </row>
        <row r="62">
          <cell r="A62">
            <v>59</v>
          </cell>
          <cell r="B62">
            <v>5.0341354763790234E-3</v>
          </cell>
          <cell r="C62">
            <v>92349.410110426645</v>
          </cell>
        </row>
        <row r="63">
          <cell r="A63">
            <v>60</v>
          </cell>
          <cell r="B63">
            <v>5.3781268441393127E-3</v>
          </cell>
          <cell r="C63">
            <v>91884.510668767063</v>
          </cell>
        </row>
        <row r="64">
          <cell r="A64">
            <v>61</v>
          </cell>
          <cell r="B64">
            <v>5.8274660386885887E-3</v>
          </cell>
          <cell r="C64">
            <v>91390.344115378757</v>
          </cell>
        </row>
        <row r="65">
          <cell r="A65">
            <v>62</v>
          </cell>
          <cell r="B65">
            <v>6.3126221829475785E-3</v>
          </cell>
          <cell r="C65">
            <v>90857.769988782326</v>
          </cell>
        </row>
        <row r="66">
          <cell r="A66">
            <v>63</v>
          </cell>
          <cell r="B66">
            <v>6.8032151844856286E-3</v>
          </cell>
          <cell r="C66">
            <v>90284.219214457989</v>
          </cell>
        </row>
        <row r="67">
          <cell r="A67">
            <v>64</v>
          </cell>
          <cell r="B67">
            <v>5.7760305917931203E-3</v>
          </cell>
          <cell r="C67">
            <v>89669.996243378759</v>
          </cell>
        </row>
        <row r="68">
          <cell r="A68">
            <v>65</v>
          </cell>
          <cell r="B68">
            <v>5.8962012550013128E-3</v>
          </cell>
          <cell r="C68">
            <v>89152.059601911023</v>
          </cell>
        </row>
        <row r="69">
          <cell r="A69">
            <v>66</v>
          </cell>
          <cell r="B69">
            <v>6.1020426927083362E-3</v>
          </cell>
          <cell r="C69">
            <v>88626.401116200286</v>
          </cell>
        </row>
        <row r="70">
          <cell r="A70">
            <v>67</v>
          </cell>
          <cell r="B70">
            <v>6.4012123078208442E-3</v>
          </cell>
          <cell r="C70">
            <v>88085.599032888145</v>
          </cell>
        </row>
        <row r="71">
          <cell r="A71">
            <v>68</v>
          </cell>
          <cell r="B71">
            <v>6.8094366053642538E-3</v>
          </cell>
          <cell r="C71">
            <v>87521.744412217056</v>
          </cell>
        </row>
        <row r="72">
          <cell r="A72">
            <v>69</v>
          </cell>
          <cell r="B72">
            <v>7.3498878535017504E-3</v>
          </cell>
          <cell r="C72">
            <v>86925.770642051168</v>
          </cell>
        </row>
        <row r="73">
          <cell r="A73">
            <v>70</v>
          </cell>
          <cell r="B73">
            <v>8.0421139694872613E-3</v>
          </cell>
          <cell r="C73">
            <v>86286.875976252879</v>
          </cell>
        </row>
        <row r="74">
          <cell r="A74">
            <v>71</v>
          </cell>
          <cell r="B74">
            <v>9.7917803369984638E-3</v>
          </cell>
          <cell r="C74">
            <v>85592.947085580847</v>
          </cell>
        </row>
        <row r="75">
          <cell r="A75">
            <v>72</v>
          </cell>
          <cell r="B75">
            <v>1.1922129725970317E-2</v>
          </cell>
          <cell r="C75">
            <v>84754.839749322506</v>
          </cell>
        </row>
        <row r="76">
          <cell r="A76">
            <v>73</v>
          </cell>
          <cell r="B76">
            <v>1.4721105268848622E-2</v>
          </cell>
          <cell r="C76">
            <v>83744.381554927255</v>
          </cell>
        </row>
        <row r="77">
          <cell r="A77">
            <v>74</v>
          </cell>
          <cell r="B77">
            <v>1.8250455073148149E-2</v>
          </cell>
          <cell r="C77">
            <v>82511.57169838254</v>
          </cell>
        </row>
        <row r="78">
          <cell r="A78">
            <v>75</v>
          </cell>
          <cell r="B78">
            <v>2.2704252295050149E-2</v>
          </cell>
          <cell r="C78">
            <v>81005.697966086373</v>
          </cell>
        </row>
        <row r="79">
          <cell r="A79">
            <v>76</v>
          </cell>
          <cell r="B79">
            <v>2.832598672257718E-2</v>
          </cell>
          <cell r="C79">
            <v>79166.524162127724</v>
          </cell>
        </row>
        <row r="80">
          <cell r="A80">
            <v>77</v>
          </cell>
          <cell r="B80">
            <v>2.7794754867291101E-2</v>
          </cell>
          <cell r="C80">
            <v>76924.054249838708</v>
          </cell>
        </row>
        <row r="81">
          <cell r="A81">
            <v>78</v>
          </cell>
          <cell r="B81">
            <v>3.7679188912142059E-2</v>
          </cell>
          <cell r="C81">
            <v>74785.969018566233</v>
          </cell>
        </row>
        <row r="82">
          <cell r="A82">
            <v>79</v>
          </cell>
          <cell r="B82">
            <v>5.0393554356143538E-2</v>
          </cell>
          <cell r="C82">
            <v>71968.094363938071</v>
          </cell>
        </row>
        <row r="83">
          <cell r="A83">
            <v>80</v>
          </cell>
          <cell r="B83">
            <v>6.649506094137575E-2</v>
          </cell>
          <cell r="C83">
            <v>68341.366288700898</v>
          </cell>
        </row>
        <row r="84">
          <cell r="A84">
            <v>81</v>
          </cell>
          <cell r="B84">
            <v>8.6566657477781458E-2</v>
          </cell>
          <cell r="C84">
            <v>63797.00297251685</v>
          </cell>
        </row>
        <row r="85">
          <cell r="A85">
            <v>82</v>
          </cell>
          <cell r="B85">
            <v>0.11118953737696305</v>
          </cell>
          <cell r="C85">
            <v>58274.309668085974</v>
          </cell>
        </row>
        <row r="86">
          <cell r="A86">
            <v>83</v>
          </cell>
          <cell r="B86">
            <v>0.14090718321523457</v>
          </cell>
          <cell r="C86">
            <v>51794.816135129608</v>
          </cell>
        </row>
        <row r="87">
          <cell r="A87">
            <v>84</v>
          </cell>
          <cell r="B87">
            <v>0.17618159696685398</v>
          </cell>
          <cell r="C87">
            <v>44496.554488377515</v>
          </cell>
        </row>
        <row r="88">
          <cell r="A88">
            <v>85</v>
          </cell>
          <cell r="B88">
            <v>0.21734337574510351</v>
          </cell>
          <cell r="C88">
            <v>36657.080459092533</v>
          </cell>
        </row>
        <row r="89">
          <cell r="A89">
            <v>86</v>
          </cell>
          <cell r="B89">
            <v>0.26453842068030625</v>
          </cell>
          <cell r="C89">
            <v>28689.906847153492</v>
          </cell>
        </row>
        <row r="90">
          <cell r="A90">
            <v>87</v>
          </cell>
          <cell r="B90">
            <v>0.31767519643733499</v>
          </cell>
          <cell r="C90">
            <v>21100.324200342402</v>
          </cell>
        </row>
        <row r="91">
          <cell r="A91">
            <v>88</v>
          </cell>
          <cell r="B91">
            <v>0.37637744165216741</v>
          </cell>
          <cell r="C91">
            <v>14397.274565107176</v>
          </cell>
        </row>
        <row r="92">
          <cell r="A92">
            <v>89</v>
          </cell>
          <cell r="B92">
            <v>0.439947891408981</v>
          </cell>
          <cell r="C92">
            <v>8978.4651975283159</v>
          </cell>
        </row>
        <row r="93">
          <cell r="A93">
            <v>90</v>
          </cell>
          <cell r="B93">
            <v>0.50734873000785075</v>
          </cell>
          <cell r="C93">
            <v>5028.4083657868132</v>
          </cell>
        </row>
        <row r="94">
          <cell r="A94">
            <v>91</v>
          </cell>
          <cell r="B94">
            <v>0.57720398245270876</v>
          </cell>
          <cell r="C94">
            <v>2477.2517674440214</v>
          </cell>
        </row>
        <row r="95">
          <cell r="A95">
            <v>92</v>
          </cell>
          <cell r="B95">
            <v>0.64782776207710657</v>
          </cell>
          <cell r="C95">
            <v>1047.3721817373207</v>
          </cell>
        </row>
        <row r="96">
          <cell r="A96">
            <v>93</v>
          </cell>
          <cell r="B96">
            <v>0.71728018846971331</v>
          </cell>
          <cell r="C96">
            <v>368.85540518061566</v>
          </cell>
        </row>
        <row r="97">
          <cell r="A97">
            <v>94</v>
          </cell>
          <cell r="B97">
            <v>0.78344996538084455</v>
          </cell>
          <cell r="C97">
            <v>104.28273063459119</v>
          </cell>
        </row>
        <row r="98">
          <cell r="A98">
            <v>95</v>
          </cell>
          <cell r="B98">
            <v>0.84415932091503032</v>
          </cell>
          <cell r="C98">
            <v>22.582428929100786</v>
          </cell>
        </row>
        <row r="99">
          <cell r="A99">
            <v>96</v>
          </cell>
          <cell r="B99">
            <v>0.89728373138547901</v>
          </cell>
          <cell r="C99">
            <v>3.5192610596991294</v>
          </cell>
        </row>
        <row r="100">
          <cell r="A100">
            <v>97</v>
          </cell>
          <cell r="B100">
            <v>0.94087625875370584</v>
          </cell>
          <cell r="C100">
            <v>0.36148536433267964</v>
          </cell>
        </row>
        <row r="101">
          <cell r="A101">
            <v>98</v>
          </cell>
          <cell r="B101">
            <v>0.9732852021351116</v>
          </cell>
          <cell r="C101">
            <v>2.1372367145127746E-2</v>
          </cell>
        </row>
        <row r="102">
          <cell r="A102">
            <v>99</v>
          </cell>
          <cell r="B102">
            <v>0.99325462529711772</v>
          </cell>
          <cell r="C102">
            <v>5.7095846817626847E-4</v>
          </cell>
        </row>
        <row r="103">
          <cell r="A103">
            <v>100</v>
          </cell>
          <cell r="B103">
            <v>1</v>
          </cell>
          <cell r="C103">
            <v>3.8513288076326251E-6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86"/>
  <sheetViews>
    <sheetView showGridLines="0" zoomScale="110" zoomScaleNormal="110" workbookViewId="0">
      <selection activeCell="E2" sqref="E2"/>
    </sheetView>
  </sheetViews>
  <sheetFormatPr baseColWidth="10" defaultColWidth="10.796875" defaultRowHeight="15" x14ac:dyDescent="0.25"/>
  <cols>
    <col min="1" max="1" width="5.69921875" style="9" customWidth="1"/>
    <col min="2" max="10" width="10.796875" style="9"/>
    <col min="11" max="23" width="11" style="9" bestFit="1" customWidth="1"/>
    <col min="24" max="24" width="11.5" style="9" bestFit="1" customWidth="1"/>
    <col min="25" max="16384" width="10.796875" style="9"/>
  </cols>
  <sheetData>
    <row r="2" spans="1:24" ht="23.4" x14ac:dyDescent="0.4">
      <c r="A2" s="39"/>
      <c r="B2" s="40" t="s">
        <v>40</v>
      </c>
      <c r="C2" s="39"/>
      <c r="D2" s="39"/>
      <c r="E2" s="39"/>
      <c r="F2" s="39"/>
      <c r="G2" s="39"/>
      <c r="H2" s="39"/>
      <c r="I2" s="39"/>
      <c r="J2" s="39"/>
      <c r="L2" s="8"/>
      <c r="M2" s="8"/>
      <c r="N2" s="8"/>
    </row>
    <row r="3" spans="1:24" x14ac:dyDescent="0.25"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2" t="s">
        <v>0</v>
      </c>
      <c r="W3" s="3" t="e">
        <f>+#REF!</f>
        <v>#REF!</v>
      </c>
      <c r="X3" s="10"/>
    </row>
    <row r="4" spans="1:24" x14ac:dyDescent="0.25">
      <c r="K4" s="10"/>
      <c r="N4" s="10"/>
      <c r="O4" s="10"/>
      <c r="P4" s="10"/>
      <c r="Q4" s="10"/>
      <c r="R4" s="10"/>
      <c r="S4" s="4" t="s">
        <v>1</v>
      </c>
      <c r="T4" s="5">
        <v>6.3500000000000001E-2</v>
      </c>
      <c r="U4" s="10"/>
      <c r="V4" s="6" t="s">
        <v>2</v>
      </c>
      <c r="W4" s="7">
        <v>0.01</v>
      </c>
      <c r="X4" s="10"/>
    </row>
    <row r="5" spans="1:24" x14ac:dyDescent="0.25">
      <c r="B5" s="22" t="s">
        <v>16</v>
      </c>
      <c r="C5" s="22" t="s">
        <v>9</v>
      </c>
      <c r="D5" s="22" t="s">
        <v>3</v>
      </c>
      <c r="E5" s="42" t="s">
        <v>4</v>
      </c>
      <c r="F5" s="42" t="s">
        <v>5</v>
      </c>
      <c r="G5" s="47" t="s">
        <v>6</v>
      </c>
      <c r="H5" s="47" t="s">
        <v>39</v>
      </c>
      <c r="K5" s="22" t="s">
        <v>16</v>
      </c>
      <c r="L5" s="22" t="s">
        <v>3</v>
      </c>
      <c r="M5" s="22" t="s">
        <v>4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49" t="s">
        <v>12</v>
      </c>
      <c r="V5" s="47" t="s">
        <v>13</v>
      </c>
      <c r="W5" s="47" t="s">
        <v>14</v>
      </c>
      <c r="X5" s="47" t="s">
        <v>15</v>
      </c>
    </row>
    <row r="6" spans="1:24" x14ac:dyDescent="0.25">
      <c r="B6" s="41">
        <v>20</v>
      </c>
      <c r="C6" s="43">
        <v>1.6369916758547057E-3</v>
      </c>
      <c r="D6" s="62">
        <v>1000000</v>
      </c>
      <c r="E6" s="45">
        <f>C6*D6</f>
        <v>1636.9916758547058</v>
      </c>
      <c r="F6" s="46">
        <f>D6-0.5*E6</f>
        <v>999181.50416207267</v>
      </c>
      <c r="G6" s="45">
        <f>SUM(F6:$F$86)</f>
        <v>56882465.646520764</v>
      </c>
      <c r="H6" s="48">
        <f>G6/D6</f>
        <v>56.882465646520764</v>
      </c>
      <c r="K6" s="22">
        <v>20</v>
      </c>
      <c r="L6" s="21">
        <f>D6</f>
        <v>1000000</v>
      </c>
      <c r="M6" s="12">
        <f t="shared" ref="M6:M17" si="0">-L7+L6</f>
        <v>1636.9916758546606</v>
      </c>
      <c r="N6" s="12">
        <f t="shared" ref="N6:N17" si="1">(L6+L7)/2</f>
        <v>999181.50416207267</v>
      </c>
      <c r="O6" s="12">
        <f>SUM(N6:$N$87)</f>
        <v>56882465.646520764</v>
      </c>
      <c r="P6" s="13">
        <f t="shared" ref="P6:P17" si="2">(O6/L6)</f>
        <v>56.882465646520764</v>
      </c>
      <c r="Q6" s="14">
        <f t="shared" ref="Q6:Q17" si="3">(L7)/L6</f>
        <v>0.99836300832414537</v>
      </c>
      <c r="R6" s="15">
        <f t="shared" ref="R6:R49" si="4">1-Q6</f>
        <v>1.6369916758546266E-3</v>
      </c>
      <c r="S6" s="11">
        <f t="shared" ref="S6:S17" si="5">((1+$T$4)^(-K6))*(L6)</f>
        <v>291910.76779382402</v>
      </c>
      <c r="T6" s="12">
        <f>SUM(S6:$S$87)</f>
        <v>4616964.8343101498</v>
      </c>
      <c r="U6" s="50">
        <f>SUM(T6:$T$87)</f>
        <v>68489426.749681786</v>
      </c>
      <c r="V6" s="52" t="e">
        <f t="shared" ref="V6:V17" si="6">((1+$W$3)^(-K6))*(L6)</f>
        <v>#REF!</v>
      </c>
      <c r="W6" s="52" t="e">
        <f>SUM(V6:$V$87)</f>
        <v>#REF!</v>
      </c>
      <c r="X6" s="52" t="e">
        <f>SUM(W6:$W$87)</f>
        <v>#REF!</v>
      </c>
    </row>
    <row r="7" spans="1:24" x14ac:dyDescent="0.25">
      <c r="B7" s="41">
        <v>21</v>
      </c>
      <c r="C7" s="43">
        <v>1.7880280379470427E-3</v>
      </c>
      <c r="D7" s="44">
        <f>D6-E6</f>
        <v>998363.00832414534</v>
      </c>
      <c r="E7" s="45">
        <f t="shared" ref="E7:E70" si="7">C7*D7</f>
        <v>1785.1010509327286</v>
      </c>
      <c r="F7" s="46">
        <f t="shared" ref="F7:F70" si="8">D7-0.5*E7</f>
        <v>997470.45779867901</v>
      </c>
      <c r="G7" s="45">
        <f>SUM(F7:$F$86)</f>
        <v>55883284.142358698</v>
      </c>
      <c r="H7" s="48">
        <f t="shared" ref="H7:H70" si="9">G7/D7</f>
        <v>55.974914611634617</v>
      </c>
      <c r="K7" s="22">
        <v>21</v>
      </c>
      <c r="L7" s="21">
        <f t="shared" ref="L7:L70" si="10">D7</f>
        <v>998363.00832414534</v>
      </c>
      <c r="M7" s="12">
        <f t="shared" si="0"/>
        <v>1785.1010509327753</v>
      </c>
      <c r="N7" s="12">
        <f t="shared" si="1"/>
        <v>997470.45779867889</v>
      </c>
      <c r="O7" s="12">
        <f>SUM(N7:$N$87)</f>
        <v>55883284.142358698</v>
      </c>
      <c r="P7" s="13">
        <f t="shared" si="2"/>
        <v>55.974914611634617</v>
      </c>
      <c r="Q7" s="14">
        <f t="shared" si="3"/>
        <v>0.99821197196205291</v>
      </c>
      <c r="R7" s="15">
        <f t="shared" si="4"/>
        <v>1.788028037947087E-3</v>
      </c>
      <c r="S7" s="11">
        <f t="shared" si="5"/>
        <v>274031.88744414964</v>
      </c>
      <c r="T7" s="12">
        <f>SUM(S7:$S$87)</f>
        <v>4325054.0665163249</v>
      </c>
      <c r="U7" s="50">
        <f>SUM(T7:$T$87)</f>
        <v>63872461.915371656</v>
      </c>
      <c r="V7" s="52" t="e">
        <f t="shared" si="6"/>
        <v>#REF!</v>
      </c>
      <c r="W7" s="52" t="e">
        <f>SUM(V7:$V$87)</f>
        <v>#REF!</v>
      </c>
      <c r="X7" s="52" t="e">
        <f>SUM(W7:$W$87)</f>
        <v>#REF!</v>
      </c>
    </row>
    <row r="8" spans="1:24" x14ac:dyDescent="0.25">
      <c r="B8" s="41">
        <v>22</v>
      </c>
      <c r="C8" s="43">
        <v>1.9106886381680403E-3</v>
      </c>
      <c r="D8" s="44">
        <f t="shared" ref="D8:D71" si="11">D7-E7</f>
        <v>996577.90727321256</v>
      </c>
      <c r="E8" s="45">
        <f t="shared" si="7"/>
        <v>1904.1500844762102</v>
      </c>
      <c r="F8" s="46">
        <f t="shared" si="8"/>
        <v>995625.83223097445</v>
      </c>
      <c r="G8" s="45">
        <f>SUM(F8:$F$86)</f>
        <v>54885813.684560023</v>
      </c>
      <c r="H8" s="48">
        <f t="shared" si="9"/>
        <v>55.074282987805624</v>
      </c>
      <c r="K8" s="22">
        <v>22</v>
      </c>
      <c r="L8" s="21">
        <f t="shared" si="10"/>
        <v>996577.90727321256</v>
      </c>
      <c r="M8" s="12">
        <f t="shared" si="0"/>
        <v>1904.1500844762195</v>
      </c>
      <c r="N8" s="12">
        <f t="shared" si="1"/>
        <v>995625.83223097445</v>
      </c>
      <c r="O8" s="12">
        <f>SUM(N8:$N$87)</f>
        <v>54885813.684560023</v>
      </c>
      <c r="P8" s="13">
        <f t="shared" si="2"/>
        <v>55.074282987805624</v>
      </c>
      <c r="Q8" s="14">
        <f t="shared" si="3"/>
        <v>0.99808931136183199</v>
      </c>
      <c r="R8" s="15">
        <f t="shared" si="4"/>
        <v>1.9106886381680122E-3</v>
      </c>
      <c r="S8" s="11">
        <f t="shared" si="5"/>
        <v>257209.13093193038</v>
      </c>
      <c r="T8" s="12">
        <f>SUM(S8:$S$87)</f>
        <v>4051022.1790721798</v>
      </c>
      <c r="U8" s="50">
        <f>SUM(T8:$T$87)</f>
        <v>59547407.848855332</v>
      </c>
      <c r="V8" s="52" t="e">
        <f t="shared" si="6"/>
        <v>#REF!</v>
      </c>
      <c r="W8" s="52" t="e">
        <f>SUM(V8:$V$87)</f>
        <v>#REF!</v>
      </c>
      <c r="X8" s="52" t="e">
        <f>SUM(W8:$W$87)</f>
        <v>#REF!</v>
      </c>
    </row>
    <row r="9" spans="1:24" x14ac:dyDescent="0.25">
      <c r="B9" s="41">
        <v>23</v>
      </c>
      <c r="C9" s="43">
        <v>2.0063236351872929E-3</v>
      </c>
      <c r="D9" s="44">
        <f t="shared" si="11"/>
        <v>994673.75718873634</v>
      </c>
      <c r="E9" s="45">
        <f t="shared" si="7"/>
        <v>1995.6374683483082</v>
      </c>
      <c r="F9" s="46">
        <f t="shared" si="8"/>
        <v>993675.93845456222</v>
      </c>
      <c r="G9" s="45">
        <f>SUM(F9:$F$86)</f>
        <v>53890187.852329053</v>
      </c>
      <c r="H9" s="48">
        <f t="shared" si="9"/>
        <v>54.178757067684003</v>
      </c>
      <c r="K9" s="22">
        <v>23</v>
      </c>
      <c r="L9" s="21">
        <f t="shared" si="10"/>
        <v>994673.75718873634</v>
      </c>
      <c r="M9" s="12">
        <f t="shared" si="0"/>
        <v>1995.6374683482572</v>
      </c>
      <c r="N9" s="12">
        <f t="shared" si="1"/>
        <v>993675.93845456222</v>
      </c>
      <c r="O9" s="12">
        <f>SUM(N9:$N$87)</f>
        <v>53890187.852329046</v>
      </c>
      <c r="P9" s="13">
        <f t="shared" si="2"/>
        <v>54.178757067683996</v>
      </c>
      <c r="Q9" s="14">
        <f t="shared" si="3"/>
        <v>0.99799367636481273</v>
      </c>
      <c r="R9" s="15">
        <f t="shared" si="4"/>
        <v>2.0063236351872682E-3</v>
      </c>
      <c r="S9" s="11">
        <f t="shared" si="5"/>
        <v>241389.45403650749</v>
      </c>
      <c r="T9" s="12">
        <f>SUM(S9:$S$87)</f>
        <v>3793813.0481402492</v>
      </c>
      <c r="U9" s="50">
        <f>SUM(T9:$T$87)</f>
        <v>55496385.669783145</v>
      </c>
      <c r="V9" s="52" t="e">
        <f t="shared" si="6"/>
        <v>#REF!</v>
      </c>
      <c r="W9" s="52" t="e">
        <f>SUM(V9:$V$87)</f>
        <v>#REF!</v>
      </c>
      <c r="X9" s="52" t="e">
        <f>SUM(W9:$W$87)</f>
        <v>#REF!</v>
      </c>
    </row>
    <row r="10" spans="1:24" x14ac:dyDescent="0.25">
      <c r="B10" s="41">
        <v>24</v>
      </c>
      <c r="C10" s="43">
        <v>2.0711475183127293E-3</v>
      </c>
      <c r="D10" s="44">
        <f t="shared" si="11"/>
        <v>992678.11972038809</v>
      </c>
      <c r="E10" s="45">
        <f t="shared" si="7"/>
        <v>2055.9828241422283</v>
      </c>
      <c r="F10" s="46">
        <f t="shared" si="8"/>
        <v>991650.12830831693</v>
      </c>
      <c r="G10" s="45">
        <f>SUM(F10:$F$86)</f>
        <v>52896511.913874492</v>
      </c>
      <c r="H10" s="48">
        <f t="shared" si="9"/>
        <v>53.286670536038493</v>
      </c>
      <c r="K10" s="22">
        <v>24</v>
      </c>
      <c r="L10" s="21">
        <f t="shared" si="10"/>
        <v>992678.11972038809</v>
      </c>
      <c r="M10" s="12">
        <f t="shared" si="0"/>
        <v>2055.9828241422074</v>
      </c>
      <c r="N10" s="12">
        <f t="shared" si="1"/>
        <v>991650.12830831693</v>
      </c>
      <c r="O10" s="12">
        <f>SUM(N10:$N$87)</f>
        <v>52896511.913874492</v>
      </c>
      <c r="P10" s="13">
        <f t="shared" si="2"/>
        <v>53.286670536038493</v>
      </c>
      <c r="Q10" s="14">
        <f t="shared" si="3"/>
        <v>0.99792885248168728</v>
      </c>
      <c r="R10" s="15">
        <f t="shared" si="4"/>
        <v>2.0711475183127215E-3</v>
      </c>
      <c r="S10" s="11">
        <f t="shared" si="5"/>
        <v>226521.06127841011</v>
      </c>
      <c r="T10" s="12">
        <f>SUM(S10:$S$87)</f>
        <v>3552423.594103741</v>
      </c>
      <c r="U10" s="50">
        <f>SUM(T10:$T$87)</f>
        <v>51702572.621642902</v>
      </c>
      <c r="V10" s="52" t="e">
        <f t="shared" si="6"/>
        <v>#REF!</v>
      </c>
      <c r="W10" s="52" t="e">
        <f>SUM(V10:$V$87)</f>
        <v>#REF!</v>
      </c>
      <c r="X10" s="52" t="e">
        <f>SUM(W10:$W$87)</f>
        <v>#REF!</v>
      </c>
    </row>
    <row r="11" spans="1:24" x14ac:dyDescent="0.25">
      <c r="B11" s="41">
        <v>25</v>
      </c>
      <c r="C11" s="43">
        <v>2.1209326577369234E-3</v>
      </c>
      <c r="D11" s="44">
        <f t="shared" si="11"/>
        <v>990622.13689624588</v>
      </c>
      <c r="E11" s="45">
        <f t="shared" si="7"/>
        <v>2101.0428416203849</v>
      </c>
      <c r="F11" s="46">
        <f t="shared" si="8"/>
        <v>989571.61547543574</v>
      </c>
      <c r="G11" s="45">
        <f>SUM(F11:$F$86)</f>
        <v>51904861.785566181</v>
      </c>
      <c r="H11" s="48">
        <f t="shared" si="9"/>
        <v>52.396226424124926</v>
      </c>
      <c r="K11" s="22">
        <v>25</v>
      </c>
      <c r="L11" s="21">
        <f t="shared" si="10"/>
        <v>990622.13689624588</v>
      </c>
      <c r="M11" s="12">
        <f t="shared" si="0"/>
        <v>2101.042841620394</v>
      </c>
      <c r="N11" s="12">
        <f t="shared" si="1"/>
        <v>989571.61547543574</v>
      </c>
      <c r="O11" s="12">
        <f>SUM(N11:$N$87)</f>
        <v>51904861.785566181</v>
      </c>
      <c r="P11" s="13">
        <f t="shared" si="2"/>
        <v>52.396226424124926</v>
      </c>
      <c r="Q11" s="14">
        <f t="shared" si="3"/>
        <v>0.99787906734226306</v>
      </c>
      <c r="R11" s="15">
        <f t="shared" si="4"/>
        <v>2.1209326577369403E-3</v>
      </c>
      <c r="S11" s="11">
        <f t="shared" si="5"/>
        <v>212554.68053079245</v>
      </c>
      <c r="T11" s="12">
        <f>SUM(S11:$S$87)</f>
        <v>3325902.5328253307</v>
      </c>
      <c r="U11" s="50">
        <f>SUM(T11:$T$87)</f>
        <v>48150149.027539164</v>
      </c>
      <c r="V11" s="52" t="e">
        <f t="shared" si="6"/>
        <v>#REF!</v>
      </c>
      <c r="W11" s="52" t="e">
        <f>SUM(V11:$V$87)</f>
        <v>#REF!</v>
      </c>
      <c r="X11" s="52" t="e">
        <f>SUM(W11:$W$87)</f>
        <v>#REF!</v>
      </c>
    </row>
    <row r="12" spans="1:24" x14ac:dyDescent="0.25">
      <c r="B12" s="41">
        <v>26</v>
      </c>
      <c r="C12" s="43">
        <v>2.1628146644417177E-3</v>
      </c>
      <c r="D12" s="44">
        <f t="shared" si="11"/>
        <v>988521.09405462549</v>
      </c>
      <c r="E12" s="45">
        <f t="shared" si="7"/>
        <v>2137.9879183313146</v>
      </c>
      <c r="F12" s="46">
        <f t="shared" si="8"/>
        <v>987452.10009545984</v>
      </c>
      <c r="G12" s="45">
        <f>SUM(F12:$F$86)</f>
        <v>50915290.170090735</v>
      </c>
      <c r="H12" s="48">
        <f t="shared" si="9"/>
        <v>51.506528769407488</v>
      </c>
      <c r="K12" s="22">
        <v>26</v>
      </c>
      <c r="L12" s="21">
        <f t="shared" si="10"/>
        <v>988521.09405462549</v>
      </c>
      <c r="M12" s="12">
        <f t="shared" si="0"/>
        <v>2137.9879183312878</v>
      </c>
      <c r="N12" s="12">
        <f t="shared" si="1"/>
        <v>987452.10009545984</v>
      </c>
      <c r="O12" s="12">
        <f>SUM(N12:$N$87)</f>
        <v>50915290.170090735</v>
      </c>
      <c r="P12" s="13">
        <f t="shared" si="2"/>
        <v>51.506528769407488</v>
      </c>
      <c r="Q12" s="14">
        <f t="shared" si="3"/>
        <v>0.99783718533555832</v>
      </c>
      <c r="R12" s="15">
        <f t="shared" si="4"/>
        <v>2.1628146644416812E-3</v>
      </c>
      <c r="S12" s="11">
        <f t="shared" si="5"/>
        <v>199439.46061805348</v>
      </c>
      <c r="T12" s="12">
        <f>SUM(S12:$S$87)</f>
        <v>3113347.8522945382</v>
      </c>
      <c r="U12" s="50">
        <f>SUM(T12:$T$87)</f>
        <v>44824246.494713828</v>
      </c>
      <c r="V12" s="52" t="e">
        <f t="shared" si="6"/>
        <v>#REF!</v>
      </c>
      <c r="W12" s="52" t="e">
        <f>SUM(V12:$V$87)</f>
        <v>#REF!</v>
      </c>
      <c r="X12" s="52" t="e">
        <f>SUM(W12:$W$87)</f>
        <v>#REF!</v>
      </c>
    </row>
    <row r="13" spans="1:24" x14ac:dyDescent="0.25">
      <c r="B13" s="41">
        <v>27</v>
      </c>
      <c r="C13" s="43">
        <v>2.1900887882020021E-3</v>
      </c>
      <c r="D13" s="44">
        <f t="shared" si="11"/>
        <v>986383.1061362942</v>
      </c>
      <c r="E13" s="45">
        <f t="shared" si="7"/>
        <v>2160.2665816209633</v>
      </c>
      <c r="F13" s="46">
        <f t="shared" si="8"/>
        <v>985302.97284548369</v>
      </c>
      <c r="G13" s="45">
        <f>SUM(F13:$F$86)</f>
        <v>49927838.069995277</v>
      </c>
      <c r="H13" s="48">
        <f t="shared" si="9"/>
        <v>50.617085551642106</v>
      </c>
      <c r="K13" s="22">
        <v>27</v>
      </c>
      <c r="L13" s="21">
        <f t="shared" si="10"/>
        <v>986383.1061362942</v>
      </c>
      <c r="M13" s="12">
        <f t="shared" si="0"/>
        <v>2160.266581621021</v>
      </c>
      <c r="N13" s="12">
        <f t="shared" si="1"/>
        <v>985302.97284548369</v>
      </c>
      <c r="O13" s="12">
        <f>SUM(N13:$N$87)</f>
        <v>49927838.069995277</v>
      </c>
      <c r="P13" s="13">
        <f t="shared" si="2"/>
        <v>50.617085551642106</v>
      </c>
      <c r="Q13" s="14">
        <f t="shared" si="3"/>
        <v>0.99780991121179796</v>
      </c>
      <c r="R13" s="15">
        <f t="shared" si="4"/>
        <v>2.1900887882020381E-3</v>
      </c>
      <c r="S13" s="11">
        <f t="shared" si="5"/>
        <v>187125.63237231821</v>
      </c>
      <c r="T13" s="12">
        <f>SUM(S13:$S$87)</f>
        <v>2913908.3916764846</v>
      </c>
      <c r="U13" s="50">
        <f>SUM(T13:$T$87)</f>
        <v>41710898.642419294</v>
      </c>
      <c r="V13" s="52" t="e">
        <f t="shared" si="6"/>
        <v>#REF!</v>
      </c>
      <c r="W13" s="52" t="e">
        <f>SUM(V13:$V$87)</f>
        <v>#REF!</v>
      </c>
      <c r="X13" s="52" t="e">
        <f>SUM(W13:$W$87)</f>
        <v>#REF!</v>
      </c>
    </row>
    <row r="14" spans="1:24" x14ac:dyDescent="0.25">
      <c r="B14" s="41">
        <v>28</v>
      </c>
      <c r="C14" s="43">
        <v>2.2031906123824046E-3</v>
      </c>
      <c r="D14" s="44">
        <f t="shared" si="11"/>
        <v>984222.83955467318</v>
      </c>
      <c r="E14" s="45">
        <f t="shared" si="7"/>
        <v>2168.4305205992096</v>
      </c>
      <c r="F14" s="46">
        <f t="shared" si="8"/>
        <v>983138.62429437356</v>
      </c>
      <c r="G14" s="45">
        <f>SUM(F14:$F$86)</f>
        <v>48942535.097149797</v>
      </c>
      <c r="H14" s="48">
        <f t="shared" si="9"/>
        <v>49.727087332473005</v>
      </c>
      <c r="K14" s="22">
        <v>28</v>
      </c>
      <c r="L14" s="21">
        <f t="shared" si="10"/>
        <v>984222.83955467318</v>
      </c>
      <c r="M14" s="12">
        <f t="shared" si="0"/>
        <v>2168.4305205992423</v>
      </c>
      <c r="N14" s="12">
        <f t="shared" si="1"/>
        <v>983138.62429437356</v>
      </c>
      <c r="O14" s="12">
        <f>SUM(N14:$N$87)</f>
        <v>48942535.097149797</v>
      </c>
      <c r="P14" s="13">
        <f t="shared" si="2"/>
        <v>49.727087332473005</v>
      </c>
      <c r="Q14" s="14">
        <f t="shared" si="3"/>
        <v>0.99779680938761761</v>
      </c>
      <c r="R14" s="15">
        <f t="shared" si="4"/>
        <v>2.2031906123823886E-3</v>
      </c>
      <c r="S14" s="11">
        <f t="shared" si="5"/>
        <v>175567.2878447338</v>
      </c>
      <c r="T14" s="12">
        <f>SUM(S14:$S$87)</f>
        <v>2726782.7593041668</v>
      </c>
      <c r="U14" s="50">
        <f>SUM(T14:$T$87)</f>
        <v>38796990.250742808</v>
      </c>
      <c r="V14" s="52" t="e">
        <f t="shared" si="6"/>
        <v>#REF!</v>
      </c>
      <c r="W14" s="52" t="e">
        <f>SUM(V14:$V$87)</f>
        <v>#REF!</v>
      </c>
      <c r="X14" s="52" t="e">
        <f>SUM(W14:$W$87)</f>
        <v>#REF!</v>
      </c>
    </row>
    <row r="15" spans="1:24" x14ac:dyDescent="0.25">
      <c r="B15" s="41">
        <v>29</v>
      </c>
      <c r="C15" s="43">
        <v>2.20815168328516E-3</v>
      </c>
      <c r="D15" s="44">
        <f t="shared" si="11"/>
        <v>982054.40903407393</v>
      </c>
      <c r="E15" s="45">
        <f t="shared" si="7"/>
        <v>2168.5250963862036</v>
      </c>
      <c r="F15" s="46">
        <f t="shared" si="8"/>
        <v>980970.14648588083</v>
      </c>
      <c r="G15" s="45">
        <f>SUM(F15:$F$86)</f>
        <v>47959396.472855426</v>
      </c>
      <c r="H15" s="48">
        <f t="shared" si="9"/>
        <v>48.835783467463052</v>
      </c>
      <c r="K15" s="22">
        <v>29</v>
      </c>
      <c r="L15" s="21">
        <f t="shared" si="10"/>
        <v>982054.40903407393</v>
      </c>
      <c r="M15" s="12">
        <f t="shared" si="0"/>
        <v>2168.5250963862054</v>
      </c>
      <c r="N15" s="12">
        <f t="shared" si="1"/>
        <v>980970.14648588083</v>
      </c>
      <c r="O15" s="12">
        <f>SUM(N15:$N$87)</f>
        <v>47959396.472855426</v>
      </c>
      <c r="P15" s="13">
        <f t="shared" si="2"/>
        <v>48.835783467463052</v>
      </c>
      <c r="Q15" s="14">
        <f t="shared" si="3"/>
        <v>0.99779184831671486</v>
      </c>
      <c r="R15" s="15">
        <f t="shared" si="4"/>
        <v>2.2081516832851422E-3</v>
      </c>
      <c r="S15" s="11">
        <f t="shared" si="5"/>
        <v>164720.71428708307</v>
      </c>
      <c r="T15" s="12">
        <f>SUM(S15:$S$87)</f>
        <v>2551215.4714594334</v>
      </c>
      <c r="U15" s="50">
        <f>SUM(T15:$T$87)</f>
        <v>36070207.491438642</v>
      </c>
      <c r="V15" s="52" t="e">
        <f t="shared" si="6"/>
        <v>#REF!</v>
      </c>
      <c r="W15" s="52" t="e">
        <f>SUM(V15:$V$87)</f>
        <v>#REF!</v>
      </c>
      <c r="X15" s="52" t="e">
        <f>SUM(W15:$W$87)</f>
        <v>#REF!</v>
      </c>
    </row>
    <row r="16" spans="1:24" x14ac:dyDescent="0.25">
      <c r="B16" s="41">
        <v>30</v>
      </c>
      <c r="C16" s="43">
        <v>2.2045590929659223E-3</v>
      </c>
      <c r="D16" s="44">
        <f t="shared" si="11"/>
        <v>979885.88393768773</v>
      </c>
      <c r="E16" s="45">
        <f t="shared" si="7"/>
        <v>2160.2163355037801</v>
      </c>
      <c r="F16" s="46">
        <f t="shared" si="8"/>
        <v>978805.7757699358</v>
      </c>
      <c r="G16" s="45">
        <f>SUM(F16:$F$86)</f>
        <v>46978426.326369546</v>
      </c>
      <c r="H16" s="48">
        <f t="shared" si="9"/>
        <v>47.942752412746223</v>
      </c>
      <c r="K16" s="22">
        <v>30</v>
      </c>
      <c r="L16" s="21">
        <f t="shared" si="10"/>
        <v>979885.88393768773</v>
      </c>
      <c r="M16" s="12">
        <f t="shared" si="0"/>
        <v>2160.2163355037337</v>
      </c>
      <c r="N16" s="12">
        <f t="shared" si="1"/>
        <v>978805.77576993592</v>
      </c>
      <c r="O16" s="12">
        <f>SUM(N16:$N$87)</f>
        <v>46978426.326369546</v>
      </c>
      <c r="P16" s="13">
        <f t="shared" si="2"/>
        <v>47.942752412746223</v>
      </c>
      <c r="Q16" s="14">
        <f t="shared" si="3"/>
        <v>0.99779544090703409</v>
      </c>
      <c r="R16" s="15">
        <f t="shared" si="4"/>
        <v>2.2045590929659076E-3</v>
      </c>
      <c r="S16" s="11">
        <f t="shared" si="5"/>
        <v>154543.47528402269</v>
      </c>
      <c r="T16" s="12">
        <f>SUM(S16:$S$87)</f>
        <v>2386494.7571723508</v>
      </c>
      <c r="U16" s="50">
        <f>SUM(T16:$T$87)</f>
        <v>33518992.019979227</v>
      </c>
      <c r="V16" s="52" t="e">
        <f t="shared" si="6"/>
        <v>#REF!</v>
      </c>
      <c r="W16" s="52" t="e">
        <f>SUM(V16:$V$87)</f>
        <v>#REF!</v>
      </c>
      <c r="X16" s="52" t="e">
        <f>SUM(W16:$W$87)</f>
        <v>#REF!</v>
      </c>
    </row>
    <row r="17" spans="2:24" x14ac:dyDescent="0.25">
      <c r="B17" s="41">
        <v>31</v>
      </c>
      <c r="C17" s="43">
        <v>2.2015612103327945E-3</v>
      </c>
      <c r="D17" s="44">
        <f t="shared" si="11"/>
        <v>977725.667602184</v>
      </c>
      <c r="E17" s="45">
        <f t="shared" si="7"/>
        <v>2152.5229041397038</v>
      </c>
      <c r="F17" s="46">
        <f t="shared" si="8"/>
        <v>976649.40615011414</v>
      </c>
      <c r="G17" s="45">
        <f>SUM(F17:$F$86)</f>
        <v>45999620.550599612</v>
      </c>
      <c r="H17" s="48">
        <f t="shared" si="9"/>
        <v>47.047573849023557</v>
      </c>
      <c r="K17" s="22">
        <v>31</v>
      </c>
      <c r="L17" s="21">
        <f t="shared" si="10"/>
        <v>977725.667602184</v>
      </c>
      <c r="M17" s="12">
        <f t="shared" si="0"/>
        <v>2152.5229041397106</v>
      </c>
      <c r="N17" s="12">
        <f t="shared" si="1"/>
        <v>976649.40615011414</v>
      </c>
      <c r="O17" s="12">
        <f>SUM(N17:$N$87)</f>
        <v>45999620.550599612</v>
      </c>
      <c r="P17" s="13">
        <f t="shared" si="2"/>
        <v>47.047573849023557</v>
      </c>
      <c r="Q17" s="14">
        <f t="shared" si="3"/>
        <v>0.99779843878966723</v>
      </c>
      <c r="R17" s="15">
        <f t="shared" si="4"/>
        <v>2.2015612103327697E-3</v>
      </c>
      <c r="S17" s="11">
        <f t="shared" si="5"/>
        <v>144995.5571794328</v>
      </c>
      <c r="T17" s="12">
        <f>SUM(S17:$S$87)</f>
        <v>2231951.2818883285</v>
      </c>
      <c r="U17" s="50">
        <f>SUM(T17:$T$87)</f>
        <v>31132497.262806874</v>
      </c>
      <c r="V17" s="52" t="e">
        <f t="shared" si="6"/>
        <v>#REF!</v>
      </c>
      <c r="W17" s="52" t="e">
        <f>SUM(V17:$V$87)</f>
        <v>#REF!</v>
      </c>
      <c r="X17" s="52" t="e">
        <f>SUM(W17:$W$87)</f>
        <v>#REF!</v>
      </c>
    </row>
    <row r="18" spans="2:24" x14ac:dyDescent="0.25">
      <c r="B18" s="41">
        <v>32</v>
      </c>
      <c r="C18" s="43">
        <v>2.203842933380384E-3</v>
      </c>
      <c r="D18" s="44">
        <f t="shared" si="11"/>
        <v>975573.14469804429</v>
      </c>
      <c r="E18" s="45">
        <f t="shared" si="7"/>
        <v>2150.0099809384637</v>
      </c>
      <c r="F18" s="46">
        <f t="shared" si="8"/>
        <v>974498.13970757509</v>
      </c>
      <c r="G18" s="45">
        <f>SUM(F18:$F$86)</f>
        <v>45022971.144449502</v>
      </c>
      <c r="H18" s="48">
        <f t="shared" si="9"/>
        <v>46.150277289956399</v>
      </c>
      <c r="K18" s="22">
        <v>32</v>
      </c>
      <c r="L18" s="21">
        <f t="shared" si="10"/>
        <v>975573.14469804429</v>
      </c>
      <c r="M18" s="12">
        <f t="shared" ref="M18:M49" si="12">-L19+L18</f>
        <v>2150.0099809385138</v>
      </c>
      <c r="N18" s="12">
        <f t="shared" ref="N18:N49" si="13">(L18+L19)/2</f>
        <v>974498.13970757509</v>
      </c>
      <c r="O18" s="12">
        <f>SUM(N18:$N$87)</f>
        <v>45022971.144449502</v>
      </c>
      <c r="P18" s="13">
        <f t="shared" ref="P18:P49" si="14">(O18/L18)</f>
        <v>46.150277289956399</v>
      </c>
      <c r="Q18" s="14">
        <f t="shared" ref="Q18:Q49" si="15">(L19)/L18</f>
        <v>0.99779615706661962</v>
      </c>
      <c r="R18" s="15">
        <f t="shared" si="4"/>
        <v>2.2038429333803844E-3</v>
      </c>
      <c r="S18" s="11">
        <f t="shared" ref="S18:S49" si="16">((1+$T$4)^(-K18))*(L18)</f>
        <v>136037.93190886313</v>
      </c>
      <c r="T18" s="12">
        <f>SUM(S18:$S$87)</f>
        <v>2086955.7247088952</v>
      </c>
      <c r="U18" s="50">
        <f>SUM(T18:$T$87)</f>
        <v>28900545.980918545</v>
      </c>
      <c r="V18" s="52" t="e">
        <f t="shared" ref="V18:V49" si="17">((1+$W$3)^(-K18))*(L18)</f>
        <v>#REF!</v>
      </c>
      <c r="W18" s="52" t="e">
        <f>SUM(V18:$V$87)</f>
        <v>#REF!</v>
      </c>
      <c r="X18" s="52" t="e">
        <f>SUM(W18:$W$87)</f>
        <v>#REF!</v>
      </c>
    </row>
    <row r="19" spans="2:24" x14ac:dyDescent="0.25">
      <c r="B19" s="41">
        <v>33</v>
      </c>
      <c r="C19" s="43">
        <v>2.2078619211545708E-3</v>
      </c>
      <c r="D19" s="44">
        <f t="shared" si="11"/>
        <v>973423.13471710577</v>
      </c>
      <c r="E19" s="45">
        <f t="shared" si="7"/>
        <v>2149.1838723128139</v>
      </c>
      <c r="F19" s="46">
        <f t="shared" si="8"/>
        <v>972348.54278094938</v>
      </c>
      <c r="G19" s="45">
        <f>SUM(F19:$F$86)</f>
        <v>44048473.004741915</v>
      </c>
      <c r="H19" s="48">
        <f t="shared" si="9"/>
        <v>45.25110554059637</v>
      </c>
      <c r="K19" s="22">
        <v>33</v>
      </c>
      <c r="L19" s="21">
        <f t="shared" si="10"/>
        <v>973423.13471710577</v>
      </c>
      <c r="M19" s="12">
        <f t="shared" si="12"/>
        <v>2149.183872312773</v>
      </c>
      <c r="N19" s="12">
        <f t="shared" si="13"/>
        <v>972348.54278094938</v>
      </c>
      <c r="O19" s="12">
        <f>SUM(N19:$N$87)</f>
        <v>44048473.004741915</v>
      </c>
      <c r="P19" s="13">
        <f t="shared" si="14"/>
        <v>45.25110554059637</v>
      </c>
      <c r="Q19" s="14">
        <f t="shared" si="15"/>
        <v>0.99779213807884548</v>
      </c>
      <c r="R19" s="15">
        <f t="shared" si="4"/>
        <v>2.2078619211545192E-3</v>
      </c>
      <c r="S19" s="11">
        <f t="shared" si="16"/>
        <v>127633.40448890842</v>
      </c>
      <c r="T19" s="12">
        <f>SUM(S19:$S$87)</f>
        <v>1950917.7928000321</v>
      </c>
      <c r="U19" s="50">
        <f>SUM(T19:$T$87)</f>
        <v>26813590.256209653</v>
      </c>
      <c r="V19" s="52" t="e">
        <f t="shared" si="17"/>
        <v>#REF!</v>
      </c>
      <c r="W19" s="52" t="e">
        <f>SUM(V19:$V$87)</f>
        <v>#REF!</v>
      </c>
      <c r="X19" s="52" t="e">
        <f>SUM(W19:$W$87)</f>
        <v>#REF!</v>
      </c>
    </row>
    <row r="20" spans="2:24" x14ac:dyDescent="0.25">
      <c r="B20" s="41">
        <v>34</v>
      </c>
      <c r="C20" s="43">
        <v>2.1958561339934513E-3</v>
      </c>
      <c r="D20" s="44">
        <f t="shared" si="11"/>
        <v>971273.950844793</v>
      </c>
      <c r="E20" s="45">
        <f t="shared" si="7"/>
        <v>2132.7778627505927</v>
      </c>
      <c r="F20" s="46">
        <f t="shared" si="8"/>
        <v>970207.56191341765</v>
      </c>
      <c r="G20" s="45">
        <f>SUM(F20:$F$86)</f>
        <v>43076124.461960971</v>
      </c>
      <c r="H20" s="48">
        <f t="shared" si="9"/>
        <v>44.35012843131878</v>
      </c>
      <c r="K20" s="22">
        <v>34</v>
      </c>
      <c r="L20" s="21">
        <f t="shared" si="10"/>
        <v>971273.950844793</v>
      </c>
      <c r="M20" s="12">
        <f t="shared" si="12"/>
        <v>2132.7778627505759</v>
      </c>
      <c r="N20" s="12">
        <f t="shared" si="13"/>
        <v>970207.56191341765</v>
      </c>
      <c r="O20" s="12">
        <f>SUM(N20:$N$87)</f>
        <v>43076124.461960964</v>
      </c>
      <c r="P20" s="13">
        <f t="shared" si="14"/>
        <v>44.350128431318772</v>
      </c>
      <c r="Q20" s="14">
        <f t="shared" si="15"/>
        <v>0.99780414386600658</v>
      </c>
      <c r="R20" s="15">
        <f t="shared" si="4"/>
        <v>2.1958561339934235E-3</v>
      </c>
      <c r="S20" s="11">
        <f t="shared" si="16"/>
        <v>119747.63286814296</v>
      </c>
      <c r="T20" s="12">
        <f>SUM(S20:$S$87)</f>
        <v>1823284.3883111237</v>
      </c>
      <c r="U20" s="50">
        <f>SUM(T20:$T$87)</f>
        <v>24862672.463409621</v>
      </c>
      <c r="V20" s="52" t="e">
        <f t="shared" si="17"/>
        <v>#REF!</v>
      </c>
      <c r="W20" s="52" t="e">
        <f>SUM(V20:$V$87)</f>
        <v>#REF!</v>
      </c>
      <c r="X20" s="52" t="e">
        <f>SUM(W20:$W$87)</f>
        <v>#REF!</v>
      </c>
    </row>
    <row r="21" spans="2:24" x14ac:dyDescent="0.25">
      <c r="B21" s="41">
        <v>35</v>
      </c>
      <c r="C21" s="43">
        <v>2.1721674144150522E-3</v>
      </c>
      <c r="D21" s="44">
        <f t="shared" si="11"/>
        <v>969141.17298204242</v>
      </c>
      <c r="E21" s="45">
        <f t="shared" si="7"/>
        <v>2105.1368759195739</v>
      </c>
      <c r="F21" s="46">
        <f t="shared" si="8"/>
        <v>968088.60454408266</v>
      </c>
      <c r="G21" s="45">
        <f>SUM(F21:$F$86)</f>
        <v>42105916.900047548</v>
      </c>
      <c r="H21" s="48">
        <f t="shared" si="9"/>
        <v>43.446628905970279</v>
      </c>
      <c r="K21" s="22">
        <v>35</v>
      </c>
      <c r="L21" s="21">
        <f t="shared" si="10"/>
        <v>969141.17298204242</v>
      </c>
      <c r="M21" s="12">
        <f t="shared" si="12"/>
        <v>2105.136875919532</v>
      </c>
      <c r="N21" s="12">
        <f t="shared" si="13"/>
        <v>968088.60454408266</v>
      </c>
      <c r="O21" s="12">
        <f>SUM(N21:$N$87)</f>
        <v>42105916.900047548</v>
      </c>
      <c r="P21" s="13">
        <f t="shared" si="14"/>
        <v>43.446628905970279</v>
      </c>
      <c r="Q21" s="14">
        <f t="shared" si="15"/>
        <v>0.99782783258558494</v>
      </c>
      <c r="R21" s="15">
        <f t="shared" si="4"/>
        <v>2.1721674144150604E-3</v>
      </c>
      <c r="S21" s="11">
        <f t="shared" si="16"/>
        <v>112350.43187021936</v>
      </c>
      <c r="T21" s="12">
        <f>SUM(S21:$S$87)</f>
        <v>1703536.7554429807</v>
      </c>
      <c r="U21" s="50">
        <f>SUM(T21:$T$87)</f>
        <v>23039388.075098496</v>
      </c>
      <c r="V21" s="52" t="e">
        <f t="shared" si="17"/>
        <v>#REF!</v>
      </c>
      <c r="W21" s="52" t="e">
        <f>SUM(V21:$V$87)</f>
        <v>#REF!</v>
      </c>
      <c r="X21" s="52" t="e">
        <f>SUM(W21:$W$87)</f>
        <v>#REF!</v>
      </c>
    </row>
    <row r="22" spans="2:24" x14ac:dyDescent="0.25">
      <c r="B22" s="41">
        <v>36</v>
      </c>
      <c r="C22" s="43">
        <v>2.1613516166486407E-3</v>
      </c>
      <c r="D22" s="44">
        <f t="shared" si="11"/>
        <v>967036.03610612289</v>
      </c>
      <c r="E22" s="45">
        <f t="shared" si="7"/>
        <v>2090.1048999954619</v>
      </c>
      <c r="F22" s="46">
        <f t="shared" si="8"/>
        <v>965990.98365612514</v>
      </c>
      <c r="G22" s="45">
        <f>SUM(F22:$F$86)</f>
        <v>41137828.29550346</v>
      </c>
      <c r="H22" s="48">
        <f t="shared" si="9"/>
        <v>42.540119250518785</v>
      </c>
      <c r="K22" s="22">
        <v>36</v>
      </c>
      <c r="L22" s="21">
        <f t="shared" si="10"/>
        <v>967036.03610612289</v>
      </c>
      <c r="M22" s="12">
        <f t="shared" si="12"/>
        <v>2090.1048999954946</v>
      </c>
      <c r="N22" s="12">
        <f t="shared" si="13"/>
        <v>965990.98365612514</v>
      </c>
      <c r="O22" s="12">
        <f>SUM(N22:$N$87)</f>
        <v>41137828.29550346</v>
      </c>
      <c r="P22" s="13">
        <f t="shared" si="14"/>
        <v>42.540119250518785</v>
      </c>
      <c r="Q22" s="14">
        <f t="shared" si="15"/>
        <v>0.99783864838335135</v>
      </c>
      <c r="R22" s="15">
        <f t="shared" si="4"/>
        <v>2.1613516166486546E-3</v>
      </c>
      <c r="S22" s="11">
        <f t="shared" si="16"/>
        <v>105412.68257932809</v>
      </c>
      <c r="T22" s="12">
        <f>SUM(S22:$S$87)</f>
        <v>1591186.3235727611</v>
      </c>
      <c r="U22" s="50">
        <f>SUM(T22:$T$87)</f>
        <v>21335851.319655515</v>
      </c>
      <c r="V22" s="52" t="e">
        <f t="shared" si="17"/>
        <v>#REF!</v>
      </c>
      <c r="W22" s="52" t="e">
        <f>SUM(V22:$V$87)</f>
        <v>#REF!</v>
      </c>
      <c r="X22" s="52" t="e">
        <f>SUM(W22:$W$87)</f>
        <v>#REF!</v>
      </c>
    </row>
    <row r="23" spans="2:24" x14ac:dyDescent="0.25">
      <c r="B23" s="41">
        <v>37</v>
      </c>
      <c r="C23" s="43">
        <v>2.1583509454901274E-3</v>
      </c>
      <c r="D23" s="44">
        <f t="shared" si="11"/>
        <v>964945.9312061274</v>
      </c>
      <c r="E23" s="45">
        <f t="shared" si="7"/>
        <v>2082.6919629655968</v>
      </c>
      <c r="F23" s="46">
        <f t="shared" si="8"/>
        <v>963904.58522464463</v>
      </c>
      <c r="G23" s="45">
        <f>SUM(F23:$F$86)</f>
        <v>40171837.311847337</v>
      </c>
      <c r="H23" s="48">
        <f t="shared" si="9"/>
        <v>41.631179543536526</v>
      </c>
      <c r="K23" s="22">
        <v>37</v>
      </c>
      <c r="L23" s="21">
        <f t="shared" si="10"/>
        <v>964945.9312061274</v>
      </c>
      <c r="M23" s="12">
        <f t="shared" si="12"/>
        <v>2082.6919629656477</v>
      </c>
      <c r="N23" s="12">
        <f t="shared" si="13"/>
        <v>963904.58522464451</v>
      </c>
      <c r="O23" s="12">
        <f>SUM(N23:$N$87)</f>
        <v>40171837.311847337</v>
      </c>
      <c r="P23" s="13">
        <f t="shared" si="14"/>
        <v>41.631179543536526</v>
      </c>
      <c r="Q23" s="14">
        <f t="shared" si="15"/>
        <v>0.99784164905450978</v>
      </c>
      <c r="R23" s="15">
        <f t="shared" si="4"/>
        <v>2.1583509454902172E-3</v>
      </c>
      <c r="S23" s="11">
        <f t="shared" si="16"/>
        <v>98904.418154602739</v>
      </c>
      <c r="T23" s="12">
        <f>SUM(S23:$S$87)</f>
        <v>1485773.6409934328</v>
      </c>
      <c r="U23" s="50">
        <f>SUM(T23:$T$87)</f>
        <v>19744664.996082757</v>
      </c>
      <c r="V23" s="52" t="e">
        <f t="shared" si="17"/>
        <v>#REF!</v>
      </c>
      <c r="W23" s="52" t="e">
        <f>SUM(V23:$V$87)</f>
        <v>#REF!</v>
      </c>
      <c r="X23" s="52" t="e">
        <f>SUM(W23:$W$87)</f>
        <v>#REF!</v>
      </c>
    </row>
    <row r="24" spans="2:24" x14ac:dyDescent="0.25">
      <c r="B24" s="41">
        <v>38</v>
      </c>
      <c r="C24" s="43">
        <v>2.181531949992752E-3</v>
      </c>
      <c r="D24" s="44">
        <f t="shared" si="11"/>
        <v>962863.23924316175</v>
      </c>
      <c r="E24" s="45">
        <f t="shared" si="7"/>
        <v>2100.5169198824724</v>
      </c>
      <c r="F24" s="46">
        <f t="shared" si="8"/>
        <v>961812.9807832205</v>
      </c>
      <c r="G24" s="45">
        <f>SUM(F24:$F$86)</f>
        <v>39207932.726622693</v>
      </c>
      <c r="H24" s="48">
        <f t="shared" si="9"/>
        <v>40.720147086974947</v>
      </c>
      <c r="K24" s="22">
        <v>38</v>
      </c>
      <c r="L24" s="21">
        <f t="shared" si="10"/>
        <v>962863.23924316175</v>
      </c>
      <c r="M24" s="12">
        <f t="shared" si="12"/>
        <v>2100.5169198825024</v>
      </c>
      <c r="N24" s="12">
        <f t="shared" si="13"/>
        <v>961812.9807832205</v>
      </c>
      <c r="O24" s="12">
        <f>SUM(N24:$N$87)</f>
        <v>39207932.726622693</v>
      </c>
      <c r="P24" s="13">
        <f t="shared" si="14"/>
        <v>40.720147086974947</v>
      </c>
      <c r="Q24" s="14">
        <f t="shared" si="15"/>
        <v>0.99781846805000718</v>
      </c>
      <c r="R24" s="15">
        <f t="shared" si="4"/>
        <v>2.181531949992821E-3</v>
      </c>
      <c r="S24" s="11">
        <f t="shared" si="16"/>
        <v>92798.258307631026</v>
      </c>
      <c r="T24" s="12">
        <f>SUM(S24:$S$87)</f>
        <v>1386869.22283883</v>
      </c>
      <c r="U24" s="50">
        <f>SUM(T24:$T$87)</f>
        <v>18258891.355089318</v>
      </c>
      <c r="V24" s="52" t="e">
        <f t="shared" si="17"/>
        <v>#REF!</v>
      </c>
      <c r="W24" s="52" t="e">
        <f>SUM(V24:$V$87)</f>
        <v>#REF!</v>
      </c>
      <c r="X24" s="52" t="e">
        <f>SUM(W24:$W$87)</f>
        <v>#REF!</v>
      </c>
    </row>
    <row r="25" spans="2:24" x14ac:dyDescent="0.25">
      <c r="B25" s="41">
        <v>39</v>
      </c>
      <c r="C25" s="43">
        <v>2.2250892114527407E-3</v>
      </c>
      <c r="D25" s="44">
        <f t="shared" si="11"/>
        <v>960762.72232327925</v>
      </c>
      <c r="E25" s="45">
        <f t="shared" si="7"/>
        <v>2137.782768207494</v>
      </c>
      <c r="F25" s="46">
        <f t="shared" si="8"/>
        <v>959693.83093917544</v>
      </c>
      <c r="G25" s="45">
        <f>SUM(F25:$F$86)</f>
        <v>38246119.745839469</v>
      </c>
      <c r="H25" s="48">
        <f t="shared" si="9"/>
        <v>39.808080452324567</v>
      </c>
      <c r="K25" s="22">
        <v>39</v>
      </c>
      <c r="L25" s="21">
        <f t="shared" si="10"/>
        <v>960762.72232327925</v>
      </c>
      <c r="M25" s="12">
        <f t="shared" si="12"/>
        <v>2137.7827682074858</v>
      </c>
      <c r="N25" s="12">
        <f t="shared" si="13"/>
        <v>959693.83093917556</v>
      </c>
      <c r="O25" s="12">
        <f>SUM(N25:$N$87)</f>
        <v>38246119.745839469</v>
      </c>
      <c r="P25" s="13">
        <f t="shared" si="14"/>
        <v>39.808080452324567</v>
      </c>
      <c r="Q25" s="14">
        <f t="shared" si="15"/>
        <v>0.9977749107885473</v>
      </c>
      <c r="R25" s="15">
        <f t="shared" si="4"/>
        <v>2.2250892114527021E-3</v>
      </c>
      <c r="S25" s="11">
        <f t="shared" si="16"/>
        <v>87067.057773605309</v>
      </c>
      <c r="T25" s="12">
        <f>SUM(S25:$S$87)</f>
        <v>1294070.9645311988</v>
      </c>
      <c r="U25" s="50">
        <f>SUM(T25:$T$87)</f>
        <v>16872022.132250492</v>
      </c>
      <c r="V25" s="52" t="e">
        <f t="shared" si="17"/>
        <v>#REF!</v>
      </c>
      <c r="W25" s="52" t="e">
        <f>SUM(V25:$V$87)</f>
        <v>#REF!</v>
      </c>
      <c r="X25" s="52" t="e">
        <f>SUM(W25:$W$87)</f>
        <v>#REF!</v>
      </c>
    </row>
    <row r="26" spans="2:24" x14ac:dyDescent="0.25">
      <c r="B26" s="41">
        <v>40</v>
      </c>
      <c r="C26" s="43">
        <v>2.3048123438182124E-3</v>
      </c>
      <c r="D26" s="44">
        <f t="shared" si="11"/>
        <v>958624.93955507176</v>
      </c>
      <c r="E26" s="45">
        <f t="shared" si="7"/>
        <v>2209.450593778517</v>
      </c>
      <c r="F26" s="46">
        <f t="shared" si="8"/>
        <v>957520.21425818244</v>
      </c>
      <c r="G26" s="45">
        <f>SUM(F26:$F$86)</f>
        <v>37286425.914900295</v>
      </c>
      <c r="H26" s="48">
        <f t="shared" si="9"/>
        <v>38.89573948723482</v>
      </c>
      <c r="K26" s="22">
        <v>40</v>
      </c>
      <c r="L26" s="21">
        <f t="shared" si="10"/>
        <v>958624.93955507176</v>
      </c>
      <c r="M26" s="12">
        <f t="shared" si="12"/>
        <v>2209.4505937785143</v>
      </c>
      <c r="N26" s="12">
        <f t="shared" si="13"/>
        <v>957520.21425818256</v>
      </c>
      <c r="O26" s="12">
        <f>SUM(N26:$N$87)</f>
        <v>37286425.914900295</v>
      </c>
      <c r="P26" s="13">
        <f t="shared" si="14"/>
        <v>38.89573948723482</v>
      </c>
      <c r="Q26" s="14">
        <f t="shared" si="15"/>
        <v>0.99769518765618181</v>
      </c>
      <c r="R26" s="15">
        <f t="shared" si="4"/>
        <v>2.3048123438181856E-3</v>
      </c>
      <c r="S26" s="11">
        <f t="shared" si="16"/>
        <v>81686.248991706932</v>
      </c>
      <c r="T26" s="12">
        <f>SUM(S26:$S$87)</f>
        <v>1207003.9067575932</v>
      </c>
      <c r="U26" s="50">
        <f>SUM(T26:$T$87)</f>
        <v>15577951.167719286</v>
      </c>
      <c r="V26" s="52" t="e">
        <f t="shared" si="17"/>
        <v>#REF!</v>
      </c>
      <c r="W26" s="52" t="e">
        <f>SUM(V26:$V$87)</f>
        <v>#REF!</v>
      </c>
      <c r="X26" s="52" t="e">
        <f>SUM(W26:$W$87)</f>
        <v>#REF!</v>
      </c>
    </row>
    <row r="27" spans="2:24" x14ac:dyDescent="0.25">
      <c r="B27" s="41">
        <v>41</v>
      </c>
      <c r="C27" s="43">
        <v>2.4216586174465758E-3</v>
      </c>
      <c r="D27" s="44">
        <f t="shared" si="11"/>
        <v>956415.48896129325</v>
      </c>
      <c r="E27" s="45">
        <f t="shared" si="7"/>
        <v>2316.1118107024963</v>
      </c>
      <c r="F27" s="46">
        <f t="shared" si="8"/>
        <v>955257.43305594195</v>
      </c>
      <c r="G27" s="45">
        <f>SUM(F27:$F$86)</f>
        <v>36328905.700642116</v>
      </c>
      <c r="H27" s="48">
        <f t="shared" si="9"/>
        <v>37.984438897049657</v>
      </c>
      <c r="K27" s="22">
        <v>41</v>
      </c>
      <c r="L27" s="21">
        <f t="shared" si="10"/>
        <v>956415.48896129325</v>
      </c>
      <c r="M27" s="12">
        <f t="shared" si="12"/>
        <v>2316.1118107024813</v>
      </c>
      <c r="N27" s="12">
        <f t="shared" si="13"/>
        <v>955257.43305594195</v>
      </c>
      <c r="O27" s="12">
        <f>SUM(N27:$N$87)</f>
        <v>36328905.700642116</v>
      </c>
      <c r="P27" s="13">
        <f t="shared" si="14"/>
        <v>37.984438897049657</v>
      </c>
      <c r="Q27" s="14">
        <f t="shared" si="15"/>
        <v>0.99757834138255341</v>
      </c>
      <c r="R27" s="15">
        <f t="shared" si="4"/>
        <v>2.4216586174465871E-3</v>
      </c>
      <c r="S27" s="11">
        <f t="shared" si="16"/>
        <v>76631.85474067762</v>
      </c>
      <c r="T27" s="12">
        <f>SUM(S27:$S$87)</f>
        <v>1125317.6577658865</v>
      </c>
      <c r="U27" s="50">
        <f>SUM(T27:$T$87)</f>
        <v>14370947.260961693</v>
      </c>
      <c r="V27" s="52" t="e">
        <f t="shared" si="17"/>
        <v>#REF!</v>
      </c>
      <c r="W27" s="52" t="e">
        <f>SUM(V27:$V$87)</f>
        <v>#REF!</v>
      </c>
      <c r="X27" s="52" t="e">
        <f>SUM(W27:$W$87)</f>
        <v>#REF!</v>
      </c>
    </row>
    <row r="28" spans="2:24" x14ac:dyDescent="0.25">
      <c r="B28" s="41">
        <v>42</v>
      </c>
      <c r="C28" s="43">
        <v>2.5319989454206976E-3</v>
      </c>
      <c r="D28" s="44">
        <f t="shared" si="11"/>
        <v>954099.37715059076</v>
      </c>
      <c r="E28" s="45">
        <f t="shared" si="7"/>
        <v>2415.7786167718405</v>
      </c>
      <c r="F28" s="46">
        <f t="shared" si="8"/>
        <v>952891.48784220486</v>
      </c>
      <c r="G28" s="45">
        <f>SUM(F28:$F$86)</f>
        <v>35373648.267586179</v>
      </c>
      <c r="H28" s="48">
        <f t="shared" si="9"/>
        <v>37.075433770043183</v>
      </c>
      <c r="K28" s="22">
        <v>42</v>
      </c>
      <c r="L28" s="21">
        <f t="shared" si="10"/>
        <v>954099.37715059076</v>
      </c>
      <c r="M28" s="12">
        <f t="shared" si="12"/>
        <v>2415.7786167718004</v>
      </c>
      <c r="N28" s="12">
        <f t="shared" si="13"/>
        <v>952891.48784220486</v>
      </c>
      <c r="O28" s="12">
        <f>SUM(N28:$N$87)</f>
        <v>35373648.267586179</v>
      </c>
      <c r="P28" s="13">
        <f t="shared" si="14"/>
        <v>37.075433770043183</v>
      </c>
      <c r="Q28" s="14">
        <f t="shared" si="15"/>
        <v>0.99746800105457933</v>
      </c>
      <c r="R28" s="15">
        <f t="shared" si="4"/>
        <v>2.5319989454206659E-3</v>
      </c>
      <c r="S28" s="11">
        <f t="shared" si="16"/>
        <v>71881.785189726332</v>
      </c>
      <c r="T28" s="12">
        <f>SUM(S28:$S$87)</f>
        <v>1048685.8030252091</v>
      </c>
      <c r="U28" s="50">
        <f>SUM(T28:$T$87)</f>
        <v>13245629.603195805</v>
      </c>
      <c r="V28" s="52" t="e">
        <f t="shared" si="17"/>
        <v>#REF!</v>
      </c>
      <c r="W28" s="52" t="e">
        <f>SUM(V28:$V$87)</f>
        <v>#REF!</v>
      </c>
      <c r="X28" s="52" t="e">
        <f>SUM(W28:$W$87)</f>
        <v>#REF!</v>
      </c>
    </row>
    <row r="29" spans="2:24" x14ac:dyDescent="0.25">
      <c r="B29" s="41">
        <v>43</v>
      </c>
      <c r="C29" s="43">
        <v>2.6406467827450909E-3</v>
      </c>
      <c r="D29" s="44">
        <f t="shared" si="11"/>
        <v>951683.59853381896</v>
      </c>
      <c r="E29" s="45">
        <f t="shared" si="7"/>
        <v>2513.0602326595999</v>
      </c>
      <c r="F29" s="46">
        <f t="shared" si="8"/>
        <v>950427.06841748918</v>
      </c>
      <c r="G29" s="45">
        <f>SUM(F29:$F$86)</f>
        <v>34420756.779743977</v>
      </c>
      <c r="H29" s="48">
        <f t="shared" si="9"/>
        <v>36.168277810790499</v>
      </c>
      <c r="K29" s="22">
        <v>43</v>
      </c>
      <c r="L29" s="21">
        <f t="shared" si="10"/>
        <v>951683.59853381896</v>
      </c>
      <c r="M29" s="12">
        <f t="shared" si="12"/>
        <v>2513.060232659569</v>
      </c>
      <c r="N29" s="12">
        <f t="shared" si="13"/>
        <v>950427.06841748918</v>
      </c>
      <c r="O29" s="12">
        <f>SUM(N29:$N$87)</f>
        <v>34420756.779743977</v>
      </c>
      <c r="P29" s="13">
        <f t="shared" si="14"/>
        <v>36.168277810790499</v>
      </c>
      <c r="Q29" s="14">
        <f t="shared" si="15"/>
        <v>0.997359353217255</v>
      </c>
      <c r="R29" s="15">
        <f t="shared" si="4"/>
        <v>2.6406467827450042E-3</v>
      </c>
      <c r="S29" s="11">
        <f t="shared" si="16"/>
        <v>67418.693545304181</v>
      </c>
      <c r="T29" s="12">
        <f>SUM(S29:$S$87)</f>
        <v>976804.01783548295</v>
      </c>
      <c r="U29" s="50">
        <f>SUM(T29:$T$87)</f>
        <v>12196943.800170597</v>
      </c>
      <c r="V29" s="52" t="e">
        <f t="shared" si="17"/>
        <v>#REF!</v>
      </c>
      <c r="W29" s="52" t="e">
        <f>SUM(V29:$V$87)</f>
        <v>#REF!</v>
      </c>
      <c r="X29" s="52" t="e">
        <f>SUM(W29:$W$87)</f>
        <v>#REF!</v>
      </c>
    </row>
    <row r="30" spans="2:24" x14ac:dyDescent="0.25">
      <c r="B30" s="41">
        <v>44</v>
      </c>
      <c r="C30" s="43">
        <v>2.7622066788764313E-3</v>
      </c>
      <c r="D30" s="44">
        <f t="shared" si="11"/>
        <v>949170.53830115939</v>
      </c>
      <c r="E30" s="45">
        <f t="shared" si="7"/>
        <v>2621.8052002882</v>
      </c>
      <c r="F30" s="46">
        <f t="shared" si="8"/>
        <v>947859.63570101524</v>
      </c>
      <c r="G30" s="45">
        <f>SUM(F30:$F$86)</f>
        <v>33470329.711326506</v>
      </c>
      <c r="H30" s="48">
        <f t="shared" si="9"/>
        <v>35.26271450779776</v>
      </c>
      <c r="K30" s="22">
        <v>44</v>
      </c>
      <c r="L30" s="21">
        <f t="shared" si="10"/>
        <v>949170.53830115939</v>
      </c>
      <c r="M30" s="12">
        <f t="shared" si="12"/>
        <v>2621.8052002881886</v>
      </c>
      <c r="N30" s="12">
        <f t="shared" si="13"/>
        <v>947859.63570101536</v>
      </c>
      <c r="O30" s="12">
        <f>SUM(N30:$N$87)</f>
        <v>33470329.711326506</v>
      </c>
      <c r="P30" s="13">
        <f t="shared" si="14"/>
        <v>35.26271450779776</v>
      </c>
      <c r="Q30" s="14">
        <f t="shared" si="15"/>
        <v>0.99723779332112361</v>
      </c>
      <c r="R30" s="15">
        <f t="shared" si="4"/>
        <v>2.7622066788763888E-3</v>
      </c>
      <c r="S30" s="11">
        <f t="shared" si="16"/>
        <v>63225.824719414108</v>
      </c>
      <c r="T30" s="12">
        <f>SUM(S30:$S$87)</f>
        <v>909385.32429017872</v>
      </c>
      <c r="U30" s="50">
        <f>SUM(T30:$T$87)</f>
        <v>11220139.782335114</v>
      </c>
      <c r="V30" s="52" t="e">
        <f t="shared" si="17"/>
        <v>#REF!</v>
      </c>
      <c r="W30" s="52" t="e">
        <f>SUM(V30:$V$87)</f>
        <v>#REF!</v>
      </c>
      <c r="X30" s="52" t="e">
        <f>SUM(W30:$W$87)</f>
        <v>#REF!</v>
      </c>
    </row>
    <row r="31" spans="2:24" x14ac:dyDescent="0.25">
      <c r="B31" s="41">
        <v>45</v>
      </c>
      <c r="C31" s="43">
        <v>2.8916985239431331E-3</v>
      </c>
      <c r="D31" s="44">
        <f t="shared" si="11"/>
        <v>946548.73310087121</v>
      </c>
      <c r="E31" s="45">
        <f t="shared" si="7"/>
        <v>2737.1335743480317</v>
      </c>
      <c r="F31" s="46">
        <f t="shared" si="8"/>
        <v>945180.16631369723</v>
      </c>
      <c r="G31" s="45">
        <f>SUM(F31:$F$86)</f>
        <v>32522470.07562549</v>
      </c>
      <c r="H31" s="48">
        <f t="shared" si="9"/>
        <v>34.359002276705446</v>
      </c>
      <c r="K31" s="22">
        <v>45</v>
      </c>
      <c r="L31" s="21">
        <f t="shared" si="10"/>
        <v>946548.73310087121</v>
      </c>
      <c r="M31" s="12">
        <f t="shared" si="12"/>
        <v>2737.1335743480595</v>
      </c>
      <c r="N31" s="12">
        <f t="shared" si="13"/>
        <v>945180.16631369712</v>
      </c>
      <c r="O31" s="12">
        <f>SUM(N31:$N$87)</f>
        <v>32522470.07562549</v>
      </c>
      <c r="P31" s="13">
        <f t="shared" si="14"/>
        <v>34.359002276705446</v>
      </c>
      <c r="Q31" s="14">
        <f t="shared" si="15"/>
        <v>0.99710830147605689</v>
      </c>
      <c r="R31" s="15">
        <f t="shared" si="4"/>
        <v>2.8916985239431092E-3</v>
      </c>
      <c r="S31" s="11">
        <f t="shared" si="16"/>
        <v>59286.489820495241</v>
      </c>
      <c r="T31" s="12">
        <f>SUM(S31:$S$87)</f>
        <v>846159.49957076472</v>
      </c>
      <c r="U31" s="50">
        <f>SUM(T31:$T$87)</f>
        <v>10310754.458044939</v>
      </c>
      <c r="V31" s="52" t="e">
        <f t="shared" si="17"/>
        <v>#REF!</v>
      </c>
      <c r="W31" s="52" t="e">
        <f>SUM(V31:$V$87)</f>
        <v>#REF!</v>
      </c>
      <c r="X31" s="52" t="e">
        <f>SUM(W31:$W$87)</f>
        <v>#REF!</v>
      </c>
    </row>
    <row r="32" spans="2:24" x14ac:dyDescent="0.25">
      <c r="B32" s="41">
        <v>46</v>
      </c>
      <c r="C32" s="43">
        <v>3.0542884972137338E-3</v>
      </c>
      <c r="D32" s="44">
        <f t="shared" si="11"/>
        <v>943811.59952652315</v>
      </c>
      <c r="E32" s="45">
        <f t="shared" si="7"/>
        <v>2882.6729119707547</v>
      </c>
      <c r="F32" s="46">
        <f t="shared" si="8"/>
        <v>942370.26307053783</v>
      </c>
      <c r="G32" s="45">
        <f>SUM(F32:$F$86)</f>
        <v>31577289.90931179</v>
      </c>
      <c r="H32" s="48">
        <f t="shared" si="9"/>
        <v>33.457196250981653</v>
      </c>
      <c r="K32" s="22">
        <v>46</v>
      </c>
      <c r="L32" s="21">
        <f t="shared" si="10"/>
        <v>943811.59952652315</v>
      </c>
      <c r="M32" s="12">
        <f t="shared" si="12"/>
        <v>2882.6729119707597</v>
      </c>
      <c r="N32" s="12">
        <f t="shared" si="13"/>
        <v>942370.26307053771</v>
      </c>
      <c r="O32" s="12">
        <f>SUM(N32:$N$87)</f>
        <v>31577289.90931179</v>
      </c>
      <c r="P32" s="13">
        <f t="shared" si="14"/>
        <v>33.457196250981653</v>
      </c>
      <c r="Q32" s="14">
        <f t="shared" si="15"/>
        <v>0.99694571150278621</v>
      </c>
      <c r="R32" s="15">
        <f t="shared" si="4"/>
        <v>3.0542884972137863E-3</v>
      </c>
      <c r="S32" s="11">
        <f t="shared" si="16"/>
        <v>55585.379563132621</v>
      </c>
      <c r="T32" s="12">
        <f>SUM(S32:$S$87)</f>
        <v>786873.00975026935</v>
      </c>
      <c r="U32" s="50">
        <f>SUM(T32:$T$87)</f>
        <v>9464594.9584741723</v>
      </c>
      <c r="V32" s="52" t="e">
        <f t="shared" si="17"/>
        <v>#REF!</v>
      </c>
      <c r="W32" s="52" t="e">
        <f>SUM(V32:$V$87)</f>
        <v>#REF!</v>
      </c>
      <c r="X32" s="52" t="e">
        <f>SUM(W32:$W$87)</f>
        <v>#REF!</v>
      </c>
    </row>
    <row r="33" spans="2:24" x14ac:dyDescent="0.25">
      <c r="B33" s="41">
        <v>47</v>
      </c>
      <c r="C33" s="43">
        <v>3.2358819990793539E-3</v>
      </c>
      <c r="D33" s="44">
        <f t="shared" si="11"/>
        <v>940928.92661455239</v>
      </c>
      <c r="E33" s="45">
        <f t="shared" si="7"/>
        <v>3044.7349760450884</v>
      </c>
      <c r="F33" s="46">
        <f t="shared" si="8"/>
        <v>939406.55912652984</v>
      </c>
      <c r="G33" s="45">
        <f>SUM(F33:$F$86)</f>
        <v>30634919.646241255</v>
      </c>
      <c r="H33" s="48">
        <f t="shared" si="9"/>
        <v>32.558165425379386</v>
      </c>
      <c r="K33" s="22">
        <v>47</v>
      </c>
      <c r="L33" s="21">
        <f t="shared" si="10"/>
        <v>940928.92661455239</v>
      </c>
      <c r="M33" s="12">
        <f t="shared" si="12"/>
        <v>3044.7349760450888</v>
      </c>
      <c r="N33" s="12">
        <f t="shared" si="13"/>
        <v>939406.55912652984</v>
      </c>
      <c r="O33" s="12">
        <f>SUM(N33:$N$87)</f>
        <v>30634919.646241255</v>
      </c>
      <c r="P33" s="13">
        <f t="shared" si="14"/>
        <v>32.558165425379386</v>
      </c>
      <c r="Q33" s="14">
        <f t="shared" si="15"/>
        <v>0.99676411800092068</v>
      </c>
      <c r="R33" s="15">
        <f t="shared" si="4"/>
        <v>3.2358819990793153E-3</v>
      </c>
      <c r="S33" s="11">
        <f t="shared" si="16"/>
        <v>52106.822546045791</v>
      </c>
      <c r="T33" s="12">
        <f>SUM(S33:$S$87)</f>
        <v>731287.63018713694</v>
      </c>
      <c r="U33" s="50">
        <f>SUM(T33:$T$87)</f>
        <v>8677721.9487239011</v>
      </c>
      <c r="V33" s="52" t="e">
        <f t="shared" si="17"/>
        <v>#REF!</v>
      </c>
      <c r="W33" s="52" t="e">
        <f>SUM(V33:$V$87)</f>
        <v>#REF!</v>
      </c>
      <c r="X33" s="52" t="e">
        <f>SUM(W33:$W$87)</f>
        <v>#REF!</v>
      </c>
    </row>
    <row r="34" spans="2:24" x14ac:dyDescent="0.25">
      <c r="B34" s="41">
        <v>48</v>
      </c>
      <c r="C34" s="43">
        <v>3.4461386663819241E-3</v>
      </c>
      <c r="D34" s="44">
        <f t="shared" si="11"/>
        <v>937884.1916385073</v>
      </c>
      <c r="E34" s="45">
        <f t="shared" si="7"/>
        <v>3232.0789773938145</v>
      </c>
      <c r="F34" s="46">
        <f t="shared" si="8"/>
        <v>936268.15214981034</v>
      </c>
      <c r="G34" s="45">
        <f>SUM(F34:$F$86)</f>
        <v>29695513.087114722</v>
      </c>
      <c r="H34" s="48">
        <f t="shared" si="9"/>
        <v>31.662238634426615</v>
      </c>
      <c r="K34" s="22">
        <v>48</v>
      </c>
      <c r="L34" s="21">
        <f t="shared" si="10"/>
        <v>937884.1916385073</v>
      </c>
      <c r="M34" s="12">
        <f t="shared" si="12"/>
        <v>3232.0789773938013</v>
      </c>
      <c r="N34" s="12">
        <f t="shared" si="13"/>
        <v>936268.15214981046</v>
      </c>
      <c r="O34" s="12">
        <f>SUM(N34:$N$87)</f>
        <v>29695513.087114722</v>
      </c>
      <c r="P34" s="13">
        <f t="shared" si="14"/>
        <v>31.662238634426615</v>
      </c>
      <c r="Q34" s="14">
        <f t="shared" si="15"/>
        <v>0.99655386133361812</v>
      </c>
      <c r="R34" s="15">
        <f t="shared" si="4"/>
        <v>3.4461386663818816E-3</v>
      </c>
      <c r="S34" s="11">
        <f t="shared" si="16"/>
        <v>48837.057843855015</v>
      </c>
      <c r="T34" s="12">
        <f>SUM(S34:$S$87)</f>
        <v>679180.80764109106</v>
      </c>
      <c r="U34" s="50">
        <f>SUM(T34:$T$87)</f>
        <v>7946434.3185367677</v>
      </c>
      <c r="V34" s="52" t="e">
        <f t="shared" si="17"/>
        <v>#REF!</v>
      </c>
      <c r="W34" s="52" t="e">
        <f>SUM(V34:$V$87)</f>
        <v>#REF!</v>
      </c>
      <c r="X34" s="52" t="e">
        <f>SUM(W34:$W$87)</f>
        <v>#REF!</v>
      </c>
    </row>
    <row r="35" spans="2:24" x14ac:dyDescent="0.25">
      <c r="B35" s="41">
        <v>49</v>
      </c>
      <c r="C35" s="43">
        <v>3.6854737604408547E-3</v>
      </c>
      <c r="D35" s="44">
        <f t="shared" si="11"/>
        <v>934652.1126611135</v>
      </c>
      <c r="E35" s="45">
        <f t="shared" si="7"/>
        <v>3444.6358363531435</v>
      </c>
      <c r="F35" s="46">
        <f t="shared" si="8"/>
        <v>932929.79474293697</v>
      </c>
      <c r="G35" s="45">
        <f>SUM(F35:$F$86)</f>
        <v>28759244.93496491</v>
      </c>
      <c r="H35" s="48">
        <f t="shared" si="9"/>
        <v>30.769999388416775</v>
      </c>
      <c r="K35" s="22">
        <v>49</v>
      </c>
      <c r="L35" s="21">
        <f t="shared" si="10"/>
        <v>934652.1126611135</v>
      </c>
      <c r="M35" s="12">
        <f t="shared" si="12"/>
        <v>3444.6358363531763</v>
      </c>
      <c r="N35" s="12">
        <f t="shared" si="13"/>
        <v>932929.79474293697</v>
      </c>
      <c r="O35" s="12">
        <f>SUM(N35:$N$87)</f>
        <v>28759244.93496491</v>
      </c>
      <c r="P35" s="13">
        <f t="shared" si="14"/>
        <v>30.769999388416775</v>
      </c>
      <c r="Q35" s="14">
        <f t="shared" si="15"/>
        <v>0.99631452623955907</v>
      </c>
      <c r="R35" s="15">
        <f t="shared" si="4"/>
        <v>3.6854737604409271E-3</v>
      </c>
      <c r="S35" s="11">
        <f t="shared" si="16"/>
        <v>45762.81953029336</v>
      </c>
      <c r="T35" s="12">
        <f>SUM(S35:$S$87)</f>
        <v>630343.74979723594</v>
      </c>
      <c r="U35" s="50">
        <f>SUM(T35:$T$87)</f>
        <v>7267253.510895676</v>
      </c>
      <c r="V35" s="52" t="e">
        <f t="shared" si="17"/>
        <v>#REF!</v>
      </c>
      <c r="W35" s="52" t="e">
        <f>SUM(V35:$V$87)</f>
        <v>#REF!</v>
      </c>
      <c r="X35" s="52" t="e">
        <f>SUM(W35:$W$87)</f>
        <v>#REF!</v>
      </c>
    </row>
    <row r="36" spans="2:24" x14ac:dyDescent="0.25">
      <c r="B36" s="41">
        <v>50</v>
      </c>
      <c r="C36" s="43">
        <v>3.9291016884573015E-3</v>
      </c>
      <c r="D36" s="44">
        <f t="shared" si="11"/>
        <v>931207.47682476032</v>
      </c>
      <c r="E36" s="45">
        <f t="shared" si="7"/>
        <v>3658.8088694962294</v>
      </c>
      <c r="F36" s="46">
        <f t="shared" si="8"/>
        <v>929378.07239001221</v>
      </c>
      <c r="G36" s="45">
        <f>SUM(F36:$F$86)</f>
        <v>27826315.140221972</v>
      </c>
      <c r="H36" s="48">
        <f t="shared" si="9"/>
        <v>29.881971346605155</v>
      </c>
      <c r="K36" s="22">
        <v>50</v>
      </c>
      <c r="L36" s="21">
        <f t="shared" si="10"/>
        <v>931207.47682476032</v>
      </c>
      <c r="M36" s="12">
        <f t="shared" si="12"/>
        <v>3658.8088694962207</v>
      </c>
      <c r="N36" s="12">
        <f t="shared" si="13"/>
        <v>929378.07239001221</v>
      </c>
      <c r="O36" s="12">
        <f>SUM(N36:$N$87)</f>
        <v>27826315.140221972</v>
      </c>
      <c r="P36" s="13">
        <f t="shared" si="14"/>
        <v>29.881971346605155</v>
      </c>
      <c r="Q36" s="14">
        <f t="shared" si="15"/>
        <v>0.99607089831154272</v>
      </c>
      <c r="R36" s="15">
        <f t="shared" si="4"/>
        <v>3.9291016884572816E-3</v>
      </c>
      <c r="S36" s="11">
        <f t="shared" si="16"/>
        <v>42871.802406874158</v>
      </c>
      <c r="T36" s="12">
        <f>SUM(S36:$S$87)</f>
        <v>584580.9302669426</v>
      </c>
      <c r="U36" s="50">
        <f>SUM(T36:$T$87)</f>
        <v>6636909.7610984389</v>
      </c>
      <c r="V36" s="52" t="e">
        <f t="shared" si="17"/>
        <v>#REF!</v>
      </c>
      <c r="W36" s="52" t="e">
        <f>SUM(V36:$V$87)</f>
        <v>#REF!</v>
      </c>
      <c r="X36" s="52" t="e">
        <f>SUM(W36:$W$87)</f>
        <v>#REF!</v>
      </c>
    </row>
    <row r="37" spans="2:24" x14ac:dyDescent="0.25">
      <c r="B37" s="41">
        <v>51</v>
      </c>
      <c r="C37" s="43">
        <v>4.2138522993245232E-3</v>
      </c>
      <c r="D37" s="44">
        <f t="shared" si="11"/>
        <v>927548.6679552641</v>
      </c>
      <c r="E37" s="45">
        <f t="shared" si="7"/>
        <v>3908.5530871986884</v>
      </c>
      <c r="F37" s="46">
        <f t="shared" si="8"/>
        <v>925594.39141166478</v>
      </c>
      <c r="G37" s="45">
        <f>SUM(F37:$F$86)</f>
        <v>26896937.06783196</v>
      </c>
      <c r="H37" s="48">
        <f t="shared" si="9"/>
        <v>28.997871483255913</v>
      </c>
      <c r="K37" s="22">
        <v>51</v>
      </c>
      <c r="L37" s="21">
        <f t="shared" si="10"/>
        <v>927548.6679552641</v>
      </c>
      <c r="M37" s="12">
        <f t="shared" si="12"/>
        <v>3908.5530871986412</v>
      </c>
      <c r="N37" s="12">
        <f t="shared" si="13"/>
        <v>925594.39141166478</v>
      </c>
      <c r="O37" s="12">
        <f>SUM(N37:$N$87)</f>
        <v>26896937.06783196</v>
      </c>
      <c r="P37" s="13">
        <f t="shared" si="14"/>
        <v>28.997871483255913</v>
      </c>
      <c r="Q37" s="14">
        <f t="shared" si="15"/>
        <v>0.99578614770067553</v>
      </c>
      <c r="R37" s="15">
        <f t="shared" si="4"/>
        <v>4.213852299324472E-3</v>
      </c>
      <c r="S37" s="11">
        <f t="shared" si="16"/>
        <v>40153.601067842137</v>
      </c>
      <c r="T37" s="12">
        <f>SUM(S37:$S$87)</f>
        <v>541709.12786006834</v>
      </c>
      <c r="U37" s="50">
        <f>SUM(T37:$T$87)</f>
        <v>6052328.8308314951</v>
      </c>
      <c r="V37" s="52" t="e">
        <f t="shared" si="17"/>
        <v>#REF!</v>
      </c>
      <c r="W37" s="52" t="e">
        <f>SUM(V37:$V$87)</f>
        <v>#REF!</v>
      </c>
      <c r="X37" s="52" t="e">
        <f>SUM(W37:$W$87)</f>
        <v>#REF!</v>
      </c>
    </row>
    <row r="38" spans="2:24" x14ac:dyDescent="0.25">
      <c r="B38" s="41">
        <v>52</v>
      </c>
      <c r="C38" s="43">
        <v>4.5178757174889009E-3</v>
      </c>
      <c r="D38" s="44">
        <f t="shared" si="11"/>
        <v>923640.11486806546</v>
      </c>
      <c r="E38" s="45">
        <f t="shared" si="7"/>
        <v>4172.8912466610918</v>
      </c>
      <c r="F38" s="46">
        <f t="shared" si="8"/>
        <v>921553.66924473492</v>
      </c>
      <c r="G38" s="45">
        <f>SUM(F38:$F$86)</f>
        <v>25971342.676420294</v>
      </c>
      <c r="H38" s="48">
        <f t="shared" si="9"/>
        <v>28.118465469778876</v>
      </c>
      <c r="K38" s="22">
        <v>52</v>
      </c>
      <c r="L38" s="21">
        <f t="shared" si="10"/>
        <v>923640.11486806546</v>
      </c>
      <c r="M38" s="12">
        <f t="shared" si="12"/>
        <v>4172.8912466610782</v>
      </c>
      <c r="N38" s="12">
        <f t="shared" si="13"/>
        <v>921553.66924473492</v>
      </c>
      <c r="O38" s="12">
        <f>SUM(N38:$N$87)</f>
        <v>25971342.676420294</v>
      </c>
      <c r="P38" s="13">
        <f t="shared" si="14"/>
        <v>28.118465469778876</v>
      </c>
      <c r="Q38" s="14">
        <f t="shared" si="15"/>
        <v>0.99548212428251115</v>
      </c>
      <c r="R38" s="15">
        <f t="shared" si="4"/>
        <v>4.5178757174888506E-3</v>
      </c>
      <c r="S38" s="11">
        <f t="shared" si="16"/>
        <v>37596.99080738717</v>
      </c>
      <c r="T38" s="12">
        <f>SUM(S38:$S$87)</f>
        <v>501555.52679222624</v>
      </c>
      <c r="U38" s="50">
        <f>SUM(T38:$T$87)</f>
        <v>5510619.7029714277</v>
      </c>
      <c r="V38" s="52" t="e">
        <f t="shared" si="17"/>
        <v>#REF!</v>
      </c>
      <c r="W38" s="52" t="e">
        <f>SUM(V38:$V$87)</f>
        <v>#REF!</v>
      </c>
      <c r="X38" s="52" t="e">
        <f>SUM(W38:$W$87)</f>
        <v>#REF!</v>
      </c>
    </row>
    <row r="39" spans="2:24" x14ac:dyDescent="0.25">
      <c r="B39" s="41">
        <v>53</v>
      </c>
      <c r="C39" s="43">
        <v>4.8448182184648702E-3</v>
      </c>
      <c r="D39" s="44">
        <f t="shared" si="11"/>
        <v>919467.22362140438</v>
      </c>
      <c r="E39" s="45">
        <f t="shared" si="7"/>
        <v>4454.6515562822924</v>
      </c>
      <c r="F39" s="46">
        <f t="shared" si="8"/>
        <v>917239.89784326323</v>
      </c>
      <c r="G39" s="45">
        <f>SUM(F39:$F$86)</f>
        <v>25049789.007175561</v>
      </c>
      <c r="H39" s="48">
        <f t="shared" si="9"/>
        <v>27.243808548731856</v>
      </c>
      <c r="K39" s="22">
        <v>53</v>
      </c>
      <c r="L39" s="21">
        <f t="shared" si="10"/>
        <v>919467.22362140438</v>
      </c>
      <c r="M39" s="12">
        <f t="shared" si="12"/>
        <v>4454.6515562823042</v>
      </c>
      <c r="N39" s="12">
        <f t="shared" si="13"/>
        <v>917239.89784326323</v>
      </c>
      <c r="O39" s="12">
        <f>SUM(N39:$N$87)</f>
        <v>25049789.007175561</v>
      </c>
      <c r="P39" s="13">
        <f t="shared" si="14"/>
        <v>27.243808548731856</v>
      </c>
      <c r="Q39" s="14">
        <f t="shared" si="15"/>
        <v>0.99515518178153517</v>
      </c>
      <c r="R39" s="15">
        <f t="shared" si="4"/>
        <v>4.8448182184648303E-3</v>
      </c>
      <c r="S39" s="11">
        <f t="shared" si="16"/>
        <v>35192.41398736983</v>
      </c>
      <c r="T39" s="12">
        <f>SUM(S39:$S$87)</f>
        <v>463958.53598483908</v>
      </c>
      <c r="U39" s="50">
        <f>SUM(T39:$T$87)</f>
        <v>5009064.1761792013</v>
      </c>
      <c r="V39" s="52" t="e">
        <f t="shared" si="17"/>
        <v>#REF!</v>
      </c>
      <c r="W39" s="52" t="e">
        <f>SUM(V39:$V$87)</f>
        <v>#REF!</v>
      </c>
      <c r="X39" s="52" t="e">
        <f>SUM(W39:$W$87)</f>
        <v>#REF!</v>
      </c>
    </row>
    <row r="40" spans="2:24" x14ac:dyDescent="0.25">
      <c r="B40" s="41">
        <v>54</v>
      </c>
      <c r="C40" s="43">
        <v>5.190880923386397E-3</v>
      </c>
      <c r="D40" s="44">
        <f t="shared" si="11"/>
        <v>915012.57206512208</v>
      </c>
      <c r="E40" s="45">
        <f t="shared" si="7"/>
        <v>4749.7213049915626</v>
      </c>
      <c r="F40" s="46">
        <f t="shared" si="8"/>
        <v>912637.71141262632</v>
      </c>
      <c r="G40" s="45">
        <f>SUM(F40:$F$86)</f>
        <v>24132549.109332297</v>
      </c>
      <c r="H40" s="48">
        <f t="shared" si="9"/>
        <v>26.374008233424323</v>
      </c>
      <c r="K40" s="22">
        <v>54</v>
      </c>
      <c r="L40" s="21">
        <f t="shared" si="10"/>
        <v>915012.57206512208</v>
      </c>
      <c r="M40" s="12">
        <f t="shared" si="12"/>
        <v>4749.7213049915154</v>
      </c>
      <c r="N40" s="12">
        <f t="shared" si="13"/>
        <v>912637.71141262632</v>
      </c>
      <c r="O40" s="12">
        <f>SUM(N40:$N$87)</f>
        <v>24132549.109332297</v>
      </c>
      <c r="P40" s="13">
        <f t="shared" si="14"/>
        <v>26.374008233424323</v>
      </c>
      <c r="Q40" s="14">
        <f t="shared" si="15"/>
        <v>0.99480911907661362</v>
      </c>
      <c r="R40" s="15">
        <f t="shared" si="4"/>
        <v>5.1908809233863762E-3</v>
      </c>
      <c r="S40" s="11">
        <f t="shared" si="16"/>
        <v>32930.806900735377</v>
      </c>
      <c r="T40" s="12">
        <f>SUM(S40:$S$87)</f>
        <v>428766.12199746922</v>
      </c>
      <c r="U40" s="50">
        <f>SUM(T40:$T$87)</f>
        <v>4545105.640194363</v>
      </c>
      <c r="V40" s="52" t="e">
        <f t="shared" si="17"/>
        <v>#REF!</v>
      </c>
      <c r="W40" s="52" t="e">
        <f>SUM(V40:$V$87)</f>
        <v>#REF!</v>
      </c>
      <c r="X40" s="52" t="e">
        <f>SUM(W40:$W$87)</f>
        <v>#REF!</v>
      </c>
    </row>
    <row r="41" spans="2:24" x14ac:dyDescent="0.25">
      <c r="B41" s="41">
        <v>55</v>
      </c>
      <c r="C41" s="43">
        <v>5.5398911251780258E-3</v>
      </c>
      <c r="D41" s="44">
        <f t="shared" si="11"/>
        <v>910262.85076013056</v>
      </c>
      <c r="E41" s="45">
        <f t="shared" si="7"/>
        <v>5042.7570885052974</v>
      </c>
      <c r="F41" s="46">
        <f t="shared" si="8"/>
        <v>907741.47221587796</v>
      </c>
      <c r="G41" s="45">
        <f>SUM(F41:$F$86)</f>
        <v>23219911.39791967</v>
      </c>
      <c r="H41" s="48">
        <f t="shared" si="9"/>
        <v>25.509017948529358</v>
      </c>
      <c r="K41" s="22">
        <v>55</v>
      </c>
      <c r="L41" s="21">
        <f t="shared" si="10"/>
        <v>910262.85076013056</v>
      </c>
      <c r="M41" s="12">
        <f t="shared" si="12"/>
        <v>5042.7570885053137</v>
      </c>
      <c r="N41" s="12">
        <f t="shared" si="13"/>
        <v>907741.47221587785</v>
      </c>
      <c r="O41" s="12">
        <f>SUM(N41:$N$87)</f>
        <v>23219911.39791967</v>
      </c>
      <c r="P41" s="13">
        <f t="shared" si="14"/>
        <v>25.509017948529358</v>
      </c>
      <c r="Q41" s="14">
        <f t="shared" si="15"/>
        <v>0.99446010887482195</v>
      </c>
      <c r="R41" s="15">
        <f t="shared" si="4"/>
        <v>5.5398911251780536E-3</v>
      </c>
      <c r="S41" s="11">
        <f t="shared" si="16"/>
        <v>30803.824168690768</v>
      </c>
      <c r="T41" s="12">
        <f>SUM(S41:$S$87)</f>
        <v>395835.31509673386</v>
      </c>
      <c r="U41" s="50">
        <f>SUM(T41:$T$87)</f>
        <v>4116339.5181968939</v>
      </c>
      <c r="V41" s="52" t="e">
        <f t="shared" si="17"/>
        <v>#REF!</v>
      </c>
      <c r="W41" s="52" t="e">
        <f>SUM(V41:$V$87)</f>
        <v>#REF!</v>
      </c>
      <c r="X41" s="52" t="e">
        <f>SUM(W41:$W$87)</f>
        <v>#REF!</v>
      </c>
    </row>
    <row r="42" spans="2:24" x14ac:dyDescent="0.25">
      <c r="B42" s="41">
        <v>56</v>
      </c>
      <c r="C42" s="43">
        <v>5.9415003657045809E-3</v>
      </c>
      <c r="D42" s="44">
        <f t="shared" si="11"/>
        <v>905220.09367162525</v>
      </c>
      <c r="E42" s="45">
        <f t="shared" si="7"/>
        <v>5378.3655175930962</v>
      </c>
      <c r="F42" s="46">
        <f t="shared" si="8"/>
        <v>902530.91091282875</v>
      </c>
      <c r="G42" s="45">
        <f>SUM(F42:$F$86)</f>
        <v>22312169.92570379</v>
      </c>
      <c r="H42" s="48">
        <f t="shared" si="9"/>
        <v>24.648336997474651</v>
      </c>
      <c r="K42" s="22">
        <v>56</v>
      </c>
      <c r="L42" s="21">
        <f t="shared" si="10"/>
        <v>905220.09367162525</v>
      </c>
      <c r="M42" s="12">
        <f t="shared" si="12"/>
        <v>5378.3655175931053</v>
      </c>
      <c r="N42" s="12">
        <f t="shared" si="13"/>
        <v>902530.91091282875</v>
      </c>
      <c r="O42" s="12">
        <f>SUM(N42:$N$87)</f>
        <v>22312169.925703794</v>
      </c>
      <c r="P42" s="13">
        <f t="shared" si="14"/>
        <v>24.648336997474654</v>
      </c>
      <c r="Q42" s="14">
        <f t="shared" si="15"/>
        <v>0.99405849963429538</v>
      </c>
      <c r="R42" s="15">
        <f t="shared" si="4"/>
        <v>5.9415003657046217E-3</v>
      </c>
      <c r="S42" s="11">
        <f t="shared" si="16"/>
        <v>28804.113151440622</v>
      </c>
      <c r="T42" s="12">
        <f>SUM(S42:$S$87)</f>
        <v>365031.49092804315</v>
      </c>
      <c r="U42" s="50">
        <f>SUM(T42:$T$87)</f>
        <v>3720504.2031001598</v>
      </c>
      <c r="V42" s="52" t="e">
        <f t="shared" si="17"/>
        <v>#REF!</v>
      </c>
      <c r="W42" s="52" t="e">
        <f>SUM(V42:$V$87)</f>
        <v>#REF!</v>
      </c>
      <c r="X42" s="52" t="e">
        <f>SUM(W42:$W$87)</f>
        <v>#REF!</v>
      </c>
    </row>
    <row r="43" spans="2:24" x14ac:dyDescent="0.25">
      <c r="B43" s="41">
        <v>57</v>
      </c>
      <c r="C43" s="43">
        <v>6.3984786512073077E-3</v>
      </c>
      <c r="D43" s="44">
        <f t="shared" si="11"/>
        <v>899841.72815403214</v>
      </c>
      <c r="E43" s="45">
        <f t="shared" si="7"/>
        <v>5757.6180870590642</v>
      </c>
      <c r="F43" s="46">
        <f t="shared" si="8"/>
        <v>896962.91911050258</v>
      </c>
      <c r="G43" s="45">
        <f>SUM(F43:$F$86)</f>
        <v>21409639.014790963</v>
      </c>
      <c r="H43" s="48">
        <f t="shared" si="9"/>
        <v>23.792671916550781</v>
      </c>
      <c r="K43" s="22">
        <v>57</v>
      </c>
      <c r="L43" s="21">
        <f t="shared" si="10"/>
        <v>899841.72815403214</v>
      </c>
      <c r="M43" s="12">
        <f t="shared" si="12"/>
        <v>5757.6180870591197</v>
      </c>
      <c r="N43" s="12">
        <f t="shared" si="13"/>
        <v>896962.91911050258</v>
      </c>
      <c r="O43" s="12">
        <f>SUM(N43:$N$87)</f>
        <v>21409639.014790967</v>
      </c>
      <c r="P43" s="13">
        <f t="shared" si="14"/>
        <v>23.792671916550784</v>
      </c>
      <c r="Q43" s="14">
        <f t="shared" si="15"/>
        <v>0.99360152134879265</v>
      </c>
      <c r="R43" s="15">
        <f t="shared" si="4"/>
        <v>6.398478651207351E-3</v>
      </c>
      <c r="S43" s="11">
        <f t="shared" si="16"/>
        <v>26923.341328272254</v>
      </c>
      <c r="T43" s="12">
        <f>SUM(S43:$S$87)</f>
        <v>336227.37777660246</v>
      </c>
      <c r="U43" s="50">
        <f>SUM(T43:$T$87)</f>
        <v>3355472.7121721162</v>
      </c>
      <c r="V43" s="52" t="e">
        <f t="shared" si="17"/>
        <v>#REF!</v>
      </c>
      <c r="W43" s="52" t="e">
        <f>SUM(V43:$V$87)</f>
        <v>#REF!</v>
      </c>
      <c r="X43" s="52" t="e">
        <f>SUM(W43:$W$87)</f>
        <v>#REF!</v>
      </c>
    </row>
    <row r="44" spans="2:24" x14ac:dyDescent="0.25">
      <c r="B44" s="41">
        <v>58</v>
      </c>
      <c r="C44" s="43">
        <v>6.8651462808894696E-3</v>
      </c>
      <c r="D44" s="44">
        <f t="shared" si="11"/>
        <v>894084.11006697302</v>
      </c>
      <c r="E44" s="45">
        <f t="shared" si="7"/>
        <v>6138.0182030286514</v>
      </c>
      <c r="F44" s="46">
        <f t="shared" si="8"/>
        <v>891015.10096545867</v>
      </c>
      <c r="G44" s="45">
        <f>SUM(F44:$F$86)</f>
        <v>20512676.095680464</v>
      </c>
      <c r="H44" s="48">
        <f t="shared" si="9"/>
        <v>22.942669335823364</v>
      </c>
      <c r="K44" s="22">
        <v>58</v>
      </c>
      <c r="L44" s="21">
        <f t="shared" si="10"/>
        <v>894084.11006697302</v>
      </c>
      <c r="M44" s="12">
        <f t="shared" si="12"/>
        <v>6138.0182030285941</v>
      </c>
      <c r="N44" s="12">
        <f t="shared" si="13"/>
        <v>891015.10096545867</v>
      </c>
      <c r="O44" s="12">
        <f>SUM(N44:$N$87)</f>
        <v>20512676.095680464</v>
      </c>
      <c r="P44" s="13">
        <f t="shared" si="14"/>
        <v>22.942669335823364</v>
      </c>
      <c r="Q44" s="14">
        <f t="shared" si="15"/>
        <v>0.99313485371911059</v>
      </c>
      <c r="R44" s="15">
        <f t="shared" si="4"/>
        <v>6.8651462808894115E-3</v>
      </c>
      <c r="S44" s="11">
        <f t="shared" si="16"/>
        <v>25153.806209275164</v>
      </c>
      <c r="T44" s="12">
        <f>SUM(S44:$S$87)</f>
        <v>309304.03644833033</v>
      </c>
      <c r="U44" s="50">
        <f>SUM(T44:$T$87)</f>
        <v>3019245.3343955139</v>
      </c>
      <c r="V44" s="52" t="e">
        <f t="shared" si="17"/>
        <v>#REF!</v>
      </c>
      <c r="W44" s="52" t="e">
        <f>SUM(V44:$V$87)</f>
        <v>#REF!</v>
      </c>
      <c r="X44" s="52" t="e">
        <f>SUM(W44:$W$87)</f>
        <v>#REF!</v>
      </c>
    </row>
    <row r="45" spans="2:24" x14ac:dyDescent="0.25">
      <c r="B45" s="41">
        <v>59</v>
      </c>
      <c r="C45" s="43">
        <v>7.3271823621683637E-3</v>
      </c>
      <c r="D45" s="44">
        <f t="shared" si="11"/>
        <v>887946.09186394443</v>
      </c>
      <c r="E45" s="45">
        <f t="shared" si="7"/>
        <v>6506.142942861823</v>
      </c>
      <c r="F45" s="46">
        <f t="shared" si="8"/>
        <v>884693.02039251348</v>
      </c>
      <c r="G45" s="45">
        <f>SUM(F45:$F$86)</f>
        <v>19621660.994715005</v>
      </c>
      <c r="H45" s="48">
        <f t="shared" si="9"/>
        <v>22.097806583647348</v>
      </c>
      <c r="K45" s="22">
        <v>59</v>
      </c>
      <c r="L45" s="21">
        <f t="shared" si="10"/>
        <v>887946.09186394443</v>
      </c>
      <c r="M45" s="12">
        <f t="shared" si="12"/>
        <v>6506.1429428617703</v>
      </c>
      <c r="N45" s="12">
        <f t="shared" si="13"/>
        <v>884693.0203925136</v>
      </c>
      <c r="O45" s="12">
        <f>SUM(N45:$N$87)</f>
        <v>19621660.994715005</v>
      </c>
      <c r="P45" s="13">
        <f t="shared" si="14"/>
        <v>22.097806583647348</v>
      </c>
      <c r="Q45" s="14">
        <f t="shared" si="15"/>
        <v>0.99267281763783166</v>
      </c>
      <c r="R45" s="15">
        <f t="shared" si="4"/>
        <v>7.3271823621683385E-3</v>
      </c>
      <c r="S45" s="11">
        <f t="shared" si="16"/>
        <v>23489.536107312975</v>
      </c>
      <c r="T45" s="12">
        <f>SUM(S45:$S$87)</f>
        <v>284150.23023905512</v>
      </c>
      <c r="U45" s="50">
        <f>SUM(T45:$T$87)</f>
        <v>2709941.2979471833</v>
      </c>
      <c r="V45" s="52" t="e">
        <f t="shared" si="17"/>
        <v>#REF!</v>
      </c>
      <c r="W45" s="52" t="e">
        <f>SUM(V45:$V$87)</f>
        <v>#REF!</v>
      </c>
      <c r="X45" s="52" t="e">
        <f>SUM(W45:$W$87)</f>
        <v>#REF!</v>
      </c>
    </row>
    <row r="46" spans="2:24" x14ac:dyDescent="0.25">
      <c r="B46" s="41">
        <v>60</v>
      </c>
      <c r="C46" s="43">
        <v>7.7897709243355687E-3</v>
      </c>
      <c r="D46" s="44">
        <f t="shared" si="11"/>
        <v>881439.94892108266</v>
      </c>
      <c r="E46" s="45">
        <f t="shared" si="7"/>
        <v>6866.2152856532784</v>
      </c>
      <c r="F46" s="46">
        <f t="shared" si="8"/>
        <v>878006.84127825603</v>
      </c>
      <c r="G46" s="45">
        <f>SUM(F46:$F$86)</f>
        <v>18736967.97432249</v>
      </c>
      <c r="H46" s="48">
        <f t="shared" si="9"/>
        <v>21.257225744371219</v>
      </c>
      <c r="K46" s="22">
        <v>60</v>
      </c>
      <c r="L46" s="21">
        <f t="shared" si="10"/>
        <v>881439.94892108266</v>
      </c>
      <c r="M46" s="12">
        <f t="shared" si="12"/>
        <v>6866.2152856532484</v>
      </c>
      <c r="N46" s="12">
        <f t="shared" si="13"/>
        <v>878006.84127825603</v>
      </c>
      <c r="O46" s="12">
        <f>SUM(N46:$N$87)</f>
        <v>18736967.97432249</v>
      </c>
      <c r="P46" s="13">
        <f t="shared" si="14"/>
        <v>21.257225744371219</v>
      </c>
      <c r="Q46" s="14">
        <f t="shared" si="15"/>
        <v>0.99221022907566447</v>
      </c>
      <c r="R46" s="15">
        <f t="shared" si="4"/>
        <v>7.7897709243355262E-3</v>
      </c>
      <c r="S46" s="11">
        <f t="shared" si="16"/>
        <v>21925.175357453649</v>
      </c>
      <c r="T46" s="12">
        <f>SUM(S46:$S$87)</f>
        <v>260660.69413174191</v>
      </c>
      <c r="U46" s="50">
        <f>SUM(T46:$T$87)</f>
        <v>2425791.0677081281</v>
      </c>
      <c r="V46" s="52" t="e">
        <f t="shared" si="17"/>
        <v>#REF!</v>
      </c>
      <c r="W46" s="52" t="e">
        <f>SUM(V46:$V$87)</f>
        <v>#REF!</v>
      </c>
      <c r="X46" s="52" t="e">
        <f>SUM(W46:$W$87)</f>
        <v>#REF!</v>
      </c>
    </row>
    <row r="47" spans="2:24" x14ac:dyDescent="0.25">
      <c r="B47" s="41">
        <v>61</v>
      </c>
      <c r="C47" s="43">
        <v>8.388018613483773E-3</v>
      </c>
      <c r="D47" s="44">
        <f t="shared" si="11"/>
        <v>874573.73363542941</v>
      </c>
      <c r="E47" s="45">
        <f t="shared" si="7"/>
        <v>7335.9407565979809</v>
      </c>
      <c r="F47" s="46">
        <f t="shared" si="8"/>
        <v>870905.7632571304</v>
      </c>
      <c r="G47" s="45">
        <f>SUM(F47:$F$86)</f>
        <v>17858961.133044235</v>
      </c>
      <c r="H47" s="48">
        <f t="shared" si="9"/>
        <v>20.420189226136575</v>
      </c>
      <c r="K47" s="22">
        <v>61</v>
      </c>
      <c r="L47" s="21">
        <f t="shared" si="10"/>
        <v>874573.73363542941</v>
      </c>
      <c r="M47" s="12">
        <f t="shared" si="12"/>
        <v>7335.9407565980218</v>
      </c>
      <c r="N47" s="12">
        <f t="shared" si="13"/>
        <v>870905.7632571304</v>
      </c>
      <c r="O47" s="12">
        <f>SUM(N47:$N$87)</f>
        <v>17858961.133044235</v>
      </c>
      <c r="P47" s="13">
        <f t="shared" si="14"/>
        <v>20.420189226136575</v>
      </c>
      <c r="Q47" s="14">
        <f t="shared" si="15"/>
        <v>0.99161198138651618</v>
      </c>
      <c r="R47" s="15">
        <f t="shared" si="4"/>
        <v>8.3880186134838164E-3</v>
      </c>
      <c r="S47" s="11">
        <f t="shared" si="16"/>
        <v>20455.461461159568</v>
      </c>
      <c r="T47" s="12">
        <f>SUM(S47:$S$87)</f>
        <v>238735.51877428827</v>
      </c>
      <c r="U47" s="50">
        <f>SUM(T47:$T$87)</f>
        <v>2165130.3735763854</v>
      </c>
      <c r="V47" s="52" t="e">
        <f t="shared" si="17"/>
        <v>#REF!</v>
      </c>
      <c r="W47" s="52" t="e">
        <f>SUM(V47:$V$87)</f>
        <v>#REF!</v>
      </c>
      <c r="X47" s="52" t="e">
        <f>SUM(W47:$W$87)</f>
        <v>#REF!</v>
      </c>
    </row>
    <row r="48" spans="2:24" x14ac:dyDescent="0.25">
      <c r="B48" s="41">
        <v>62</v>
      </c>
      <c r="C48" s="43">
        <v>9.019935849174052E-3</v>
      </c>
      <c r="D48" s="44">
        <f t="shared" si="11"/>
        <v>867237.79287883139</v>
      </c>
      <c r="E48" s="45">
        <f t="shared" si="7"/>
        <v>7822.429257746353</v>
      </c>
      <c r="F48" s="46">
        <f t="shared" si="8"/>
        <v>863326.57824995823</v>
      </c>
      <c r="G48" s="45">
        <f>SUM(F48:$F$86)</f>
        <v>16988055.369787101</v>
      </c>
      <c r="H48" s="48">
        <f t="shared" si="9"/>
        <v>19.588693561652285</v>
      </c>
      <c r="K48" s="22">
        <v>62</v>
      </c>
      <c r="L48" s="21">
        <f t="shared" si="10"/>
        <v>867237.79287883139</v>
      </c>
      <c r="M48" s="12">
        <f t="shared" si="12"/>
        <v>7822.4292577463202</v>
      </c>
      <c r="N48" s="12">
        <f t="shared" si="13"/>
        <v>863326.57824995823</v>
      </c>
      <c r="O48" s="12">
        <f>SUM(N48:$N$87)</f>
        <v>16988055.369787101</v>
      </c>
      <c r="P48" s="13">
        <f t="shared" si="14"/>
        <v>19.588693561652285</v>
      </c>
      <c r="Q48" s="14">
        <f t="shared" si="15"/>
        <v>0.99098006415082596</v>
      </c>
      <c r="R48" s="15">
        <f t="shared" si="4"/>
        <v>9.0199358491740433E-3</v>
      </c>
      <c r="S48" s="11">
        <f t="shared" si="16"/>
        <v>19072.76038521482</v>
      </c>
      <c r="T48" s="12">
        <f>SUM(S48:$S$87)</f>
        <v>218280.05731312869</v>
      </c>
      <c r="U48" s="50">
        <f>SUM(T48:$T$87)</f>
        <v>1926394.8548020988</v>
      </c>
      <c r="V48" s="52" t="e">
        <f t="shared" si="17"/>
        <v>#REF!</v>
      </c>
      <c r="W48" s="52" t="e">
        <f>SUM(V48:$V$87)</f>
        <v>#REF!</v>
      </c>
      <c r="X48" s="52" t="e">
        <f>SUM(W48:$W$87)</f>
        <v>#REF!</v>
      </c>
    </row>
    <row r="49" spans="2:24" x14ac:dyDescent="0.25">
      <c r="B49" s="41">
        <v>63</v>
      </c>
      <c r="C49" s="43">
        <v>9.6410064952865901E-3</v>
      </c>
      <c r="D49" s="44">
        <f t="shared" si="11"/>
        <v>859415.36362108507</v>
      </c>
      <c r="E49" s="45">
        <f t="shared" si="7"/>
        <v>8285.6291028199685</v>
      </c>
      <c r="F49" s="46">
        <f t="shared" si="8"/>
        <v>855272.54906967503</v>
      </c>
      <c r="G49" s="45">
        <f>SUM(F49:$F$86)</f>
        <v>16124728.791537141</v>
      </c>
      <c r="H49" s="48">
        <f t="shared" si="9"/>
        <v>18.762439530516133</v>
      </c>
      <c r="K49" s="22">
        <v>63</v>
      </c>
      <c r="L49" s="21">
        <f t="shared" si="10"/>
        <v>859415.36362108507</v>
      </c>
      <c r="M49" s="12">
        <f t="shared" si="12"/>
        <v>8285.6291028199485</v>
      </c>
      <c r="N49" s="12">
        <f t="shared" si="13"/>
        <v>855272.54906967515</v>
      </c>
      <c r="O49" s="12">
        <f>SUM(N49:$N$87)</f>
        <v>16124728.791537141</v>
      </c>
      <c r="P49" s="13">
        <f t="shared" si="14"/>
        <v>18.762439530516133</v>
      </c>
      <c r="Q49" s="14">
        <f t="shared" si="15"/>
        <v>0.99035899350471346</v>
      </c>
      <c r="R49" s="15">
        <f t="shared" si="4"/>
        <v>9.6410064952865415E-3</v>
      </c>
      <c r="S49" s="11">
        <f t="shared" si="16"/>
        <v>17772.191170732036</v>
      </c>
      <c r="T49" s="12">
        <f>SUM(S49:$S$87)</f>
        <v>199207.29692791385</v>
      </c>
      <c r="U49" s="50">
        <f>SUM(T49:$T$87)</f>
        <v>1708114.7974889702</v>
      </c>
      <c r="V49" s="52" t="e">
        <f t="shared" si="17"/>
        <v>#REF!</v>
      </c>
      <c r="W49" s="52" t="e">
        <f>SUM(V49:$V$87)</f>
        <v>#REF!</v>
      </c>
      <c r="X49" s="52" t="e">
        <f>SUM(W49:$W$87)</f>
        <v>#REF!</v>
      </c>
    </row>
    <row r="50" spans="2:24" x14ac:dyDescent="0.25">
      <c r="B50" s="41">
        <v>64</v>
      </c>
      <c r="C50" s="43">
        <v>8.2912819825871689E-3</v>
      </c>
      <c r="D50" s="44">
        <f t="shared" si="11"/>
        <v>851129.73451826512</v>
      </c>
      <c r="E50" s="45">
        <f t="shared" si="7"/>
        <v>7056.9566326554923</v>
      </c>
      <c r="F50" s="46">
        <f t="shared" si="8"/>
        <v>847601.25620193733</v>
      </c>
      <c r="G50" s="45">
        <f>SUM(F50:$F$86)</f>
        <v>15269456.242467465</v>
      </c>
      <c r="H50" s="48">
        <f t="shared" si="9"/>
        <v>17.9402218289435</v>
      </c>
      <c r="K50" s="22">
        <v>64</v>
      </c>
      <c r="L50" s="21">
        <f t="shared" si="10"/>
        <v>851129.73451826512</v>
      </c>
      <c r="M50" s="12">
        <f t="shared" ref="M50:M81" si="18">-L51+L50</f>
        <v>7056.9566326554632</v>
      </c>
      <c r="N50" s="12">
        <f t="shared" ref="N50:N86" si="19">(L50+L51)/2</f>
        <v>847601.25620193733</v>
      </c>
      <c r="O50" s="12">
        <f>SUM(N50:$N$87)</f>
        <v>15269456.242467465</v>
      </c>
      <c r="P50" s="13">
        <f t="shared" ref="P50:P81" si="20">(O50/L50)</f>
        <v>17.9402218289435</v>
      </c>
      <c r="Q50" s="14">
        <f t="shared" ref="Q50:Q86" si="21">(L51)/L50</f>
        <v>0.99170871801741289</v>
      </c>
      <c r="R50" s="15">
        <f t="shared" ref="R50:R81" si="22">1-Q50</f>
        <v>8.2912819825871065E-3</v>
      </c>
      <c r="S50" s="11">
        <f t="shared" ref="S50:S86" si="23">((1+$T$4)^(-K50))*(L50)</f>
        <v>16549.928876558093</v>
      </c>
      <c r="T50" s="12">
        <f>SUM(S50:$S$87)</f>
        <v>181435.10575718179</v>
      </c>
      <c r="U50" s="50">
        <f>SUM(T50:$T$87)</f>
        <v>1508907.5005610562</v>
      </c>
      <c r="V50" s="52" t="e">
        <f t="shared" ref="V50:V86" si="24">((1+$W$3)^(-K50))*(L50)</f>
        <v>#REF!</v>
      </c>
      <c r="W50" s="52" t="e">
        <f>SUM(V50:$V$87)</f>
        <v>#REF!</v>
      </c>
      <c r="X50" s="52" t="e">
        <f>SUM(W50:$W$87)</f>
        <v>#REF!</v>
      </c>
    </row>
    <row r="51" spans="2:24" x14ac:dyDescent="0.25">
      <c r="B51" s="41">
        <v>65</v>
      </c>
      <c r="C51" s="43">
        <v>8.442110226431071E-3</v>
      </c>
      <c r="D51" s="44">
        <f t="shared" si="11"/>
        <v>844072.77788560966</v>
      </c>
      <c r="E51" s="45">
        <f t="shared" si="7"/>
        <v>7125.7554300401871</v>
      </c>
      <c r="F51" s="46">
        <f t="shared" si="8"/>
        <v>840509.90017058956</v>
      </c>
      <c r="G51" s="45">
        <f>SUM(F51:$F$86)</f>
        <v>14421854.986265527</v>
      </c>
      <c r="H51" s="48">
        <f t="shared" si="9"/>
        <v>17.086032584052845</v>
      </c>
      <c r="K51" s="22">
        <v>65</v>
      </c>
      <c r="L51" s="21">
        <f t="shared" si="10"/>
        <v>844072.77788560966</v>
      </c>
      <c r="M51" s="12">
        <f t="shared" si="18"/>
        <v>7125.7554300401825</v>
      </c>
      <c r="N51" s="12">
        <f t="shared" si="19"/>
        <v>840509.90017058956</v>
      </c>
      <c r="O51" s="12">
        <f>SUM(N51:$N$87)</f>
        <v>14421854.986265527</v>
      </c>
      <c r="P51" s="13">
        <f t="shared" si="20"/>
        <v>17.086032584052845</v>
      </c>
      <c r="Q51" s="14">
        <f t="shared" si="21"/>
        <v>0.99155788977356896</v>
      </c>
      <c r="R51" s="15">
        <f t="shared" si="22"/>
        <v>8.4421102264310433E-3</v>
      </c>
      <c r="S51" s="11">
        <f t="shared" si="23"/>
        <v>15432.73037089872</v>
      </c>
      <c r="T51" s="12">
        <f>SUM(S51:$S$87)</f>
        <v>164885.17688062371</v>
      </c>
      <c r="U51" s="50">
        <f>SUM(T51:$T$87)</f>
        <v>1327472.3948038744</v>
      </c>
      <c r="V51" s="52" t="e">
        <f t="shared" si="24"/>
        <v>#REF!</v>
      </c>
      <c r="W51" s="52" t="e">
        <f>SUM(V51:$V$87)</f>
        <v>#REF!</v>
      </c>
      <c r="X51" s="52" t="e">
        <f>SUM(W51:$W$87)</f>
        <v>#REF!</v>
      </c>
    </row>
    <row r="52" spans="2:24" x14ac:dyDescent="0.25">
      <c r="B52" s="41">
        <v>66</v>
      </c>
      <c r="C52" s="43">
        <v>8.7062680047817094E-3</v>
      </c>
      <c r="D52" s="44">
        <f t="shared" si="11"/>
        <v>836947.02245556947</v>
      </c>
      <c r="E52" s="45">
        <f t="shared" si="7"/>
        <v>7286.6850833022436</v>
      </c>
      <c r="F52" s="46">
        <f t="shared" si="8"/>
        <v>833303.67991391837</v>
      </c>
      <c r="G52" s="45">
        <f>SUM(F52:$F$86)</f>
        <v>13581345.08609494</v>
      </c>
      <c r="H52" s="48">
        <f t="shared" si="9"/>
        <v>16.22724583719506</v>
      </c>
      <c r="K52" s="22">
        <v>66</v>
      </c>
      <c r="L52" s="21">
        <f t="shared" si="10"/>
        <v>836947.02245556947</v>
      </c>
      <c r="M52" s="12">
        <f t="shared" si="18"/>
        <v>7286.6850833022036</v>
      </c>
      <c r="N52" s="12">
        <f t="shared" si="19"/>
        <v>833303.67991391837</v>
      </c>
      <c r="O52" s="12">
        <f>SUM(N52:$N$87)</f>
        <v>13581345.086094936</v>
      </c>
      <c r="P52" s="13">
        <f t="shared" si="20"/>
        <v>16.227245837195056</v>
      </c>
      <c r="Q52" s="14">
        <f t="shared" si="21"/>
        <v>0.99129373199521831</v>
      </c>
      <c r="R52" s="15">
        <f t="shared" si="22"/>
        <v>8.706268004781692E-3</v>
      </c>
      <c r="S52" s="11">
        <f t="shared" si="23"/>
        <v>14388.759341807998</v>
      </c>
      <c r="T52" s="12">
        <f>SUM(S52:$S$87)</f>
        <v>149452.44650972501</v>
      </c>
      <c r="U52" s="50">
        <f>SUM(T52:$T$87)</f>
        <v>1162587.2179232507</v>
      </c>
      <c r="V52" s="52" t="e">
        <f t="shared" si="24"/>
        <v>#REF!</v>
      </c>
      <c r="W52" s="52" t="e">
        <f>SUM(V52:$V$87)</f>
        <v>#REF!</v>
      </c>
      <c r="X52" s="52" t="e">
        <f>SUM(W52:$W$87)</f>
        <v>#REF!</v>
      </c>
    </row>
    <row r="53" spans="2:24" x14ac:dyDescent="0.25">
      <c r="B53" s="41">
        <v>67</v>
      </c>
      <c r="C53" s="43">
        <v>9.0885553412985813E-3</v>
      </c>
      <c r="D53" s="44">
        <f t="shared" si="11"/>
        <v>829660.33737226727</v>
      </c>
      <c r="E53" s="45">
        <f t="shared" si="7"/>
        <v>7540.4138906883027</v>
      </c>
      <c r="F53" s="46">
        <f t="shared" si="8"/>
        <v>825890.13042692316</v>
      </c>
      <c r="G53" s="45">
        <f>SUM(F53:$F$86)</f>
        <v>12748041.406181021</v>
      </c>
      <c r="H53" s="48">
        <f t="shared" si="9"/>
        <v>15.365374035544615</v>
      </c>
      <c r="K53" s="22">
        <v>67</v>
      </c>
      <c r="L53" s="21">
        <f t="shared" si="10"/>
        <v>829660.33737226727</v>
      </c>
      <c r="M53" s="12">
        <f t="shared" si="18"/>
        <v>7540.4138906883309</v>
      </c>
      <c r="N53" s="12">
        <f t="shared" si="19"/>
        <v>825890.13042692305</v>
      </c>
      <c r="O53" s="12">
        <f>SUM(N53:$N$87)</f>
        <v>12748041.406181021</v>
      </c>
      <c r="P53" s="13">
        <f t="shared" si="20"/>
        <v>15.365374035544615</v>
      </c>
      <c r="Q53" s="14">
        <f t="shared" si="21"/>
        <v>0.9909114446587014</v>
      </c>
      <c r="R53" s="15">
        <f t="shared" si="22"/>
        <v>9.0885553412985987E-3</v>
      </c>
      <c r="S53" s="11">
        <f t="shared" si="23"/>
        <v>13411.835398892254</v>
      </c>
      <c r="T53" s="12">
        <f>SUM(S53:$S$87)</f>
        <v>135063.68716791706</v>
      </c>
      <c r="U53" s="50">
        <f>SUM(T53:$T$87)</f>
        <v>1013134.7714135252</v>
      </c>
      <c r="V53" s="52" t="e">
        <f t="shared" si="24"/>
        <v>#REF!</v>
      </c>
      <c r="W53" s="52" t="e">
        <f>SUM(V53:$V$87)</f>
        <v>#REF!</v>
      </c>
      <c r="X53" s="52" t="e">
        <f>SUM(W53:$W$87)</f>
        <v>#REF!</v>
      </c>
    </row>
    <row r="54" spans="2:24" x14ac:dyDescent="0.25">
      <c r="B54" s="41">
        <v>68</v>
      </c>
      <c r="C54" s="43">
        <v>9.6071099704302197E-3</v>
      </c>
      <c r="D54" s="44">
        <f t="shared" si="11"/>
        <v>822119.92348157894</v>
      </c>
      <c r="E54" s="45">
        <f t="shared" si="7"/>
        <v>7898.1965137692059</v>
      </c>
      <c r="F54" s="46">
        <f t="shared" si="8"/>
        <v>818170.82522469433</v>
      </c>
      <c r="G54" s="45">
        <f>SUM(F54:$F$86)</f>
        <v>11922151.275754096</v>
      </c>
      <c r="H54" s="48">
        <f t="shared" si="9"/>
        <v>14.501717979616915</v>
      </c>
      <c r="K54" s="22">
        <v>68</v>
      </c>
      <c r="L54" s="21">
        <f t="shared" si="10"/>
        <v>822119.92348157894</v>
      </c>
      <c r="M54" s="12">
        <f t="shared" si="18"/>
        <v>7898.1965137692168</v>
      </c>
      <c r="N54" s="12">
        <f t="shared" si="19"/>
        <v>818170.82522469433</v>
      </c>
      <c r="O54" s="12">
        <f>SUM(N54:$N$87)</f>
        <v>11922151.275754096</v>
      </c>
      <c r="P54" s="13">
        <f t="shared" si="20"/>
        <v>14.501717979616915</v>
      </c>
      <c r="Q54" s="14">
        <f t="shared" si="21"/>
        <v>0.99039289002956976</v>
      </c>
      <c r="R54" s="15">
        <f t="shared" si="22"/>
        <v>9.6071099704302387E-3</v>
      </c>
      <c r="S54" s="11">
        <f t="shared" si="23"/>
        <v>12496.418608971353</v>
      </c>
      <c r="T54" s="12">
        <f>SUM(S54:$S$87)</f>
        <v>121651.85176902486</v>
      </c>
      <c r="U54" s="50">
        <f>SUM(T54:$T$87)</f>
        <v>878071.08424560819</v>
      </c>
      <c r="V54" s="52" t="e">
        <f t="shared" si="24"/>
        <v>#REF!</v>
      </c>
      <c r="W54" s="52" t="e">
        <f>SUM(V54:$V$87)</f>
        <v>#REF!</v>
      </c>
      <c r="X54" s="52" t="e">
        <f>SUM(W54:$W$87)</f>
        <v>#REF!</v>
      </c>
    </row>
    <row r="55" spans="2:24" x14ac:dyDescent="0.25">
      <c r="B55" s="41">
        <v>69</v>
      </c>
      <c r="C55" s="43">
        <v>1.0289493268752446E-2</v>
      </c>
      <c r="D55" s="44">
        <f t="shared" si="11"/>
        <v>814221.72696780972</v>
      </c>
      <c r="E55" s="45">
        <f t="shared" si="7"/>
        <v>8377.92897890727</v>
      </c>
      <c r="F55" s="46">
        <f t="shared" si="8"/>
        <v>810032.76247835613</v>
      </c>
      <c r="G55" s="45">
        <f>SUM(F55:$F$86)</f>
        <v>11103980.450529402</v>
      </c>
      <c r="H55" s="48">
        <f t="shared" si="9"/>
        <v>13.637538870254685</v>
      </c>
      <c r="K55" s="22">
        <v>69</v>
      </c>
      <c r="L55" s="21">
        <f t="shared" si="10"/>
        <v>814221.72696780972</v>
      </c>
      <c r="M55" s="12">
        <f t="shared" si="18"/>
        <v>8377.9289789072936</v>
      </c>
      <c r="N55" s="12">
        <f t="shared" si="19"/>
        <v>810032.76247835602</v>
      </c>
      <c r="O55" s="12">
        <f>SUM(N55:$N$87)</f>
        <v>11103980.450529402</v>
      </c>
      <c r="P55" s="13">
        <f t="shared" si="20"/>
        <v>13.637538870254685</v>
      </c>
      <c r="Q55" s="14">
        <f t="shared" si="21"/>
        <v>0.9897105067312475</v>
      </c>
      <c r="R55" s="15">
        <f t="shared" si="22"/>
        <v>1.0289493268752503E-2</v>
      </c>
      <c r="S55" s="11">
        <f t="shared" si="23"/>
        <v>11637.389883552831</v>
      </c>
      <c r="T55" s="12">
        <f>SUM(S55:$S$87)</f>
        <v>109155.43316005351</v>
      </c>
      <c r="U55" s="50">
        <f>SUM(T55:$T$87)</f>
        <v>756419.23247658333</v>
      </c>
      <c r="V55" s="52" t="e">
        <f t="shared" si="24"/>
        <v>#REF!</v>
      </c>
      <c r="W55" s="52" t="e">
        <f>SUM(V55:$V$87)</f>
        <v>#REF!</v>
      </c>
      <c r="X55" s="52" t="e">
        <f>SUM(W55:$W$87)</f>
        <v>#REF!</v>
      </c>
    </row>
    <row r="56" spans="2:24" x14ac:dyDescent="0.25">
      <c r="B56" s="41">
        <v>70</v>
      </c>
      <c r="C56" s="43">
        <v>1.115812653504003E-2</v>
      </c>
      <c r="D56" s="44">
        <f t="shared" si="11"/>
        <v>805843.79798890243</v>
      </c>
      <c r="E56" s="45">
        <f t="shared" si="7"/>
        <v>8991.7070654374093</v>
      </c>
      <c r="F56" s="46">
        <f t="shared" si="8"/>
        <v>801347.9444561837</v>
      </c>
      <c r="G56" s="45">
        <f>SUM(F56:$F$86)</f>
        <v>10293947.688051047</v>
      </c>
      <c r="H56" s="48">
        <f t="shared" si="9"/>
        <v>12.774122868155162</v>
      </c>
      <c r="K56" s="22">
        <v>70</v>
      </c>
      <c r="L56" s="21">
        <f t="shared" si="10"/>
        <v>805843.79798890243</v>
      </c>
      <c r="M56" s="12">
        <f t="shared" si="18"/>
        <v>8991.7070654374547</v>
      </c>
      <c r="N56" s="12">
        <f t="shared" si="19"/>
        <v>801347.9444561837</v>
      </c>
      <c r="O56" s="12">
        <f>SUM(N56:$N$87)</f>
        <v>10293947.688051047</v>
      </c>
      <c r="P56" s="13">
        <f t="shared" si="20"/>
        <v>12.774122868155162</v>
      </c>
      <c r="Q56" s="14">
        <f t="shared" si="21"/>
        <v>0.98884187346495989</v>
      </c>
      <c r="R56" s="15">
        <f t="shared" si="22"/>
        <v>1.1158126535040114E-2</v>
      </c>
      <c r="S56" s="11">
        <f t="shared" si="23"/>
        <v>10829.945499464189</v>
      </c>
      <c r="T56" s="12">
        <f>SUM(S56:$S$87)</f>
        <v>97518.043276500684</v>
      </c>
      <c r="U56" s="50">
        <f>SUM(T56:$T$87)</f>
        <v>647263.79931652977</v>
      </c>
      <c r="V56" s="52" t="e">
        <f t="shared" si="24"/>
        <v>#REF!</v>
      </c>
      <c r="W56" s="52" t="e">
        <f>SUM(V56:$V$87)</f>
        <v>#REF!</v>
      </c>
      <c r="X56" s="52" t="e">
        <f>SUM(W56:$W$87)</f>
        <v>#REF!</v>
      </c>
    </row>
    <row r="57" spans="2:24" x14ac:dyDescent="0.25">
      <c r="B57" s="41">
        <v>71</v>
      </c>
      <c r="C57" s="43">
        <v>1.3401070518435712E-2</v>
      </c>
      <c r="D57" s="44">
        <f t="shared" si="11"/>
        <v>796852.09092346497</v>
      </c>
      <c r="E57" s="45">
        <f t="shared" si="7"/>
        <v>10678.671063228299</v>
      </c>
      <c r="F57" s="46">
        <f t="shared" si="8"/>
        <v>791512.75539185083</v>
      </c>
      <c r="G57" s="45">
        <f>SUM(F57:$F$86)</f>
        <v>9492599.7435948644</v>
      </c>
      <c r="H57" s="48">
        <f t="shared" si="9"/>
        <v>11.912624502991481</v>
      </c>
      <c r="K57" s="22">
        <v>71</v>
      </c>
      <c r="L57" s="21">
        <f t="shared" si="10"/>
        <v>796852.09092346497</v>
      </c>
      <c r="M57" s="12">
        <f t="shared" si="18"/>
        <v>10678.671063228277</v>
      </c>
      <c r="N57" s="12">
        <f t="shared" si="19"/>
        <v>791512.75539185083</v>
      </c>
      <c r="O57" s="12">
        <f>SUM(N57:$N$87)</f>
        <v>9492599.7435948644</v>
      </c>
      <c r="P57" s="13">
        <f t="shared" si="20"/>
        <v>11.912624502991481</v>
      </c>
      <c r="Q57" s="14">
        <f t="shared" si="21"/>
        <v>0.98659892948156436</v>
      </c>
      <c r="R57" s="15">
        <f t="shared" si="22"/>
        <v>1.3401070518435643E-2</v>
      </c>
      <c r="S57" s="11">
        <f t="shared" si="23"/>
        <v>10069.678981865145</v>
      </c>
      <c r="T57" s="12">
        <f>SUM(S57:$S$87)</f>
        <v>86688.09777703647</v>
      </c>
      <c r="U57" s="50">
        <f>SUM(T57:$T$87)</f>
        <v>549745.75604002899</v>
      </c>
      <c r="V57" s="52" t="e">
        <f t="shared" si="24"/>
        <v>#REF!</v>
      </c>
      <c r="W57" s="52" t="e">
        <f>SUM(V57:$V$87)</f>
        <v>#REF!</v>
      </c>
      <c r="X57" s="52" t="e">
        <f>SUM(W57:$W$87)</f>
        <v>#REF!</v>
      </c>
    </row>
    <row r="58" spans="2:24" x14ac:dyDescent="0.25">
      <c r="B58" s="41">
        <v>72</v>
      </c>
      <c r="C58" s="43">
        <v>1.6097464072684482E-2</v>
      </c>
      <c r="D58" s="44">
        <f t="shared" si="11"/>
        <v>786173.4198602367</v>
      </c>
      <c r="E58" s="45">
        <f t="shared" si="7"/>
        <v>12655.398381099652</v>
      </c>
      <c r="F58" s="46">
        <f t="shared" si="8"/>
        <v>779845.72066968691</v>
      </c>
      <c r="G58" s="45">
        <f>SUM(F58:$F$86)</f>
        <v>8701086.9882030133</v>
      </c>
      <c r="H58" s="48">
        <f t="shared" si="9"/>
        <v>11.067643306676361</v>
      </c>
      <c r="K58" s="22">
        <v>72</v>
      </c>
      <c r="L58" s="21">
        <f t="shared" si="10"/>
        <v>786173.4198602367</v>
      </c>
      <c r="M58" s="12">
        <f t="shared" si="18"/>
        <v>12655.398381099687</v>
      </c>
      <c r="N58" s="12">
        <f t="shared" si="19"/>
        <v>779845.72066968679</v>
      </c>
      <c r="O58" s="12">
        <f>SUM(N58:$N$87)</f>
        <v>8701086.9882030133</v>
      </c>
      <c r="P58" s="13">
        <f t="shared" si="20"/>
        <v>11.067643306676361</v>
      </c>
      <c r="Q58" s="14">
        <f t="shared" si="21"/>
        <v>0.98390253592731547</v>
      </c>
      <c r="R58" s="15">
        <f t="shared" si="22"/>
        <v>1.6097464072684531E-2</v>
      </c>
      <c r="S58" s="11">
        <f t="shared" si="23"/>
        <v>9341.5463128642805</v>
      </c>
      <c r="T58" s="12">
        <f>SUM(S58:$S$87)</f>
        <v>76618.418795171325</v>
      </c>
      <c r="U58" s="50">
        <f>SUM(T58:$T$87)</f>
        <v>463057.65826299234</v>
      </c>
      <c r="V58" s="52" t="e">
        <f t="shared" si="24"/>
        <v>#REF!</v>
      </c>
      <c r="W58" s="52" t="e">
        <f>SUM(V58:$V$87)</f>
        <v>#REF!</v>
      </c>
      <c r="X58" s="52" t="e">
        <f>SUM(W58:$W$87)</f>
        <v>#REF!</v>
      </c>
    </row>
    <row r="59" spans="2:24" x14ac:dyDescent="0.25">
      <c r="B59" s="41">
        <v>73</v>
      </c>
      <c r="C59" s="43">
        <v>1.9588611439647692E-2</v>
      </c>
      <c r="D59" s="44">
        <f t="shared" si="11"/>
        <v>773518.02147913701</v>
      </c>
      <c r="E59" s="45">
        <f t="shared" si="7"/>
        <v>15152.143964319872</v>
      </c>
      <c r="F59" s="46">
        <f t="shared" si="8"/>
        <v>765941.94949697703</v>
      </c>
      <c r="G59" s="45">
        <f>SUM(F59:$F$86)</f>
        <v>7921241.2675333265</v>
      </c>
      <c r="H59" s="48">
        <f t="shared" si="9"/>
        <v>10.240538743216566</v>
      </c>
      <c r="K59" s="22">
        <v>73</v>
      </c>
      <c r="L59" s="21">
        <f t="shared" si="10"/>
        <v>773518.02147913701</v>
      </c>
      <c r="M59" s="12">
        <f t="shared" si="18"/>
        <v>15152.143964319839</v>
      </c>
      <c r="N59" s="12">
        <f t="shared" si="19"/>
        <v>765941.94949697703</v>
      </c>
      <c r="O59" s="12">
        <f>SUM(N59:$N$87)</f>
        <v>7921241.2675333265</v>
      </c>
      <c r="P59" s="13">
        <f t="shared" si="20"/>
        <v>10.240538743216566</v>
      </c>
      <c r="Q59" s="14">
        <f t="shared" si="21"/>
        <v>0.98041138856035237</v>
      </c>
      <c r="R59" s="15">
        <f t="shared" si="22"/>
        <v>1.958861143964763E-2</v>
      </c>
      <c r="S59" s="11">
        <f t="shared" si="23"/>
        <v>8642.3799781002635</v>
      </c>
      <c r="T59" s="12">
        <f>SUM(S59:$S$87)</f>
        <v>67276.872482307022</v>
      </c>
      <c r="U59" s="50">
        <f>SUM(T59:$T$87)</f>
        <v>386439.23946782103</v>
      </c>
      <c r="V59" s="52" t="e">
        <f t="shared" si="24"/>
        <v>#REF!</v>
      </c>
      <c r="W59" s="52" t="e">
        <f>SUM(V59:$V$87)</f>
        <v>#REF!</v>
      </c>
      <c r="X59" s="52" t="e">
        <f>SUM(W59:$W$87)</f>
        <v>#REF!</v>
      </c>
    </row>
    <row r="60" spans="2:24" x14ac:dyDescent="0.25">
      <c r="B60" s="41">
        <v>74</v>
      </c>
      <c r="C60" s="43">
        <v>2.3927415992668326E-2</v>
      </c>
      <c r="D60" s="44">
        <f t="shared" si="11"/>
        <v>758365.87751481717</v>
      </c>
      <c r="E60" s="45">
        <f t="shared" si="7"/>
        <v>18145.735825941985</v>
      </c>
      <c r="F60" s="46">
        <f t="shared" si="8"/>
        <v>749293.00960184622</v>
      </c>
      <c r="G60" s="45">
        <f>SUM(F60:$F$86)</f>
        <v>7155299.3180363495</v>
      </c>
      <c r="H60" s="48">
        <f t="shared" si="9"/>
        <v>9.4351546267936452</v>
      </c>
      <c r="K60" s="22">
        <v>74</v>
      </c>
      <c r="L60" s="21">
        <f t="shared" si="10"/>
        <v>758365.87751481717</v>
      </c>
      <c r="M60" s="12">
        <f t="shared" si="18"/>
        <v>18145.735825942014</v>
      </c>
      <c r="N60" s="12">
        <f t="shared" si="19"/>
        <v>749293.0096018461</v>
      </c>
      <c r="O60" s="12">
        <f>SUM(N60:$N$87)</f>
        <v>7155299.3180363495</v>
      </c>
      <c r="P60" s="13">
        <f t="shared" si="20"/>
        <v>9.4351546267936452</v>
      </c>
      <c r="Q60" s="14">
        <f t="shared" si="21"/>
        <v>0.97607258400733166</v>
      </c>
      <c r="R60" s="15">
        <f t="shared" si="22"/>
        <v>2.3927415992668344E-2</v>
      </c>
      <c r="S60" s="11">
        <f t="shared" si="23"/>
        <v>7967.1723129247466</v>
      </c>
      <c r="T60" s="12">
        <f>SUM(S60:$S$87)</f>
        <v>58634.492504206755</v>
      </c>
      <c r="U60" s="50">
        <f>SUM(T60:$T$87)</f>
        <v>319162.36698551406</v>
      </c>
      <c r="V60" s="52" t="e">
        <f t="shared" si="24"/>
        <v>#REF!</v>
      </c>
      <c r="W60" s="52" t="e">
        <f>SUM(V60:$V$87)</f>
        <v>#REF!</v>
      </c>
      <c r="X60" s="52" t="e">
        <f>SUM(W60:$W$87)</f>
        <v>#REF!</v>
      </c>
    </row>
    <row r="61" spans="2:24" x14ac:dyDescent="0.25">
      <c r="B61" s="41">
        <v>75</v>
      </c>
      <c r="C61" s="43">
        <v>2.9322737437440741E-2</v>
      </c>
      <c r="D61" s="44">
        <f t="shared" si="11"/>
        <v>740220.14168887516</v>
      </c>
      <c r="E61" s="45">
        <f t="shared" si="7"/>
        <v>21705.280860648068</v>
      </c>
      <c r="F61" s="46">
        <f t="shared" si="8"/>
        <v>729367.50125855114</v>
      </c>
      <c r="G61" s="45">
        <f>SUM(F61:$F$86)</f>
        <v>6406006.3084345032</v>
      </c>
      <c r="H61" s="48">
        <f t="shared" si="9"/>
        <v>8.6541907571153835</v>
      </c>
      <c r="K61" s="22">
        <v>75</v>
      </c>
      <c r="L61" s="21">
        <f t="shared" si="10"/>
        <v>740220.14168887516</v>
      </c>
      <c r="M61" s="12">
        <f t="shared" si="18"/>
        <v>21705.280860648025</v>
      </c>
      <c r="N61" s="12">
        <f t="shared" si="19"/>
        <v>729367.50125855114</v>
      </c>
      <c r="O61" s="12">
        <f>SUM(N61:$N$87)</f>
        <v>6406006.3084345032</v>
      </c>
      <c r="P61" s="13">
        <f t="shared" si="20"/>
        <v>8.6541907571153835</v>
      </c>
      <c r="Q61" s="14">
        <f t="shared" si="21"/>
        <v>0.97067726256255937</v>
      </c>
      <c r="R61" s="15">
        <f t="shared" si="22"/>
        <v>2.9322737437440627E-2</v>
      </c>
      <c r="S61" s="11">
        <f t="shared" si="23"/>
        <v>7312.2129447185007</v>
      </c>
      <c r="T61" s="12">
        <f>SUM(S61:$S$87)</f>
        <v>50667.320191282015</v>
      </c>
      <c r="U61" s="50">
        <f>SUM(T61:$T$87)</f>
        <v>260527.87448130737</v>
      </c>
      <c r="V61" s="52" t="e">
        <f t="shared" si="24"/>
        <v>#REF!</v>
      </c>
      <c r="W61" s="52" t="e">
        <f>SUM(V61:$V$87)</f>
        <v>#REF!</v>
      </c>
      <c r="X61" s="52" t="e">
        <f>SUM(W61:$W$87)</f>
        <v>#REF!</v>
      </c>
    </row>
    <row r="62" spans="2:24" x14ac:dyDescent="0.25">
      <c r="B62" s="41">
        <v>76</v>
      </c>
      <c r="C62" s="43">
        <v>3.6033215144682884E-2</v>
      </c>
      <c r="D62" s="44">
        <f t="shared" si="11"/>
        <v>718514.86082822713</v>
      </c>
      <c r="E62" s="45">
        <f t="shared" si="7"/>
        <v>25890.400564875388</v>
      </c>
      <c r="F62" s="46">
        <f t="shared" si="8"/>
        <v>705569.6605457894</v>
      </c>
      <c r="G62" s="45">
        <f>SUM(F62:$F$86)</f>
        <v>5676638.807175952</v>
      </c>
      <c r="H62" s="48">
        <f t="shared" si="9"/>
        <v>7.9005169087700278</v>
      </c>
      <c r="K62" s="22">
        <v>76</v>
      </c>
      <c r="L62" s="21">
        <f t="shared" si="10"/>
        <v>718514.86082822713</v>
      </c>
      <c r="M62" s="12">
        <f t="shared" si="18"/>
        <v>25890.400564875337</v>
      </c>
      <c r="N62" s="12">
        <f t="shared" si="19"/>
        <v>705569.6605457894</v>
      </c>
      <c r="O62" s="12">
        <f>SUM(N62:$N$87)</f>
        <v>5676638.807175952</v>
      </c>
      <c r="P62" s="13">
        <f t="shared" si="20"/>
        <v>7.9005169087700278</v>
      </c>
      <c r="Q62" s="14">
        <f t="shared" si="21"/>
        <v>0.96396678485531717</v>
      </c>
      <c r="R62" s="15">
        <f t="shared" si="22"/>
        <v>3.6033215144682829E-2</v>
      </c>
      <c r="S62" s="11">
        <f t="shared" si="23"/>
        <v>6673.9998537412939</v>
      </c>
      <c r="T62" s="12">
        <f>SUM(S62:$S$87)</f>
        <v>43355.107246563515</v>
      </c>
      <c r="U62" s="50">
        <f>SUM(T62:$T$87)</f>
        <v>209860.55429002538</v>
      </c>
      <c r="V62" s="52" t="e">
        <f t="shared" si="24"/>
        <v>#REF!</v>
      </c>
      <c r="W62" s="52" t="e">
        <f>SUM(V62:$V$87)</f>
        <v>#REF!</v>
      </c>
      <c r="X62" s="52" t="e">
        <f>SUM(W62:$W$87)</f>
        <v>#REF!</v>
      </c>
    </row>
    <row r="63" spans="2:24" x14ac:dyDescent="0.25">
      <c r="B63" s="41">
        <v>77</v>
      </c>
      <c r="C63" s="43">
        <v>3.5272117044746899E-2</v>
      </c>
      <c r="D63" s="44">
        <f t="shared" si="11"/>
        <v>692624.46026335179</v>
      </c>
      <c r="E63" s="45">
        <f t="shared" si="7"/>
        <v>24430.331030463592</v>
      </c>
      <c r="F63" s="46">
        <f t="shared" si="8"/>
        <v>680409.29474812001</v>
      </c>
      <c r="G63" s="45">
        <f>SUM(F63:$F$86)</f>
        <v>4971069.1466301624</v>
      </c>
      <c r="H63" s="48">
        <f t="shared" si="9"/>
        <v>7.1771492804918369</v>
      </c>
      <c r="K63" s="22">
        <v>77</v>
      </c>
      <c r="L63" s="21">
        <f t="shared" si="10"/>
        <v>692624.46026335179</v>
      </c>
      <c r="M63" s="12">
        <f t="shared" si="18"/>
        <v>24430.331030463567</v>
      </c>
      <c r="N63" s="12">
        <f t="shared" si="19"/>
        <v>680409.29474812001</v>
      </c>
      <c r="O63" s="12">
        <f>SUM(N63:$N$87)</f>
        <v>4971069.1466301624</v>
      </c>
      <c r="P63" s="13">
        <f t="shared" si="20"/>
        <v>7.1771492804918369</v>
      </c>
      <c r="Q63" s="14">
        <f t="shared" si="21"/>
        <v>0.96472788295525314</v>
      </c>
      <c r="R63" s="15">
        <f t="shared" si="22"/>
        <v>3.5272117044746865E-2</v>
      </c>
      <c r="S63" s="11">
        <f t="shared" si="23"/>
        <v>6049.3786376453727</v>
      </c>
      <c r="T63" s="12">
        <f>SUM(S63:$S$87)</f>
        <v>36681.107392822225</v>
      </c>
      <c r="U63" s="50">
        <f>SUM(T63:$T$87)</f>
        <v>166505.44704346187</v>
      </c>
      <c r="V63" s="52" t="e">
        <f t="shared" si="24"/>
        <v>#REF!</v>
      </c>
      <c r="W63" s="52" t="e">
        <f>SUM(V63:$V$87)</f>
        <v>#REF!</v>
      </c>
      <c r="X63" s="52" t="e">
        <f>SUM(W63:$W$87)</f>
        <v>#REF!</v>
      </c>
    </row>
    <row r="64" spans="2:24" x14ac:dyDescent="0.25">
      <c r="B64" s="41">
        <v>78</v>
      </c>
      <c r="C64" s="43">
        <v>4.6874953207533751E-2</v>
      </c>
      <c r="D64" s="44">
        <f t="shared" si="11"/>
        <v>668194.12923288823</v>
      </c>
      <c r="E64" s="45">
        <f t="shared" si="7"/>
        <v>31321.568541340395</v>
      </c>
      <c r="F64" s="46">
        <f t="shared" si="8"/>
        <v>652533.34496221808</v>
      </c>
      <c r="G64" s="45">
        <f>SUM(F64:$F$86)</f>
        <v>4290659.8518820424</v>
      </c>
      <c r="H64" s="48">
        <f t="shared" si="9"/>
        <v>6.4212773865700976</v>
      </c>
      <c r="K64" s="22">
        <v>78</v>
      </c>
      <c r="L64" s="21">
        <f t="shared" si="10"/>
        <v>668194.12923288823</v>
      </c>
      <c r="M64" s="12">
        <f t="shared" si="18"/>
        <v>31321.568541340414</v>
      </c>
      <c r="N64" s="12">
        <f t="shared" si="19"/>
        <v>652533.34496221808</v>
      </c>
      <c r="O64" s="12">
        <f>SUM(N64:$N$87)</f>
        <v>4290659.8518820424</v>
      </c>
      <c r="P64" s="13">
        <f t="shared" si="20"/>
        <v>6.4212773865700976</v>
      </c>
      <c r="Q64" s="14">
        <f t="shared" si="21"/>
        <v>0.95312504679246624</v>
      </c>
      <c r="R64" s="15">
        <f t="shared" si="22"/>
        <v>4.6874953207533765E-2</v>
      </c>
      <c r="S64" s="11">
        <f t="shared" si="23"/>
        <v>5487.5451305033885</v>
      </c>
      <c r="T64" s="12">
        <f>SUM(S64:$S$87)</f>
        <v>30631.72875517685</v>
      </c>
      <c r="U64" s="50">
        <f>SUM(T64:$T$87)</f>
        <v>129824.33965063965</v>
      </c>
      <c r="V64" s="52" t="e">
        <f t="shared" si="24"/>
        <v>#REF!</v>
      </c>
      <c r="W64" s="52" t="e">
        <f>SUM(V64:$V$87)</f>
        <v>#REF!</v>
      </c>
      <c r="X64" s="52" t="e">
        <f>SUM(W64:$W$87)</f>
        <v>#REF!</v>
      </c>
    </row>
    <row r="65" spans="2:24" x14ac:dyDescent="0.25">
      <c r="B65" s="41">
        <v>79</v>
      </c>
      <c r="C65" s="43">
        <v>6.1512428396229203E-2</v>
      </c>
      <c r="D65" s="44">
        <f t="shared" si="11"/>
        <v>636872.56069154781</v>
      </c>
      <c r="E65" s="45">
        <f t="shared" si="7"/>
        <v>39175.577787061971</v>
      </c>
      <c r="F65" s="46">
        <f t="shared" si="8"/>
        <v>617284.77179801685</v>
      </c>
      <c r="G65" s="45">
        <f>SUM(F65:$F$86)</f>
        <v>3638126.5069198231</v>
      </c>
      <c r="H65" s="48">
        <f t="shared" si="9"/>
        <v>5.7124874448498222</v>
      </c>
      <c r="K65" s="22">
        <v>79</v>
      </c>
      <c r="L65" s="21">
        <f t="shared" si="10"/>
        <v>636872.56069154781</v>
      </c>
      <c r="M65" s="12">
        <f t="shared" si="18"/>
        <v>39175.57778706192</v>
      </c>
      <c r="N65" s="12">
        <f t="shared" si="19"/>
        <v>617284.77179801685</v>
      </c>
      <c r="O65" s="12">
        <f>SUM(N65:$N$87)</f>
        <v>3638126.5069198231</v>
      </c>
      <c r="P65" s="13">
        <f t="shared" si="20"/>
        <v>5.7124874448498222</v>
      </c>
      <c r="Q65" s="14">
        <f t="shared" si="21"/>
        <v>0.93848757160377083</v>
      </c>
      <c r="R65" s="15">
        <f t="shared" si="22"/>
        <v>6.1512428396229168E-2</v>
      </c>
      <c r="S65" s="11">
        <f t="shared" si="23"/>
        <v>4918.0222936406335</v>
      </c>
      <c r="T65" s="12">
        <f>SUM(S65:$S$87)</f>
        <v>25144.183624673467</v>
      </c>
      <c r="U65" s="50">
        <f>SUM(T65:$T$87)</f>
        <v>99192.6108954628</v>
      </c>
      <c r="V65" s="52" t="e">
        <f t="shared" si="24"/>
        <v>#REF!</v>
      </c>
      <c r="W65" s="52" t="e">
        <f>SUM(V65:$V$87)</f>
        <v>#REF!</v>
      </c>
      <c r="X65" s="52" t="e">
        <f>SUM(W65:$W$87)</f>
        <v>#REF!</v>
      </c>
    </row>
    <row r="66" spans="2:24" x14ac:dyDescent="0.25">
      <c r="B66" s="41">
        <v>80</v>
      </c>
      <c r="C66" s="43">
        <v>7.9707484666308948E-2</v>
      </c>
      <c r="D66" s="44">
        <f t="shared" si="11"/>
        <v>597696.98290448589</v>
      </c>
      <c r="E66" s="45">
        <f t="shared" si="7"/>
        <v>47640.923099958432</v>
      </c>
      <c r="F66" s="46">
        <f t="shared" si="8"/>
        <v>573876.52135450672</v>
      </c>
      <c r="G66" s="45">
        <f>SUM(F66:$F$86)</f>
        <v>3020841.7351218062</v>
      </c>
      <c r="H66" s="48">
        <f t="shared" si="9"/>
        <v>5.0541358272249255</v>
      </c>
      <c r="K66" s="22">
        <v>80</v>
      </c>
      <c r="L66" s="21">
        <f t="shared" si="10"/>
        <v>597696.98290448589</v>
      </c>
      <c r="M66" s="12">
        <f t="shared" si="18"/>
        <v>47640.923099958454</v>
      </c>
      <c r="N66" s="12">
        <f t="shared" si="19"/>
        <v>573876.52135450672</v>
      </c>
      <c r="O66" s="12">
        <f>SUM(N66:$N$87)</f>
        <v>3020841.7351218062</v>
      </c>
      <c r="P66" s="13">
        <f t="shared" si="20"/>
        <v>5.0541358272249255</v>
      </c>
      <c r="Q66" s="14">
        <f t="shared" si="21"/>
        <v>0.92029251533369105</v>
      </c>
      <c r="R66" s="15">
        <f t="shared" si="22"/>
        <v>7.9707484666308948E-2</v>
      </c>
      <c r="S66" s="11">
        <f t="shared" si="23"/>
        <v>4339.918006066765</v>
      </c>
      <c r="T66" s="12">
        <f>SUM(S66:$S$87)</f>
        <v>20226.161331032832</v>
      </c>
      <c r="U66" s="50">
        <f>SUM(T66:$T$87)</f>
        <v>74048.42727078934</v>
      </c>
      <c r="V66" s="52" t="e">
        <f t="shared" si="24"/>
        <v>#REF!</v>
      </c>
      <c r="W66" s="52" t="e">
        <f>SUM(V66:$V$87)</f>
        <v>#REF!</v>
      </c>
      <c r="X66" s="52" t="e">
        <f>SUM(W66:$W$87)</f>
        <v>#REF!</v>
      </c>
    </row>
    <row r="67" spans="2:24" x14ac:dyDescent="0.25">
      <c r="B67" s="41">
        <v>81</v>
      </c>
      <c r="C67" s="43">
        <v>0.10198844077338991</v>
      </c>
      <c r="D67" s="44">
        <f t="shared" si="11"/>
        <v>550056.05980452744</v>
      </c>
      <c r="E67" s="45">
        <f t="shared" si="7"/>
        <v>56099.359877418261</v>
      </c>
      <c r="F67" s="46">
        <f t="shared" si="8"/>
        <v>522006.37986581831</v>
      </c>
      <c r="G67" s="45">
        <f>SUM(F67:$F$86)</f>
        <v>2446965.2137672994</v>
      </c>
      <c r="H67" s="48">
        <f t="shared" si="9"/>
        <v>4.4485742319371475</v>
      </c>
      <c r="K67" s="22">
        <v>81</v>
      </c>
      <c r="L67" s="21">
        <f t="shared" si="10"/>
        <v>550056.05980452744</v>
      </c>
      <c r="M67" s="12">
        <f t="shared" si="18"/>
        <v>56099.359877418261</v>
      </c>
      <c r="N67" s="12">
        <f t="shared" si="19"/>
        <v>522006.37986581831</v>
      </c>
      <c r="O67" s="12">
        <f>SUM(N67:$N$87)</f>
        <v>2446965.2137672994</v>
      </c>
      <c r="P67" s="13">
        <f t="shared" si="20"/>
        <v>4.4485742319371475</v>
      </c>
      <c r="Q67" s="14">
        <f t="shared" si="21"/>
        <v>0.89801155922661013</v>
      </c>
      <c r="R67" s="15">
        <f t="shared" si="22"/>
        <v>0.10198844077338987</v>
      </c>
      <c r="S67" s="11">
        <f t="shared" si="23"/>
        <v>3755.5186254303349</v>
      </c>
      <c r="T67" s="12">
        <f>SUM(S67:$S$87)</f>
        <v>15886.243324966066</v>
      </c>
      <c r="U67" s="50">
        <f>SUM(T67:$T$87)</f>
        <v>53822.265939756493</v>
      </c>
      <c r="V67" s="52" t="e">
        <f t="shared" si="24"/>
        <v>#REF!</v>
      </c>
      <c r="W67" s="52" t="e">
        <f>SUM(V67:$V$87)</f>
        <v>#REF!</v>
      </c>
      <c r="X67" s="52" t="e">
        <f>SUM(W67:$W$87)</f>
        <v>#REF!</v>
      </c>
    </row>
    <row r="68" spans="2:24" x14ac:dyDescent="0.25">
      <c r="B68" s="41">
        <v>82</v>
      </c>
      <c r="C68" s="43">
        <v>0.1288604431225846</v>
      </c>
      <c r="D68" s="44">
        <f t="shared" si="11"/>
        <v>493956.69992710918</v>
      </c>
      <c r="E68" s="45">
        <f t="shared" si="7"/>
        <v>63651.47923597684</v>
      </c>
      <c r="F68" s="46">
        <f t="shared" si="8"/>
        <v>462130.96030912077</v>
      </c>
      <c r="G68" s="45">
        <f>SUM(F68:$F$86)</f>
        <v>1924958.8339014815</v>
      </c>
      <c r="H68" s="48">
        <f t="shared" si="9"/>
        <v>3.897019382843756</v>
      </c>
      <c r="K68" s="22">
        <v>82</v>
      </c>
      <c r="L68" s="21">
        <f t="shared" si="10"/>
        <v>493956.69992710918</v>
      </c>
      <c r="M68" s="12">
        <f t="shared" si="18"/>
        <v>63651.479235976818</v>
      </c>
      <c r="N68" s="12">
        <f t="shared" si="19"/>
        <v>462130.96030912077</v>
      </c>
      <c r="O68" s="12">
        <f>SUM(N68:$N$87)</f>
        <v>1924958.8339014815</v>
      </c>
      <c r="P68" s="13">
        <f t="shared" si="20"/>
        <v>3.897019382843756</v>
      </c>
      <c r="Q68" s="14">
        <f t="shared" si="21"/>
        <v>0.8711395568774154</v>
      </c>
      <c r="R68" s="15">
        <f t="shared" si="22"/>
        <v>0.1288604431225846</v>
      </c>
      <c r="S68" s="11">
        <f t="shared" si="23"/>
        <v>3171.1322393298265</v>
      </c>
      <c r="T68" s="12">
        <f>SUM(S68:$S$87)</f>
        <v>12130.724699535733</v>
      </c>
      <c r="U68" s="50">
        <f>SUM(T68:$T$87)</f>
        <v>37936.022614790425</v>
      </c>
      <c r="V68" s="52" t="e">
        <f t="shared" si="24"/>
        <v>#REF!</v>
      </c>
      <c r="W68" s="52" t="e">
        <f>SUM(V68:$V$87)</f>
        <v>#REF!</v>
      </c>
      <c r="X68" s="52" t="e">
        <f>SUM(W68:$W$87)</f>
        <v>#REF!</v>
      </c>
    </row>
    <row r="69" spans="2:24" x14ac:dyDescent="0.25">
      <c r="B69" s="41">
        <v>83</v>
      </c>
      <c r="C69" s="43">
        <v>0.16077036479468371</v>
      </c>
      <c r="D69" s="44">
        <f t="shared" si="11"/>
        <v>430305.22069113236</v>
      </c>
      <c r="E69" s="45">
        <f t="shared" si="7"/>
        <v>69180.32730357023</v>
      </c>
      <c r="F69" s="46">
        <f t="shared" si="8"/>
        <v>395715.05703934724</v>
      </c>
      <c r="G69" s="45">
        <f>SUM(F69:$F$86)</f>
        <v>1462827.8735923606</v>
      </c>
      <c r="H69" s="48">
        <f t="shared" si="9"/>
        <v>3.3995122607223953</v>
      </c>
      <c r="K69" s="22">
        <v>83</v>
      </c>
      <c r="L69" s="21">
        <f t="shared" si="10"/>
        <v>430305.22069113236</v>
      </c>
      <c r="M69" s="12">
        <f t="shared" si="18"/>
        <v>69180.32730357023</v>
      </c>
      <c r="N69" s="12">
        <f t="shared" si="19"/>
        <v>395715.05703934724</v>
      </c>
      <c r="O69" s="12">
        <f>SUM(N69:$N$87)</f>
        <v>1462827.8735923606</v>
      </c>
      <c r="P69" s="13">
        <f t="shared" si="20"/>
        <v>3.3995122607223953</v>
      </c>
      <c r="Q69" s="14">
        <f t="shared" si="21"/>
        <v>0.83922963520531624</v>
      </c>
      <c r="R69" s="15">
        <f t="shared" si="22"/>
        <v>0.16077036479468376</v>
      </c>
      <c r="S69" s="11">
        <f t="shared" si="23"/>
        <v>2597.5540514992676</v>
      </c>
      <c r="T69" s="12">
        <f>SUM(S69:$S$87)</f>
        <v>8959.5924602059058</v>
      </c>
      <c r="U69" s="50">
        <f>SUM(T69:$T$87)</f>
        <v>25805.297915254716</v>
      </c>
      <c r="V69" s="52" t="e">
        <f t="shared" si="24"/>
        <v>#REF!</v>
      </c>
      <c r="W69" s="52" t="e">
        <f>SUM(V69:$V$87)</f>
        <v>#REF!</v>
      </c>
      <c r="X69" s="52" t="e">
        <f>SUM(W69:$W$87)</f>
        <v>#REF!</v>
      </c>
    </row>
    <row r="70" spans="2:24" x14ac:dyDescent="0.25">
      <c r="B70" s="41">
        <v>84</v>
      </c>
      <c r="C70" s="43">
        <v>0.19806628575084728</v>
      </c>
      <c r="D70" s="44">
        <f t="shared" si="11"/>
        <v>361124.89338756213</v>
      </c>
      <c r="E70" s="45">
        <f t="shared" si="7"/>
        <v>71526.666325445141</v>
      </c>
      <c r="F70" s="46">
        <f t="shared" si="8"/>
        <v>325361.56022483954</v>
      </c>
      <c r="G70" s="45">
        <f>SUM(F70:$F$86)</f>
        <v>1067112.8165530132</v>
      </c>
      <c r="H70" s="48">
        <f t="shared" si="9"/>
        <v>2.9549688655990245</v>
      </c>
      <c r="K70" s="22">
        <v>84</v>
      </c>
      <c r="L70" s="21">
        <f t="shared" si="10"/>
        <v>361124.89338756213</v>
      </c>
      <c r="M70" s="12">
        <f t="shared" si="18"/>
        <v>71526.666325445171</v>
      </c>
      <c r="N70" s="12">
        <f t="shared" si="19"/>
        <v>325361.56022483954</v>
      </c>
      <c r="O70" s="12">
        <f>SUM(N70:$N$87)</f>
        <v>1067112.8165530132</v>
      </c>
      <c r="P70" s="13">
        <f t="shared" si="20"/>
        <v>2.9549688655990245</v>
      </c>
      <c r="Q70" s="14">
        <f t="shared" si="21"/>
        <v>0.80193371424915261</v>
      </c>
      <c r="R70" s="15">
        <f t="shared" si="22"/>
        <v>0.19806628575084739</v>
      </c>
      <c r="S70" s="11">
        <f t="shared" si="23"/>
        <v>2049.7831114864334</v>
      </c>
      <c r="T70" s="12">
        <f>SUM(S70:$S$87)</f>
        <v>6362.0384087066359</v>
      </c>
      <c r="U70" s="50">
        <f>SUM(T70:$T$87)</f>
        <v>16845.705455048806</v>
      </c>
      <c r="V70" s="52" t="e">
        <f t="shared" si="24"/>
        <v>#REF!</v>
      </c>
      <c r="W70" s="52" t="e">
        <f>SUM(V70:$V$87)</f>
        <v>#REF!</v>
      </c>
      <c r="X70" s="52" t="e">
        <f>SUM(W70:$W$87)</f>
        <v>#REF!</v>
      </c>
    </row>
    <row r="71" spans="2:24" x14ac:dyDescent="0.25">
      <c r="B71" s="41">
        <v>85</v>
      </c>
      <c r="C71" s="43">
        <v>0.24095352760572891</v>
      </c>
      <c r="D71" s="44">
        <f t="shared" si="11"/>
        <v>289598.22706211696</v>
      </c>
      <c r="E71" s="45">
        <f t="shared" ref="E71:E86" si="25">C71*D71</f>
        <v>69779.714398981945</v>
      </c>
      <c r="F71" s="46">
        <f t="shared" ref="F71:F86" si="26">D71-0.5*E71</f>
        <v>254708.36986262599</v>
      </c>
      <c r="G71" s="45">
        <f>SUM(F71:$F$86)</f>
        <v>741751.25632817391</v>
      </c>
      <c r="H71" s="48">
        <f t="shared" ref="H71:H86" si="27">G71/D71</f>
        <v>2.5613114550216949</v>
      </c>
      <c r="K71" s="22">
        <v>85</v>
      </c>
      <c r="L71" s="21">
        <f t="shared" ref="L71:L86" si="28">D71</f>
        <v>289598.22706211696</v>
      </c>
      <c r="M71" s="12">
        <f t="shared" si="18"/>
        <v>69779.714398981945</v>
      </c>
      <c r="N71" s="12">
        <f t="shared" si="19"/>
        <v>254708.36986262599</v>
      </c>
      <c r="O71" s="12">
        <f>SUM(N71:$N$87)</f>
        <v>741751.25632817391</v>
      </c>
      <c r="P71" s="13">
        <f t="shared" si="20"/>
        <v>2.5613114550216949</v>
      </c>
      <c r="Q71" s="14">
        <f t="shared" si="21"/>
        <v>0.75904647239427114</v>
      </c>
      <c r="R71" s="15">
        <f t="shared" si="22"/>
        <v>0.24095352760572886</v>
      </c>
      <c r="S71" s="11">
        <f t="shared" si="23"/>
        <v>1545.6419219553368</v>
      </c>
      <c r="T71" s="12">
        <f>SUM(S71:$S$87)</f>
        <v>4312.2552972202038</v>
      </c>
      <c r="U71" s="50">
        <f>SUM(T71:$T$87)</f>
        <v>10483.667046342163</v>
      </c>
      <c r="V71" s="52" t="e">
        <f t="shared" si="24"/>
        <v>#REF!</v>
      </c>
      <c r="W71" s="52" t="e">
        <f>SUM(V71:$V$87)</f>
        <v>#REF!</v>
      </c>
      <c r="X71" s="52" t="e">
        <f>SUM(W71:$W$87)</f>
        <v>#REF!</v>
      </c>
    </row>
    <row r="72" spans="2:24" x14ac:dyDescent="0.25">
      <c r="B72" s="41">
        <v>86</v>
      </c>
      <c r="C72" s="43">
        <v>0.28945006211783231</v>
      </c>
      <c r="D72" s="44">
        <f t="shared" ref="D72:D86" si="29">D71-E71</f>
        <v>219818.51266313501</v>
      </c>
      <c r="E72" s="45">
        <f t="shared" si="25"/>
        <v>63626.482144993941</v>
      </c>
      <c r="F72" s="46">
        <f t="shared" si="26"/>
        <v>188005.27159063803</v>
      </c>
      <c r="G72" s="45">
        <f>SUM(F72:$F$86)</f>
        <v>487042.88646554807</v>
      </c>
      <c r="H72" s="48">
        <f t="shared" si="27"/>
        <v>2.2156590933354465</v>
      </c>
      <c r="K72" s="22">
        <v>86</v>
      </c>
      <c r="L72" s="21">
        <f t="shared" si="28"/>
        <v>219818.51266313501</v>
      </c>
      <c r="M72" s="12">
        <f t="shared" si="18"/>
        <v>63626.482144993934</v>
      </c>
      <c r="N72" s="12">
        <f t="shared" si="19"/>
        <v>188005.27159063803</v>
      </c>
      <c r="O72" s="12">
        <f>SUM(N72:$N$87)</f>
        <v>487042.88646554807</v>
      </c>
      <c r="P72" s="13">
        <f t="shared" si="20"/>
        <v>2.2156590933354465</v>
      </c>
      <c r="Q72" s="14">
        <f t="shared" si="21"/>
        <v>0.71054993788216769</v>
      </c>
      <c r="R72" s="15">
        <f t="shared" si="22"/>
        <v>0.28945006211783231</v>
      </c>
      <c r="S72" s="11">
        <f t="shared" si="23"/>
        <v>1103.1631861259048</v>
      </c>
      <c r="T72" s="12">
        <f>SUM(S72:$S$87)</f>
        <v>2766.6133752648661</v>
      </c>
      <c r="U72" s="50">
        <f>SUM(T72:$T$87)</f>
        <v>6171.4117491219631</v>
      </c>
      <c r="V72" s="52" t="e">
        <f t="shared" si="24"/>
        <v>#REF!</v>
      </c>
      <c r="W72" s="52" t="e">
        <f>SUM(V72:$V$87)</f>
        <v>#REF!</v>
      </c>
      <c r="X72" s="52" t="e">
        <f>SUM(W72:$W$87)</f>
        <v>#REF!</v>
      </c>
    </row>
    <row r="73" spans="2:24" x14ac:dyDescent="0.25">
      <c r="B73" s="41">
        <v>87</v>
      </c>
      <c r="C73" s="43">
        <v>0.34334486015867061</v>
      </c>
      <c r="D73" s="44">
        <f t="shared" si="29"/>
        <v>156192.03051814108</v>
      </c>
      <c r="E73" s="45">
        <f t="shared" si="25"/>
        <v>53627.730876149959</v>
      </c>
      <c r="F73" s="46">
        <f t="shared" si="26"/>
        <v>129378.1650800661</v>
      </c>
      <c r="G73" s="45">
        <f>SUM(F73:$F$86)</f>
        <v>299037.61487490998</v>
      </c>
      <c r="H73" s="48">
        <f t="shared" si="27"/>
        <v>1.9145510426037899</v>
      </c>
      <c r="K73" s="22">
        <v>87</v>
      </c>
      <c r="L73" s="21">
        <f t="shared" si="28"/>
        <v>156192.03051814108</v>
      </c>
      <c r="M73" s="12">
        <f t="shared" si="18"/>
        <v>53627.730876149959</v>
      </c>
      <c r="N73" s="12">
        <f t="shared" si="19"/>
        <v>129378.1650800661</v>
      </c>
      <c r="O73" s="12">
        <f>SUM(N73:$N$87)</f>
        <v>299037.61487491004</v>
      </c>
      <c r="P73" s="13">
        <f t="shared" si="20"/>
        <v>1.9145510426037904</v>
      </c>
      <c r="Q73" s="14">
        <f t="shared" si="21"/>
        <v>0.65665513984132939</v>
      </c>
      <c r="R73" s="15">
        <f t="shared" si="22"/>
        <v>0.34334486015867061</v>
      </c>
      <c r="S73" s="11">
        <f t="shared" si="23"/>
        <v>737.04986683183449</v>
      </c>
      <c r="T73" s="12">
        <f>SUM(S73:$S$87)</f>
        <v>1663.4501891389614</v>
      </c>
      <c r="U73" s="50">
        <f>SUM(T73:$T$87)</f>
        <v>3404.7983738570952</v>
      </c>
      <c r="V73" s="52" t="e">
        <f t="shared" si="24"/>
        <v>#REF!</v>
      </c>
      <c r="W73" s="52" t="e">
        <f>SUM(V73:$V$87)</f>
        <v>#REF!</v>
      </c>
      <c r="X73" s="52" t="e">
        <f>SUM(W73:$W$87)</f>
        <v>#REF!</v>
      </c>
    </row>
    <row r="74" spans="2:24" x14ac:dyDescent="0.25">
      <c r="B74" s="41">
        <v>88</v>
      </c>
      <c r="C74" s="43">
        <v>0.40216328041595428</v>
      </c>
      <c r="D74" s="44">
        <f t="shared" si="29"/>
        <v>102564.29964199112</v>
      </c>
      <c r="E74" s="45">
        <f t="shared" si="25"/>
        <v>41247.595197588038</v>
      </c>
      <c r="F74" s="46">
        <f t="shared" si="26"/>
        <v>81940.502043197106</v>
      </c>
      <c r="G74" s="45">
        <f>SUM(F74:$F$86)</f>
        <v>169659.44979484373</v>
      </c>
      <c r="H74" s="48">
        <f t="shared" si="27"/>
        <v>1.6541764569840929</v>
      </c>
      <c r="K74" s="22">
        <v>88</v>
      </c>
      <c r="L74" s="21">
        <f t="shared" si="28"/>
        <v>102564.29964199112</v>
      </c>
      <c r="M74" s="12">
        <f t="shared" si="18"/>
        <v>41247.595197588038</v>
      </c>
      <c r="N74" s="12">
        <f t="shared" si="19"/>
        <v>81940.502043197106</v>
      </c>
      <c r="O74" s="12">
        <f>SUM(N74:$N$87)</f>
        <v>169659.44979484376</v>
      </c>
      <c r="P74" s="13">
        <f t="shared" si="20"/>
        <v>1.6541764569840931</v>
      </c>
      <c r="Q74" s="14">
        <f t="shared" si="21"/>
        <v>0.59783671958404572</v>
      </c>
      <c r="R74" s="15">
        <f t="shared" si="22"/>
        <v>0.40216328041595428</v>
      </c>
      <c r="S74" s="11">
        <f t="shared" si="23"/>
        <v>455.08940608790937</v>
      </c>
      <c r="T74" s="12">
        <f>SUM(S74:$S$87)</f>
        <v>926.40032230712677</v>
      </c>
      <c r="U74" s="50">
        <f>SUM(T74:$T$87)</f>
        <v>1741.348184718134</v>
      </c>
      <c r="V74" s="52" t="e">
        <f t="shared" si="24"/>
        <v>#REF!</v>
      </c>
      <c r="W74" s="52" t="e">
        <f>SUM(V74:$V$87)</f>
        <v>#REF!</v>
      </c>
      <c r="X74" s="52" t="e">
        <f>SUM(W74:$W$87)</f>
        <v>#REF!</v>
      </c>
    </row>
    <row r="75" spans="2:24" x14ac:dyDescent="0.25">
      <c r="B75" s="41">
        <v>89</v>
      </c>
      <c r="C75" s="43">
        <v>0.46514379822833996</v>
      </c>
      <c r="D75" s="44">
        <f t="shared" si="29"/>
        <v>61316.704444403083</v>
      </c>
      <c r="E75" s="45">
        <f t="shared" si="25"/>
        <v>28521.084800114182</v>
      </c>
      <c r="F75" s="46">
        <f t="shared" si="26"/>
        <v>47056.162044345991</v>
      </c>
      <c r="G75" s="45">
        <f>SUM(F75:$F$86)</f>
        <v>87718.947751646658</v>
      </c>
      <c r="H75" s="48">
        <f t="shared" si="27"/>
        <v>1.4305881006893144</v>
      </c>
      <c r="K75" s="22">
        <v>89</v>
      </c>
      <c r="L75" s="21">
        <f t="shared" si="28"/>
        <v>61316.704444403083</v>
      </c>
      <c r="M75" s="12">
        <f t="shared" si="18"/>
        <v>28521.084800114179</v>
      </c>
      <c r="N75" s="12">
        <f t="shared" si="19"/>
        <v>47056.162044345998</v>
      </c>
      <c r="O75" s="12">
        <f>SUM(N75:$N$87)</f>
        <v>87718.947751646672</v>
      </c>
      <c r="P75" s="13">
        <f t="shared" si="20"/>
        <v>1.4305881006893149</v>
      </c>
      <c r="Q75" s="14">
        <f t="shared" si="21"/>
        <v>0.53485620177166016</v>
      </c>
      <c r="R75" s="15">
        <f t="shared" si="22"/>
        <v>0.46514379822833984</v>
      </c>
      <c r="S75" s="11">
        <f t="shared" si="23"/>
        <v>255.82431373112121</v>
      </c>
      <c r="T75" s="12">
        <f>SUM(S75:$S$87)</f>
        <v>471.31091621921757</v>
      </c>
      <c r="U75" s="50">
        <f>SUM(T75:$T$87)</f>
        <v>814.94786241100735</v>
      </c>
      <c r="V75" s="52" t="e">
        <f t="shared" si="24"/>
        <v>#REF!</v>
      </c>
      <c r="W75" s="52" t="e">
        <f>SUM(V75:$V$87)</f>
        <v>#REF!</v>
      </c>
      <c r="X75" s="52" t="e">
        <f>SUM(W75:$W$87)</f>
        <v>#REF!</v>
      </c>
    </row>
    <row r="76" spans="2:24" x14ac:dyDescent="0.25">
      <c r="B76" s="41">
        <v>90</v>
      </c>
      <c r="C76" s="43">
        <v>0.53123014659095724</v>
      </c>
      <c r="D76" s="44">
        <f t="shared" si="29"/>
        <v>32795.619644288905</v>
      </c>
      <c r="E76" s="45">
        <f t="shared" si="25"/>
        <v>17422.021831176873</v>
      </c>
      <c r="F76" s="46">
        <f t="shared" si="26"/>
        <v>24084.60872870047</v>
      </c>
      <c r="G76" s="45">
        <f>SUM(F76:$F$86)</f>
        <v>40662.785707300667</v>
      </c>
      <c r="H76" s="48">
        <f t="shared" si="27"/>
        <v>1.2398846598521813</v>
      </c>
      <c r="K76" s="22">
        <v>90</v>
      </c>
      <c r="L76" s="21">
        <f t="shared" si="28"/>
        <v>32795.619644288905</v>
      </c>
      <c r="M76" s="12">
        <f t="shared" si="18"/>
        <v>17422.021831176873</v>
      </c>
      <c r="N76" s="12">
        <f t="shared" si="19"/>
        <v>24084.60872870047</v>
      </c>
      <c r="O76" s="12">
        <f>SUM(N76:$N$87)</f>
        <v>40662.785707300667</v>
      </c>
      <c r="P76" s="13">
        <f t="shared" si="20"/>
        <v>1.2398846598521813</v>
      </c>
      <c r="Q76" s="14">
        <f t="shared" si="21"/>
        <v>0.4687698534090427</v>
      </c>
      <c r="R76" s="15">
        <f t="shared" si="22"/>
        <v>0.53123014659095724</v>
      </c>
      <c r="S76" s="11">
        <f t="shared" si="23"/>
        <v>128.65935191637897</v>
      </c>
      <c r="T76" s="12">
        <f>SUM(S76:$S$87)</f>
        <v>215.48660248809628</v>
      </c>
      <c r="U76" s="50">
        <f>SUM(T76:$T$87)</f>
        <v>343.63694619178972</v>
      </c>
      <c r="V76" s="52" t="e">
        <f t="shared" si="24"/>
        <v>#REF!</v>
      </c>
      <c r="W76" s="52" t="e">
        <f>SUM(V76:$V$87)</f>
        <v>#REF!</v>
      </c>
      <c r="X76" s="52" t="e">
        <f>SUM(W76:$W$87)</f>
        <v>#REF!</v>
      </c>
    </row>
    <row r="77" spans="2:24" x14ac:dyDescent="0.25">
      <c r="B77" s="41">
        <v>91</v>
      </c>
      <c r="C77" s="43">
        <v>0.59908222164280589</v>
      </c>
      <c r="D77" s="44">
        <f t="shared" si="29"/>
        <v>15373.597813112032</v>
      </c>
      <c r="E77" s="45">
        <f t="shared" si="25"/>
        <v>9210.0491325221374</v>
      </c>
      <c r="F77" s="46">
        <f t="shared" si="26"/>
        <v>10768.573246850963</v>
      </c>
      <c r="G77" s="45">
        <f>SUM(F77:$F$86)</f>
        <v>16578.176978600204</v>
      </c>
      <c r="H77" s="48">
        <f t="shared" si="27"/>
        <v>1.0783537581853999</v>
      </c>
      <c r="K77" s="22">
        <v>91</v>
      </c>
      <c r="L77" s="21">
        <f t="shared" si="28"/>
        <v>15373.597813112032</v>
      </c>
      <c r="M77" s="12">
        <f t="shared" si="18"/>
        <v>9210.0491325221374</v>
      </c>
      <c r="N77" s="12">
        <f t="shared" si="19"/>
        <v>10768.573246850963</v>
      </c>
      <c r="O77" s="12">
        <f>SUM(N77:$N$87)</f>
        <v>16578.176978600204</v>
      </c>
      <c r="P77" s="13">
        <f t="shared" si="20"/>
        <v>1.0783537581853999</v>
      </c>
      <c r="Q77" s="14">
        <f t="shared" si="21"/>
        <v>0.40091777835719417</v>
      </c>
      <c r="R77" s="15">
        <f t="shared" si="22"/>
        <v>0.59908222164280578</v>
      </c>
      <c r="S77" s="11">
        <f t="shared" si="23"/>
        <v>56.710508262852287</v>
      </c>
      <c r="T77" s="12">
        <f>SUM(S77:$S$87)</f>
        <v>86.827250571717343</v>
      </c>
      <c r="U77" s="50">
        <f>SUM(T77:$T$87)</f>
        <v>128.15034370369347</v>
      </c>
      <c r="V77" s="52" t="e">
        <f t="shared" si="24"/>
        <v>#REF!</v>
      </c>
      <c r="W77" s="52" t="e">
        <f>SUM(V77:$V$87)</f>
        <v>#REF!</v>
      </c>
      <c r="X77" s="52" t="e">
        <f>SUM(W77:$W$87)</f>
        <v>#REF!</v>
      </c>
    </row>
    <row r="78" spans="2:24" x14ac:dyDescent="0.25">
      <c r="B78" s="41">
        <v>92</v>
      </c>
      <c r="C78" s="43">
        <v>0.66710788435982993</v>
      </c>
      <c r="D78" s="44">
        <f t="shared" si="29"/>
        <v>6163.5486805898945</v>
      </c>
      <c r="E78" s="45">
        <f t="shared" si="25"/>
        <v>4111.7519204571454</v>
      </c>
      <c r="F78" s="46">
        <f t="shared" si="26"/>
        <v>4107.6727203613218</v>
      </c>
      <c r="G78" s="45">
        <f>SUM(F78:$F$86)</f>
        <v>5809.6037317492401</v>
      </c>
      <c r="H78" s="48">
        <f t="shared" si="27"/>
        <v>0.94257448635794994</v>
      </c>
      <c r="K78" s="22">
        <v>92</v>
      </c>
      <c r="L78" s="21">
        <f t="shared" si="28"/>
        <v>6163.5486805898945</v>
      </c>
      <c r="M78" s="12">
        <f t="shared" si="18"/>
        <v>4111.7519204571454</v>
      </c>
      <c r="N78" s="12">
        <f t="shared" si="19"/>
        <v>4107.6727203613218</v>
      </c>
      <c r="O78" s="12">
        <f>SUM(N78:$N$87)</f>
        <v>5809.6037317492401</v>
      </c>
      <c r="P78" s="13">
        <f t="shared" si="20"/>
        <v>0.94257448635794994</v>
      </c>
      <c r="Q78" s="14">
        <f t="shared" si="21"/>
        <v>0.33289211564017013</v>
      </c>
      <c r="R78" s="15">
        <f t="shared" si="22"/>
        <v>0.66710788435982993</v>
      </c>
      <c r="S78" s="11">
        <f t="shared" si="23"/>
        <v>21.378703321344659</v>
      </c>
      <c r="T78" s="12">
        <f>SUM(S78:$S$87)</f>
        <v>30.116742308865064</v>
      </c>
      <c r="U78" s="50">
        <f>SUM(T78:$T$87)</f>
        <v>41.323093131976094</v>
      </c>
      <c r="V78" s="52" t="e">
        <f t="shared" si="24"/>
        <v>#REF!</v>
      </c>
      <c r="W78" s="52" t="e">
        <f>SUM(V78:$V$87)</f>
        <v>#REF!</v>
      </c>
      <c r="X78" s="52" t="e">
        <f>SUM(W78:$W$87)</f>
        <v>#REF!</v>
      </c>
    </row>
    <row r="79" spans="2:24" x14ac:dyDescent="0.25">
      <c r="B79" s="41">
        <v>93</v>
      </c>
      <c r="C79" s="43">
        <v>0.73351612295151947</v>
      </c>
      <c r="D79" s="44">
        <f t="shared" si="29"/>
        <v>2051.7967601327491</v>
      </c>
      <c r="E79" s="45">
        <f t="shared" si="25"/>
        <v>1505.0260045770628</v>
      </c>
      <c r="F79" s="46">
        <f t="shared" si="26"/>
        <v>1299.2837578442177</v>
      </c>
      <c r="G79" s="45">
        <f>SUM(F79:$F$86)</f>
        <v>1701.931011387918</v>
      </c>
      <c r="H79" s="48">
        <f t="shared" si="27"/>
        <v>0.82948323365020071</v>
      </c>
      <c r="K79" s="22">
        <v>93</v>
      </c>
      <c r="L79" s="21">
        <f t="shared" si="28"/>
        <v>2051.7967601327491</v>
      </c>
      <c r="M79" s="12">
        <f t="shared" si="18"/>
        <v>1505.0260045770628</v>
      </c>
      <c r="N79" s="12">
        <f t="shared" si="19"/>
        <v>1299.2837578442177</v>
      </c>
      <c r="O79" s="12">
        <f>SUM(N79:$N$87)</f>
        <v>1701.931011387918</v>
      </c>
      <c r="P79" s="13">
        <f t="shared" si="20"/>
        <v>0.82948323365020071</v>
      </c>
      <c r="Q79" s="14">
        <f t="shared" si="21"/>
        <v>0.26648387704848053</v>
      </c>
      <c r="R79" s="15">
        <f t="shared" si="22"/>
        <v>0.73351612295151947</v>
      </c>
      <c r="S79" s="11">
        <f t="shared" si="23"/>
        <v>6.6918681507155204</v>
      </c>
      <c r="T79" s="12">
        <f>SUM(S79:$S$87)</f>
        <v>8.7380389875203992</v>
      </c>
      <c r="U79" s="50">
        <f>SUM(T79:$T$87)</f>
        <v>11.206350823111036</v>
      </c>
      <c r="V79" s="52" t="e">
        <f t="shared" si="24"/>
        <v>#REF!</v>
      </c>
      <c r="W79" s="52" t="e">
        <f>SUM(V79:$V$87)</f>
        <v>#REF!</v>
      </c>
      <c r="X79" s="52" t="e">
        <f>SUM(W79:$W$87)</f>
        <v>#REF!</v>
      </c>
    </row>
    <row r="80" spans="2:24" x14ac:dyDescent="0.25">
      <c r="B80" s="41">
        <v>94</v>
      </c>
      <c r="C80" s="43">
        <v>0.79639004976300876</v>
      </c>
      <c r="D80" s="44">
        <f t="shared" si="29"/>
        <v>546.77075555568626</v>
      </c>
      <c r="E80" s="45">
        <f t="shared" si="25"/>
        <v>435.44278922595089</v>
      </c>
      <c r="F80" s="46">
        <f t="shared" si="26"/>
        <v>329.04936094271079</v>
      </c>
      <c r="G80" s="45">
        <f>SUM(F80:$F$86)</f>
        <v>402.64725354370051</v>
      </c>
      <c r="H80" s="48">
        <f t="shared" si="27"/>
        <v>0.73640963685866445</v>
      </c>
      <c r="K80" s="22">
        <v>94</v>
      </c>
      <c r="L80" s="21">
        <f t="shared" si="28"/>
        <v>546.77075555568626</v>
      </c>
      <c r="M80" s="12">
        <f t="shared" si="18"/>
        <v>435.44278922595089</v>
      </c>
      <c r="N80" s="12">
        <f t="shared" si="19"/>
        <v>329.04936094271079</v>
      </c>
      <c r="O80" s="12">
        <f>SUM(N80:$N$87)</f>
        <v>402.64725354370051</v>
      </c>
      <c r="P80" s="13">
        <f t="shared" si="20"/>
        <v>0.73640963685866445</v>
      </c>
      <c r="Q80" s="14">
        <f t="shared" si="21"/>
        <v>0.20360995023699122</v>
      </c>
      <c r="R80" s="15">
        <f t="shared" si="22"/>
        <v>0.79639004976300876</v>
      </c>
      <c r="S80" s="11">
        <f t="shared" si="23"/>
        <v>1.6767982787963498</v>
      </c>
      <c r="T80" s="12">
        <f>SUM(S80:$S$87)</f>
        <v>2.0461708368048774</v>
      </c>
      <c r="U80" s="50">
        <f>SUM(T80:$T$87)</f>
        <v>2.4683118355906331</v>
      </c>
      <c r="V80" s="52" t="e">
        <f t="shared" si="24"/>
        <v>#REF!</v>
      </c>
      <c r="W80" s="52" t="e">
        <f>SUM(V80:$V$87)</f>
        <v>#REF!</v>
      </c>
      <c r="X80" s="52" t="e">
        <f>SUM(W80:$W$87)</f>
        <v>#REF!</v>
      </c>
    </row>
    <row r="81" spans="2:24" x14ac:dyDescent="0.25">
      <c r="B81" s="41">
        <v>95</v>
      </c>
      <c r="C81" s="43">
        <v>0.8537760841275408</v>
      </c>
      <c r="D81" s="44">
        <f t="shared" si="29"/>
        <v>111.32796632973537</v>
      </c>
      <c r="E81" s="45">
        <f t="shared" si="25"/>
        <v>95.049155146884175</v>
      </c>
      <c r="F81" s="46">
        <f t="shared" si="26"/>
        <v>63.803388756293288</v>
      </c>
      <c r="G81" s="45">
        <f>SUM(F81:$F$86)</f>
        <v>73.597892600989667</v>
      </c>
      <c r="H81" s="48">
        <f t="shared" si="27"/>
        <v>0.66109078452942049</v>
      </c>
      <c r="K81" s="22">
        <v>95</v>
      </c>
      <c r="L81" s="21">
        <f t="shared" si="28"/>
        <v>111.32796632973537</v>
      </c>
      <c r="M81" s="12">
        <f t="shared" si="18"/>
        <v>95.049155146884175</v>
      </c>
      <c r="N81" s="12">
        <f t="shared" si="19"/>
        <v>63.803388756293288</v>
      </c>
      <c r="O81" s="12">
        <f>SUM(N81:$N$87)</f>
        <v>73.597892600989667</v>
      </c>
      <c r="P81" s="13">
        <f t="shared" si="20"/>
        <v>0.66109078452942049</v>
      </c>
      <c r="Q81" s="14">
        <f t="shared" si="21"/>
        <v>0.14622391587245923</v>
      </c>
      <c r="R81" s="15">
        <f t="shared" si="22"/>
        <v>0.8537760841275408</v>
      </c>
      <c r="S81" s="11">
        <f t="shared" si="23"/>
        <v>0.32102756380178399</v>
      </c>
      <c r="T81" s="12">
        <f>SUM(S81:$S$87)</f>
        <v>0.36937255800852792</v>
      </c>
      <c r="U81" s="50">
        <f>SUM(T81:$T$87)</f>
        <v>0.42214099878575578</v>
      </c>
      <c r="V81" s="52" t="e">
        <f t="shared" si="24"/>
        <v>#REF!</v>
      </c>
      <c r="W81" s="52" t="e">
        <f>SUM(V81:$V$87)</f>
        <v>#REF!</v>
      </c>
      <c r="X81" s="52" t="e">
        <f>SUM(W81:$W$87)</f>
        <v>#REF!</v>
      </c>
    </row>
    <row r="82" spans="2:24" x14ac:dyDescent="0.25">
      <c r="B82" s="41">
        <v>96</v>
      </c>
      <c r="C82" s="43">
        <v>0.90378367383813829</v>
      </c>
      <c r="D82" s="44">
        <f t="shared" si="29"/>
        <v>16.2788111828512</v>
      </c>
      <c r="E82" s="45">
        <f t="shared" si="25"/>
        <v>14.712523776554628</v>
      </c>
      <c r="F82" s="46">
        <f t="shared" si="26"/>
        <v>8.9225492945738871</v>
      </c>
      <c r="G82" s="45">
        <f>SUM(F82:$F$86)</f>
        <v>9.7945038446963828</v>
      </c>
      <c r="H82" s="48">
        <f t="shared" si="27"/>
        <v>0.60167193627838955</v>
      </c>
      <c r="K82" s="22">
        <v>96</v>
      </c>
      <c r="L82" s="21">
        <f t="shared" si="28"/>
        <v>16.2788111828512</v>
      </c>
      <c r="M82" s="12">
        <f t="shared" ref="M82:M86" si="30">-L83+L82</f>
        <v>14.712523776554628</v>
      </c>
      <c r="N82" s="12">
        <f t="shared" si="19"/>
        <v>8.9225492945738871</v>
      </c>
      <c r="O82" s="12">
        <f>SUM(N82:$N$87)</f>
        <v>9.7945038446963828</v>
      </c>
      <c r="P82" s="13">
        <f t="shared" ref="P82:P86" si="31">(O82/L82)</f>
        <v>0.60167193627838955</v>
      </c>
      <c r="Q82" s="14">
        <f t="shared" si="21"/>
        <v>9.6216326161861682E-2</v>
      </c>
      <c r="R82" s="15">
        <f>1-Q82</f>
        <v>0.90378367383813829</v>
      </c>
      <c r="S82" s="11">
        <f t="shared" si="23"/>
        <v>4.4139076146772552E-2</v>
      </c>
      <c r="T82" s="12">
        <f>SUM(S82:$S$87)</f>
        <v>4.8344994206743971E-2</v>
      </c>
      <c r="U82" s="50">
        <f>SUM(T82:$T$87)</f>
        <v>5.2768440777227872E-2</v>
      </c>
      <c r="V82" s="52" t="e">
        <f t="shared" si="24"/>
        <v>#REF!</v>
      </c>
      <c r="W82" s="52" t="e">
        <f>SUM(V82:$V$87)</f>
        <v>#REF!</v>
      </c>
      <c r="X82" s="52" t="e">
        <f>SUM(W82:$W$87)</f>
        <v>#REF!</v>
      </c>
    </row>
    <row r="83" spans="2:24" x14ac:dyDescent="0.25">
      <c r="B83" s="41">
        <v>97</v>
      </c>
      <c r="C83" s="43">
        <v>0.94468833632617166</v>
      </c>
      <c r="D83" s="44">
        <f t="shared" si="29"/>
        <v>1.5662874062965724</v>
      </c>
      <c r="E83" s="45">
        <f t="shared" si="25"/>
        <v>1.4796534440629434</v>
      </c>
      <c r="F83" s="46">
        <f t="shared" si="26"/>
        <v>0.82646068426510066</v>
      </c>
      <c r="G83" s="45">
        <f>SUM(F83:$F$86)</f>
        <v>0.87195455012249645</v>
      </c>
      <c r="H83" s="48">
        <f t="shared" si="27"/>
        <v>0.55670150102540894</v>
      </c>
      <c r="K83" s="22">
        <v>97</v>
      </c>
      <c r="L83" s="21">
        <f t="shared" si="28"/>
        <v>1.5662874062965724</v>
      </c>
      <c r="M83" s="12">
        <f t="shared" si="30"/>
        <v>1.4796534440629434</v>
      </c>
      <c r="N83" s="12">
        <f t="shared" si="19"/>
        <v>0.82646068426510066</v>
      </c>
      <c r="O83" s="12">
        <f>SUM(N83:$N$87)</f>
        <v>0.87195455012249645</v>
      </c>
      <c r="P83" s="13">
        <f t="shared" si="31"/>
        <v>0.55670150102540894</v>
      </c>
      <c r="Q83" s="14">
        <f t="shared" si="21"/>
        <v>5.5311663673828358E-2</v>
      </c>
      <c r="R83" s="15">
        <f>1-Q83</f>
        <v>0.94468833632617166</v>
      </c>
      <c r="S83" s="11">
        <f t="shared" si="23"/>
        <v>3.9933236925445391E-3</v>
      </c>
      <c r="T83" s="12">
        <f>SUM(S83:$S$87)</f>
        <v>4.2059180599714075E-3</v>
      </c>
      <c r="U83" s="50">
        <f>SUM(T83:$T$87)</f>
        <v>4.4234465704838999E-3</v>
      </c>
      <c r="V83" s="52" t="e">
        <f t="shared" si="24"/>
        <v>#REF!</v>
      </c>
      <c r="W83" s="52" t="e">
        <f>SUM(V83:$V$87)</f>
        <v>#REF!</v>
      </c>
      <c r="X83" s="52" t="e">
        <f>SUM(W83:$W$87)</f>
        <v>#REF!</v>
      </c>
    </row>
    <row r="84" spans="2:24" x14ac:dyDescent="0.25">
      <c r="B84" s="41">
        <v>98</v>
      </c>
      <c r="C84" s="43">
        <v>0.97502996618637439</v>
      </c>
      <c r="D84" s="44">
        <f t="shared" si="29"/>
        <v>8.6633962233628958E-2</v>
      </c>
      <c r="E84" s="45">
        <f t="shared" si="25"/>
        <v>8.4470709267246882E-2</v>
      </c>
      <c r="F84" s="46">
        <f t="shared" si="26"/>
        <v>4.4398607600005517E-2</v>
      </c>
      <c r="G84" s="45">
        <f>SUM(F84:$F$86)</f>
        <v>4.5493865857395829E-2</v>
      </c>
      <c r="H84" s="48">
        <f t="shared" si="27"/>
        <v>0.52512738289299143</v>
      </c>
      <c r="K84" s="22">
        <v>98</v>
      </c>
      <c r="L84" s="21">
        <f t="shared" si="28"/>
        <v>8.6633962233628958E-2</v>
      </c>
      <c r="M84" s="12">
        <f t="shared" si="30"/>
        <v>8.4470709267246882E-2</v>
      </c>
      <c r="N84" s="12">
        <f t="shared" si="19"/>
        <v>4.4398607600005517E-2</v>
      </c>
      <c r="O84" s="12">
        <f>SUM(N84:$N$87)</f>
        <v>4.5493865857395829E-2</v>
      </c>
      <c r="P84" s="13">
        <f t="shared" si="31"/>
        <v>0.52512738289299143</v>
      </c>
      <c r="Q84" s="14">
        <f t="shared" si="21"/>
        <v>2.4970033813625572E-2</v>
      </c>
      <c r="R84" s="15">
        <f>1-Q84</f>
        <v>0.97502996618637439</v>
      </c>
      <c r="S84" s="11">
        <f t="shared" si="23"/>
        <v>2.0768911802797728E-4</v>
      </c>
      <c r="T84" s="12">
        <f>SUM(S84:$S$87)</f>
        <v>2.1259436742686853E-4</v>
      </c>
      <c r="U84" s="50">
        <f>SUM(T84:$T$87)</f>
        <v>2.1752851051249242E-4</v>
      </c>
      <c r="V84" s="52" t="e">
        <f t="shared" si="24"/>
        <v>#REF!</v>
      </c>
      <c r="W84" s="52" t="e">
        <f>SUM(V84:$V$87)</f>
        <v>#REF!</v>
      </c>
      <c r="X84" s="52" t="e">
        <f>SUM(W84:$W$87)</f>
        <v>#REF!</v>
      </c>
    </row>
    <row r="85" spans="2:24" x14ac:dyDescent="0.25">
      <c r="B85" s="41">
        <v>99</v>
      </c>
      <c r="C85" s="43">
        <v>0.99369848352868395</v>
      </c>
      <c r="D85" s="44">
        <f t="shared" si="29"/>
        <v>2.163252966382076E-3</v>
      </c>
      <c r="E85" s="45">
        <f t="shared" si="25"/>
        <v>2.1496211921827961E-3</v>
      </c>
      <c r="F85" s="46">
        <f t="shared" si="26"/>
        <v>1.0884423702906779E-3</v>
      </c>
      <c r="G85" s="45">
        <f>SUM(F85:$F$86)</f>
        <v>1.0952582573903178E-3</v>
      </c>
      <c r="H85" s="48">
        <f t="shared" si="27"/>
        <v>0.50630151647131594</v>
      </c>
      <c r="K85" s="22">
        <v>99</v>
      </c>
      <c r="L85" s="21">
        <f t="shared" si="28"/>
        <v>2.163252966382076E-3</v>
      </c>
      <c r="M85" s="12">
        <f t="shared" si="30"/>
        <v>2.1496211921827961E-3</v>
      </c>
      <c r="N85" s="12">
        <f t="shared" si="19"/>
        <v>1.0884423702906779E-3</v>
      </c>
      <c r="O85" s="12">
        <f>SUM(N85:$N$87)</f>
        <v>1.0952582573903178E-3</v>
      </c>
      <c r="P85" s="13">
        <f t="shared" si="31"/>
        <v>0.50630151647131594</v>
      </c>
      <c r="Q85" s="14">
        <f t="shared" si="21"/>
        <v>6.3015164713159915E-3</v>
      </c>
      <c r="R85" s="15">
        <f>1-Q85</f>
        <v>0.99369848352868406</v>
      </c>
      <c r="S85" s="11">
        <f t="shared" si="23"/>
        <v>4.8763557121585966E-6</v>
      </c>
      <c r="T85" s="12">
        <f>SUM(S85:$S$87)</f>
        <v>4.905249398891237E-6</v>
      </c>
      <c r="U85" s="50">
        <f>SUM(T85:$T$87)</f>
        <v>4.9341430856238773E-6</v>
      </c>
      <c r="V85" s="52" t="e">
        <f t="shared" si="24"/>
        <v>#REF!</v>
      </c>
      <c r="W85" s="52" t="e">
        <f>SUM(V85:$V$87)</f>
        <v>#REF!</v>
      </c>
      <c r="X85" s="52" t="e">
        <f>SUM(W85:$W$87)</f>
        <v>#REF!</v>
      </c>
    </row>
    <row r="86" spans="2:24" ht="15.6" thickBot="1" x14ac:dyDescent="0.3">
      <c r="B86" s="41">
        <v>100</v>
      </c>
      <c r="C86" s="43">
        <v>1</v>
      </c>
      <c r="D86" s="44">
        <f t="shared" si="29"/>
        <v>1.3631774199279831E-5</v>
      </c>
      <c r="E86" s="45">
        <f t="shared" si="25"/>
        <v>1.3631774199279831E-5</v>
      </c>
      <c r="F86" s="46">
        <f t="shared" si="26"/>
        <v>6.8158870996399157E-6</v>
      </c>
      <c r="G86" s="45">
        <f>SUM(F86:$F$86)</f>
        <v>6.8158870996399157E-6</v>
      </c>
      <c r="H86" s="48">
        <f t="shared" si="27"/>
        <v>0.5</v>
      </c>
      <c r="K86" s="22">
        <v>100</v>
      </c>
      <c r="L86" s="21">
        <f t="shared" si="28"/>
        <v>1.3631774199279831E-5</v>
      </c>
      <c r="M86" s="17">
        <f t="shared" si="30"/>
        <v>1.3631774199279831E-5</v>
      </c>
      <c r="N86" s="17">
        <f t="shared" si="19"/>
        <v>6.8158870996399157E-6</v>
      </c>
      <c r="O86" s="17">
        <f>SUM(N86:$N$87)</f>
        <v>6.8158870996399157E-6</v>
      </c>
      <c r="P86" s="18">
        <f t="shared" si="31"/>
        <v>0.5</v>
      </c>
      <c r="Q86" s="19">
        <f t="shared" si="21"/>
        <v>0</v>
      </c>
      <c r="R86" s="20">
        <f>1-Q86</f>
        <v>1</v>
      </c>
      <c r="S86" s="16">
        <f t="shared" si="23"/>
        <v>2.8893686732640549E-8</v>
      </c>
      <c r="T86" s="17">
        <f>SUM(S86:$S$87)</f>
        <v>2.8893686732640549E-8</v>
      </c>
      <c r="U86" s="51">
        <f>SUM(T86:$T$87)</f>
        <v>2.8893686732640549E-8</v>
      </c>
      <c r="V86" s="52" t="e">
        <f t="shared" si="24"/>
        <v>#REF!</v>
      </c>
      <c r="W86" s="52" t="e">
        <f>SUM(V86:$V$87)</f>
        <v>#REF!</v>
      </c>
      <c r="X86" s="52" t="e">
        <f>SUM(W86:$W$87)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1"/>
  <sheetViews>
    <sheetView showGridLines="0" topLeftCell="A21" zoomScale="120" zoomScaleNormal="120" workbookViewId="0">
      <selection activeCell="E34" sqref="E34"/>
    </sheetView>
  </sheetViews>
  <sheetFormatPr baseColWidth="10" defaultColWidth="10.796875" defaultRowHeight="15" x14ac:dyDescent="0.25"/>
  <cols>
    <col min="1" max="1" width="5.796875" style="1" customWidth="1"/>
    <col min="2" max="2" width="12.796875" style="1" customWidth="1"/>
    <col min="3" max="4" width="15.796875" style="1" customWidth="1"/>
    <col min="5" max="5" width="20.19921875" style="1" bestFit="1" customWidth="1"/>
    <col min="6" max="6" width="10.796875" style="1"/>
    <col min="7" max="7" width="15.5" style="1" bestFit="1" customWidth="1"/>
    <col min="8" max="8" width="11.69921875" style="1" bestFit="1" customWidth="1"/>
    <col min="9" max="9" width="10.796875" style="1"/>
    <col min="10" max="10" width="12.796875" style="1" customWidth="1"/>
    <col min="11" max="12" width="14.796875" style="1" customWidth="1"/>
    <col min="13" max="16384" width="10.796875" style="1"/>
  </cols>
  <sheetData>
    <row r="2" spans="2:12" ht="17.399999999999999" x14ac:dyDescent="0.3">
      <c r="B2" s="27" t="s">
        <v>19</v>
      </c>
      <c r="C2" s="80" t="s">
        <v>20</v>
      </c>
      <c r="D2" s="80"/>
      <c r="E2" s="80"/>
    </row>
    <row r="3" spans="2:12" ht="17.399999999999999" x14ac:dyDescent="0.3">
      <c r="B3" s="27" t="s">
        <v>21</v>
      </c>
      <c r="C3" s="80" t="s">
        <v>31</v>
      </c>
      <c r="D3" s="80"/>
      <c r="E3" s="80"/>
    </row>
    <row r="5" spans="2:12" x14ac:dyDescent="0.25">
      <c r="B5" s="63" t="s">
        <v>16</v>
      </c>
      <c r="C5" s="63" t="s">
        <v>17</v>
      </c>
      <c r="D5" s="63" t="s">
        <v>35</v>
      </c>
      <c r="E5" s="63" t="s">
        <v>18</v>
      </c>
      <c r="G5" s="28" t="s">
        <v>37</v>
      </c>
      <c r="H5" s="28" t="s">
        <v>24</v>
      </c>
      <c r="J5" s="28" t="s">
        <v>16</v>
      </c>
      <c r="K5" s="28" t="s">
        <v>22</v>
      </c>
      <c r="L5" s="29" t="s">
        <v>34</v>
      </c>
    </row>
    <row r="6" spans="2:12" x14ac:dyDescent="0.25">
      <c r="B6" s="63">
        <v>20</v>
      </c>
      <c r="C6" s="64">
        <v>78</v>
      </c>
      <c r="D6" s="70">
        <v>933.38461538461536</v>
      </c>
      <c r="E6" s="65">
        <f>+C6*D6</f>
        <v>72804</v>
      </c>
      <c r="G6" s="30" t="s">
        <v>41</v>
      </c>
      <c r="H6" s="31">
        <f>D31</f>
        <v>1619.6012048192772</v>
      </c>
      <c r="J6" s="54">
        <v>45</v>
      </c>
      <c r="K6" s="53">
        <f>TablaMortalidad!Q31</f>
        <v>0.99710830147605689</v>
      </c>
      <c r="L6" s="30"/>
    </row>
    <row r="7" spans="2:12" x14ac:dyDescent="0.25">
      <c r="B7" s="63">
        <v>21</v>
      </c>
      <c r="C7" s="64">
        <v>557</v>
      </c>
      <c r="D7" s="70">
        <v>933.96947935368041</v>
      </c>
      <c r="E7" s="65">
        <f t="shared" ref="E7:E31" si="0">+C7*D7</f>
        <v>520221</v>
      </c>
      <c r="G7" s="30" t="s">
        <v>42</v>
      </c>
      <c r="H7" s="31">
        <f>+AVERAGE(D29:D31)</f>
        <v>1542.0051456387403</v>
      </c>
      <c r="J7" s="54">
        <v>46</v>
      </c>
      <c r="K7" s="53">
        <f>TablaMortalidad!Q32</f>
        <v>0.99694571150278621</v>
      </c>
      <c r="L7" s="32">
        <f>+K6*K7</f>
        <v>0.99406284506038223</v>
      </c>
    </row>
    <row r="8" spans="2:12" x14ac:dyDescent="0.25">
      <c r="B8" s="63">
        <v>22</v>
      </c>
      <c r="C8" s="64">
        <v>741</v>
      </c>
      <c r="D8" s="70">
        <v>948.14709851551959</v>
      </c>
      <c r="E8" s="65">
        <f t="shared" si="0"/>
        <v>702577</v>
      </c>
      <c r="G8" s="30" t="s">
        <v>43</v>
      </c>
      <c r="H8" s="31">
        <f>+AVERAGE(D27:D31)</f>
        <v>1502.392940153052</v>
      </c>
      <c r="J8" s="54">
        <v>47</v>
      </c>
      <c r="K8" s="53">
        <f>TablaMortalidad!Q33</f>
        <v>0.99676411800092068</v>
      </c>
      <c r="L8" s="32">
        <f t="shared" ref="L8:L61" si="1">+K7*K8</f>
        <v>0.99371971282087501</v>
      </c>
    </row>
    <row r="9" spans="2:12" x14ac:dyDescent="0.25">
      <c r="B9" s="63">
        <v>23</v>
      </c>
      <c r="C9" s="64">
        <v>1123</v>
      </c>
      <c r="D9" s="70">
        <v>995.09349955476398</v>
      </c>
      <c r="E9" s="65">
        <f t="shared" si="0"/>
        <v>1117490</v>
      </c>
      <c r="G9" s="30" t="s">
        <v>44</v>
      </c>
      <c r="H9" s="31">
        <f>+AVERAGE(D22:D31)</f>
        <v>1434.4524054518256</v>
      </c>
      <c r="J9" s="54">
        <v>48</v>
      </c>
      <c r="K9" s="53">
        <f>TablaMortalidad!Q34</f>
        <v>0.99655386133361812</v>
      </c>
      <c r="L9" s="32">
        <f t="shared" si="1"/>
        <v>0.99332913063261563</v>
      </c>
    </row>
    <row r="10" spans="2:12" x14ac:dyDescent="0.25">
      <c r="B10" s="63">
        <v>24</v>
      </c>
      <c r="C10" s="64">
        <v>1743</v>
      </c>
      <c r="D10" s="70">
        <v>1021.6919104991395</v>
      </c>
      <c r="E10" s="65">
        <f t="shared" si="0"/>
        <v>1780809</v>
      </c>
      <c r="G10" s="30" t="s">
        <v>45</v>
      </c>
      <c r="H10" s="31">
        <f>AVERAGE(D6:D31)</f>
        <v>1221.9884162071239</v>
      </c>
      <c r="J10" s="54">
        <v>49</v>
      </c>
      <c r="K10" s="53">
        <f>TablaMortalidad!Q35</f>
        <v>0.99631452623955907</v>
      </c>
      <c r="L10" s="32">
        <f t="shared" si="1"/>
        <v>0.99288108822680698</v>
      </c>
    </row>
    <row r="11" spans="2:12" x14ac:dyDescent="0.25">
      <c r="B11" s="63">
        <v>25</v>
      </c>
      <c r="C11" s="64">
        <v>2054</v>
      </c>
      <c r="D11" s="70">
        <v>1039.9649464459592</v>
      </c>
      <c r="E11" s="65">
        <f t="shared" si="0"/>
        <v>2136088</v>
      </c>
      <c r="J11" s="54">
        <v>50</v>
      </c>
      <c r="K11" s="53">
        <f>TablaMortalidad!Q36</f>
        <v>0.99607089831154272</v>
      </c>
      <c r="L11" s="32">
        <f t="shared" si="1"/>
        <v>0.99239990515227672</v>
      </c>
    </row>
    <row r="12" spans="2:12" x14ac:dyDescent="0.25">
      <c r="B12" s="63">
        <v>26</v>
      </c>
      <c r="C12" s="64">
        <v>2327</v>
      </c>
      <c r="D12" s="70">
        <v>1057.4439192092823</v>
      </c>
      <c r="E12" s="65">
        <f t="shared" si="0"/>
        <v>2460672</v>
      </c>
      <c r="J12" s="54">
        <v>51</v>
      </c>
      <c r="K12" s="53">
        <f>TablaMortalidad!Q37</f>
        <v>0.99578614770067553</v>
      </c>
      <c r="L12" s="32">
        <f t="shared" si="1"/>
        <v>0.99187360266640245</v>
      </c>
    </row>
    <row r="13" spans="2:12" x14ac:dyDescent="0.25">
      <c r="B13" s="63">
        <v>27</v>
      </c>
      <c r="C13" s="64">
        <v>2686</v>
      </c>
      <c r="D13" s="70">
        <v>1074.2483246463141</v>
      </c>
      <c r="E13" s="65">
        <f t="shared" si="0"/>
        <v>2885430.9999999995</v>
      </c>
      <c r="J13" s="54">
        <v>52</v>
      </c>
      <c r="K13" s="53">
        <f>TablaMortalidad!Q38</f>
        <v>0.99548212428251115</v>
      </c>
      <c r="L13" s="32">
        <f t="shared" si="1"/>
        <v>0.99128730964416689</v>
      </c>
    </row>
    <row r="14" spans="2:12" x14ac:dyDescent="0.25">
      <c r="B14" s="63">
        <v>28</v>
      </c>
      <c r="C14" s="64">
        <v>2747</v>
      </c>
      <c r="D14" s="70">
        <v>1108.2744812522751</v>
      </c>
      <c r="E14" s="65">
        <f t="shared" si="0"/>
        <v>3044429.9999999995</v>
      </c>
      <c r="J14" s="54">
        <v>53</v>
      </c>
      <c r="K14" s="53">
        <f>TablaMortalidad!Q39</f>
        <v>0.99515518178153517</v>
      </c>
      <c r="L14" s="32">
        <f t="shared" si="1"/>
        <v>0.99065919435063121</v>
      </c>
    </row>
    <row r="15" spans="2:12" x14ac:dyDescent="0.25">
      <c r="B15" s="63">
        <v>29</v>
      </c>
      <c r="C15" s="64">
        <v>2631</v>
      </c>
      <c r="D15" s="70">
        <v>1114.8871151653364</v>
      </c>
      <c r="E15" s="65">
        <f t="shared" si="0"/>
        <v>2933268</v>
      </c>
      <c r="J15" s="54">
        <v>54</v>
      </c>
      <c r="K15" s="53">
        <f>TablaMortalidad!Q40</f>
        <v>0.99480911907661362</v>
      </c>
      <c r="L15" s="32">
        <f t="shared" si="1"/>
        <v>0.98998944973261627</v>
      </c>
    </row>
    <row r="16" spans="2:12" x14ac:dyDescent="0.25">
      <c r="B16" s="63">
        <v>30</v>
      </c>
      <c r="C16" s="64">
        <v>2263</v>
      </c>
      <c r="D16" s="70">
        <v>1127.4114007954042</v>
      </c>
      <c r="E16" s="65">
        <f t="shared" si="0"/>
        <v>2551332</v>
      </c>
      <c r="J16" s="54">
        <v>55</v>
      </c>
      <c r="K16" s="53">
        <f>TablaMortalidad!Q41</f>
        <v>0.99446010887482195</v>
      </c>
      <c r="L16" s="32">
        <f t="shared" si="1"/>
        <v>0.98929798486659493</v>
      </c>
    </row>
    <row r="17" spans="2:12" x14ac:dyDescent="0.25">
      <c r="B17" s="63">
        <v>31</v>
      </c>
      <c r="C17" s="64">
        <v>2050</v>
      </c>
      <c r="D17" s="70">
        <v>1141.0087804878049</v>
      </c>
      <c r="E17" s="65">
        <f t="shared" si="0"/>
        <v>2339068</v>
      </c>
      <c r="J17" s="54">
        <v>56</v>
      </c>
      <c r="K17" s="53">
        <f>TablaMortalidad!Q42</f>
        <v>0.99405849963429538</v>
      </c>
      <c r="L17" s="32">
        <f t="shared" si="1"/>
        <v>0.98855152377426359</v>
      </c>
    </row>
    <row r="18" spans="2:12" x14ac:dyDescent="0.25">
      <c r="B18" s="63">
        <v>32</v>
      </c>
      <c r="C18" s="64">
        <v>2068</v>
      </c>
      <c r="D18" s="70">
        <v>1172.7335589941972</v>
      </c>
      <c r="E18" s="65">
        <f t="shared" si="0"/>
        <v>2425213</v>
      </c>
      <c r="J18" s="54">
        <v>57</v>
      </c>
      <c r="K18" s="53">
        <f>TablaMortalidad!Q43</f>
        <v>0.99360152134879265</v>
      </c>
      <c r="L18" s="32">
        <f t="shared" si="1"/>
        <v>0.98769803754633412</v>
      </c>
    </row>
    <row r="19" spans="2:12" x14ac:dyDescent="0.25">
      <c r="B19" s="63">
        <v>33</v>
      </c>
      <c r="C19" s="64">
        <v>2225</v>
      </c>
      <c r="D19" s="70">
        <v>1225.5802247191011</v>
      </c>
      <c r="E19" s="65">
        <f t="shared" si="0"/>
        <v>2726916</v>
      </c>
      <c r="J19" s="54">
        <v>58</v>
      </c>
      <c r="K19" s="53">
        <f>TablaMortalidad!Q44</f>
        <v>0.99313485371911059</v>
      </c>
      <c r="L19" s="32">
        <f t="shared" si="1"/>
        <v>0.98678030155981888</v>
      </c>
    </row>
    <row r="20" spans="2:12" x14ac:dyDescent="0.25">
      <c r="B20" s="63">
        <v>34</v>
      </c>
      <c r="C20" s="64">
        <v>2393</v>
      </c>
      <c r="D20" s="70">
        <v>1245.145424153782</v>
      </c>
      <c r="E20" s="65">
        <f t="shared" si="0"/>
        <v>2979633</v>
      </c>
      <c r="J20" s="54">
        <v>59</v>
      </c>
      <c r="K20" s="53">
        <f>TablaMortalidad!Q45</f>
        <v>0.99267281763783166</v>
      </c>
      <c r="L20" s="32">
        <f t="shared" si="1"/>
        <v>0.98585797353568527</v>
      </c>
    </row>
    <row r="21" spans="2:12" x14ac:dyDescent="0.25">
      <c r="B21" s="63">
        <v>35</v>
      </c>
      <c r="C21" s="64">
        <v>2437</v>
      </c>
      <c r="D21" s="70">
        <v>1288.1899876897826</v>
      </c>
      <c r="E21" s="65">
        <f t="shared" si="0"/>
        <v>3139319</v>
      </c>
      <c r="J21" s="54">
        <v>60</v>
      </c>
      <c r="K21" s="53">
        <f>TablaMortalidad!Q46</f>
        <v>0.99221022907566447</v>
      </c>
      <c r="L21" s="32">
        <f t="shared" si="1"/>
        <v>0.98494012378561824</v>
      </c>
    </row>
    <row r="22" spans="2:12" x14ac:dyDescent="0.25">
      <c r="B22" s="63">
        <v>36</v>
      </c>
      <c r="C22" s="64">
        <v>2529</v>
      </c>
      <c r="D22" s="70">
        <v>1330.799130090945</v>
      </c>
      <c r="E22" s="65">
        <f t="shared" si="0"/>
        <v>3365591</v>
      </c>
      <c r="J22" s="54">
        <v>61</v>
      </c>
      <c r="K22" s="53">
        <f>TablaMortalidad!Q47</f>
        <v>0.99161198138651618</v>
      </c>
      <c r="L22" s="32">
        <f t="shared" si="1"/>
        <v>0.98388755120568872</v>
      </c>
    </row>
    <row r="23" spans="2:12" x14ac:dyDescent="0.25">
      <c r="B23" s="63">
        <v>37</v>
      </c>
      <c r="C23" s="64">
        <v>2664</v>
      </c>
      <c r="D23" s="70">
        <v>1363.753003003003</v>
      </c>
      <c r="E23" s="65">
        <f t="shared" si="0"/>
        <v>3633038</v>
      </c>
      <c r="J23" s="54">
        <v>62</v>
      </c>
      <c r="K23" s="53">
        <f>TablaMortalidad!Q48</f>
        <v>0.99098006415082596</v>
      </c>
      <c r="L23" s="32">
        <f t="shared" si="1"/>
        <v>0.9826677049271374</v>
      </c>
    </row>
    <row r="24" spans="2:12" x14ac:dyDescent="0.25">
      <c r="B24" s="63">
        <v>38</v>
      </c>
      <c r="C24" s="64">
        <v>2687</v>
      </c>
      <c r="D24" s="70">
        <v>1369.1239300334946</v>
      </c>
      <c r="E24" s="65">
        <f t="shared" si="0"/>
        <v>3678836</v>
      </c>
      <c r="J24" s="54">
        <v>63</v>
      </c>
      <c r="K24" s="53">
        <f>TablaMortalidad!Q49</f>
        <v>0.99035899350471346</v>
      </c>
      <c r="L24" s="32">
        <f t="shared" si="1"/>
        <v>0.9814260189156484</v>
      </c>
    </row>
    <row r="25" spans="2:12" x14ac:dyDescent="0.25">
      <c r="B25" s="63">
        <v>39</v>
      </c>
      <c r="C25" s="64">
        <v>2326</v>
      </c>
      <c r="D25" s="70">
        <v>1376.8108340498711</v>
      </c>
      <c r="E25" s="65">
        <f t="shared" si="0"/>
        <v>3202462</v>
      </c>
      <c r="J25" s="54">
        <v>64</v>
      </c>
      <c r="K25" s="53">
        <f>TablaMortalidad!Q50</f>
        <v>0.99170871801741289</v>
      </c>
      <c r="L25" s="32">
        <f t="shared" si="1"/>
        <v>0.98214764782557473</v>
      </c>
    </row>
    <row r="26" spans="2:12" x14ac:dyDescent="0.25">
      <c r="B26" s="63">
        <v>40</v>
      </c>
      <c r="C26" s="64">
        <v>2015</v>
      </c>
      <c r="D26" s="70">
        <v>1392.0724565756823</v>
      </c>
      <c r="E26" s="65">
        <f t="shared" si="0"/>
        <v>2805026</v>
      </c>
      <c r="J26" s="54">
        <v>65</v>
      </c>
      <c r="K26" s="53">
        <f>TablaMortalidad!Q51</f>
        <v>0.99155788977356896</v>
      </c>
      <c r="L26" s="32">
        <f t="shared" si="1"/>
        <v>0.98333660370739728</v>
      </c>
    </row>
    <row r="27" spans="2:12" x14ac:dyDescent="0.25">
      <c r="B27" s="63">
        <v>41</v>
      </c>
      <c r="C27" s="64">
        <v>1659</v>
      </c>
      <c r="D27" s="70">
        <v>1432.9843279083786</v>
      </c>
      <c r="E27" s="65">
        <f t="shared" si="0"/>
        <v>2377321</v>
      </c>
      <c r="J27" s="54">
        <v>66</v>
      </c>
      <c r="K27" s="53">
        <f>TablaMortalidad!Q52</f>
        <v>0.99129373199521831</v>
      </c>
      <c r="L27" s="32">
        <f t="shared" si="1"/>
        <v>0.98292512104294449</v>
      </c>
    </row>
    <row r="28" spans="2:12" x14ac:dyDescent="0.25">
      <c r="B28" s="63">
        <v>42</v>
      </c>
      <c r="C28" s="64">
        <v>1483</v>
      </c>
      <c r="D28" s="70">
        <v>1452.9649359406608</v>
      </c>
      <c r="E28" s="65">
        <f t="shared" si="0"/>
        <v>2154747</v>
      </c>
      <c r="J28" s="54">
        <v>67</v>
      </c>
      <c r="K28" s="53">
        <f>TablaMortalidad!Q53</f>
        <v>0.9909114446587014</v>
      </c>
      <c r="L28" s="32">
        <f t="shared" si="1"/>
        <v>0.98228430405249734</v>
      </c>
    </row>
    <row r="29" spans="2:12" x14ac:dyDescent="0.25">
      <c r="B29" s="63">
        <v>43</v>
      </c>
      <c r="C29" s="64">
        <v>1271</v>
      </c>
      <c r="D29" s="70">
        <v>1477.8678206136899</v>
      </c>
      <c r="E29" s="65">
        <f t="shared" si="0"/>
        <v>1878369.9999999998</v>
      </c>
      <c r="J29" s="54">
        <v>68</v>
      </c>
      <c r="K29" s="53">
        <f>TablaMortalidad!Q54</f>
        <v>0.99039289002956976</v>
      </c>
      <c r="L29" s="32">
        <f t="shared" si="1"/>
        <v>0.98139164943890733</v>
      </c>
    </row>
    <row r="30" spans="2:12" x14ac:dyDescent="0.25">
      <c r="B30" s="63">
        <v>44</v>
      </c>
      <c r="C30" s="64">
        <v>1045</v>
      </c>
      <c r="D30" s="70">
        <v>1528.5464114832537</v>
      </c>
      <c r="E30" s="65">
        <f t="shared" si="0"/>
        <v>1597331</v>
      </c>
      <c r="J30" s="54">
        <v>69</v>
      </c>
      <c r="K30" s="53">
        <f>TablaMortalidad!Q55</f>
        <v>0.9897105067312475</v>
      </c>
      <c r="L30" s="32">
        <f t="shared" si="1"/>
        <v>0.98020224905419018</v>
      </c>
    </row>
    <row r="31" spans="2:12" x14ac:dyDescent="0.25">
      <c r="B31" s="63">
        <v>45</v>
      </c>
      <c r="C31" s="64">
        <v>930</v>
      </c>
      <c r="D31" s="70">
        <v>1619.6012048192772</v>
      </c>
      <c r="E31" s="65">
        <f t="shared" si="0"/>
        <v>1506229.1204819279</v>
      </c>
      <c r="J31" s="54">
        <v>70</v>
      </c>
      <c r="K31" s="53">
        <f>TablaMortalidad!Q56</f>
        <v>0.98884187346495989</v>
      </c>
      <c r="L31" s="32">
        <f t="shared" si="1"/>
        <v>0.97866719166408156</v>
      </c>
    </row>
    <row r="32" spans="2:12" ht="22.95" customHeight="1" x14ac:dyDescent="0.25">
      <c r="B32" s="66" t="s">
        <v>23</v>
      </c>
      <c r="C32" s="67">
        <f>SUM(C6:C31)</f>
        <v>48732</v>
      </c>
      <c r="D32" s="68" t="s">
        <v>36</v>
      </c>
      <c r="E32" s="69">
        <f>SUM(E6:E31)</f>
        <v>60014222.120481931</v>
      </c>
      <c r="J32" s="54">
        <v>71</v>
      </c>
      <c r="K32" s="53">
        <f>TablaMortalidad!Q57</f>
        <v>0.98659892948156436</v>
      </c>
      <c r="L32" s="32">
        <f t="shared" si="1"/>
        <v>0.97559033378707394</v>
      </c>
    </row>
    <row r="33" spans="2:12" x14ac:dyDescent="0.25">
      <c r="B33" s="34"/>
      <c r="C33" s="35"/>
      <c r="D33" s="34"/>
      <c r="E33" s="35"/>
      <c r="J33" s="54">
        <v>72</v>
      </c>
      <c r="K33" s="53">
        <f>TablaMortalidad!Q58</f>
        <v>0.98390253592731547</v>
      </c>
      <c r="L33" s="32">
        <f t="shared" si="1"/>
        <v>0.97071718866008583</v>
      </c>
    </row>
    <row r="34" spans="2:12" x14ac:dyDescent="0.25">
      <c r="J34" s="54">
        <v>73</v>
      </c>
      <c r="K34" s="53">
        <f>TablaMortalidad!Q59</f>
        <v>0.98041138856035237</v>
      </c>
      <c r="L34" s="32">
        <f t="shared" si="1"/>
        <v>0.96462925145655132</v>
      </c>
    </row>
    <row r="35" spans="2:12" x14ac:dyDescent="0.25">
      <c r="J35" s="54">
        <v>74</v>
      </c>
      <c r="K35" s="53">
        <f>TablaMortalidad!Q60</f>
        <v>0.97607258400733166</v>
      </c>
      <c r="L35" s="32">
        <f t="shared" si="1"/>
        <v>0.95695267742231926</v>
      </c>
    </row>
    <row r="36" spans="2:12" x14ac:dyDescent="0.25">
      <c r="J36" s="54">
        <v>75</v>
      </c>
      <c r="K36" s="53">
        <f>TablaMortalidad!Q61</f>
        <v>0.97067726256255937</v>
      </c>
      <c r="L36" s="32">
        <f t="shared" si="1"/>
        <v>0.94745146390660051</v>
      </c>
    </row>
    <row r="37" spans="2:12" x14ac:dyDescent="0.25">
      <c r="J37" s="54">
        <v>76</v>
      </c>
      <c r="K37" s="53">
        <f>TablaMortalidad!Q62</f>
        <v>0.96396678485531717</v>
      </c>
      <c r="L37" s="32">
        <f t="shared" si="1"/>
        <v>0.93570063992459085</v>
      </c>
    </row>
    <row r="38" spans="2:12" x14ac:dyDescent="0.25">
      <c r="J38" s="54">
        <v>77</v>
      </c>
      <c r="K38" s="53">
        <f>TablaMortalidad!Q63</f>
        <v>0.96472788295525314</v>
      </c>
      <c r="L38" s="32">
        <f t="shared" si="1"/>
        <v>0.92996563559265211</v>
      </c>
    </row>
    <row r="39" spans="2:12" x14ac:dyDescent="0.25">
      <c r="J39" s="54">
        <v>78</v>
      </c>
      <c r="K39" s="53">
        <f>TablaMortalidad!Q64</f>
        <v>0.95312504679246624</v>
      </c>
      <c r="L39" s="32">
        <f t="shared" si="1"/>
        <v>0.91950630858372251</v>
      </c>
    </row>
    <row r="40" spans="2:12" x14ac:dyDescent="0.25">
      <c r="J40" s="54">
        <v>79</v>
      </c>
      <c r="K40" s="53">
        <f>TablaMortalidad!Q65</f>
        <v>0.93848757160377083</v>
      </c>
      <c r="L40" s="32">
        <f t="shared" si="1"/>
        <v>0.89449601059899209</v>
      </c>
    </row>
    <row r="41" spans="2:12" x14ac:dyDescent="0.25">
      <c r="J41" s="54">
        <v>80</v>
      </c>
      <c r="K41" s="53">
        <f>TablaMortalidad!Q66</f>
        <v>0.92029251533369105</v>
      </c>
      <c r="L41" s="32">
        <f t="shared" si="1"/>
        <v>0.86368308788064174</v>
      </c>
    </row>
    <row r="42" spans="2:12" x14ac:dyDescent="0.25">
      <c r="J42" s="54">
        <v>81</v>
      </c>
      <c r="K42" s="53">
        <f>TablaMortalidad!Q67</f>
        <v>0.89801155922661013</v>
      </c>
      <c r="L42" s="32">
        <f t="shared" si="1"/>
        <v>0.82643331663938691</v>
      </c>
    </row>
    <row r="43" spans="2:12" x14ac:dyDescent="0.25">
      <c r="F43" s="33"/>
      <c r="G43" s="33"/>
      <c r="H43" s="33"/>
      <c r="I43" s="33"/>
      <c r="J43" s="54">
        <v>82</v>
      </c>
      <c r="K43" s="53">
        <f>TablaMortalidad!Q68</f>
        <v>0.8711395568774154</v>
      </c>
      <c r="L43" s="32">
        <f t="shared" si="1"/>
        <v>0.78229339177546597</v>
      </c>
    </row>
    <row r="44" spans="2:12" x14ac:dyDescent="0.25">
      <c r="F44" s="33"/>
      <c r="G44" s="33"/>
      <c r="H44" s="33"/>
      <c r="I44" s="33"/>
      <c r="J44" s="54">
        <v>83</v>
      </c>
      <c r="K44" s="53">
        <f>TablaMortalidad!Q69</f>
        <v>0.83922963520531624</v>
      </c>
      <c r="L44" s="32">
        <f t="shared" si="1"/>
        <v>0.73108613253115418</v>
      </c>
    </row>
    <row r="45" spans="2:12" x14ac:dyDescent="0.25">
      <c r="F45" s="33"/>
      <c r="G45" s="33"/>
      <c r="H45" s="33"/>
      <c r="I45" s="33"/>
      <c r="J45" s="54">
        <v>84</v>
      </c>
      <c r="K45" s="53">
        <f>TablaMortalidad!Q70</f>
        <v>0.80193371424915261</v>
      </c>
      <c r="L45" s="32">
        <f t="shared" si="1"/>
        <v>0.67300653846816061</v>
      </c>
    </row>
    <row r="46" spans="2:12" x14ac:dyDescent="0.25">
      <c r="F46" s="33"/>
      <c r="G46" s="33"/>
      <c r="H46" s="33"/>
      <c r="I46" s="33"/>
      <c r="J46" s="54">
        <v>85</v>
      </c>
      <c r="K46" s="53">
        <f>TablaMortalidad!Q71</f>
        <v>0.75904647239427114</v>
      </c>
      <c r="L46" s="32">
        <f t="shared" si="1"/>
        <v>0.60870495689485471</v>
      </c>
    </row>
    <row r="47" spans="2:12" x14ac:dyDescent="0.25">
      <c r="F47" s="33"/>
      <c r="G47" s="33"/>
      <c r="H47" s="33"/>
      <c r="I47" s="33"/>
      <c r="J47" s="54">
        <v>86</v>
      </c>
      <c r="K47" s="53">
        <f>TablaMortalidad!Q72</f>
        <v>0.71054993788216769</v>
      </c>
      <c r="L47" s="32">
        <f t="shared" si="1"/>
        <v>0.53934042380942793</v>
      </c>
    </row>
    <row r="48" spans="2:12" x14ac:dyDescent="0.25">
      <c r="J48" s="54">
        <v>87</v>
      </c>
      <c r="K48" s="53">
        <f>TablaMortalidad!Q73</f>
        <v>0.65665513984132939</v>
      </c>
      <c r="L48" s="32">
        <f t="shared" si="1"/>
        <v>0.46658626882426274</v>
      </c>
    </row>
    <row r="49" spans="10:12" x14ac:dyDescent="0.25">
      <c r="J49" s="54">
        <v>88</v>
      </c>
      <c r="K49" s="53">
        <f>TablaMortalidad!Q74</f>
        <v>0.59783671958404572</v>
      </c>
      <c r="L49" s="32">
        <f t="shared" si="1"/>
        <v>0.39257255470074315</v>
      </c>
    </row>
    <row r="50" spans="10:12" x14ac:dyDescent="0.25">
      <c r="J50" s="54">
        <v>89</v>
      </c>
      <c r="K50" s="53">
        <f>TablaMortalidad!Q75</f>
        <v>0.53485620177166016</v>
      </c>
      <c r="L50" s="32">
        <f t="shared" si="1"/>
        <v>0.31975667711635175</v>
      </c>
    </row>
    <row r="51" spans="10:12" x14ac:dyDescent="0.25">
      <c r="J51" s="54">
        <v>90</v>
      </c>
      <c r="K51" s="53">
        <f>TablaMortalidad!Q76</f>
        <v>0.4687698534090427</v>
      </c>
      <c r="L51" s="32">
        <f t="shared" si="1"/>
        <v>0.2507244632994185</v>
      </c>
    </row>
    <row r="52" spans="10:12" x14ac:dyDescent="0.25">
      <c r="J52" s="54">
        <v>91</v>
      </c>
      <c r="K52" s="53">
        <f>TablaMortalidad!Q77</f>
        <v>0.40091777835719417</v>
      </c>
      <c r="L52" s="32">
        <f t="shared" si="1"/>
        <v>0.18793816818958098</v>
      </c>
    </row>
    <row r="53" spans="10:12" x14ac:dyDescent="0.25">
      <c r="J53" s="54">
        <v>92</v>
      </c>
      <c r="K53" s="53">
        <f>TablaMortalidad!Q78</f>
        <v>0.33289211564017013</v>
      </c>
      <c r="L53" s="32">
        <f t="shared" si="1"/>
        <v>0.13346236743508319</v>
      </c>
    </row>
    <row r="54" spans="10:12" x14ac:dyDescent="0.25">
      <c r="J54" s="54">
        <v>93</v>
      </c>
      <c r="K54" s="53">
        <f>TablaMortalidad!Q79</f>
        <v>0.26648387704848053</v>
      </c>
      <c r="L54" s="32">
        <f t="shared" si="1"/>
        <v>8.8710381614663658E-2</v>
      </c>
    </row>
    <row r="55" spans="10:12" x14ac:dyDescent="0.25">
      <c r="J55" s="54">
        <v>94</v>
      </c>
      <c r="K55" s="53">
        <f>TablaMortalidad!Q80</f>
        <v>0.20360995023699122</v>
      </c>
      <c r="L55" s="32">
        <f t="shared" si="1"/>
        <v>5.4258768944801604E-2</v>
      </c>
    </row>
    <row r="56" spans="10:12" x14ac:dyDescent="0.25">
      <c r="J56" s="54">
        <v>95</v>
      </c>
      <c r="K56" s="53">
        <f>TablaMortalidad!Q81</f>
        <v>0.14622391587245923</v>
      </c>
      <c r="L56" s="32">
        <f t="shared" si="1"/>
        <v>2.9772644234249412E-2</v>
      </c>
    </row>
    <row r="57" spans="10:12" x14ac:dyDescent="0.25">
      <c r="J57" s="54">
        <v>96</v>
      </c>
      <c r="K57" s="53">
        <f>TablaMortalidad!Q82</f>
        <v>9.6216326161861682E-2</v>
      </c>
      <c r="L57" s="32">
        <f t="shared" si="1"/>
        <v>1.4069127982249159E-2</v>
      </c>
    </row>
    <row r="58" spans="10:12" x14ac:dyDescent="0.25">
      <c r="J58" s="54">
        <v>97</v>
      </c>
      <c r="K58" s="53">
        <f>TablaMortalidad!Q83</f>
        <v>5.5311663673828358E-2</v>
      </c>
      <c r="L58" s="32">
        <f t="shared" si="1"/>
        <v>5.321885072596266E-3</v>
      </c>
    </row>
    <row r="59" spans="10:12" x14ac:dyDescent="0.25">
      <c r="J59" s="54">
        <v>98</v>
      </c>
      <c r="K59" s="53">
        <f>TablaMortalidad!Q84</f>
        <v>2.4970033813625572E-2</v>
      </c>
      <c r="L59" s="32">
        <f t="shared" si="1"/>
        <v>1.3811341122233793E-3</v>
      </c>
    </row>
    <row r="60" spans="10:12" x14ac:dyDescent="0.25">
      <c r="J60" s="54">
        <v>99</v>
      </c>
      <c r="K60" s="53">
        <f>TablaMortalidad!Q85</f>
        <v>6.3015164713159915E-3</v>
      </c>
      <c r="L60" s="32">
        <f t="shared" si="1"/>
        <v>1.5734907936587882E-4</v>
      </c>
    </row>
    <row r="61" spans="10:12" x14ac:dyDescent="0.25">
      <c r="J61" s="54">
        <v>100</v>
      </c>
      <c r="K61" s="53">
        <f>TablaMortalidad!Q86</f>
        <v>0</v>
      </c>
      <c r="L61" s="32">
        <f t="shared" si="1"/>
        <v>0</v>
      </c>
    </row>
  </sheetData>
  <mergeCells count="2">
    <mergeCell ref="C2:E2"/>
    <mergeCell ref="C3:E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A89"/>
  <sheetViews>
    <sheetView showGridLines="0" tabSelected="1" topLeftCell="A107" zoomScale="110" zoomScaleNormal="110" workbookViewId="0">
      <selection activeCell="E124" sqref="E124"/>
    </sheetView>
  </sheetViews>
  <sheetFormatPr baseColWidth="10" defaultColWidth="10.796875" defaultRowHeight="15" x14ac:dyDescent="0.25"/>
  <cols>
    <col min="1" max="1" width="5.796875" style="1" customWidth="1"/>
    <col min="2" max="2" width="16.796875" style="1" customWidth="1"/>
    <col min="3" max="5" width="12.796875" style="24" customWidth="1"/>
    <col min="6" max="6" width="13.3984375" style="24" customWidth="1"/>
    <col min="7" max="39" width="12.796875" style="24" customWidth="1"/>
    <col min="40" max="16384" width="10.796875" style="1"/>
  </cols>
  <sheetData>
    <row r="2" spans="2:52" ht="20.399999999999999" x14ac:dyDescent="0.35">
      <c r="B2" s="23" t="s">
        <v>25</v>
      </c>
    </row>
    <row r="3" spans="2:52" ht="20.399999999999999" x14ac:dyDescent="0.35">
      <c r="B3" s="23" t="s">
        <v>32</v>
      </c>
      <c r="C3" s="25" t="s">
        <v>33</v>
      </c>
    </row>
    <row r="4" spans="2:52" x14ac:dyDescent="0.25">
      <c r="B4" s="79"/>
    </row>
    <row r="5" spans="2:52" ht="18" customHeight="1" x14ac:dyDescent="0.35">
      <c r="B5" s="23" t="s">
        <v>48</v>
      </c>
      <c r="C5" s="24">
        <f>12</f>
        <v>12</v>
      </c>
    </row>
    <row r="6" spans="2:52" ht="18" customHeight="1" x14ac:dyDescent="0.25">
      <c r="C6" s="1"/>
    </row>
    <row r="7" spans="2:52" ht="15.6" thickBot="1" x14ac:dyDescent="0.3">
      <c r="C7" s="1"/>
      <c r="D7" s="1"/>
      <c r="E7" s="1"/>
    </row>
    <row r="8" spans="2:52" ht="17.399999999999999" x14ac:dyDescent="0.3">
      <c r="B8" s="56" t="s">
        <v>26</v>
      </c>
    </row>
    <row r="9" spans="2:52" x14ac:dyDescent="0.25">
      <c r="B9" s="57" t="s">
        <v>29</v>
      </c>
      <c r="C9" s="58">
        <v>1</v>
      </c>
      <c r="D9" s="58">
        <v>2</v>
      </c>
      <c r="E9" s="58">
        <v>3</v>
      </c>
      <c r="F9" s="58">
        <v>4</v>
      </c>
      <c r="G9" s="58">
        <v>5</v>
      </c>
      <c r="H9" s="58">
        <v>6</v>
      </c>
      <c r="I9" s="58">
        <v>7</v>
      </c>
      <c r="J9" s="58">
        <v>8</v>
      </c>
      <c r="K9" s="58">
        <v>9</v>
      </c>
      <c r="L9" s="58">
        <v>10</v>
      </c>
      <c r="M9" s="58">
        <v>11</v>
      </c>
      <c r="N9" s="58">
        <v>12</v>
      </c>
      <c r="O9" s="58">
        <v>13</v>
      </c>
      <c r="P9" s="58">
        <v>14</v>
      </c>
      <c r="Q9" s="58">
        <v>15</v>
      </c>
      <c r="R9" s="58">
        <v>16</v>
      </c>
      <c r="S9" s="58">
        <v>17</v>
      </c>
      <c r="T9" s="58">
        <v>18</v>
      </c>
      <c r="U9" s="58">
        <v>19</v>
      </c>
      <c r="V9" s="58">
        <v>20</v>
      </c>
      <c r="W9" s="58">
        <v>21</v>
      </c>
      <c r="X9" s="58">
        <v>22</v>
      </c>
      <c r="Y9" s="58">
        <v>23</v>
      </c>
      <c r="Z9" s="58">
        <v>24</v>
      </c>
      <c r="AA9" s="58">
        <v>25</v>
      </c>
      <c r="AB9" s="58">
        <v>26</v>
      </c>
      <c r="AC9" s="58">
        <v>27</v>
      </c>
      <c r="AD9" s="58">
        <v>28</v>
      </c>
      <c r="AE9" s="58">
        <v>29</v>
      </c>
      <c r="AF9" s="58">
        <v>30</v>
      </c>
      <c r="AG9" s="58">
        <v>31</v>
      </c>
      <c r="AH9" s="58">
        <v>32</v>
      </c>
      <c r="AI9" s="58">
        <v>33</v>
      </c>
      <c r="AJ9" s="58">
        <v>34</v>
      </c>
      <c r="AK9" s="58">
        <v>35</v>
      </c>
      <c r="AL9" s="58">
        <v>36</v>
      </c>
      <c r="AM9" s="58">
        <v>37</v>
      </c>
      <c r="AN9" s="58">
        <v>38</v>
      </c>
      <c r="AO9" s="58">
        <v>39</v>
      </c>
      <c r="AP9" s="58">
        <v>40</v>
      </c>
      <c r="AQ9" s="58">
        <v>41</v>
      </c>
      <c r="AR9" s="58">
        <v>42</v>
      </c>
      <c r="AS9" s="58">
        <v>43</v>
      </c>
      <c r="AT9" s="58">
        <v>44</v>
      </c>
      <c r="AU9" s="58">
        <v>45</v>
      </c>
      <c r="AV9" s="58">
        <v>46</v>
      </c>
      <c r="AW9" s="58">
        <v>47</v>
      </c>
      <c r="AX9" s="58">
        <v>48</v>
      </c>
      <c r="AY9" s="58">
        <v>49</v>
      </c>
      <c r="AZ9" s="58">
        <v>50</v>
      </c>
    </row>
    <row r="10" spans="2:52" x14ac:dyDescent="0.25">
      <c r="B10" s="58">
        <v>46</v>
      </c>
      <c r="C10" s="61">
        <f>+Hipotesis!C31*Hipotesis!$K6</f>
        <v>927.31072037273293</v>
      </c>
      <c r="D10" s="55">
        <f>+C10</f>
        <v>927.31072037273293</v>
      </c>
      <c r="E10" s="55">
        <f>+D10</f>
        <v>927.31072037273293</v>
      </c>
      <c r="F10" s="55">
        <f t="shared" ref="F10:AL10" si="0">+E10</f>
        <v>927.31072037273293</v>
      </c>
      <c r="G10" s="55">
        <f t="shared" si="0"/>
        <v>927.31072037273293</v>
      </c>
      <c r="H10" s="55">
        <f t="shared" si="0"/>
        <v>927.31072037273293</v>
      </c>
      <c r="I10" s="55">
        <f t="shared" si="0"/>
        <v>927.31072037273293</v>
      </c>
      <c r="J10" s="55">
        <f t="shared" si="0"/>
        <v>927.31072037273293</v>
      </c>
      <c r="K10" s="55">
        <f t="shared" si="0"/>
        <v>927.31072037273293</v>
      </c>
      <c r="L10" s="55">
        <f t="shared" si="0"/>
        <v>927.31072037273293</v>
      </c>
      <c r="M10" s="55">
        <f t="shared" si="0"/>
        <v>927.31072037273293</v>
      </c>
      <c r="N10" s="55">
        <f t="shared" si="0"/>
        <v>927.31072037273293</v>
      </c>
      <c r="O10" s="55">
        <f t="shared" si="0"/>
        <v>927.31072037273293</v>
      </c>
      <c r="P10" s="55">
        <f t="shared" si="0"/>
        <v>927.31072037273293</v>
      </c>
      <c r="Q10" s="55">
        <f t="shared" si="0"/>
        <v>927.31072037273293</v>
      </c>
      <c r="R10" s="55">
        <f t="shared" si="0"/>
        <v>927.31072037273293</v>
      </c>
      <c r="S10" s="55">
        <f t="shared" si="0"/>
        <v>927.31072037273293</v>
      </c>
      <c r="T10" s="55">
        <f t="shared" si="0"/>
        <v>927.31072037273293</v>
      </c>
      <c r="U10" s="55">
        <f t="shared" si="0"/>
        <v>927.31072037273293</v>
      </c>
      <c r="V10" s="55">
        <f t="shared" si="0"/>
        <v>927.31072037273293</v>
      </c>
      <c r="W10" s="55">
        <f t="shared" si="0"/>
        <v>927.31072037273293</v>
      </c>
      <c r="X10" s="55">
        <f t="shared" si="0"/>
        <v>927.31072037273293</v>
      </c>
      <c r="Y10" s="55">
        <f t="shared" si="0"/>
        <v>927.31072037273293</v>
      </c>
      <c r="Z10" s="55">
        <f t="shared" si="0"/>
        <v>927.31072037273293</v>
      </c>
      <c r="AA10" s="55">
        <f t="shared" si="0"/>
        <v>927.31072037273293</v>
      </c>
      <c r="AB10" s="55">
        <f t="shared" si="0"/>
        <v>927.31072037273293</v>
      </c>
      <c r="AC10" s="55">
        <f t="shared" si="0"/>
        <v>927.31072037273293</v>
      </c>
      <c r="AD10" s="55">
        <f t="shared" si="0"/>
        <v>927.31072037273293</v>
      </c>
      <c r="AE10" s="55">
        <f t="shared" si="0"/>
        <v>927.31072037273293</v>
      </c>
      <c r="AF10" s="55">
        <f t="shared" si="0"/>
        <v>927.31072037273293</v>
      </c>
      <c r="AG10" s="55">
        <f t="shared" si="0"/>
        <v>927.31072037273293</v>
      </c>
      <c r="AH10" s="55">
        <f t="shared" si="0"/>
        <v>927.31072037273293</v>
      </c>
      <c r="AI10" s="55">
        <f t="shared" si="0"/>
        <v>927.31072037273293</v>
      </c>
      <c r="AJ10" s="55">
        <f t="shared" si="0"/>
        <v>927.31072037273293</v>
      </c>
      <c r="AK10" s="55">
        <f t="shared" si="0"/>
        <v>927.31072037273293</v>
      </c>
      <c r="AL10" s="55">
        <f t="shared" si="0"/>
        <v>927.31072037273293</v>
      </c>
      <c r="AM10" s="55">
        <f t="shared" ref="AM10" si="1">+AL10</f>
        <v>927.31072037273293</v>
      </c>
      <c r="AN10" s="55">
        <f t="shared" ref="AN10:AN45" si="2">+AM10</f>
        <v>927.31072037273293</v>
      </c>
      <c r="AO10" s="55">
        <f t="shared" ref="AO10:AO45" si="3">+AN10</f>
        <v>927.31072037273293</v>
      </c>
      <c r="AP10" s="55">
        <f t="shared" ref="AP10:AP45" si="4">+AO10</f>
        <v>927.31072037273293</v>
      </c>
      <c r="AQ10" s="55">
        <f t="shared" ref="AQ10:AQ45" si="5">+AP10</f>
        <v>927.31072037273293</v>
      </c>
      <c r="AR10" s="55">
        <f t="shared" ref="AR10:AR45" si="6">+AQ10</f>
        <v>927.31072037273293</v>
      </c>
      <c r="AS10" s="55">
        <f t="shared" ref="AS10:AS45" si="7">+AR10</f>
        <v>927.31072037273293</v>
      </c>
      <c r="AT10" s="55">
        <f t="shared" ref="AT10:AT45" si="8">+AS10</f>
        <v>927.31072037273293</v>
      </c>
      <c r="AU10" s="55">
        <f t="shared" ref="AU10:AU45" si="9">+AT10</f>
        <v>927.31072037273293</v>
      </c>
      <c r="AV10" s="55">
        <f t="shared" ref="AV10:AV45" si="10">+AU10</f>
        <v>927.31072037273293</v>
      </c>
      <c r="AW10" s="55">
        <f t="shared" ref="AW10:AW45" si="11">+AV10</f>
        <v>927.31072037273293</v>
      </c>
      <c r="AX10" s="55">
        <f t="shared" ref="AX10:AX45" si="12">+AW10</f>
        <v>927.31072037273293</v>
      </c>
      <c r="AY10" s="55">
        <f t="shared" ref="AY10:AZ44" si="13">+AX10</f>
        <v>927.31072037273293</v>
      </c>
      <c r="AZ10" s="55">
        <f t="shared" si="13"/>
        <v>927.31072037273293</v>
      </c>
    </row>
    <row r="11" spans="2:52" x14ac:dyDescent="0.25">
      <c r="B11" s="58">
        <v>47</v>
      </c>
      <c r="C11" s="59"/>
      <c r="D11" s="61">
        <f>+D10*Hipotesis!$K7</f>
        <v>924.47844590615546</v>
      </c>
      <c r="E11" s="55">
        <f>+D11</f>
        <v>924.47844590615546</v>
      </c>
      <c r="F11" s="55">
        <f t="shared" ref="F11:AL11" si="14">+E11</f>
        <v>924.47844590615546</v>
      </c>
      <c r="G11" s="55">
        <f t="shared" si="14"/>
        <v>924.47844590615546</v>
      </c>
      <c r="H11" s="55">
        <f t="shared" si="14"/>
        <v>924.47844590615546</v>
      </c>
      <c r="I11" s="55">
        <f t="shared" si="14"/>
        <v>924.47844590615546</v>
      </c>
      <c r="J11" s="55">
        <f t="shared" si="14"/>
        <v>924.47844590615546</v>
      </c>
      <c r="K11" s="55">
        <f t="shared" si="14"/>
        <v>924.47844590615546</v>
      </c>
      <c r="L11" s="55">
        <f t="shared" si="14"/>
        <v>924.47844590615546</v>
      </c>
      <c r="M11" s="55">
        <f t="shared" si="14"/>
        <v>924.47844590615546</v>
      </c>
      <c r="N11" s="55">
        <f t="shared" si="14"/>
        <v>924.47844590615546</v>
      </c>
      <c r="O11" s="55">
        <f t="shared" si="14"/>
        <v>924.47844590615546</v>
      </c>
      <c r="P11" s="55">
        <f t="shared" si="14"/>
        <v>924.47844590615546</v>
      </c>
      <c r="Q11" s="55">
        <f t="shared" si="14"/>
        <v>924.47844590615546</v>
      </c>
      <c r="R11" s="55">
        <f t="shared" si="14"/>
        <v>924.47844590615546</v>
      </c>
      <c r="S11" s="55">
        <f t="shared" si="14"/>
        <v>924.47844590615546</v>
      </c>
      <c r="T11" s="55">
        <f t="shared" si="14"/>
        <v>924.47844590615546</v>
      </c>
      <c r="U11" s="55">
        <f t="shared" si="14"/>
        <v>924.47844590615546</v>
      </c>
      <c r="V11" s="55">
        <f t="shared" si="14"/>
        <v>924.47844590615546</v>
      </c>
      <c r="W11" s="55">
        <f t="shared" si="14"/>
        <v>924.47844590615546</v>
      </c>
      <c r="X11" s="55">
        <f t="shared" si="14"/>
        <v>924.47844590615546</v>
      </c>
      <c r="Y11" s="55">
        <f t="shared" si="14"/>
        <v>924.47844590615546</v>
      </c>
      <c r="Z11" s="55">
        <f t="shared" si="14"/>
        <v>924.47844590615546</v>
      </c>
      <c r="AA11" s="55">
        <f t="shared" si="14"/>
        <v>924.47844590615546</v>
      </c>
      <c r="AB11" s="55">
        <f t="shared" si="14"/>
        <v>924.47844590615546</v>
      </c>
      <c r="AC11" s="55">
        <f t="shared" si="14"/>
        <v>924.47844590615546</v>
      </c>
      <c r="AD11" s="55">
        <f t="shared" si="14"/>
        <v>924.47844590615546</v>
      </c>
      <c r="AE11" s="55">
        <f t="shared" si="14"/>
        <v>924.47844590615546</v>
      </c>
      <c r="AF11" s="55">
        <f t="shared" si="14"/>
        <v>924.47844590615546</v>
      </c>
      <c r="AG11" s="55">
        <f t="shared" si="14"/>
        <v>924.47844590615546</v>
      </c>
      <c r="AH11" s="55">
        <f t="shared" si="14"/>
        <v>924.47844590615546</v>
      </c>
      <c r="AI11" s="55">
        <f t="shared" si="14"/>
        <v>924.47844590615546</v>
      </c>
      <c r="AJ11" s="55">
        <f t="shared" si="14"/>
        <v>924.47844590615546</v>
      </c>
      <c r="AK11" s="55">
        <f t="shared" si="14"/>
        <v>924.47844590615546</v>
      </c>
      <c r="AL11" s="55">
        <f t="shared" si="14"/>
        <v>924.47844590615546</v>
      </c>
      <c r="AM11" s="55">
        <f t="shared" ref="AM11" si="15">+AL11</f>
        <v>924.47844590615546</v>
      </c>
      <c r="AN11" s="55">
        <f t="shared" si="2"/>
        <v>924.47844590615546</v>
      </c>
      <c r="AO11" s="55">
        <f t="shared" si="3"/>
        <v>924.47844590615546</v>
      </c>
      <c r="AP11" s="55">
        <f t="shared" si="4"/>
        <v>924.47844590615546</v>
      </c>
      <c r="AQ11" s="55">
        <f t="shared" si="5"/>
        <v>924.47844590615546</v>
      </c>
      <c r="AR11" s="55">
        <f t="shared" si="6"/>
        <v>924.47844590615546</v>
      </c>
      <c r="AS11" s="55">
        <f t="shared" si="7"/>
        <v>924.47844590615546</v>
      </c>
      <c r="AT11" s="55">
        <f t="shared" si="8"/>
        <v>924.47844590615546</v>
      </c>
      <c r="AU11" s="55">
        <f t="shared" si="9"/>
        <v>924.47844590615546</v>
      </c>
      <c r="AV11" s="55">
        <f t="shared" si="10"/>
        <v>924.47844590615546</v>
      </c>
      <c r="AW11" s="55">
        <f t="shared" si="11"/>
        <v>924.47844590615546</v>
      </c>
      <c r="AX11" s="55">
        <f t="shared" si="12"/>
        <v>924.47844590615546</v>
      </c>
      <c r="AY11" s="55">
        <f t="shared" si="13"/>
        <v>924.47844590615546</v>
      </c>
      <c r="AZ11" s="55">
        <f t="shared" si="13"/>
        <v>924.47844590615546</v>
      </c>
    </row>
    <row r="12" spans="2:52" x14ac:dyDescent="0.25">
      <c r="B12" s="58">
        <v>48</v>
      </c>
      <c r="C12" s="59"/>
      <c r="D12" s="59"/>
      <c r="E12" s="61">
        <f>+E11*Hipotesis!$K8</f>
        <v>921.48694274451088</v>
      </c>
      <c r="F12" s="55">
        <f>+E12</f>
        <v>921.48694274451088</v>
      </c>
      <c r="G12" s="55">
        <f t="shared" ref="G12:AL12" si="16">+F12</f>
        <v>921.48694274451088</v>
      </c>
      <c r="H12" s="55">
        <f t="shared" si="16"/>
        <v>921.48694274451088</v>
      </c>
      <c r="I12" s="55">
        <f t="shared" si="16"/>
        <v>921.48694274451088</v>
      </c>
      <c r="J12" s="55">
        <f t="shared" si="16"/>
        <v>921.48694274451088</v>
      </c>
      <c r="K12" s="55">
        <f t="shared" si="16"/>
        <v>921.48694274451088</v>
      </c>
      <c r="L12" s="55">
        <f t="shared" si="16"/>
        <v>921.48694274451088</v>
      </c>
      <c r="M12" s="55">
        <f t="shared" si="16"/>
        <v>921.48694274451088</v>
      </c>
      <c r="N12" s="55">
        <f t="shared" si="16"/>
        <v>921.48694274451088</v>
      </c>
      <c r="O12" s="55">
        <f t="shared" si="16"/>
        <v>921.48694274451088</v>
      </c>
      <c r="P12" s="55">
        <f t="shared" si="16"/>
        <v>921.48694274451088</v>
      </c>
      <c r="Q12" s="55">
        <f t="shared" si="16"/>
        <v>921.48694274451088</v>
      </c>
      <c r="R12" s="55">
        <f t="shared" si="16"/>
        <v>921.48694274451088</v>
      </c>
      <c r="S12" s="55">
        <f t="shared" si="16"/>
        <v>921.48694274451088</v>
      </c>
      <c r="T12" s="55">
        <f t="shared" si="16"/>
        <v>921.48694274451088</v>
      </c>
      <c r="U12" s="55">
        <f t="shared" si="16"/>
        <v>921.48694274451088</v>
      </c>
      <c r="V12" s="55">
        <f t="shared" si="16"/>
        <v>921.48694274451088</v>
      </c>
      <c r="W12" s="55">
        <f t="shared" si="16"/>
        <v>921.48694274451088</v>
      </c>
      <c r="X12" s="55">
        <f t="shared" si="16"/>
        <v>921.48694274451088</v>
      </c>
      <c r="Y12" s="55">
        <f t="shared" si="16"/>
        <v>921.48694274451088</v>
      </c>
      <c r="Z12" s="55">
        <f t="shared" si="16"/>
        <v>921.48694274451088</v>
      </c>
      <c r="AA12" s="55">
        <f t="shared" si="16"/>
        <v>921.48694274451088</v>
      </c>
      <c r="AB12" s="55">
        <f t="shared" si="16"/>
        <v>921.48694274451088</v>
      </c>
      <c r="AC12" s="55">
        <f t="shared" si="16"/>
        <v>921.48694274451088</v>
      </c>
      <c r="AD12" s="55">
        <f t="shared" si="16"/>
        <v>921.48694274451088</v>
      </c>
      <c r="AE12" s="55">
        <f t="shared" si="16"/>
        <v>921.48694274451088</v>
      </c>
      <c r="AF12" s="55">
        <f t="shared" si="16"/>
        <v>921.48694274451088</v>
      </c>
      <c r="AG12" s="55">
        <f t="shared" si="16"/>
        <v>921.48694274451088</v>
      </c>
      <c r="AH12" s="55">
        <f t="shared" si="16"/>
        <v>921.48694274451088</v>
      </c>
      <c r="AI12" s="55">
        <f t="shared" si="16"/>
        <v>921.48694274451088</v>
      </c>
      <c r="AJ12" s="55">
        <f t="shared" si="16"/>
        <v>921.48694274451088</v>
      </c>
      <c r="AK12" s="55">
        <f t="shared" si="16"/>
        <v>921.48694274451088</v>
      </c>
      <c r="AL12" s="55">
        <f t="shared" si="16"/>
        <v>921.48694274451088</v>
      </c>
      <c r="AM12" s="55">
        <f t="shared" ref="AM12" si="17">+AL12</f>
        <v>921.48694274451088</v>
      </c>
      <c r="AN12" s="55">
        <f t="shared" si="2"/>
        <v>921.48694274451088</v>
      </c>
      <c r="AO12" s="55">
        <f t="shared" si="3"/>
        <v>921.48694274451088</v>
      </c>
      <c r="AP12" s="55">
        <f t="shared" si="4"/>
        <v>921.48694274451088</v>
      </c>
      <c r="AQ12" s="55">
        <f t="shared" si="5"/>
        <v>921.48694274451088</v>
      </c>
      <c r="AR12" s="55">
        <f t="shared" si="6"/>
        <v>921.48694274451088</v>
      </c>
      <c r="AS12" s="55">
        <f t="shared" si="7"/>
        <v>921.48694274451088</v>
      </c>
      <c r="AT12" s="55">
        <f t="shared" si="8"/>
        <v>921.48694274451088</v>
      </c>
      <c r="AU12" s="55">
        <f t="shared" si="9"/>
        <v>921.48694274451088</v>
      </c>
      <c r="AV12" s="55">
        <f t="shared" si="10"/>
        <v>921.48694274451088</v>
      </c>
      <c r="AW12" s="55">
        <f t="shared" si="11"/>
        <v>921.48694274451088</v>
      </c>
      <c r="AX12" s="55">
        <f t="shared" si="12"/>
        <v>921.48694274451088</v>
      </c>
      <c r="AY12" s="55">
        <f t="shared" si="13"/>
        <v>921.48694274451088</v>
      </c>
      <c r="AZ12" s="55">
        <f t="shared" si="13"/>
        <v>921.48694274451088</v>
      </c>
    </row>
    <row r="13" spans="2:52" x14ac:dyDescent="0.25">
      <c r="B13" s="58">
        <v>49</v>
      </c>
      <c r="C13" s="59"/>
      <c r="D13" s="59"/>
      <c r="E13" s="59"/>
      <c r="F13" s="61">
        <f>+F12*Hipotesis!$K9</f>
        <v>918.31137096055295</v>
      </c>
      <c r="G13" s="55">
        <f>+F13</f>
        <v>918.31137096055295</v>
      </c>
      <c r="H13" s="55">
        <f t="shared" ref="H13:AL13" si="18">+G13</f>
        <v>918.31137096055295</v>
      </c>
      <c r="I13" s="55">
        <f t="shared" si="18"/>
        <v>918.31137096055295</v>
      </c>
      <c r="J13" s="55">
        <f t="shared" si="18"/>
        <v>918.31137096055295</v>
      </c>
      <c r="K13" s="55">
        <f t="shared" si="18"/>
        <v>918.31137096055295</v>
      </c>
      <c r="L13" s="55">
        <f t="shared" si="18"/>
        <v>918.31137096055295</v>
      </c>
      <c r="M13" s="55">
        <f t="shared" si="18"/>
        <v>918.31137096055295</v>
      </c>
      <c r="N13" s="55">
        <f t="shared" si="18"/>
        <v>918.31137096055295</v>
      </c>
      <c r="O13" s="55">
        <f t="shared" si="18"/>
        <v>918.31137096055295</v>
      </c>
      <c r="P13" s="55">
        <f t="shared" si="18"/>
        <v>918.31137096055295</v>
      </c>
      <c r="Q13" s="55">
        <f t="shared" si="18"/>
        <v>918.31137096055295</v>
      </c>
      <c r="R13" s="55">
        <f t="shared" si="18"/>
        <v>918.31137096055295</v>
      </c>
      <c r="S13" s="55">
        <f t="shared" si="18"/>
        <v>918.31137096055295</v>
      </c>
      <c r="T13" s="55">
        <f t="shared" si="18"/>
        <v>918.31137096055295</v>
      </c>
      <c r="U13" s="55">
        <f t="shared" si="18"/>
        <v>918.31137096055295</v>
      </c>
      <c r="V13" s="55">
        <f t="shared" si="18"/>
        <v>918.31137096055295</v>
      </c>
      <c r="W13" s="55">
        <f t="shared" si="18"/>
        <v>918.31137096055295</v>
      </c>
      <c r="X13" s="55">
        <f t="shared" si="18"/>
        <v>918.31137096055295</v>
      </c>
      <c r="Y13" s="55">
        <f t="shared" si="18"/>
        <v>918.31137096055295</v>
      </c>
      <c r="Z13" s="55">
        <f t="shared" si="18"/>
        <v>918.31137096055295</v>
      </c>
      <c r="AA13" s="55">
        <f t="shared" si="18"/>
        <v>918.31137096055295</v>
      </c>
      <c r="AB13" s="55">
        <f t="shared" si="18"/>
        <v>918.31137096055295</v>
      </c>
      <c r="AC13" s="55">
        <f t="shared" si="18"/>
        <v>918.31137096055295</v>
      </c>
      <c r="AD13" s="55">
        <f t="shared" si="18"/>
        <v>918.31137096055295</v>
      </c>
      <c r="AE13" s="55">
        <f t="shared" si="18"/>
        <v>918.31137096055295</v>
      </c>
      <c r="AF13" s="55">
        <f t="shared" si="18"/>
        <v>918.31137096055295</v>
      </c>
      <c r="AG13" s="55">
        <f t="shared" si="18"/>
        <v>918.31137096055295</v>
      </c>
      <c r="AH13" s="55">
        <f t="shared" si="18"/>
        <v>918.31137096055295</v>
      </c>
      <c r="AI13" s="55">
        <f t="shared" si="18"/>
        <v>918.31137096055295</v>
      </c>
      <c r="AJ13" s="55">
        <f t="shared" si="18"/>
        <v>918.31137096055295</v>
      </c>
      <c r="AK13" s="55">
        <f t="shared" si="18"/>
        <v>918.31137096055295</v>
      </c>
      <c r="AL13" s="55">
        <f t="shared" si="18"/>
        <v>918.31137096055295</v>
      </c>
      <c r="AM13" s="55">
        <f t="shared" ref="AM13" si="19">+AL13</f>
        <v>918.31137096055295</v>
      </c>
      <c r="AN13" s="55">
        <f t="shared" si="2"/>
        <v>918.31137096055295</v>
      </c>
      <c r="AO13" s="55">
        <f t="shared" si="3"/>
        <v>918.31137096055295</v>
      </c>
      <c r="AP13" s="55">
        <f t="shared" si="4"/>
        <v>918.31137096055295</v>
      </c>
      <c r="AQ13" s="55">
        <f t="shared" si="5"/>
        <v>918.31137096055295</v>
      </c>
      <c r="AR13" s="55">
        <f t="shared" si="6"/>
        <v>918.31137096055295</v>
      </c>
      <c r="AS13" s="55">
        <f t="shared" si="7"/>
        <v>918.31137096055295</v>
      </c>
      <c r="AT13" s="55">
        <f t="shared" si="8"/>
        <v>918.31137096055295</v>
      </c>
      <c r="AU13" s="55">
        <f t="shared" si="9"/>
        <v>918.31137096055295</v>
      </c>
      <c r="AV13" s="55">
        <f t="shared" si="10"/>
        <v>918.31137096055295</v>
      </c>
      <c r="AW13" s="55">
        <f t="shared" si="11"/>
        <v>918.31137096055295</v>
      </c>
      <c r="AX13" s="55">
        <f t="shared" si="12"/>
        <v>918.31137096055295</v>
      </c>
      <c r="AY13" s="55">
        <f t="shared" si="13"/>
        <v>918.31137096055295</v>
      </c>
      <c r="AZ13" s="55">
        <f t="shared" si="13"/>
        <v>918.31137096055295</v>
      </c>
    </row>
    <row r="14" spans="2:52" x14ac:dyDescent="0.25">
      <c r="B14" s="58">
        <v>50</v>
      </c>
      <c r="C14" s="59"/>
      <c r="D14" s="59"/>
      <c r="E14" s="59"/>
      <c r="F14" s="59"/>
      <c r="G14" s="61">
        <f>+G13*Hipotesis!$K10</f>
        <v>914.92695849896324</v>
      </c>
      <c r="H14" s="55">
        <f>+G14</f>
        <v>914.92695849896324</v>
      </c>
      <c r="I14" s="55">
        <f t="shared" ref="I14:L14" si="20">+H14</f>
        <v>914.92695849896324</v>
      </c>
      <c r="J14" s="55">
        <f t="shared" si="20"/>
        <v>914.92695849896324</v>
      </c>
      <c r="K14" s="55">
        <f t="shared" si="20"/>
        <v>914.92695849896324</v>
      </c>
      <c r="L14" s="55">
        <f t="shared" si="20"/>
        <v>914.92695849896324</v>
      </c>
      <c r="M14" s="55">
        <f t="shared" ref="M14:AL14" si="21">+L14</f>
        <v>914.92695849896324</v>
      </c>
      <c r="N14" s="55">
        <f t="shared" si="21"/>
        <v>914.92695849896324</v>
      </c>
      <c r="O14" s="55">
        <f t="shared" si="21"/>
        <v>914.92695849896324</v>
      </c>
      <c r="P14" s="55">
        <f t="shared" si="21"/>
        <v>914.92695849896324</v>
      </c>
      <c r="Q14" s="55">
        <f t="shared" si="21"/>
        <v>914.92695849896324</v>
      </c>
      <c r="R14" s="55">
        <f t="shared" si="21"/>
        <v>914.92695849896324</v>
      </c>
      <c r="S14" s="55">
        <f t="shared" si="21"/>
        <v>914.92695849896324</v>
      </c>
      <c r="T14" s="55">
        <f t="shared" si="21"/>
        <v>914.92695849896324</v>
      </c>
      <c r="U14" s="55">
        <f t="shared" si="21"/>
        <v>914.92695849896324</v>
      </c>
      <c r="V14" s="55">
        <f t="shared" si="21"/>
        <v>914.92695849896324</v>
      </c>
      <c r="W14" s="55">
        <f t="shared" si="21"/>
        <v>914.92695849896324</v>
      </c>
      <c r="X14" s="55">
        <f t="shared" si="21"/>
        <v>914.92695849896324</v>
      </c>
      <c r="Y14" s="55">
        <f t="shared" si="21"/>
        <v>914.92695849896324</v>
      </c>
      <c r="Z14" s="55">
        <f t="shared" si="21"/>
        <v>914.92695849896324</v>
      </c>
      <c r="AA14" s="55">
        <f t="shared" si="21"/>
        <v>914.92695849896324</v>
      </c>
      <c r="AB14" s="55">
        <f t="shared" si="21"/>
        <v>914.92695849896324</v>
      </c>
      <c r="AC14" s="55">
        <f t="shared" si="21"/>
        <v>914.92695849896324</v>
      </c>
      <c r="AD14" s="55">
        <f t="shared" si="21"/>
        <v>914.92695849896324</v>
      </c>
      <c r="AE14" s="55">
        <f t="shared" si="21"/>
        <v>914.92695849896324</v>
      </c>
      <c r="AF14" s="55">
        <f t="shared" si="21"/>
        <v>914.92695849896324</v>
      </c>
      <c r="AG14" s="55">
        <f t="shared" si="21"/>
        <v>914.92695849896324</v>
      </c>
      <c r="AH14" s="55">
        <f t="shared" si="21"/>
        <v>914.92695849896324</v>
      </c>
      <c r="AI14" s="55">
        <f t="shared" si="21"/>
        <v>914.92695849896324</v>
      </c>
      <c r="AJ14" s="55">
        <f t="shared" si="21"/>
        <v>914.92695849896324</v>
      </c>
      <c r="AK14" s="55">
        <f t="shared" si="21"/>
        <v>914.92695849896324</v>
      </c>
      <c r="AL14" s="55">
        <f t="shared" si="21"/>
        <v>914.92695849896324</v>
      </c>
      <c r="AM14" s="55">
        <f t="shared" ref="AM14" si="22">+AL14</f>
        <v>914.92695849896324</v>
      </c>
      <c r="AN14" s="55">
        <f t="shared" si="2"/>
        <v>914.92695849896324</v>
      </c>
      <c r="AO14" s="55">
        <f t="shared" si="3"/>
        <v>914.92695849896324</v>
      </c>
      <c r="AP14" s="55">
        <f t="shared" si="4"/>
        <v>914.92695849896324</v>
      </c>
      <c r="AQ14" s="55">
        <f t="shared" si="5"/>
        <v>914.92695849896324</v>
      </c>
      <c r="AR14" s="55">
        <f t="shared" si="6"/>
        <v>914.92695849896324</v>
      </c>
      <c r="AS14" s="55">
        <f t="shared" si="7"/>
        <v>914.92695849896324</v>
      </c>
      <c r="AT14" s="55">
        <f t="shared" si="8"/>
        <v>914.92695849896324</v>
      </c>
      <c r="AU14" s="55">
        <f t="shared" si="9"/>
        <v>914.92695849896324</v>
      </c>
      <c r="AV14" s="55">
        <f t="shared" si="10"/>
        <v>914.92695849896324</v>
      </c>
      <c r="AW14" s="55">
        <f t="shared" si="11"/>
        <v>914.92695849896324</v>
      </c>
      <c r="AX14" s="55">
        <f t="shared" si="12"/>
        <v>914.92695849896324</v>
      </c>
      <c r="AY14" s="55">
        <f t="shared" si="13"/>
        <v>914.92695849896324</v>
      </c>
      <c r="AZ14" s="55">
        <f t="shared" si="13"/>
        <v>914.92695849896324</v>
      </c>
    </row>
    <row r="15" spans="2:52" x14ac:dyDescent="0.25">
      <c r="B15" s="58">
        <v>51</v>
      </c>
      <c r="C15" s="59"/>
      <c r="D15" s="59"/>
      <c r="E15" s="59"/>
      <c r="F15" s="59"/>
      <c r="G15" s="59"/>
      <c r="H15" s="61">
        <f>+H14*Hipotesis!$K11</f>
        <v>911.33211744150992</v>
      </c>
      <c r="I15" s="55">
        <f>+H15</f>
        <v>911.33211744150992</v>
      </c>
      <c r="J15" s="55">
        <f>+I15</f>
        <v>911.33211744150992</v>
      </c>
      <c r="K15" s="55">
        <f t="shared" ref="K15:L15" si="23">+J15</f>
        <v>911.33211744150992</v>
      </c>
      <c r="L15" s="55">
        <f t="shared" si="23"/>
        <v>911.33211744150992</v>
      </c>
      <c r="M15" s="55">
        <f t="shared" ref="M15:AL15" si="24">+L15</f>
        <v>911.33211744150992</v>
      </c>
      <c r="N15" s="55">
        <f t="shared" si="24"/>
        <v>911.33211744150992</v>
      </c>
      <c r="O15" s="55">
        <f t="shared" si="24"/>
        <v>911.33211744150992</v>
      </c>
      <c r="P15" s="55">
        <f t="shared" si="24"/>
        <v>911.33211744150992</v>
      </c>
      <c r="Q15" s="55">
        <f t="shared" si="24"/>
        <v>911.33211744150992</v>
      </c>
      <c r="R15" s="55">
        <f t="shared" si="24"/>
        <v>911.33211744150992</v>
      </c>
      <c r="S15" s="55">
        <f t="shared" si="24"/>
        <v>911.33211744150992</v>
      </c>
      <c r="T15" s="55">
        <f t="shared" si="24"/>
        <v>911.33211744150992</v>
      </c>
      <c r="U15" s="55">
        <f t="shared" si="24"/>
        <v>911.33211744150992</v>
      </c>
      <c r="V15" s="55">
        <f t="shared" si="24"/>
        <v>911.33211744150992</v>
      </c>
      <c r="W15" s="55">
        <f t="shared" si="24"/>
        <v>911.33211744150992</v>
      </c>
      <c r="X15" s="55">
        <f t="shared" si="24"/>
        <v>911.33211744150992</v>
      </c>
      <c r="Y15" s="55">
        <f t="shared" si="24"/>
        <v>911.33211744150992</v>
      </c>
      <c r="Z15" s="55">
        <f t="shared" si="24"/>
        <v>911.33211744150992</v>
      </c>
      <c r="AA15" s="55">
        <f t="shared" si="24"/>
        <v>911.33211744150992</v>
      </c>
      <c r="AB15" s="55">
        <f t="shared" si="24"/>
        <v>911.33211744150992</v>
      </c>
      <c r="AC15" s="55">
        <f t="shared" si="24"/>
        <v>911.33211744150992</v>
      </c>
      <c r="AD15" s="55">
        <f t="shared" si="24"/>
        <v>911.33211744150992</v>
      </c>
      <c r="AE15" s="55">
        <f t="shared" si="24"/>
        <v>911.33211744150992</v>
      </c>
      <c r="AF15" s="55">
        <f t="shared" si="24"/>
        <v>911.33211744150992</v>
      </c>
      <c r="AG15" s="55">
        <f t="shared" si="24"/>
        <v>911.33211744150992</v>
      </c>
      <c r="AH15" s="55">
        <f t="shared" si="24"/>
        <v>911.33211744150992</v>
      </c>
      <c r="AI15" s="55">
        <f t="shared" si="24"/>
        <v>911.33211744150992</v>
      </c>
      <c r="AJ15" s="55">
        <f t="shared" si="24"/>
        <v>911.33211744150992</v>
      </c>
      <c r="AK15" s="55">
        <f t="shared" si="24"/>
        <v>911.33211744150992</v>
      </c>
      <c r="AL15" s="55">
        <f t="shared" si="24"/>
        <v>911.33211744150992</v>
      </c>
      <c r="AM15" s="55">
        <f t="shared" ref="AM15" si="25">+AL15</f>
        <v>911.33211744150992</v>
      </c>
      <c r="AN15" s="55">
        <f t="shared" si="2"/>
        <v>911.33211744150992</v>
      </c>
      <c r="AO15" s="55">
        <f t="shared" si="3"/>
        <v>911.33211744150992</v>
      </c>
      <c r="AP15" s="55">
        <f t="shared" si="4"/>
        <v>911.33211744150992</v>
      </c>
      <c r="AQ15" s="55">
        <f t="shared" si="5"/>
        <v>911.33211744150992</v>
      </c>
      <c r="AR15" s="55">
        <f t="shared" si="6"/>
        <v>911.33211744150992</v>
      </c>
      <c r="AS15" s="55">
        <f t="shared" si="7"/>
        <v>911.33211744150992</v>
      </c>
      <c r="AT15" s="55">
        <f t="shared" si="8"/>
        <v>911.33211744150992</v>
      </c>
      <c r="AU15" s="55">
        <f t="shared" si="9"/>
        <v>911.33211744150992</v>
      </c>
      <c r="AV15" s="55">
        <f t="shared" si="10"/>
        <v>911.33211744150992</v>
      </c>
      <c r="AW15" s="55">
        <f t="shared" si="11"/>
        <v>911.33211744150992</v>
      </c>
      <c r="AX15" s="55">
        <f t="shared" si="12"/>
        <v>911.33211744150992</v>
      </c>
      <c r="AY15" s="55">
        <f t="shared" si="13"/>
        <v>911.33211744150992</v>
      </c>
      <c r="AZ15" s="55">
        <f t="shared" si="13"/>
        <v>911.33211744150992</v>
      </c>
    </row>
    <row r="16" spans="2:52" x14ac:dyDescent="0.25">
      <c r="B16" s="58">
        <v>52</v>
      </c>
      <c r="C16" s="59"/>
      <c r="D16" s="59"/>
      <c r="E16" s="59"/>
      <c r="F16" s="59"/>
      <c r="G16" s="59"/>
      <c r="H16" s="59"/>
      <c r="I16" s="61">
        <f>+I15*Hipotesis!$K12</f>
        <v>907.4918985029808</v>
      </c>
      <c r="J16" s="55">
        <f>+I16</f>
        <v>907.4918985029808</v>
      </c>
      <c r="K16" s="55">
        <f t="shared" ref="K16:L16" si="26">+J16</f>
        <v>907.4918985029808</v>
      </c>
      <c r="L16" s="55">
        <f t="shared" si="26"/>
        <v>907.4918985029808</v>
      </c>
      <c r="M16" s="55">
        <f t="shared" ref="M16:AL16" si="27">+L16</f>
        <v>907.4918985029808</v>
      </c>
      <c r="N16" s="55">
        <f t="shared" si="27"/>
        <v>907.4918985029808</v>
      </c>
      <c r="O16" s="55">
        <f t="shared" si="27"/>
        <v>907.4918985029808</v>
      </c>
      <c r="P16" s="55">
        <f t="shared" si="27"/>
        <v>907.4918985029808</v>
      </c>
      <c r="Q16" s="55">
        <f t="shared" si="27"/>
        <v>907.4918985029808</v>
      </c>
      <c r="R16" s="55">
        <f t="shared" si="27"/>
        <v>907.4918985029808</v>
      </c>
      <c r="S16" s="55">
        <f t="shared" si="27"/>
        <v>907.4918985029808</v>
      </c>
      <c r="T16" s="55">
        <f t="shared" si="27"/>
        <v>907.4918985029808</v>
      </c>
      <c r="U16" s="55">
        <f t="shared" si="27"/>
        <v>907.4918985029808</v>
      </c>
      <c r="V16" s="55">
        <f t="shared" si="27"/>
        <v>907.4918985029808</v>
      </c>
      <c r="W16" s="55">
        <f t="shared" si="27"/>
        <v>907.4918985029808</v>
      </c>
      <c r="X16" s="55">
        <f t="shared" si="27"/>
        <v>907.4918985029808</v>
      </c>
      <c r="Y16" s="55">
        <f t="shared" si="27"/>
        <v>907.4918985029808</v>
      </c>
      <c r="Z16" s="55">
        <f t="shared" si="27"/>
        <v>907.4918985029808</v>
      </c>
      <c r="AA16" s="55">
        <f t="shared" si="27"/>
        <v>907.4918985029808</v>
      </c>
      <c r="AB16" s="55">
        <f t="shared" si="27"/>
        <v>907.4918985029808</v>
      </c>
      <c r="AC16" s="55">
        <f t="shared" si="27"/>
        <v>907.4918985029808</v>
      </c>
      <c r="AD16" s="55">
        <f t="shared" si="27"/>
        <v>907.4918985029808</v>
      </c>
      <c r="AE16" s="55">
        <f t="shared" si="27"/>
        <v>907.4918985029808</v>
      </c>
      <c r="AF16" s="55">
        <f t="shared" si="27"/>
        <v>907.4918985029808</v>
      </c>
      <c r="AG16" s="55">
        <f t="shared" si="27"/>
        <v>907.4918985029808</v>
      </c>
      <c r="AH16" s="55">
        <f t="shared" si="27"/>
        <v>907.4918985029808</v>
      </c>
      <c r="AI16" s="55">
        <f t="shared" si="27"/>
        <v>907.4918985029808</v>
      </c>
      <c r="AJ16" s="55">
        <f t="shared" si="27"/>
        <v>907.4918985029808</v>
      </c>
      <c r="AK16" s="55">
        <f t="shared" si="27"/>
        <v>907.4918985029808</v>
      </c>
      <c r="AL16" s="55">
        <f t="shared" si="27"/>
        <v>907.4918985029808</v>
      </c>
      <c r="AM16" s="55">
        <f t="shared" ref="AM16" si="28">+AL16</f>
        <v>907.4918985029808</v>
      </c>
      <c r="AN16" s="55">
        <f t="shared" si="2"/>
        <v>907.4918985029808</v>
      </c>
      <c r="AO16" s="55">
        <f t="shared" si="3"/>
        <v>907.4918985029808</v>
      </c>
      <c r="AP16" s="55">
        <f t="shared" si="4"/>
        <v>907.4918985029808</v>
      </c>
      <c r="AQ16" s="55">
        <f t="shared" si="5"/>
        <v>907.4918985029808</v>
      </c>
      <c r="AR16" s="55">
        <f t="shared" si="6"/>
        <v>907.4918985029808</v>
      </c>
      <c r="AS16" s="55">
        <f t="shared" si="7"/>
        <v>907.4918985029808</v>
      </c>
      <c r="AT16" s="55">
        <f t="shared" si="8"/>
        <v>907.4918985029808</v>
      </c>
      <c r="AU16" s="55">
        <f t="shared" si="9"/>
        <v>907.4918985029808</v>
      </c>
      <c r="AV16" s="55">
        <f t="shared" si="10"/>
        <v>907.4918985029808</v>
      </c>
      <c r="AW16" s="55">
        <f t="shared" si="11"/>
        <v>907.4918985029808</v>
      </c>
      <c r="AX16" s="55">
        <f t="shared" si="12"/>
        <v>907.4918985029808</v>
      </c>
      <c r="AY16" s="55">
        <f t="shared" si="13"/>
        <v>907.4918985029808</v>
      </c>
      <c r="AZ16" s="55">
        <f t="shared" si="13"/>
        <v>907.4918985029808</v>
      </c>
    </row>
    <row r="17" spans="2:52" x14ac:dyDescent="0.25">
      <c r="B17" s="58">
        <v>53</v>
      </c>
      <c r="C17" s="59"/>
      <c r="D17" s="59"/>
      <c r="E17" s="59"/>
      <c r="F17" s="59"/>
      <c r="G17" s="59"/>
      <c r="H17" s="59"/>
      <c r="I17" s="59"/>
      <c r="J17" s="61">
        <f>+J16*Hipotesis!$K13</f>
        <v>903.39196289091637</v>
      </c>
      <c r="K17" s="55">
        <f>+J17</f>
        <v>903.39196289091637</v>
      </c>
      <c r="L17" s="55">
        <f>+K17</f>
        <v>903.39196289091637</v>
      </c>
      <c r="M17" s="55">
        <f t="shared" ref="M17:AL17" si="29">+L17</f>
        <v>903.39196289091637</v>
      </c>
      <c r="N17" s="55">
        <f t="shared" si="29"/>
        <v>903.39196289091637</v>
      </c>
      <c r="O17" s="55">
        <f t="shared" si="29"/>
        <v>903.39196289091637</v>
      </c>
      <c r="P17" s="55">
        <f t="shared" si="29"/>
        <v>903.39196289091637</v>
      </c>
      <c r="Q17" s="55">
        <f t="shared" si="29"/>
        <v>903.39196289091637</v>
      </c>
      <c r="R17" s="55">
        <f t="shared" si="29"/>
        <v>903.39196289091637</v>
      </c>
      <c r="S17" s="55">
        <f t="shared" si="29"/>
        <v>903.39196289091637</v>
      </c>
      <c r="T17" s="55">
        <f t="shared" si="29"/>
        <v>903.39196289091637</v>
      </c>
      <c r="U17" s="55">
        <f t="shared" si="29"/>
        <v>903.39196289091637</v>
      </c>
      <c r="V17" s="55">
        <f t="shared" si="29"/>
        <v>903.39196289091637</v>
      </c>
      <c r="W17" s="55">
        <f t="shared" si="29"/>
        <v>903.39196289091637</v>
      </c>
      <c r="X17" s="55">
        <f t="shared" si="29"/>
        <v>903.39196289091637</v>
      </c>
      <c r="Y17" s="55">
        <f t="shared" si="29"/>
        <v>903.39196289091637</v>
      </c>
      <c r="Z17" s="55">
        <f t="shared" si="29"/>
        <v>903.39196289091637</v>
      </c>
      <c r="AA17" s="55">
        <f t="shared" si="29"/>
        <v>903.39196289091637</v>
      </c>
      <c r="AB17" s="55">
        <f t="shared" si="29"/>
        <v>903.39196289091637</v>
      </c>
      <c r="AC17" s="55">
        <f t="shared" si="29"/>
        <v>903.39196289091637</v>
      </c>
      <c r="AD17" s="55">
        <f t="shared" si="29"/>
        <v>903.39196289091637</v>
      </c>
      <c r="AE17" s="55">
        <f t="shared" si="29"/>
        <v>903.39196289091637</v>
      </c>
      <c r="AF17" s="55">
        <f t="shared" si="29"/>
        <v>903.39196289091637</v>
      </c>
      <c r="AG17" s="55">
        <f t="shared" si="29"/>
        <v>903.39196289091637</v>
      </c>
      <c r="AH17" s="55">
        <f t="shared" si="29"/>
        <v>903.39196289091637</v>
      </c>
      <c r="AI17" s="55">
        <f t="shared" si="29"/>
        <v>903.39196289091637</v>
      </c>
      <c r="AJ17" s="55">
        <f t="shared" si="29"/>
        <v>903.39196289091637</v>
      </c>
      <c r="AK17" s="55">
        <f t="shared" si="29"/>
        <v>903.39196289091637</v>
      </c>
      <c r="AL17" s="55">
        <f t="shared" si="29"/>
        <v>903.39196289091637</v>
      </c>
      <c r="AM17" s="55">
        <f t="shared" ref="AM17:AM29" si="30">+AL17</f>
        <v>903.39196289091637</v>
      </c>
      <c r="AN17" s="55">
        <f t="shared" si="2"/>
        <v>903.39196289091637</v>
      </c>
      <c r="AO17" s="55">
        <f t="shared" si="3"/>
        <v>903.39196289091637</v>
      </c>
      <c r="AP17" s="55">
        <f t="shared" si="4"/>
        <v>903.39196289091637</v>
      </c>
      <c r="AQ17" s="55">
        <f t="shared" si="5"/>
        <v>903.39196289091637</v>
      </c>
      <c r="AR17" s="55">
        <f t="shared" si="6"/>
        <v>903.39196289091637</v>
      </c>
      <c r="AS17" s="55">
        <f t="shared" si="7"/>
        <v>903.39196289091637</v>
      </c>
      <c r="AT17" s="55">
        <f t="shared" si="8"/>
        <v>903.39196289091637</v>
      </c>
      <c r="AU17" s="55">
        <f t="shared" si="9"/>
        <v>903.39196289091637</v>
      </c>
      <c r="AV17" s="55">
        <f t="shared" si="10"/>
        <v>903.39196289091637</v>
      </c>
      <c r="AW17" s="55">
        <f t="shared" si="11"/>
        <v>903.39196289091637</v>
      </c>
      <c r="AX17" s="55">
        <f t="shared" si="12"/>
        <v>903.39196289091637</v>
      </c>
      <c r="AY17" s="55">
        <f t="shared" si="13"/>
        <v>903.39196289091637</v>
      </c>
      <c r="AZ17" s="55">
        <f t="shared" si="13"/>
        <v>903.39196289091637</v>
      </c>
    </row>
    <row r="18" spans="2:52" x14ac:dyDescent="0.25">
      <c r="B18" s="58">
        <v>54</v>
      </c>
      <c r="C18" s="59"/>
      <c r="D18" s="59"/>
      <c r="E18" s="59"/>
      <c r="F18" s="59"/>
      <c r="G18" s="59"/>
      <c r="H18" s="59"/>
      <c r="I18" s="59"/>
      <c r="J18" s="59"/>
      <c r="K18" s="61">
        <f>+K17*Hipotesis!$K14</f>
        <v>899.0151930506878</v>
      </c>
      <c r="L18" s="55">
        <f>+K18</f>
        <v>899.0151930506878</v>
      </c>
      <c r="M18" s="55">
        <f t="shared" ref="M18:AL30" si="31">+L18</f>
        <v>899.0151930506878</v>
      </c>
      <c r="N18" s="55">
        <f t="shared" si="31"/>
        <v>899.0151930506878</v>
      </c>
      <c r="O18" s="55">
        <f t="shared" si="31"/>
        <v>899.0151930506878</v>
      </c>
      <c r="P18" s="55">
        <f t="shared" si="31"/>
        <v>899.0151930506878</v>
      </c>
      <c r="Q18" s="55">
        <f t="shared" si="31"/>
        <v>899.0151930506878</v>
      </c>
      <c r="R18" s="55">
        <f t="shared" si="31"/>
        <v>899.0151930506878</v>
      </c>
      <c r="S18" s="55">
        <f t="shared" si="31"/>
        <v>899.0151930506878</v>
      </c>
      <c r="T18" s="55">
        <f t="shared" si="31"/>
        <v>899.0151930506878</v>
      </c>
      <c r="U18" s="55">
        <f t="shared" si="31"/>
        <v>899.0151930506878</v>
      </c>
      <c r="V18" s="55">
        <f t="shared" si="31"/>
        <v>899.0151930506878</v>
      </c>
      <c r="W18" s="55">
        <f t="shared" si="31"/>
        <v>899.0151930506878</v>
      </c>
      <c r="X18" s="55">
        <f t="shared" si="31"/>
        <v>899.0151930506878</v>
      </c>
      <c r="Y18" s="55">
        <f t="shared" si="31"/>
        <v>899.0151930506878</v>
      </c>
      <c r="Z18" s="55">
        <f t="shared" si="31"/>
        <v>899.0151930506878</v>
      </c>
      <c r="AA18" s="55">
        <f t="shared" si="31"/>
        <v>899.0151930506878</v>
      </c>
      <c r="AB18" s="55">
        <f t="shared" si="31"/>
        <v>899.0151930506878</v>
      </c>
      <c r="AC18" s="55">
        <f t="shared" si="31"/>
        <v>899.0151930506878</v>
      </c>
      <c r="AD18" s="55">
        <f t="shared" si="31"/>
        <v>899.0151930506878</v>
      </c>
      <c r="AE18" s="55">
        <f t="shared" si="31"/>
        <v>899.0151930506878</v>
      </c>
      <c r="AF18" s="55">
        <f t="shared" si="31"/>
        <v>899.0151930506878</v>
      </c>
      <c r="AG18" s="55">
        <f t="shared" si="31"/>
        <v>899.0151930506878</v>
      </c>
      <c r="AH18" s="55">
        <f t="shared" si="31"/>
        <v>899.0151930506878</v>
      </c>
      <c r="AI18" s="55">
        <f t="shared" si="31"/>
        <v>899.0151930506878</v>
      </c>
      <c r="AJ18" s="55">
        <f t="shared" si="31"/>
        <v>899.0151930506878</v>
      </c>
      <c r="AK18" s="55">
        <f t="shared" si="31"/>
        <v>899.0151930506878</v>
      </c>
      <c r="AL18" s="55">
        <f t="shared" si="31"/>
        <v>899.0151930506878</v>
      </c>
      <c r="AM18" s="55">
        <f t="shared" si="30"/>
        <v>899.0151930506878</v>
      </c>
      <c r="AN18" s="55">
        <f t="shared" si="2"/>
        <v>899.0151930506878</v>
      </c>
      <c r="AO18" s="55">
        <f t="shared" si="3"/>
        <v>899.0151930506878</v>
      </c>
      <c r="AP18" s="55">
        <f t="shared" si="4"/>
        <v>899.0151930506878</v>
      </c>
      <c r="AQ18" s="55">
        <f t="shared" si="5"/>
        <v>899.0151930506878</v>
      </c>
      <c r="AR18" s="55">
        <f t="shared" si="6"/>
        <v>899.0151930506878</v>
      </c>
      <c r="AS18" s="55">
        <f t="shared" si="7"/>
        <v>899.0151930506878</v>
      </c>
      <c r="AT18" s="55">
        <f t="shared" si="8"/>
        <v>899.0151930506878</v>
      </c>
      <c r="AU18" s="55">
        <f t="shared" si="9"/>
        <v>899.0151930506878</v>
      </c>
      <c r="AV18" s="55">
        <f t="shared" si="10"/>
        <v>899.0151930506878</v>
      </c>
      <c r="AW18" s="55">
        <f t="shared" si="11"/>
        <v>899.0151930506878</v>
      </c>
      <c r="AX18" s="55">
        <f t="shared" si="12"/>
        <v>899.0151930506878</v>
      </c>
      <c r="AY18" s="55">
        <f t="shared" si="13"/>
        <v>899.0151930506878</v>
      </c>
      <c r="AZ18" s="55">
        <f t="shared" si="13"/>
        <v>899.0151930506878</v>
      </c>
    </row>
    <row r="19" spans="2:52" x14ac:dyDescent="0.25">
      <c r="B19" s="58">
        <v>55</v>
      </c>
      <c r="C19" s="59"/>
      <c r="D19" s="59"/>
      <c r="E19" s="59"/>
      <c r="F19" s="59"/>
      <c r="G19" s="59"/>
      <c r="H19" s="59"/>
      <c r="I19" s="59"/>
      <c r="J19" s="59"/>
      <c r="K19" s="59"/>
      <c r="L19" s="61">
        <f>+L18*Hipotesis!$K15</f>
        <v>894.34851223524652</v>
      </c>
      <c r="M19" s="55">
        <f>+L19</f>
        <v>894.34851223524652</v>
      </c>
      <c r="N19" s="55">
        <f t="shared" si="31"/>
        <v>894.34851223524652</v>
      </c>
      <c r="O19" s="55">
        <f t="shared" si="31"/>
        <v>894.34851223524652</v>
      </c>
      <c r="P19" s="55">
        <f t="shared" si="31"/>
        <v>894.34851223524652</v>
      </c>
      <c r="Q19" s="55">
        <f t="shared" si="31"/>
        <v>894.34851223524652</v>
      </c>
      <c r="R19" s="55">
        <f t="shared" si="31"/>
        <v>894.34851223524652</v>
      </c>
      <c r="S19" s="55">
        <f t="shared" si="31"/>
        <v>894.34851223524652</v>
      </c>
      <c r="T19" s="55">
        <f t="shared" si="31"/>
        <v>894.34851223524652</v>
      </c>
      <c r="U19" s="55">
        <f t="shared" si="31"/>
        <v>894.34851223524652</v>
      </c>
      <c r="V19" s="55">
        <f t="shared" si="31"/>
        <v>894.34851223524652</v>
      </c>
      <c r="W19" s="55">
        <f t="shared" si="31"/>
        <v>894.34851223524652</v>
      </c>
      <c r="X19" s="55">
        <f t="shared" si="31"/>
        <v>894.34851223524652</v>
      </c>
      <c r="Y19" s="55">
        <f t="shared" si="31"/>
        <v>894.34851223524652</v>
      </c>
      <c r="Z19" s="55">
        <f t="shared" si="31"/>
        <v>894.34851223524652</v>
      </c>
      <c r="AA19" s="55">
        <f t="shared" si="31"/>
        <v>894.34851223524652</v>
      </c>
      <c r="AB19" s="55">
        <f t="shared" si="31"/>
        <v>894.34851223524652</v>
      </c>
      <c r="AC19" s="55">
        <f t="shared" si="31"/>
        <v>894.34851223524652</v>
      </c>
      <c r="AD19" s="55">
        <f t="shared" si="31"/>
        <v>894.34851223524652</v>
      </c>
      <c r="AE19" s="55">
        <f t="shared" si="31"/>
        <v>894.34851223524652</v>
      </c>
      <c r="AF19" s="55">
        <f t="shared" si="31"/>
        <v>894.34851223524652</v>
      </c>
      <c r="AG19" s="55">
        <f t="shared" si="31"/>
        <v>894.34851223524652</v>
      </c>
      <c r="AH19" s="55">
        <f t="shared" si="31"/>
        <v>894.34851223524652</v>
      </c>
      <c r="AI19" s="55">
        <f t="shared" si="31"/>
        <v>894.34851223524652</v>
      </c>
      <c r="AJ19" s="55">
        <f t="shared" si="31"/>
        <v>894.34851223524652</v>
      </c>
      <c r="AK19" s="55">
        <f t="shared" si="31"/>
        <v>894.34851223524652</v>
      </c>
      <c r="AL19" s="55">
        <f t="shared" si="31"/>
        <v>894.34851223524652</v>
      </c>
      <c r="AM19" s="55">
        <f t="shared" si="30"/>
        <v>894.34851223524652</v>
      </c>
      <c r="AN19" s="55">
        <f t="shared" si="2"/>
        <v>894.34851223524652</v>
      </c>
      <c r="AO19" s="55">
        <f t="shared" si="3"/>
        <v>894.34851223524652</v>
      </c>
      <c r="AP19" s="55">
        <f t="shared" si="4"/>
        <v>894.34851223524652</v>
      </c>
      <c r="AQ19" s="55">
        <f t="shared" si="5"/>
        <v>894.34851223524652</v>
      </c>
      <c r="AR19" s="55">
        <f t="shared" si="6"/>
        <v>894.34851223524652</v>
      </c>
      <c r="AS19" s="55">
        <f t="shared" si="7"/>
        <v>894.34851223524652</v>
      </c>
      <c r="AT19" s="55">
        <f t="shared" si="8"/>
        <v>894.34851223524652</v>
      </c>
      <c r="AU19" s="55">
        <f t="shared" si="9"/>
        <v>894.34851223524652</v>
      </c>
      <c r="AV19" s="55">
        <f t="shared" si="10"/>
        <v>894.34851223524652</v>
      </c>
      <c r="AW19" s="55">
        <f t="shared" si="11"/>
        <v>894.34851223524652</v>
      </c>
      <c r="AX19" s="55">
        <f t="shared" si="12"/>
        <v>894.34851223524652</v>
      </c>
      <c r="AY19" s="55">
        <f t="shared" si="13"/>
        <v>894.34851223524652</v>
      </c>
      <c r="AZ19" s="55">
        <f t="shared" si="13"/>
        <v>894.34851223524652</v>
      </c>
    </row>
    <row r="20" spans="2:52" x14ac:dyDescent="0.25">
      <c r="B20" s="58">
        <v>56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61">
        <f>+M19*Hipotesis!$K16</f>
        <v>889.39391884949828</v>
      </c>
      <c r="N20" s="55">
        <f>+M20</f>
        <v>889.39391884949828</v>
      </c>
      <c r="O20" s="55">
        <f t="shared" si="31"/>
        <v>889.39391884949828</v>
      </c>
      <c r="P20" s="55">
        <f t="shared" si="31"/>
        <v>889.39391884949828</v>
      </c>
      <c r="Q20" s="55">
        <f t="shared" si="31"/>
        <v>889.39391884949828</v>
      </c>
      <c r="R20" s="55">
        <f t="shared" si="31"/>
        <v>889.39391884949828</v>
      </c>
      <c r="S20" s="55">
        <f t="shared" si="31"/>
        <v>889.39391884949828</v>
      </c>
      <c r="T20" s="55">
        <f t="shared" si="31"/>
        <v>889.39391884949828</v>
      </c>
      <c r="U20" s="55">
        <f t="shared" si="31"/>
        <v>889.39391884949828</v>
      </c>
      <c r="V20" s="55">
        <f t="shared" si="31"/>
        <v>889.39391884949828</v>
      </c>
      <c r="W20" s="55">
        <f t="shared" si="31"/>
        <v>889.39391884949828</v>
      </c>
      <c r="X20" s="55">
        <f t="shared" si="31"/>
        <v>889.39391884949828</v>
      </c>
      <c r="Y20" s="55">
        <f t="shared" si="31"/>
        <v>889.39391884949828</v>
      </c>
      <c r="Z20" s="55">
        <f t="shared" si="31"/>
        <v>889.39391884949828</v>
      </c>
      <c r="AA20" s="55">
        <f t="shared" si="31"/>
        <v>889.39391884949828</v>
      </c>
      <c r="AB20" s="55">
        <f t="shared" si="31"/>
        <v>889.39391884949828</v>
      </c>
      <c r="AC20" s="55">
        <f t="shared" si="31"/>
        <v>889.39391884949828</v>
      </c>
      <c r="AD20" s="55">
        <f t="shared" si="31"/>
        <v>889.39391884949828</v>
      </c>
      <c r="AE20" s="55">
        <f t="shared" si="31"/>
        <v>889.39391884949828</v>
      </c>
      <c r="AF20" s="55">
        <f t="shared" si="31"/>
        <v>889.39391884949828</v>
      </c>
      <c r="AG20" s="55">
        <f t="shared" si="31"/>
        <v>889.39391884949828</v>
      </c>
      <c r="AH20" s="55">
        <f t="shared" si="31"/>
        <v>889.39391884949828</v>
      </c>
      <c r="AI20" s="55">
        <f t="shared" si="31"/>
        <v>889.39391884949828</v>
      </c>
      <c r="AJ20" s="55">
        <f t="shared" si="31"/>
        <v>889.39391884949828</v>
      </c>
      <c r="AK20" s="55">
        <f t="shared" si="31"/>
        <v>889.39391884949828</v>
      </c>
      <c r="AL20" s="55">
        <f t="shared" si="31"/>
        <v>889.39391884949828</v>
      </c>
      <c r="AM20" s="55">
        <f t="shared" si="30"/>
        <v>889.39391884949828</v>
      </c>
      <c r="AN20" s="55">
        <f t="shared" si="2"/>
        <v>889.39391884949828</v>
      </c>
      <c r="AO20" s="55">
        <f t="shared" si="3"/>
        <v>889.39391884949828</v>
      </c>
      <c r="AP20" s="55">
        <f t="shared" si="4"/>
        <v>889.39391884949828</v>
      </c>
      <c r="AQ20" s="55">
        <f t="shared" si="5"/>
        <v>889.39391884949828</v>
      </c>
      <c r="AR20" s="55">
        <f t="shared" si="6"/>
        <v>889.39391884949828</v>
      </c>
      <c r="AS20" s="55">
        <f t="shared" si="7"/>
        <v>889.39391884949828</v>
      </c>
      <c r="AT20" s="55">
        <f t="shared" si="8"/>
        <v>889.39391884949828</v>
      </c>
      <c r="AU20" s="55">
        <f t="shared" si="9"/>
        <v>889.39391884949828</v>
      </c>
      <c r="AV20" s="55">
        <f t="shared" si="10"/>
        <v>889.39391884949828</v>
      </c>
      <c r="AW20" s="55">
        <f t="shared" si="11"/>
        <v>889.39391884949828</v>
      </c>
      <c r="AX20" s="55">
        <f t="shared" si="12"/>
        <v>889.39391884949828</v>
      </c>
      <c r="AY20" s="55">
        <f t="shared" si="13"/>
        <v>889.39391884949828</v>
      </c>
      <c r="AZ20" s="55">
        <f t="shared" si="13"/>
        <v>889.39391884949828</v>
      </c>
    </row>
    <row r="21" spans="2:52" x14ac:dyDescent="0.25">
      <c r="B21" s="58">
        <v>57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61">
        <f>+N20*Hipotesis!$K17</f>
        <v>884.10958455539856</v>
      </c>
      <c r="O21" s="55">
        <f>+N21</f>
        <v>884.10958455539856</v>
      </c>
      <c r="P21" s="55">
        <f t="shared" si="31"/>
        <v>884.10958455539856</v>
      </c>
      <c r="Q21" s="55">
        <f t="shared" si="31"/>
        <v>884.10958455539856</v>
      </c>
      <c r="R21" s="55">
        <f t="shared" si="31"/>
        <v>884.10958455539856</v>
      </c>
      <c r="S21" s="55">
        <f t="shared" si="31"/>
        <v>884.10958455539856</v>
      </c>
      <c r="T21" s="55">
        <f t="shared" si="31"/>
        <v>884.10958455539856</v>
      </c>
      <c r="U21" s="55">
        <f t="shared" si="31"/>
        <v>884.10958455539856</v>
      </c>
      <c r="V21" s="55">
        <f t="shared" si="31"/>
        <v>884.10958455539856</v>
      </c>
      <c r="W21" s="55">
        <f t="shared" si="31"/>
        <v>884.10958455539856</v>
      </c>
      <c r="X21" s="55">
        <f t="shared" si="31"/>
        <v>884.10958455539856</v>
      </c>
      <c r="Y21" s="55">
        <f t="shared" si="31"/>
        <v>884.10958455539856</v>
      </c>
      <c r="Z21" s="55">
        <f t="shared" si="31"/>
        <v>884.10958455539856</v>
      </c>
      <c r="AA21" s="55">
        <f t="shared" si="31"/>
        <v>884.10958455539856</v>
      </c>
      <c r="AB21" s="55">
        <f t="shared" si="31"/>
        <v>884.10958455539856</v>
      </c>
      <c r="AC21" s="55">
        <f t="shared" si="31"/>
        <v>884.10958455539856</v>
      </c>
      <c r="AD21" s="55">
        <f t="shared" si="31"/>
        <v>884.10958455539856</v>
      </c>
      <c r="AE21" s="55">
        <f t="shared" si="31"/>
        <v>884.10958455539856</v>
      </c>
      <c r="AF21" s="55">
        <f t="shared" si="31"/>
        <v>884.10958455539856</v>
      </c>
      <c r="AG21" s="55">
        <f t="shared" si="31"/>
        <v>884.10958455539856</v>
      </c>
      <c r="AH21" s="55">
        <f t="shared" si="31"/>
        <v>884.10958455539856</v>
      </c>
      <c r="AI21" s="55">
        <f t="shared" si="31"/>
        <v>884.10958455539856</v>
      </c>
      <c r="AJ21" s="55">
        <f t="shared" si="31"/>
        <v>884.10958455539856</v>
      </c>
      <c r="AK21" s="55">
        <f t="shared" si="31"/>
        <v>884.10958455539856</v>
      </c>
      <c r="AL21" s="55">
        <f t="shared" si="31"/>
        <v>884.10958455539856</v>
      </c>
      <c r="AM21" s="55">
        <f t="shared" si="30"/>
        <v>884.10958455539856</v>
      </c>
      <c r="AN21" s="55">
        <f t="shared" si="2"/>
        <v>884.10958455539856</v>
      </c>
      <c r="AO21" s="55">
        <f t="shared" si="3"/>
        <v>884.10958455539856</v>
      </c>
      <c r="AP21" s="55">
        <f t="shared" si="4"/>
        <v>884.10958455539856</v>
      </c>
      <c r="AQ21" s="55">
        <f t="shared" si="5"/>
        <v>884.10958455539856</v>
      </c>
      <c r="AR21" s="55">
        <f t="shared" si="6"/>
        <v>884.10958455539856</v>
      </c>
      <c r="AS21" s="55">
        <f t="shared" si="7"/>
        <v>884.10958455539856</v>
      </c>
      <c r="AT21" s="55">
        <f t="shared" si="8"/>
        <v>884.10958455539856</v>
      </c>
      <c r="AU21" s="55">
        <f t="shared" si="9"/>
        <v>884.10958455539856</v>
      </c>
      <c r="AV21" s="55">
        <f t="shared" si="10"/>
        <v>884.10958455539856</v>
      </c>
      <c r="AW21" s="55">
        <f t="shared" si="11"/>
        <v>884.10958455539856</v>
      </c>
      <c r="AX21" s="55">
        <f t="shared" si="12"/>
        <v>884.10958455539856</v>
      </c>
      <c r="AY21" s="55">
        <f t="shared" si="13"/>
        <v>884.10958455539856</v>
      </c>
      <c r="AZ21" s="55">
        <f t="shared" si="13"/>
        <v>884.10958455539856</v>
      </c>
    </row>
    <row r="22" spans="2:52" x14ac:dyDescent="0.25">
      <c r="B22" s="58">
        <v>58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61">
        <f>+O21*Hipotesis!$K18</f>
        <v>878.45262825329303</v>
      </c>
      <c r="P22" s="55">
        <f>+O22</f>
        <v>878.45262825329303</v>
      </c>
      <c r="Q22" s="55">
        <f t="shared" si="31"/>
        <v>878.45262825329303</v>
      </c>
      <c r="R22" s="55">
        <f t="shared" si="31"/>
        <v>878.45262825329303</v>
      </c>
      <c r="S22" s="55">
        <f t="shared" si="31"/>
        <v>878.45262825329303</v>
      </c>
      <c r="T22" s="55">
        <f t="shared" si="31"/>
        <v>878.45262825329303</v>
      </c>
      <c r="U22" s="55">
        <f t="shared" si="31"/>
        <v>878.45262825329303</v>
      </c>
      <c r="V22" s="55">
        <f t="shared" si="31"/>
        <v>878.45262825329303</v>
      </c>
      <c r="W22" s="55">
        <f t="shared" si="31"/>
        <v>878.45262825329303</v>
      </c>
      <c r="X22" s="55">
        <f t="shared" si="31"/>
        <v>878.45262825329303</v>
      </c>
      <c r="Y22" s="55">
        <f t="shared" si="31"/>
        <v>878.45262825329303</v>
      </c>
      <c r="Z22" s="55">
        <f t="shared" si="31"/>
        <v>878.45262825329303</v>
      </c>
      <c r="AA22" s="55">
        <f t="shared" si="31"/>
        <v>878.45262825329303</v>
      </c>
      <c r="AB22" s="55">
        <f t="shared" si="31"/>
        <v>878.45262825329303</v>
      </c>
      <c r="AC22" s="55">
        <f t="shared" si="31"/>
        <v>878.45262825329303</v>
      </c>
      <c r="AD22" s="55">
        <f t="shared" si="31"/>
        <v>878.45262825329303</v>
      </c>
      <c r="AE22" s="55">
        <f t="shared" si="31"/>
        <v>878.45262825329303</v>
      </c>
      <c r="AF22" s="55">
        <f t="shared" si="31"/>
        <v>878.45262825329303</v>
      </c>
      <c r="AG22" s="55">
        <f t="shared" si="31"/>
        <v>878.45262825329303</v>
      </c>
      <c r="AH22" s="55">
        <f t="shared" si="31"/>
        <v>878.45262825329303</v>
      </c>
      <c r="AI22" s="55">
        <f t="shared" si="31"/>
        <v>878.45262825329303</v>
      </c>
      <c r="AJ22" s="55">
        <f t="shared" si="31"/>
        <v>878.45262825329303</v>
      </c>
      <c r="AK22" s="55">
        <f t="shared" si="31"/>
        <v>878.45262825329303</v>
      </c>
      <c r="AL22" s="55">
        <f t="shared" si="31"/>
        <v>878.45262825329303</v>
      </c>
      <c r="AM22" s="55">
        <f t="shared" si="30"/>
        <v>878.45262825329303</v>
      </c>
      <c r="AN22" s="55">
        <f t="shared" si="2"/>
        <v>878.45262825329303</v>
      </c>
      <c r="AO22" s="55">
        <f t="shared" si="3"/>
        <v>878.45262825329303</v>
      </c>
      <c r="AP22" s="55">
        <f t="shared" si="4"/>
        <v>878.45262825329303</v>
      </c>
      <c r="AQ22" s="55">
        <f t="shared" si="5"/>
        <v>878.45262825329303</v>
      </c>
      <c r="AR22" s="55">
        <f t="shared" si="6"/>
        <v>878.45262825329303</v>
      </c>
      <c r="AS22" s="55">
        <f t="shared" si="7"/>
        <v>878.45262825329303</v>
      </c>
      <c r="AT22" s="55">
        <f t="shared" si="8"/>
        <v>878.45262825329303</v>
      </c>
      <c r="AU22" s="55">
        <f t="shared" si="9"/>
        <v>878.45262825329303</v>
      </c>
      <c r="AV22" s="55">
        <f t="shared" si="10"/>
        <v>878.45262825329303</v>
      </c>
      <c r="AW22" s="55">
        <f t="shared" si="11"/>
        <v>878.45262825329303</v>
      </c>
      <c r="AX22" s="55">
        <f t="shared" si="12"/>
        <v>878.45262825329303</v>
      </c>
      <c r="AY22" s="55">
        <f t="shared" si="13"/>
        <v>878.45262825329303</v>
      </c>
      <c r="AZ22" s="55">
        <f t="shared" si="13"/>
        <v>878.45262825329303</v>
      </c>
    </row>
    <row r="23" spans="2:52" x14ac:dyDescent="0.25">
      <c r="B23" s="58">
        <v>59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>
        <f>+P22*Hipotesis!$K19</f>
        <v>872.42192245950241</v>
      </c>
      <c r="Q23" s="55">
        <f>+P23</f>
        <v>872.42192245950241</v>
      </c>
      <c r="R23" s="55">
        <f t="shared" si="31"/>
        <v>872.42192245950241</v>
      </c>
      <c r="S23" s="55">
        <f t="shared" si="31"/>
        <v>872.42192245950241</v>
      </c>
      <c r="T23" s="55">
        <f t="shared" si="31"/>
        <v>872.42192245950241</v>
      </c>
      <c r="U23" s="55">
        <f t="shared" si="31"/>
        <v>872.42192245950241</v>
      </c>
      <c r="V23" s="55">
        <f t="shared" si="31"/>
        <v>872.42192245950241</v>
      </c>
      <c r="W23" s="55">
        <f t="shared" si="31"/>
        <v>872.42192245950241</v>
      </c>
      <c r="X23" s="55">
        <f t="shared" si="31"/>
        <v>872.42192245950241</v>
      </c>
      <c r="Y23" s="55">
        <f t="shared" si="31"/>
        <v>872.42192245950241</v>
      </c>
      <c r="Z23" s="55">
        <f t="shared" si="31"/>
        <v>872.42192245950241</v>
      </c>
      <c r="AA23" s="55">
        <f t="shared" si="31"/>
        <v>872.42192245950241</v>
      </c>
      <c r="AB23" s="55">
        <f t="shared" si="31"/>
        <v>872.42192245950241</v>
      </c>
      <c r="AC23" s="55">
        <f t="shared" si="31"/>
        <v>872.42192245950241</v>
      </c>
      <c r="AD23" s="55">
        <f t="shared" si="31"/>
        <v>872.42192245950241</v>
      </c>
      <c r="AE23" s="55">
        <f t="shared" si="31"/>
        <v>872.42192245950241</v>
      </c>
      <c r="AF23" s="55">
        <f t="shared" si="31"/>
        <v>872.42192245950241</v>
      </c>
      <c r="AG23" s="55">
        <f t="shared" si="31"/>
        <v>872.42192245950241</v>
      </c>
      <c r="AH23" s="55">
        <f t="shared" si="31"/>
        <v>872.42192245950241</v>
      </c>
      <c r="AI23" s="55">
        <f t="shared" si="31"/>
        <v>872.42192245950241</v>
      </c>
      <c r="AJ23" s="55">
        <f t="shared" si="31"/>
        <v>872.42192245950241</v>
      </c>
      <c r="AK23" s="55">
        <f t="shared" si="31"/>
        <v>872.42192245950241</v>
      </c>
      <c r="AL23" s="55">
        <f t="shared" si="31"/>
        <v>872.42192245950241</v>
      </c>
      <c r="AM23" s="55">
        <f t="shared" si="30"/>
        <v>872.42192245950241</v>
      </c>
      <c r="AN23" s="55">
        <f t="shared" si="2"/>
        <v>872.42192245950241</v>
      </c>
      <c r="AO23" s="55">
        <f t="shared" si="3"/>
        <v>872.42192245950241</v>
      </c>
      <c r="AP23" s="55">
        <f t="shared" si="4"/>
        <v>872.42192245950241</v>
      </c>
      <c r="AQ23" s="55">
        <f t="shared" si="5"/>
        <v>872.42192245950241</v>
      </c>
      <c r="AR23" s="55">
        <f t="shared" si="6"/>
        <v>872.42192245950241</v>
      </c>
      <c r="AS23" s="55">
        <f t="shared" si="7"/>
        <v>872.42192245950241</v>
      </c>
      <c r="AT23" s="55">
        <f t="shared" si="8"/>
        <v>872.42192245950241</v>
      </c>
      <c r="AU23" s="55">
        <f t="shared" si="9"/>
        <v>872.42192245950241</v>
      </c>
      <c r="AV23" s="55">
        <f t="shared" si="10"/>
        <v>872.42192245950241</v>
      </c>
      <c r="AW23" s="55">
        <f t="shared" si="11"/>
        <v>872.42192245950241</v>
      </c>
      <c r="AX23" s="55">
        <f t="shared" si="12"/>
        <v>872.42192245950241</v>
      </c>
      <c r="AY23" s="55">
        <f t="shared" si="13"/>
        <v>872.42192245950241</v>
      </c>
      <c r="AZ23" s="55">
        <f t="shared" si="13"/>
        <v>872.42192245950241</v>
      </c>
    </row>
    <row r="24" spans="2:52" x14ac:dyDescent="0.25">
      <c r="B24" s="58">
        <v>60</v>
      </c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61">
        <f>+Q23*Hipotesis!$K20</f>
        <v>866.02952793688814</v>
      </c>
      <c r="R24" s="55">
        <f>+Q24</f>
        <v>866.02952793688814</v>
      </c>
      <c r="S24" s="55">
        <f t="shared" si="31"/>
        <v>866.02952793688814</v>
      </c>
      <c r="T24" s="55">
        <f t="shared" si="31"/>
        <v>866.02952793688814</v>
      </c>
      <c r="U24" s="55">
        <f t="shared" si="31"/>
        <v>866.02952793688814</v>
      </c>
      <c r="V24" s="55">
        <f t="shared" si="31"/>
        <v>866.02952793688814</v>
      </c>
      <c r="W24" s="55">
        <f t="shared" si="31"/>
        <v>866.02952793688814</v>
      </c>
      <c r="X24" s="55">
        <f t="shared" si="31"/>
        <v>866.02952793688814</v>
      </c>
      <c r="Y24" s="55">
        <f t="shared" si="31"/>
        <v>866.02952793688814</v>
      </c>
      <c r="Z24" s="55">
        <f t="shared" si="31"/>
        <v>866.02952793688814</v>
      </c>
      <c r="AA24" s="55">
        <f t="shared" si="31"/>
        <v>866.02952793688814</v>
      </c>
      <c r="AB24" s="55">
        <f t="shared" si="31"/>
        <v>866.02952793688814</v>
      </c>
      <c r="AC24" s="55">
        <f t="shared" si="31"/>
        <v>866.02952793688814</v>
      </c>
      <c r="AD24" s="55">
        <f t="shared" si="31"/>
        <v>866.02952793688814</v>
      </c>
      <c r="AE24" s="55">
        <f t="shared" si="31"/>
        <v>866.02952793688814</v>
      </c>
      <c r="AF24" s="55">
        <f t="shared" si="31"/>
        <v>866.02952793688814</v>
      </c>
      <c r="AG24" s="55">
        <f t="shared" si="31"/>
        <v>866.02952793688814</v>
      </c>
      <c r="AH24" s="55">
        <f t="shared" si="31"/>
        <v>866.02952793688814</v>
      </c>
      <c r="AI24" s="55">
        <f t="shared" si="31"/>
        <v>866.02952793688814</v>
      </c>
      <c r="AJ24" s="55">
        <f t="shared" si="31"/>
        <v>866.02952793688814</v>
      </c>
      <c r="AK24" s="55">
        <f t="shared" si="31"/>
        <v>866.02952793688814</v>
      </c>
      <c r="AL24" s="55">
        <f t="shared" si="31"/>
        <v>866.02952793688814</v>
      </c>
      <c r="AM24" s="55">
        <f t="shared" si="30"/>
        <v>866.02952793688814</v>
      </c>
      <c r="AN24" s="55">
        <f t="shared" si="2"/>
        <v>866.02952793688814</v>
      </c>
      <c r="AO24" s="55">
        <f t="shared" si="3"/>
        <v>866.02952793688814</v>
      </c>
      <c r="AP24" s="55">
        <f t="shared" si="4"/>
        <v>866.02952793688814</v>
      </c>
      <c r="AQ24" s="55">
        <f t="shared" si="5"/>
        <v>866.02952793688814</v>
      </c>
      <c r="AR24" s="55">
        <f t="shared" si="6"/>
        <v>866.02952793688814</v>
      </c>
      <c r="AS24" s="55">
        <f t="shared" si="7"/>
        <v>866.02952793688814</v>
      </c>
      <c r="AT24" s="55">
        <f t="shared" si="8"/>
        <v>866.02952793688814</v>
      </c>
      <c r="AU24" s="55">
        <f t="shared" si="9"/>
        <v>866.02952793688814</v>
      </c>
      <c r="AV24" s="55">
        <f t="shared" si="10"/>
        <v>866.02952793688814</v>
      </c>
      <c r="AW24" s="55">
        <f t="shared" si="11"/>
        <v>866.02952793688814</v>
      </c>
      <c r="AX24" s="55">
        <f t="shared" si="12"/>
        <v>866.02952793688814</v>
      </c>
      <c r="AY24" s="55">
        <f t="shared" si="13"/>
        <v>866.02952793688814</v>
      </c>
      <c r="AZ24" s="55">
        <f t="shared" si="13"/>
        <v>866.02952793688814</v>
      </c>
    </row>
    <row r="25" spans="2:52" x14ac:dyDescent="0.25">
      <c r="B25" s="58">
        <v>61</v>
      </c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1">
        <f>+R24*Hipotesis!$K21</f>
        <v>859.28335630054937</v>
      </c>
      <c r="S25" s="55">
        <f>+R25</f>
        <v>859.28335630054937</v>
      </c>
      <c r="T25" s="55">
        <f t="shared" si="31"/>
        <v>859.28335630054937</v>
      </c>
      <c r="U25" s="55">
        <f t="shared" si="31"/>
        <v>859.28335630054937</v>
      </c>
      <c r="V25" s="55">
        <f t="shared" si="31"/>
        <v>859.28335630054937</v>
      </c>
      <c r="W25" s="55">
        <f t="shared" si="31"/>
        <v>859.28335630054937</v>
      </c>
      <c r="X25" s="55">
        <f t="shared" si="31"/>
        <v>859.28335630054937</v>
      </c>
      <c r="Y25" s="55">
        <f t="shared" si="31"/>
        <v>859.28335630054937</v>
      </c>
      <c r="Z25" s="55">
        <f t="shared" si="31"/>
        <v>859.28335630054937</v>
      </c>
      <c r="AA25" s="55">
        <f t="shared" si="31"/>
        <v>859.28335630054937</v>
      </c>
      <c r="AB25" s="55">
        <f t="shared" si="31"/>
        <v>859.28335630054937</v>
      </c>
      <c r="AC25" s="55">
        <f t="shared" si="31"/>
        <v>859.28335630054937</v>
      </c>
      <c r="AD25" s="55">
        <f t="shared" si="31"/>
        <v>859.28335630054937</v>
      </c>
      <c r="AE25" s="55">
        <f t="shared" si="31"/>
        <v>859.28335630054937</v>
      </c>
      <c r="AF25" s="55">
        <f t="shared" si="31"/>
        <v>859.28335630054937</v>
      </c>
      <c r="AG25" s="55">
        <f t="shared" si="31"/>
        <v>859.28335630054937</v>
      </c>
      <c r="AH25" s="55">
        <f t="shared" si="31"/>
        <v>859.28335630054937</v>
      </c>
      <c r="AI25" s="55">
        <f t="shared" si="31"/>
        <v>859.28335630054937</v>
      </c>
      <c r="AJ25" s="55">
        <f t="shared" si="31"/>
        <v>859.28335630054937</v>
      </c>
      <c r="AK25" s="55">
        <f t="shared" si="31"/>
        <v>859.28335630054937</v>
      </c>
      <c r="AL25" s="55">
        <f t="shared" si="31"/>
        <v>859.28335630054937</v>
      </c>
      <c r="AM25" s="55">
        <f t="shared" si="30"/>
        <v>859.28335630054937</v>
      </c>
      <c r="AN25" s="55">
        <f t="shared" si="2"/>
        <v>859.28335630054937</v>
      </c>
      <c r="AO25" s="55">
        <f t="shared" si="3"/>
        <v>859.28335630054937</v>
      </c>
      <c r="AP25" s="55">
        <f t="shared" si="4"/>
        <v>859.28335630054937</v>
      </c>
      <c r="AQ25" s="55">
        <f t="shared" si="5"/>
        <v>859.28335630054937</v>
      </c>
      <c r="AR25" s="55">
        <f t="shared" si="6"/>
        <v>859.28335630054937</v>
      </c>
      <c r="AS25" s="55">
        <f t="shared" si="7"/>
        <v>859.28335630054937</v>
      </c>
      <c r="AT25" s="55">
        <f t="shared" si="8"/>
        <v>859.28335630054937</v>
      </c>
      <c r="AU25" s="55">
        <f t="shared" si="9"/>
        <v>859.28335630054937</v>
      </c>
      <c r="AV25" s="55">
        <f t="shared" si="10"/>
        <v>859.28335630054937</v>
      </c>
      <c r="AW25" s="55">
        <f t="shared" si="11"/>
        <v>859.28335630054937</v>
      </c>
      <c r="AX25" s="55">
        <f t="shared" si="12"/>
        <v>859.28335630054937</v>
      </c>
      <c r="AY25" s="55">
        <f t="shared" si="13"/>
        <v>859.28335630054937</v>
      </c>
      <c r="AZ25" s="55">
        <f t="shared" si="13"/>
        <v>859.28335630054937</v>
      </c>
    </row>
    <row r="26" spans="2:52" x14ac:dyDescent="0.25">
      <c r="B26" s="58">
        <v>62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61">
        <f>+S25*Hipotesis!$K22</f>
        <v>852.07567151364356</v>
      </c>
      <c r="T26" s="55">
        <f>+S26</f>
        <v>852.07567151364356</v>
      </c>
      <c r="U26" s="55">
        <f t="shared" si="31"/>
        <v>852.07567151364356</v>
      </c>
      <c r="V26" s="55">
        <f t="shared" si="31"/>
        <v>852.07567151364356</v>
      </c>
      <c r="W26" s="55">
        <f t="shared" si="31"/>
        <v>852.07567151364356</v>
      </c>
      <c r="X26" s="55">
        <f t="shared" si="31"/>
        <v>852.07567151364356</v>
      </c>
      <c r="Y26" s="55">
        <f t="shared" si="31"/>
        <v>852.07567151364356</v>
      </c>
      <c r="Z26" s="55">
        <f t="shared" si="31"/>
        <v>852.07567151364356</v>
      </c>
      <c r="AA26" s="55">
        <f t="shared" si="31"/>
        <v>852.07567151364356</v>
      </c>
      <c r="AB26" s="55">
        <f t="shared" si="31"/>
        <v>852.07567151364356</v>
      </c>
      <c r="AC26" s="55">
        <f t="shared" si="31"/>
        <v>852.07567151364356</v>
      </c>
      <c r="AD26" s="55">
        <f t="shared" si="31"/>
        <v>852.07567151364356</v>
      </c>
      <c r="AE26" s="55">
        <f t="shared" si="31"/>
        <v>852.07567151364356</v>
      </c>
      <c r="AF26" s="55">
        <f t="shared" si="31"/>
        <v>852.07567151364356</v>
      </c>
      <c r="AG26" s="55">
        <f t="shared" si="31"/>
        <v>852.07567151364356</v>
      </c>
      <c r="AH26" s="55">
        <f t="shared" si="31"/>
        <v>852.07567151364356</v>
      </c>
      <c r="AI26" s="55">
        <f t="shared" si="31"/>
        <v>852.07567151364356</v>
      </c>
      <c r="AJ26" s="55">
        <f t="shared" si="31"/>
        <v>852.07567151364356</v>
      </c>
      <c r="AK26" s="55">
        <f t="shared" si="31"/>
        <v>852.07567151364356</v>
      </c>
      <c r="AL26" s="55">
        <f t="shared" si="31"/>
        <v>852.07567151364356</v>
      </c>
      <c r="AM26" s="55">
        <f t="shared" si="30"/>
        <v>852.07567151364356</v>
      </c>
      <c r="AN26" s="55">
        <f t="shared" si="2"/>
        <v>852.07567151364356</v>
      </c>
      <c r="AO26" s="55">
        <f t="shared" si="3"/>
        <v>852.07567151364356</v>
      </c>
      <c r="AP26" s="55">
        <f t="shared" si="4"/>
        <v>852.07567151364356</v>
      </c>
      <c r="AQ26" s="55">
        <f t="shared" si="5"/>
        <v>852.07567151364356</v>
      </c>
      <c r="AR26" s="55">
        <f t="shared" si="6"/>
        <v>852.07567151364356</v>
      </c>
      <c r="AS26" s="55">
        <f t="shared" si="7"/>
        <v>852.07567151364356</v>
      </c>
      <c r="AT26" s="55">
        <f t="shared" si="8"/>
        <v>852.07567151364356</v>
      </c>
      <c r="AU26" s="55">
        <f t="shared" si="9"/>
        <v>852.07567151364356</v>
      </c>
      <c r="AV26" s="55">
        <f t="shared" si="10"/>
        <v>852.07567151364356</v>
      </c>
      <c r="AW26" s="55">
        <f t="shared" si="11"/>
        <v>852.07567151364356</v>
      </c>
      <c r="AX26" s="55">
        <f t="shared" si="12"/>
        <v>852.07567151364356</v>
      </c>
      <c r="AY26" s="55">
        <f t="shared" si="13"/>
        <v>852.07567151364356</v>
      </c>
      <c r="AZ26" s="55">
        <f t="shared" si="13"/>
        <v>852.07567151364356</v>
      </c>
    </row>
    <row r="27" spans="2:52" x14ac:dyDescent="0.25">
      <c r="B27" s="58">
        <v>63</v>
      </c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61">
        <f>+T26*Hipotesis!$K23</f>
        <v>844.39000361794865</v>
      </c>
      <c r="U27" s="55">
        <f>+T27</f>
        <v>844.39000361794865</v>
      </c>
      <c r="V27" s="55">
        <f t="shared" si="31"/>
        <v>844.39000361794865</v>
      </c>
      <c r="W27" s="55">
        <f t="shared" si="31"/>
        <v>844.39000361794865</v>
      </c>
      <c r="X27" s="55">
        <f t="shared" si="31"/>
        <v>844.39000361794865</v>
      </c>
      <c r="Y27" s="55">
        <f t="shared" si="31"/>
        <v>844.39000361794865</v>
      </c>
      <c r="Z27" s="55">
        <f t="shared" si="31"/>
        <v>844.39000361794865</v>
      </c>
      <c r="AA27" s="55">
        <f t="shared" si="31"/>
        <v>844.39000361794865</v>
      </c>
      <c r="AB27" s="55">
        <f t="shared" si="31"/>
        <v>844.39000361794865</v>
      </c>
      <c r="AC27" s="55">
        <f t="shared" si="31"/>
        <v>844.39000361794865</v>
      </c>
      <c r="AD27" s="55">
        <f t="shared" si="31"/>
        <v>844.39000361794865</v>
      </c>
      <c r="AE27" s="55">
        <f t="shared" si="31"/>
        <v>844.39000361794865</v>
      </c>
      <c r="AF27" s="55">
        <f t="shared" si="31"/>
        <v>844.39000361794865</v>
      </c>
      <c r="AG27" s="55">
        <f t="shared" si="31"/>
        <v>844.39000361794865</v>
      </c>
      <c r="AH27" s="55">
        <f t="shared" si="31"/>
        <v>844.39000361794865</v>
      </c>
      <c r="AI27" s="55">
        <f t="shared" si="31"/>
        <v>844.39000361794865</v>
      </c>
      <c r="AJ27" s="55">
        <f t="shared" si="31"/>
        <v>844.39000361794865</v>
      </c>
      <c r="AK27" s="55">
        <f t="shared" si="31"/>
        <v>844.39000361794865</v>
      </c>
      <c r="AL27" s="55">
        <f t="shared" si="31"/>
        <v>844.39000361794865</v>
      </c>
      <c r="AM27" s="55">
        <f t="shared" si="30"/>
        <v>844.39000361794865</v>
      </c>
      <c r="AN27" s="55">
        <f t="shared" si="2"/>
        <v>844.39000361794865</v>
      </c>
      <c r="AO27" s="55">
        <f t="shared" si="3"/>
        <v>844.39000361794865</v>
      </c>
      <c r="AP27" s="55">
        <f t="shared" si="4"/>
        <v>844.39000361794865</v>
      </c>
      <c r="AQ27" s="55">
        <f t="shared" si="5"/>
        <v>844.39000361794865</v>
      </c>
      <c r="AR27" s="55">
        <f t="shared" si="6"/>
        <v>844.39000361794865</v>
      </c>
      <c r="AS27" s="55">
        <f t="shared" si="7"/>
        <v>844.39000361794865</v>
      </c>
      <c r="AT27" s="55">
        <f t="shared" si="8"/>
        <v>844.39000361794865</v>
      </c>
      <c r="AU27" s="55">
        <f t="shared" si="9"/>
        <v>844.39000361794865</v>
      </c>
      <c r="AV27" s="55">
        <f t="shared" si="10"/>
        <v>844.39000361794865</v>
      </c>
      <c r="AW27" s="55">
        <f t="shared" si="11"/>
        <v>844.39000361794865</v>
      </c>
      <c r="AX27" s="55">
        <f t="shared" si="12"/>
        <v>844.39000361794865</v>
      </c>
      <c r="AY27" s="55">
        <f t="shared" si="13"/>
        <v>844.39000361794865</v>
      </c>
      <c r="AZ27" s="55">
        <f t="shared" si="13"/>
        <v>844.39000361794865</v>
      </c>
    </row>
    <row r="28" spans="2:52" x14ac:dyDescent="0.25">
      <c r="B28" s="58">
        <v>64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61">
        <f>+U27*Hipotesis!$K24</f>
        <v>836.24923410851295</v>
      </c>
      <c r="V28" s="55">
        <f>+U28</f>
        <v>836.24923410851295</v>
      </c>
      <c r="W28" s="55">
        <f t="shared" si="31"/>
        <v>836.24923410851295</v>
      </c>
      <c r="X28" s="55">
        <f t="shared" si="31"/>
        <v>836.24923410851295</v>
      </c>
      <c r="Y28" s="55">
        <f t="shared" si="31"/>
        <v>836.24923410851295</v>
      </c>
      <c r="Z28" s="55">
        <f t="shared" si="31"/>
        <v>836.24923410851295</v>
      </c>
      <c r="AA28" s="55">
        <f t="shared" si="31"/>
        <v>836.24923410851295</v>
      </c>
      <c r="AB28" s="55">
        <f t="shared" si="31"/>
        <v>836.24923410851295</v>
      </c>
      <c r="AC28" s="55">
        <f t="shared" si="31"/>
        <v>836.24923410851295</v>
      </c>
      <c r="AD28" s="55">
        <f t="shared" si="31"/>
        <v>836.24923410851295</v>
      </c>
      <c r="AE28" s="55">
        <f t="shared" si="31"/>
        <v>836.24923410851295</v>
      </c>
      <c r="AF28" s="55">
        <f t="shared" si="31"/>
        <v>836.24923410851295</v>
      </c>
      <c r="AG28" s="55">
        <f t="shared" si="31"/>
        <v>836.24923410851295</v>
      </c>
      <c r="AH28" s="55">
        <f t="shared" si="31"/>
        <v>836.24923410851295</v>
      </c>
      <c r="AI28" s="55">
        <f t="shared" si="31"/>
        <v>836.24923410851295</v>
      </c>
      <c r="AJ28" s="55">
        <f t="shared" si="31"/>
        <v>836.24923410851295</v>
      </c>
      <c r="AK28" s="55">
        <f t="shared" si="31"/>
        <v>836.24923410851295</v>
      </c>
      <c r="AL28" s="55">
        <f t="shared" si="31"/>
        <v>836.24923410851295</v>
      </c>
      <c r="AM28" s="55">
        <f t="shared" si="30"/>
        <v>836.24923410851295</v>
      </c>
      <c r="AN28" s="55">
        <f t="shared" si="2"/>
        <v>836.24923410851295</v>
      </c>
      <c r="AO28" s="55">
        <f t="shared" si="3"/>
        <v>836.24923410851295</v>
      </c>
      <c r="AP28" s="55">
        <f t="shared" si="4"/>
        <v>836.24923410851295</v>
      </c>
      <c r="AQ28" s="55">
        <f t="shared" si="5"/>
        <v>836.24923410851295</v>
      </c>
      <c r="AR28" s="55">
        <f t="shared" si="6"/>
        <v>836.24923410851295</v>
      </c>
      <c r="AS28" s="55">
        <f t="shared" si="7"/>
        <v>836.24923410851295</v>
      </c>
      <c r="AT28" s="55">
        <f t="shared" si="8"/>
        <v>836.24923410851295</v>
      </c>
      <c r="AU28" s="55">
        <f t="shared" si="9"/>
        <v>836.24923410851295</v>
      </c>
      <c r="AV28" s="55">
        <f t="shared" si="10"/>
        <v>836.24923410851295</v>
      </c>
      <c r="AW28" s="55">
        <f t="shared" si="11"/>
        <v>836.24923410851295</v>
      </c>
      <c r="AX28" s="55">
        <f t="shared" si="12"/>
        <v>836.24923410851295</v>
      </c>
      <c r="AY28" s="55">
        <f t="shared" si="13"/>
        <v>836.24923410851295</v>
      </c>
      <c r="AZ28" s="55">
        <f t="shared" si="13"/>
        <v>836.24923410851295</v>
      </c>
    </row>
    <row r="29" spans="2:52" x14ac:dyDescent="0.25">
      <c r="B29" s="58">
        <v>65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61">
        <f>+V28*Hipotesis!$K25</f>
        <v>829.31565590079674</v>
      </c>
      <c r="W29" s="55">
        <f>+V29</f>
        <v>829.31565590079674</v>
      </c>
      <c r="X29" s="55">
        <f t="shared" si="31"/>
        <v>829.31565590079674</v>
      </c>
      <c r="Y29" s="55">
        <f t="shared" si="31"/>
        <v>829.31565590079674</v>
      </c>
      <c r="Z29" s="55">
        <f t="shared" si="31"/>
        <v>829.31565590079674</v>
      </c>
      <c r="AA29" s="55">
        <f t="shared" si="31"/>
        <v>829.31565590079674</v>
      </c>
      <c r="AB29" s="55">
        <f t="shared" si="31"/>
        <v>829.31565590079674</v>
      </c>
      <c r="AC29" s="55">
        <f t="shared" si="31"/>
        <v>829.31565590079674</v>
      </c>
      <c r="AD29" s="55">
        <f t="shared" si="31"/>
        <v>829.31565590079674</v>
      </c>
      <c r="AE29" s="55">
        <f t="shared" si="31"/>
        <v>829.31565590079674</v>
      </c>
      <c r="AF29" s="55">
        <f t="shared" si="31"/>
        <v>829.31565590079674</v>
      </c>
      <c r="AG29" s="55">
        <f t="shared" si="31"/>
        <v>829.31565590079674</v>
      </c>
      <c r="AH29" s="55">
        <f t="shared" si="31"/>
        <v>829.31565590079674</v>
      </c>
      <c r="AI29" s="55">
        <f t="shared" si="31"/>
        <v>829.31565590079674</v>
      </c>
      <c r="AJ29" s="55">
        <f t="shared" si="31"/>
        <v>829.31565590079674</v>
      </c>
      <c r="AK29" s="55">
        <f t="shared" si="31"/>
        <v>829.31565590079674</v>
      </c>
      <c r="AL29" s="55">
        <f t="shared" si="31"/>
        <v>829.31565590079674</v>
      </c>
      <c r="AM29" s="55">
        <f t="shared" si="30"/>
        <v>829.31565590079674</v>
      </c>
      <c r="AN29" s="55">
        <f t="shared" si="2"/>
        <v>829.31565590079674</v>
      </c>
      <c r="AO29" s="55">
        <f t="shared" si="3"/>
        <v>829.31565590079674</v>
      </c>
      <c r="AP29" s="55">
        <f t="shared" si="4"/>
        <v>829.31565590079674</v>
      </c>
      <c r="AQ29" s="55">
        <f t="shared" si="5"/>
        <v>829.31565590079674</v>
      </c>
      <c r="AR29" s="55">
        <f t="shared" si="6"/>
        <v>829.31565590079674</v>
      </c>
      <c r="AS29" s="55">
        <f t="shared" si="7"/>
        <v>829.31565590079674</v>
      </c>
      <c r="AT29" s="55">
        <f t="shared" si="8"/>
        <v>829.31565590079674</v>
      </c>
      <c r="AU29" s="55">
        <f t="shared" si="9"/>
        <v>829.31565590079674</v>
      </c>
      <c r="AV29" s="55">
        <f t="shared" si="10"/>
        <v>829.31565590079674</v>
      </c>
      <c r="AW29" s="55">
        <f t="shared" si="11"/>
        <v>829.31565590079674</v>
      </c>
      <c r="AX29" s="55">
        <f t="shared" si="12"/>
        <v>829.31565590079674</v>
      </c>
      <c r="AY29" s="55">
        <f t="shared" si="13"/>
        <v>829.31565590079674</v>
      </c>
      <c r="AZ29" s="55">
        <f t="shared" si="13"/>
        <v>829.31565590079674</v>
      </c>
    </row>
    <row r="30" spans="2:52" x14ac:dyDescent="0.25">
      <c r="B30" s="58">
        <v>66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1">
        <f>+W29*Hipotesis!$K26</f>
        <v>822.31448172117723</v>
      </c>
      <c r="X30" s="55">
        <f>+W30</f>
        <v>822.31448172117723</v>
      </c>
      <c r="Y30" s="55">
        <f t="shared" si="31"/>
        <v>822.31448172117723</v>
      </c>
      <c r="Z30" s="55">
        <f t="shared" si="31"/>
        <v>822.31448172117723</v>
      </c>
      <c r="AA30" s="55">
        <f t="shared" si="31"/>
        <v>822.31448172117723</v>
      </c>
      <c r="AB30" s="55">
        <f t="shared" si="31"/>
        <v>822.31448172117723</v>
      </c>
      <c r="AC30" s="55">
        <f t="shared" si="31"/>
        <v>822.31448172117723</v>
      </c>
      <c r="AD30" s="55">
        <f t="shared" si="31"/>
        <v>822.31448172117723</v>
      </c>
      <c r="AE30" s="55">
        <f t="shared" si="31"/>
        <v>822.31448172117723</v>
      </c>
      <c r="AF30" s="55">
        <f t="shared" si="31"/>
        <v>822.31448172117723</v>
      </c>
      <c r="AG30" s="55">
        <f t="shared" si="31"/>
        <v>822.31448172117723</v>
      </c>
      <c r="AH30" s="55">
        <f t="shared" ref="AH30:AL43" si="32">+AG30</f>
        <v>822.31448172117723</v>
      </c>
      <c r="AI30" s="55">
        <f t="shared" si="32"/>
        <v>822.31448172117723</v>
      </c>
      <c r="AJ30" s="55">
        <f t="shared" si="32"/>
        <v>822.31448172117723</v>
      </c>
      <c r="AK30" s="55">
        <f t="shared" si="32"/>
        <v>822.31448172117723</v>
      </c>
      <c r="AL30" s="55">
        <f t="shared" si="32"/>
        <v>822.31448172117723</v>
      </c>
      <c r="AM30" s="55">
        <f t="shared" ref="AM30" si="33">+AL30</f>
        <v>822.31448172117723</v>
      </c>
      <c r="AN30" s="55">
        <f t="shared" si="2"/>
        <v>822.31448172117723</v>
      </c>
      <c r="AO30" s="55">
        <f t="shared" si="3"/>
        <v>822.31448172117723</v>
      </c>
      <c r="AP30" s="55">
        <f t="shared" si="4"/>
        <v>822.31448172117723</v>
      </c>
      <c r="AQ30" s="55">
        <f t="shared" si="5"/>
        <v>822.31448172117723</v>
      </c>
      <c r="AR30" s="55">
        <f t="shared" si="6"/>
        <v>822.31448172117723</v>
      </c>
      <c r="AS30" s="55">
        <f t="shared" si="7"/>
        <v>822.31448172117723</v>
      </c>
      <c r="AT30" s="55">
        <f t="shared" si="8"/>
        <v>822.31448172117723</v>
      </c>
      <c r="AU30" s="55">
        <f t="shared" si="9"/>
        <v>822.31448172117723</v>
      </c>
      <c r="AV30" s="55">
        <f t="shared" si="10"/>
        <v>822.31448172117723</v>
      </c>
      <c r="AW30" s="55">
        <f t="shared" si="11"/>
        <v>822.31448172117723</v>
      </c>
      <c r="AX30" s="55">
        <f t="shared" si="12"/>
        <v>822.31448172117723</v>
      </c>
      <c r="AY30" s="55">
        <f t="shared" si="13"/>
        <v>822.31448172117723</v>
      </c>
      <c r="AZ30" s="55">
        <f t="shared" si="13"/>
        <v>822.31448172117723</v>
      </c>
    </row>
    <row r="31" spans="2:52" x14ac:dyDescent="0.25">
      <c r="B31" s="58">
        <v>67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61">
        <f>+X30*Hipotesis!$K27</f>
        <v>815.15519145909946</v>
      </c>
      <c r="Y31" s="55">
        <f>+X31</f>
        <v>815.15519145909946</v>
      </c>
      <c r="Z31" s="55">
        <f t="shared" ref="Z31:AG38" si="34">+Y31</f>
        <v>815.15519145909946</v>
      </c>
      <c r="AA31" s="55">
        <f t="shared" si="34"/>
        <v>815.15519145909946</v>
      </c>
      <c r="AB31" s="55">
        <f t="shared" si="34"/>
        <v>815.15519145909946</v>
      </c>
      <c r="AC31" s="55">
        <f t="shared" si="34"/>
        <v>815.15519145909946</v>
      </c>
      <c r="AD31" s="55">
        <f t="shared" si="34"/>
        <v>815.15519145909946</v>
      </c>
      <c r="AE31" s="55">
        <f t="shared" si="34"/>
        <v>815.15519145909946</v>
      </c>
      <c r="AF31" s="55">
        <f t="shared" si="34"/>
        <v>815.15519145909946</v>
      </c>
      <c r="AG31" s="55">
        <f t="shared" si="34"/>
        <v>815.15519145909946</v>
      </c>
      <c r="AH31" s="55">
        <f t="shared" si="32"/>
        <v>815.15519145909946</v>
      </c>
      <c r="AI31" s="55">
        <f t="shared" si="32"/>
        <v>815.15519145909946</v>
      </c>
      <c r="AJ31" s="55">
        <f t="shared" si="32"/>
        <v>815.15519145909946</v>
      </c>
      <c r="AK31" s="55">
        <f t="shared" si="32"/>
        <v>815.15519145909946</v>
      </c>
      <c r="AL31" s="55">
        <f t="shared" si="32"/>
        <v>815.15519145909946</v>
      </c>
      <c r="AM31" s="55">
        <f t="shared" ref="AM31" si="35">+AL31</f>
        <v>815.15519145909946</v>
      </c>
      <c r="AN31" s="55">
        <f t="shared" si="2"/>
        <v>815.15519145909946</v>
      </c>
      <c r="AO31" s="55">
        <f t="shared" si="3"/>
        <v>815.15519145909946</v>
      </c>
      <c r="AP31" s="55">
        <f t="shared" si="4"/>
        <v>815.15519145909946</v>
      </c>
      <c r="AQ31" s="55">
        <f t="shared" si="5"/>
        <v>815.15519145909946</v>
      </c>
      <c r="AR31" s="55">
        <f t="shared" si="6"/>
        <v>815.15519145909946</v>
      </c>
      <c r="AS31" s="55">
        <f t="shared" si="7"/>
        <v>815.15519145909946</v>
      </c>
      <c r="AT31" s="55">
        <f t="shared" si="8"/>
        <v>815.15519145909946</v>
      </c>
      <c r="AU31" s="55">
        <f t="shared" si="9"/>
        <v>815.15519145909946</v>
      </c>
      <c r="AV31" s="55">
        <f t="shared" si="10"/>
        <v>815.15519145909946</v>
      </c>
      <c r="AW31" s="55">
        <f t="shared" si="11"/>
        <v>815.15519145909946</v>
      </c>
      <c r="AX31" s="55">
        <f t="shared" si="12"/>
        <v>815.15519145909946</v>
      </c>
      <c r="AY31" s="55">
        <f t="shared" si="13"/>
        <v>815.15519145909946</v>
      </c>
      <c r="AZ31" s="55">
        <f t="shared" si="13"/>
        <v>815.15519145909946</v>
      </c>
    </row>
    <row r="32" spans="2:52" x14ac:dyDescent="0.25">
      <c r="B32" s="58">
        <v>68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61">
        <f>+Y31*Hipotesis!$K28</f>
        <v>807.74660838977661</v>
      </c>
      <c r="Z32" s="55">
        <f>+Y32</f>
        <v>807.74660838977661</v>
      </c>
      <c r="AA32" s="55">
        <f t="shared" si="34"/>
        <v>807.74660838977661</v>
      </c>
      <c r="AB32" s="55">
        <f t="shared" si="34"/>
        <v>807.74660838977661</v>
      </c>
      <c r="AC32" s="55">
        <f t="shared" si="34"/>
        <v>807.74660838977661</v>
      </c>
      <c r="AD32" s="55">
        <f t="shared" si="34"/>
        <v>807.74660838977661</v>
      </c>
      <c r="AE32" s="55">
        <f t="shared" si="34"/>
        <v>807.74660838977661</v>
      </c>
      <c r="AF32" s="55">
        <f t="shared" si="34"/>
        <v>807.74660838977661</v>
      </c>
      <c r="AG32" s="55">
        <f t="shared" si="34"/>
        <v>807.74660838977661</v>
      </c>
      <c r="AH32" s="55">
        <f t="shared" si="32"/>
        <v>807.74660838977661</v>
      </c>
      <c r="AI32" s="55">
        <f t="shared" si="32"/>
        <v>807.74660838977661</v>
      </c>
      <c r="AJ32" s="55">
        <f t="shared" si="32"/>
        <v>807.74660838977661</v>
      </c>
      <c r="AK32" s="55">
        <f t="shared" si="32"/>
        <v>807.74660838977661</v>
      </c>
      <c r="AL32" s="55">
        <f t="shared" si="32"/>
        <v>807.74660838977661</v>
      </c>
      <c r="AM32" s="55">
        <f t="shared" ref="AM32" si="36">+AL32</f>
        <v>807.74660838977661</v>
      </c>
      <c r="AN32" s="55">
        <f t="shared" si="2"/>
        <v>807.74660838977661</v>
      </c>
      <c r="AO32" s="55">
        <f t="shared" si="3"/>
        <v>807.74660838977661</v>
      </c>
      <c r="AP32" s="55">
        <f t="shared" si="4"/>
        <v>807.74660838977661</v>
      </c>
      <c r="AQ32" s="55">
        <f t="shared" si="5"/>
        <v>807.74660838977661</v>
      </c>
      <c r="AR32" s="55">
        <f t="shared" si="6"/>
        <v>807.74660838977661</v>
      </c>
      <c r="AS32" s="55">
        <f t="shared" si="7"/>
        <v>807.74660838977661</v>
      </c>
      <c r="AT32" s="55">
        <f t="shared" si="8"/>
        <v>807.74660838977661</v>
      </c>
      <c r="AU32" s="55">
        <f t="shared" si="9"/>
        <v>807.74660838977661</v>
      </c>
      <c r="AV32" s="55">
        <f t="shared" si="10"/>
        <v>807.74660838977661</v>
      </c>
      <c r="AW32" s="55">
        <f t="shared" si="11"/>
        <v>807.74660838977661</v>
      </c>
      <c r="AX32" s="55">
        <f t="shared" si="12"/>
        <v>807.74660838977661</v>
      </c>
      <c r="AY32" s="55">
        <f t="shared" si="13"/>
        <v>807.74660838977661</v>
      </c>
      <c r="AZ32" s="55">
        <f t="shared" si="13"/>
        <v>807.74660838977661</v>
      </c>
    </row>
    <row r="33" spans="2:52" x14ac:dyDescent="0.25">
      <c r="B33" s="58">
        <v>69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61">
        <f>+Z32*Hipotesis!$K29</f>
        <v>799.98649789473393</v>
      </c>
      <c r="AA33" s="55">
        <f>+Z33</f>
        <v>799.98649789473393</v>
      </c>
      <c r="AB33" s="55">
        <f t="shared" si="34"/>
        <v>799.98649789473393</v>
      </c>
      <c r="AC33" s="55">
        <f t="shared" si="34"/>
        <v>799.98649789473393</v>
      </c>
      <c r="AD33" s="55">
        <f t="shared" si="34"/>
        <v>799.98649789473393</v>
      </c>
      <c r="AE33" s="55">
        <f t="shared" si="34"/>
        <v>799.98649789473393</v>
      </c>
      <c r="AF33" s="55">
        <f t="shared" si="34"/>
        <v>799.98649789473393</v>
      </c>
      <c r="AG33" s="55">
        <f t="shared" si="34"/>
        <v>799.98649789473393</v>
      </c>
      <c r="AH33" s="55">
        <f t="shared" si="32"/>
        <v>799.98649789473393</v>
      </c>
      <c r="AI33" s="55">
        <f t="shared" si="32"/>
        <v>799.98649789473393</v>
      </c>
      <c r="AJ33" s="55">
        <f t="shared" si="32"/>
        <v>799.98649789473393</v>
      </c>
      <c r="AK33" s="55">
        <f t="shared" si="32"/>
        <v>799.98649789473393</v>
      </c>
      <c r="AL33" s="55">
        <f t="shared" si="32"/>
        <v>799.98649789473393</v>
      </c>
      <c r="AM33" s="55">
        <f t="shared" ref="AM33" si="37">+AL33</f>
        <v>799.98649789473393</v>
      </c>
      <c r="AN33" s="55">
        <f t="shared" si="2"/>
        <v>799.98649789473393</v>
      </c>
      <c r="AO33" s="55">
        <f t="shared" si="3"/>
        <v>799.98649789473393</v>
      </c>
      <c r="AP33" s="55">
        <f t="shared" si="4"/>
        <v>799.98649789473393</v>
      </c>
      <c r="AQ33" s="55">
        <f t="shared" si="5"/>
        <v>799.98649789473393</v>
      </c>
      <c r="AR33" s="55">
        <f t="shared" si="6"/>
        <v>799.98649789473393</v>
      </c>
      <c r="AS33" s="55">
        <f t="shared" si="7"/>
        <v>799.98649789473393</v>
      </c>
      <c r="AT33" s="55">
        <f t="shared" si="8"/>
        <v>799.98649789473393</v>
      </c>
      <c r="AU33" s="55">
        <f t="shared" si="9"/>
        <v>799.98649789473393</v>
      </c>
      <c r="AV33" s="55">
        <f t="shared" si="10"/>
        <v>799.98649789473393</v>
      </c>
      <c r="AW33" s="55">
        <f t="shared" si="11"/>
        <v>799.98649789473393</v>
      </c>
      <c r="AX33" s="55">
        <f t="shared" si="12"/>
        <v>799.98649789473393</v>
      </c>
      <c r="AY33" s="55">
        <f t="shared" si="13"/>
        <v>799.98649789473393</v>
      </c>
      <c r="AZ33" s="55">
        <f t="shared" si="13"/>
        <v>799.98649789473393</v>
      </c>
    </row>
    <row r="34" spans="2:52" x14ac:dyDescent="0.25">
      <c r="B34" s="58">
        <v>70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61">
        <f>+AA33*Hipotesis!$K30</f>
        <v>791.75504220955315</v>
      </c>
      <c r="AB34" s="55">
        <f>+AA34</f>
        <v>791.75504220955315</v>
      </c>
      <c r="AC34" s="55">
        <f t="shared" si="34"/>
        <v>791.75504220955315</v>
      </c>
      <c r="AD34" s="55">
        <f t="shared" si="34"/>
        <v>791.75504220955315</v>
      </c>
      <c r="AE34" s="55">
        <f t="shared" si="34"/>
        <v>791.75504220955315</v>
      </c>
      <c r="AF34" s="55">
        <f t="shared" si="34"/>
        <v>791.75504220955315</v>
      </c>
      <c r="AG34" s="55">
        <f t="shared" si="34"/>
        <v>791.75504220955315</v>
      </c>
      <c r="AH34" s="55">
        <f t="shared" si="32"/>
        <v>791.75504220955315</v>
      </c>
      <c r="AI34" s="55">
        <f t="shared" si="32"/>
        <v>791.75504220955315</v>
      </c>
      <c r="AJ34" s="55">
        <f t="shared" si="32"/>
        <v>791.75504220955315</v>
      </c>
      <c r="AK34" s="55">
        <f t="shared" si="32"/>
        <v>791.75504220955315</v>
      </c>
      <c r="AL34" s="55">
        <f t="shared" si="32"/>
        <v>791.75504220955315</v>
      </c>
      <c r="AM34" s="55">
        <f t="shared" ref="AM34" si="38">+AL34</f>
        <v>791.75504220955315</v>
      </c>
      <c r="AN34" s="55">
        <f t="shared" si="2"/>
        <v>791.75504220955315</v>
      </c>
      <c r="AO34" s="55">
        <f t="shared" si="3"/>
        <v>791.75504220955315</v>
      </c>
      <c r="AP34" s="55">
        <f t="shared" si="4"/>
        <v>791.75504220955315</v>
      </c>
      <c r="AQ34" s="55">
        <f t="shared" si="5"/>
        <v>791.75504220955315</v>
      </c>
      <c r="AR34" s="55">
        <f t="shared" si="6"/>
        <v>791.75504220955315</v>
      </c>
      <c r="AS34" s="55">
        <f t="shared" si="7"/>
        <v>791.75504220955315</v>
      </c>
      <c r="AT34" s="55">
        <f t="shared" si="8"/>
        <v>791.75504220955315</v>
      </c>
      <c r="AU34" s="55">
        <f t="shared" si="9"/>
        <v>791.75504220955315</v>
      </c>
      <c r="AV34" s="55">
        <f t="shared" si="10"/>
        <v>791.75504220955315</v>
      </c>
      <c r="AW34" s="55">
        <f t="shared" si="11"/>
        <v>791.75504220955315</v>
      </c>
      <c r="AX34" s="55">
        <f t="shared" si="12"/>
        <v>791.75504220955315</v>
      </c>
      <c r="AY34" s="55">
        <f t="shared" si="13"/>
        <v>791.75504220955315</v>
      </c>
      <c r="AZ34" s="55">
        <f t="shared" si="13"/>
        <v>791.75504220955315</v>
      </c>
    </row>
    <row r="35" spans="2:52" x14ac:dyDescent="0.25">
      <c r="B35" s="58">
        <v>71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5"/>
      <c r="AB35" s="61">
        <f>+AB34*Hipotesis!$K31</f>
        <v>782.92053926382289</v>
      </c>
      <c r="AC35" s="55">
        <f>+AB35</f>
        <v>782.92053926382289</v>
      </c>
      <c r="AD35" s="55">
        <f t="shared" si="34"/>
        <v>782.92053926382289</v>
      </c>
      <c r="AE35" s="55">
        <f t="shared" si="34"/>
        <v>782.92053926382289</v>
      </c>
      <c r="AF35" s="55">
        <f t="shared" si="34"/>
        <v>782.92053926382289</v>
      </c>
      <c r="AG35" s="55">
        <f t="shared" si="34"/>
        <v>782.92053926382289</v>
      </c>
      <c r="AH35" s="55">
        <f t="shared" si="32"/>
        <v>782.92053926382289</v>
      </c>
      <c r="AI35" s="55">
        <f t="shared" si="32"/>
        <v>782.92053926382289</v>
      </c>
      <c r="AJ35" s="55">
        <f t="shared" si="32"/>
        <v>782.92053926382289</v>
      </c>
      <c r="AK35" s="55">
        <f t="shared" si="32"/>
        <v>782.92053926382289</v>
      </c>
      <c r="AL35" s="55">
        <f t="shared" si="32"/>
        <v>782.92053926382289</v>
      </c>
      <c r="AM35" s="55">
        <f t="shared" ref="AM35" si="39">+AL35</f>
        <v>782.92053926382289</v>
      </c>
      <c r="AN35" s="55">
        <f t="shared" si="2"/>
        <v>782.92053926382289</v>
      </c>
      <c r="AO35" s="55">
        <f t="shared" si="3"/>
        <v>782.92053926382289</v>
      </c>
      <c r="AP35" s="55">
        <f t="shared" si="4"/>
        <v>782.92053926382289</v>
      </c>
      <c r="AQ35" s="55">
        <f t="shared" si="5"/>
        <v>782.92053926382289</v>
      </c>
      <c r="AR35" s="55">
        <f t="shared" si="6"/>
        <v>782.92053926382289</v>
      </c>
      <c r="AS35" s="55">
        <f t="shared" si="7"/>
        <v>782.92053926382289</v>
      </c>
      <c r="AT35" s="55">
        <f t="shared" si="8"/>
        <v>782.92053926382289</v>
      </c>
      <c r="AU35" s="55">
        <f t="shared" si="9"/>
        <v>782.92053926382289</v>
      </c>
      <c r="AV35" s="55">
        <f t="shared" si="10"/>
        <v>782.92053926382289</v>
      </c>
      <c r="AW35" s="55">
        <f t="shared" si="11"/>
        <v>782.92053926382289</v>
      </c>
      <c r="AX35" s="55">
        <f t="shared" si="12"/>
        <v>782.92053926382289</v>
      </c>
      <c r="AY35" s="55">
        <f t="shared" si="13"/>
        <v>782.92053926382289</v>
      </c>
      <c r="AZ35" s="55">
        <f t="shared" si="13"/>
        <v>782.92053926382289</v>
      </c>
    </row>
    <row r="36" spans="2:52" x14ac:dyDescent="0.25">
      <c r="B36" s="58">
        <v>72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5"/>
      <c r="AB36" s="55"/>
      <c r="AC36" s="61">
        <f>+AC35*Hipotesis!$K32</f>
        <v>772.42856590681674</v>
      </c>
      <c r="AD36" s="55">
        <f>+AC36</f>
        <v>772.42856590681674</v>
      </c>
      <c r="AE36" s="55">
        <f t="shared" si="34"/>
        <v>772.42856590681674</v>
      </c>
      <c r="AF36" s="55">
        <f t="shared" si="34"/>
        <v>772.42856590681674</v>
      </c>
      <c r="AG36" s="55">
        <f t="shared" si="34"/>
        <v>772.42856590681674</v>
      </c>
      <c r="AH36" s="55">
        <f t="shared" si="32"/>
        <v>772.42856590681674</v>
      </c>
      <c r="AI36" s="55">
        <f t="shared" si="32"/>
        <v>772.42856590681674</v>
      </c>
      <c r="AJ36" s="55">
        <f t="shared" si="32"/>
        <v>772.42856590681674</v>
      </c>
      <c r="AK36" s="55">
        <f t="shared" si="32"/>
        <v>772.42856590681674</v>
      </c>
      <c r="AL36" s="55">
        <f t="shared" si="32"/>
        <v>772.42856590681674</v>
      </c>
      <c r="AM36" s="55">
        <f t="shared" ref="AM36" si="40">+AL36</f>
        <v>772.42856590681674</v>
      </c>
      <c r="AN36" s="55">
        <f t="shared" si="2"/>
        <v>772.42856590681674</v>
      </c>
      <c r="AO36" s="55">
        <f t="shared" si="3"/>
        <v>772.42856590681674</v>
      </c>
      <c r="AP36" s="55">
        <f t="shared" si="4"/>
        <v>772.42856590681674</v>
      </c>
      <c r="AQ36" s="55">
        <f t="shared" si="5"/>
        <v>772.42856590681674</v>
      </c>
      <c r="AR36" s="55">
        <f t="shared" si="6"/>
        <v>772.42856590681674</v>
      </c>
      <c r="AS36" s="55">
        <f t="shared" si="7"/>
        <v>772.42856590681674</v>
      </c>
      <c r="AT36" s="55">
        <f t="shared" si="8"/>
        <v>772.42856590681674</v>
      </c>
      <c r="AU36" s="55">
        <f t="shared" si="9"/>
        <v>772.42856590681674</v>
      </c>
      <c r="AV36" s="55">
        <f t="shared" si="10"/>
        <v>772.42856590681674</v>
      </c>
      <c r="AW36" s="55">
        <f t="shared" si="11"/>
        <v>772.42856590681674</v>
      </c>
      <c r="AX36" s="55">
        <f t="shared" si="12"/>
        <v>772.42856590681674</v>
      </c>
      <c r="AY36" s="55">
        <f t="shared" si="13"/>
        <v>772.42856590681674</v>
      </c>
      <c r="AZ36" s="55">
        <f t="shared" si="13"/>
        <v>772.42856590681674</v>
      </c>
    </row>
    <row r="37" spans="2:52" x14ac:dyDescent="0.25">
      <c r="B37" s="58">
        <v>73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5"/>
      <c r="AB37" s="55"/>
      <c r="AC37" s="55"/>
      <c r="AD37" s="61">
        <f>+AD36*Hipotesis!$K33</f>
        <v>759.99442481841652</v>
      </c>
      <c r="AE37" s="55">
        <f>+AD37</f>
        <v>759.99442481841652</v>
      </c>
      <c r="AF37" s="55">
        <f t="shared" si="34"/>
        <v>759.99442481841652</v>
      </c>
      <c r="AG37" s="55">
        <f t="shared" si="34"/>
        <v>759.99442481841652</v>
      </c>
      <c r="AH37" s="55">
        <f t="shared" si="32"/>
        <v>759.99442481841652</v>
      </c>
      <c r="AI37" s="55">
        <f t="shared" si="32"/>
        <v>759.99442481841652</v>
      </c>
      <c r="AJ37" s="55">
        <f t="shared" si="32"/>
        <v>759.99442481841652</v>
      </c>
      <c r="AK37" s="55">
        <f t="shared" si="32"/>
        <v>759.99442481841652</v>
      </c>
      <c r="AL37" s="55">
        <f t="shared" si="32"/>
        <v>759.99442481841652</v>
      </c>
      <c r="AM37" s="55">
        <f t="shared" ref="AM37" si="41">+AL37</f>
        <v>759.99442481841652</v>
      </c>
      <c r="AN37" s="55">
        <f t="shared" si="2"/>
        <v>759.99442481841652</v>
      </c>
      <c r="AO37" s="55">
        <f t="shared" si="3"/>
        <v>759.99442481841652</v>
      </c>
      <c r="AP37" s="55">
        <f t="shared" si="4"/>
        <v>759.99442481841652</v>
      </c>
      <c r="AQ37" s="55">
        <f t="shared" si="5"/>
        <v>759.99442481841652</v>
      </c>
      <c r="AR37" s="55">
        <f t="shared" si="6"/>
        <v>759.99442481841652</v>
      </c>
      <c r="AS37" s="55">
        <f t="shared" si="7"/>
        <v>759.99442481841652</v>
      </c>
      <c r="AT37" s="55">
        <f t="shared" si="8"/>
        <v>759.99442481841652</v>
      </c>
      <c r="AU37" s="55">
        <f t="shared" si="9"/>
        <v>759.99442481841652</v>
      </c>
      <c r="AV37" s="55">
        <f t="shared" si="10"/>
        <v>759.99442481841652</v>
      </c>
      <c r="AW37" s="55">
        <f t="shared" si="11"/>
        <v>759.99442481841652</v>
      </c>
      <c r="AX37" s="55">
        <f t="shared" si="12"/>
        <v>759.99442481841652</v>
      </c>
      <c r="AY37" s="55">
        <f t="shared" si="13"/>
        <v>759.99442481841652</v>
      </c>
      <c r="AZ37" s="55">
        <f t="shared" si="13"/>
        <v>759.99442481841652</v>
      </c>
    </row>
    <row r="38" spans="2:52" x14ac:dyDescent="0.25">
      <c r="B38" s="58">
        <v>74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5"/>
      <c r="AB38" s="55"/>
      <c r="AC38" s="55"/>
      <c r="AD38" s="55"/>
      <c r="AE38" s="61">
        <f>+AE37*Hipotesis!$K34</f>
        <v>745.1071893343501</v>
      </c>
      <c r="AF38" s="55">
        <f>+AE38</f>
        <v>745.1071893343501</v>
      </c>
      <c r="AG38" s="55">
        <f t="shared" si="34"/>
        <v>745.1071893343501</v>
      </c>
      <c r="AH38" s="55">
        <f t="shared" si="32"/>
        <v>745.1071893343501</v>
      </c>
      <c r="AI38" s="55">
        <f t="shared" si="32"/>
        <v>745.1071893343501</v>
      </c>
      <c r="AJ38" s="55">
        <f t="shared" si="32"/>
        <v>745.1071893343501</v>
      </c>
      <c r="AK38" s="55">
        <f t="shared" si="32"/>
        <v>745.1071893343501</v>
      </c>
      <c r="AL38" s="55">
        <f t="shared" si="32"/>
        <v>745.1071893343501</v>
      </c>
      <c r="AM38" s="55">
        <f t="shared" ref="AM38" si="42">+AL38</f>
        <v>745.1071893343501</v>
      </c>
      <c r="AN38" s="55">
        <f t="shared" si="2"/>
        <v>745.1071893343501</v>
      </c>
      <c r="AO38" s="55">
        <f t="shared" si="3"/>
        <v>745.1071893343501</v>
      </c>
      <c r="AP38" s="55">
        <f t="shared" si="4"/>
        <v>745.1071893343501</v>
      </c>
      <c r="AQ38" s="55">
        <f t="shared" si="5"/>
        <v>745.1071893343501</v>
      </c>
      <c r="AR38" s="55">
        <f t="shared" si="6"/>
        <v>745.1071893343501</v>
      </c>
      <c r="AS38" s="55">
        <f t="shared" si="7"/>
        <v>745.1071893343501</v>
      </c>
      <c r="AT38" s="55">
        <f t="shared" si="8"/>
        <v>745.1071893343501</v>
      </c>
      <c r="AU38" s="55">
        <f t="shared" si="9"/>
        <v>745.1071893343501</v>
      </c>
      <c r="AV38" s="55">
        <f t="shared" si="10"/>
        <v>745.1071893343501</v>
      </c>
      <c r="AW38" s="55">
        <f t="shared" si="11"/>
        <v>745.1071893343501</v>
      </c>
      <c r="AX38" s="55">
        <f t="shared" si="12"/>
        <v>745.1071893343501</v>
      </c>
      <c r="AY38" s="55">
        <f t="shared" si="13"/>
        <v>745.1071893343501</v>
      </c>
      <c r="AZ38" s="55">
        <f t="shared" si="13"/>
        <v>745.1071893343501</v>
      </c>
    </row>
    <row r="39" spans="2:52" x14ac:dyDescent="0.25">
      <c r="B39" s="58">
        <v>75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5"/>
      <c r="AB39" s="55"/>
      <c r="AC39" s="55"/>
      <c r="AD39" s="55"/>
      <c r="AE39" s="55"/>
      <c r="AF39" s="61">
        <f>+AF38*Hipotesis!$K35</f>
        <v>727.27869965601917</v>
      </c>
      <c r="AG39" s="55">
        <f>+AF39</f>
        <v>727.27869965601917</v>
      </c>
      <c r="AH39" s="55">
        <f t="shared" si="32"/>
        <v>727.27869965601917</v>
      </c>
      <c r="AI39" s="55">
        <f t="shared" si="32"/>
        <v>727.27869965601917</v>
      </c>
      <c r="AJ39" s="55">
        <f t="shared" si="32"/>
        <v>727.27869965601917</v>
      </c>
      <c r="AK39" s="55">
        <f t="shared" si="32"/>
        <v>727.27869965601917</v>
      </c>
      <c r="AL39" s="55">
        <f t="shared" si="32"/>
        <v>727.27869965601917</v>
      </c>
      <c r="AM39" s="55">
        <f t="shared" ref="AM39" si="43">+AL39</f>
        <v>727.27869965601917</v>
      </c>
      <c r="AN39" s="55">
        <f t="shared" si="2"/>
        <v>727.27869965601917</v>
      </c>
      <c r="AO39" s="55">
        <f t="shared" si="3"/>
        <v>727.27869965601917</v>
      </c>
      <c r="AP39" s="55">
        <f t="shared" si="4"/>
        <v>727.27869965601917</v>
      </c>
      <c r="AQ39" s="55">
        <f t="shared" si="5"/>
        <v>727.27869965601917</v>
      </c>
      <c r="AR39" s="55">
        <f t="shared" si="6"/>
        <v>727.27869965601917</v>
      </c>
      <c r="AS39" s="55">
        <f t="shared" si="7"/>
        <v>727.27869965601917</v>
      </c>
      <c r="AT39" s="55">
        <f t="shared" si="8"/>
        <v>727.27869965601917</v>
      </c>
      <c r="AU39" s="55">
        <f t="shared" si="9"/>
        <v>727.27869965601917</v>
      </c>
      <c r="AV39" s="55">
        <f t="shared" si="10"/>
        <v>727.27869965601917</v>
      </c>
      <c r="AW39" s="55">
        <f t="shared" si="11"/>
        <v>727.27869965601917</v>
      </c>
      <c r="AX39" s="55">
        <f t="shared" si="12"/>
        <v>727.27869965601917</v>
      </c>
      <c r="AY39" s="55">
        <f t="shared" si="13"/>
        <v>727.27869965601917</v>
      </c>
      <c r="AZ39" s="55">
        <f t="shared" si="13"/>
        <v>727.27869965601917</v>
      </c>
    </row>
    <row r="40" spans="2:52" x14ac:dyDescent="0.25">
      <c r="B40" s="58">
        <v>76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5"/>
      <c r="AB40" s="55"/>
      <c r="AC40" s="55"/>
      <c r="AD40" s="55"/>
      <c r="AE40" s="55"/>
      <c r="AF40" s="55"/>
      <c r="AG40" s="61">
        <f>+AG39*Hipotesis!$K36</f>
        <v>705.95289730216246</v>
      </c>
      <c r="AH40" s="55">
        <f>+AG40</f>
        <v>705.95289730216246</v>
      </c>
      <c r="AI40" s="55">
        <f t="shared" si="32"/>
        <v>705.95289730216246</v>
      </c>
      <c r="AJ40" s="55">
        <f t="shared" si="32"/>
        <v>705.95289730216246</v>
      </c>
      <c r="AK40" s="55">
        <f t="shared" si="32"/>
        <v>705.95289730216246</v>
      </c>
      <c r="AL40" s="55">
        <f t="shared" si="32"/>
        <v>705.95289730216246</v>
      </c>
      <c r="AM40" s="55">
        <f t="shared" ref="AM40" si="44">+AL40</f>
        <v>705.95289730216246</v>
      </c>
      <c r="AN40" s="55">
        <f t="shared" si="2"/>
        <v>705.95289730216246</v>
      </c>
      <c r="AO40" s="55">
        <f t="shared" si="3"/>
        <v>705.95289730216246</v>
      </c>
      <c r="AP40" s="55">
        <f t="shared" si="4"/>
        <v>705.95289730216246</v>
      </c>
      <c r="AQ40" s="55">
        <f t="shared" si="5"/>
        <v>705.95289730216246</v>
      </c>
      <c r="AR40" s="55">
        <f t="shared" si="6"/>
        <v>705.95289730216246</v>
      </c>
      <c r="AS40" s="55">
        <f t="shared" si="7"/>
        <v>705.95289730216246</v>
      </c>
      <c r="AT40" s="55">
        <f t="shared" si="8"/>
        <v>705.95289730216246</v>
      </c>
      <c r="AU40" s="55">
        <f t="shared" si="9"/>
        <v>705.95289730216246</v>
      </c>
      <c r="AV40" s="55">
        <f t="shared" si="10"/>
        <v>705.95289730216246</v>
      </c>
      <c r="AW40" s="55">
        <f t="shared" si="11"/>
        <v>705.95289730216246</v>
      </c>
      <c r="AX40" s="55">
        <f t="shared" si="12"/>
        <v>705.95289730216246</v>
      </c>
      <c r="AY40" s="55">
        <f t="shared" si="13"/>
        <v>705.95289730216246</v>
      </c>
      <c r="AZ40" s="55">
        <f t="shared" si="13"/>
        <v>705.95289730216246</v>
      </c>
    </row>
    <row r="41" spans="2:52" x14ac:dyDescent="0.25">
      <c r="B41" s="58">
        <v>77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5"/>
      <c r="AB41" s="55"/>
      <c r="AC41" s="55"/>
      <c r="AD41" s="55"/>
      <c r="AE41" s="55"/>
      <c r="AF41" s="55"/>
      <c r="AG41" s="55"/>
      <c r="AH41" s="61">
        <f>+AH40*Hipotesis!$K37</f>
        <v>680.51514467166146</v>
      </c>
      <c r="AI41" s="55">
        <f>+AH41</f>
        <v>680.51514467166146</v>
      </c>
      <c r="AJ41" s="55">
        <f t="shared" si="32"/>
        <v>680.51514467166146</v>
      </c>
      <c r="AK41" s="55">
        <f t="shared" si="32"/>
        <v>680.51514467166146</v>
      </c>
      <c r="AL41" s="55">
        <f t="shared" si="32"/>
        <v>680.51514467166146</v>
      </c>
      <c r="AM41" s="55">
        <f t="shared" ref="AM41" si="45">+AL41</f>
        <v>680.51514467166146</v>
      </c>
      <c r="AN41" s="55">
        <f t="shared" si="2"/>
        <v>680.51514467166146</v>
      </c>
      <c r="AO41" s="55">
        <f t="shared" si="3"/>
        <v>680.51514467166146</v>
      </c>
      <c r="AP41" s="55">
        <f t="shared" si="4"/>
        <v>680.51514467166146</v>
      </c>
      <c r="AQ41" s="55">
        <f t="shared" si="5"/>
        <v>680.51514467166146</v>
      </c>
      <c r="AR41" s="55">
        <f t="shared" si="6"/>
        <v>680.51514467166146</v>
      </c>
      <c r="AS41" s="55">
        <f t="shared" si="7"/>
        <v>680.51514467166146</v>
      </c>
      <c r="AT41" s="55">
        <f t="shared" si="8"/>
        <v>680.51514467166146</v>
      </c>
      <c r="AU41" s="55">
        <f t="shared" si="9"/>
        <v>680.51514467166146</v>
      </c>
      <c r="AV41" s="55">
        <f t="shared" si="10"/>
        <v>680.51514467166146</v>
      </c>
      <c r="AW41" s="55">
        <f t="shared" si="11"/>
        <v>680.51514467166146</v>
      </c>
      <c r="AX41" s="55">
        <f t="shared" si="12"/>
        <v>680.51514467166146</v>
      </c>
      <c r="AY41" s="55">
        <f t="shared" si="13"/>
        <v>680.51514467166146</v>
      </c>
      <c r="AZ41" s="55">
        <f t="shared" si="13"/>
        <v>680.51514467166146</v>
      </c>
    </row>
    <row r="42" spans="2:52" x14ac:dyDescent="0.25">
      <c r="B42" s="58">
        <v>78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5"/>
      <c r="AB42" s="55"/>
      <c r="AC42" s="55"/>
      <c r="AD42" s="55"/>
      <c r="AE42" s="55"/>
      <c r="AF42" s="55"/>
      <c r="AG42" s="55"/>
      <c r="AH42" s="55"/>
      <c r="AI42" s="61">
        <f>+AI41*Hipotesis!$K38</f>
        <v>656.51193483807981</v>
      </c>
      <c r="AJ42" s="55">
        <f>+AI42</f>
        <v>656.51193483807981</v>
      </c>
      <c r="AK42" s="55">
        <f t="shared" si="32"/>
        <v>656.51193483807981</v>
      </c>
      <c r="AL42" s="55">
        <f t="shared" si="32"/>
        <v>656.51193483807981</v>
      </c>
      <c r="AM42" s="55">
        <f t="shared" ref="AM42" si="46">+AL42</f>
        <v>656.51193483807981</v>
      </c>
      <c r="AN42" s="55">
        <f t="shared" si="2"/>
        <v>656.51193483807981</v>
      </c>
      <c r="AO42" s="55">
        <f t="shared" si="3"/>
        <v>656.51193483807981</v>
      </c>
      <c r="AP42" s="55">
        <f t="shared" si="4"/>
        <v>656.51193483807981</v>
      </c>
      <c r="AQ42" s="55">
        <f t="shared" si="5"/>
        <v>656.51193483807981</v>
      </c>
      <c r="AR42" s="55">
        <f t="shared" si="6"/>
        <v>656.51193483807981</v>
      </c>
      <c r="AS42" s="55">
        <f t="shared" si="7"/>
        <v>656.51193483807981</v>
      </c>
      <c r="AT42" s="55">
        <f t="shared" si="8"/>
        <v>656.51193483807981</v>
      </c>
      <c r="AU42" s="55">
        <f t="shared" si="9"/>
        <v>656.51193483807981</v>
      </c>
      <c r="AV42" s="55">
        <f t="shared" si="10"/>
        <v>656.51193483807981</v>
      </c>
      <c r="AW42" s="55">
        <f t="shared" si="11"/>
        <v>656.51193483807981</v>
      </c>
      <c r="AX42" s="55">
        <f t="shared" si="12"/>
        <v>656.51193483807981</v>
      </c>
      <c r="AY42" s="55">
        <f t="shared" si="13"/>
        <v>656.51193483807981</v>
      </c>
      <c r="AZ42" s="55">
        <f t="shared" si="13"/>
        <v>656.51193483807981</v>
      </c>
    </row>
    <row r="43" spans="2:52" x14ac:dyDescent="0.25">
      <c r="B43" s="58">
        <v>79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5"/>
      <c r="AB43" s="55"/>
      <c r="AC43" s="55"/>
      <c r="AD43" s="55"/>
      <c r="AE43" s="55"/>
      <c r="AF43" s="55"/>
      <c r="AG43" s="55"/>
      <c r="AH43" s="55"/>
      <c r="AI43" s="55"/>
      <c r="AJ43" s="61">
        <f>+AJ42*Hipotesis!$K39</f>
        <v>625.73796861235735</v>
      </c>
      <c r="AK43" s="55">
        <f>+AJ43</f>
        <v>625.73796861235735</v>
      </c>
      <c r="AL43" s="55">
        <f t="shared" si="32"/>
        <v>625.73796861235735</v>
      </c>
      <c r="AM43" s="55">
        <f t="shared" ref="AM43" si="47">+AL43</f>
        <v>625.73796861235735</v>
      </c>
      <c r="AN43" s="55">
        <f t="shared" si="2"/>
        <v>625.73796861235735</v>
      </c>
      <c r="AO43" s="55">
        <f t="shared" si="3"/>
        <v>625.73796861235735</v>
      </c>
      <c r="AP43" s="55">
        <f t="shared" si="4"/>
        <v>625.73796861235735</v>
      </c>
      <c r="AQ43" s="55">
        <f t="shared" si="5"/>
        <v>625.73796861235735</v>
      </c>
      <c r="AR43" s="55">
        <f t="shared" si="6"/>
        <v>625.73796861235735</v>
      </c>
      <c r="AS43" s="55">
        <f t="shared" si="7"/>
        <v>625.73796861235735</v>
      </c>
      <c r="AT43" s="55">
        <f t="shared" si="8"/>
        <v>625.73796861235735</v>
      </c>
      <c r="AU43" s="55">
        <f t="shared" si="9"/>
        <v>625.73796861235735</v>
      </c>
      <c r="AV43" s="55">
        <f t="shared" si="10"/>
        <v>625.73796861235735</v>
      </c>
      <c r="AW43" s="55">
        <f t="shared" si="11"/>
        <v>625.73796861235735</v>
      </c>
      <c r="AX43" s="55">
        <f t="shared" si="12"/>
        <v>625.73796861235735</v>
      </c>
      <c r="AY43" s="55">
        <f t="shared" si="13"/>
        <v>625.73796861235735</v>
      </c>
      <c r="AZ43" s="55">
        <f t="shared" si="13"/>
        <v>625.73796861235735</v>
      </c>
    </row>
    <row r="44" spans="2:52" x14ac:dyDescent="0.25">
      <c r="B44" s="58">
        <v>80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61">
        <f>+AK43*Hipotesis!$K40</f>
        <v>587.24730662328784</v>
      </c>
      <c r="AL44" s="55">
        <f>+AK44</f>
        <v>587.24730662328784</v>
      </c>
      <c r="AM44" s="55">
        <f>+AL44</f>
        <v>587.24730662328784</v>
      </c>
      <c r="AN44" s="55">
        <f t="shared" si="2"/>
        <v>587.24730662328784</v>
      </c>
      <c r="AO44" s="55">
        <f t="shared" si="3"/>
        <v>587.24730662328784</v>
      </c>
      <c r="AP44" s="55">
        <f t="shared" si="4"/>
        <v>587.24730662328784</v>
      </c>
      <c r="AQ44" s="55">
        <f t="shared" si="5"/>
        <v>587.24730662328784</v>
      </c>
      <c r="AR44" s="55">
        <f t="shared" si="6"/>
        <v>587.24730662328784</v>
      </c>
      <c r="AS44" s="55">
        <f t="shared" si="7"/>
        <v>587.24730662328784</v>
      </c>
      <c r="AT44" s="55">
        <f t="shared" si="8"/>
        <v>587.24730662328784</v>
      </c>
      <c r="AU44" s="55">
        <f t="shared" si="9"/>
        <v>587.24730662328784</v>
      </c>
      <c r="AV44" s="55">
        <f t="shared" si="10"/>
        <v>587.24730662328784</v>
      </c>
      <c r="AW44" s="55">
        <f t="shared" si="11"/>
        <v>587.24730662328784</v>
      </c>
      <c r="AX44" s="55">
        <f t="shared" si="12"/>
        <v>587.24730662328784</v>
      </c>
      <c r="AY44" s="55">
        <f t="shared" si="13"/>
        <v>587.24730662328784</v>
      </c>
      <c r="AZ44" s="55">
        <f>+AY44</f>
        <v>587.24730662328784</v>
      </c>
    </row>
    <row r="45" spans="2:52" x14ac:dyDescent="0.25">
      <c r="B45" s="58">
        <v>81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61">
        <f>+AL44*Hipotesis!$K41</f>
        <v>540.43930093528093</v>
      </c>
      <c r="AM45" s="55">
        <f>+AL45</f>
        <v>540.43930093528093</v>
      </c>
      <c r="AN45" s="55">
        <f t="shared" si="2"/>
        <v>540.43930093528093</v>
      </c>
      <c r="AO45" s="55">
        <f t="shared" si="3"/>
        <v>540.43930093528093</v>
      </c>
      <c r="AP45" s="55">
        <f t="shared" si="4"/>
        <v>540.43930093528093</v>
      </c>
      <c r="AQ45" s="55">
        <f t="shared" si="5"/>
        <v>540.43930093528093</v>
      </c>
      <c r="AR45" s="55">
        <f t="shared" si="6"/>
        <v>540.43930093528093</v>
      </c>
      <c r="AS45" s="55">
        <f t="shared" si="7"/>
        <v>540.43930093528093</v>
      </c>
      <c r="AT45" s="55">
        <f t="shared" si="8"/>
        <v>540.43930093528093</v>
      </c>
      <c r="AU45" s="55">
        <f t="shared" si="9"/>
        <v>540.43930093528093</v>
      </c>
      <c r="AV45" s="55">
        <f t="shared" si="10"/>
        <v>540.43930093528093</v>
      </c>
      <c r="AW45" s="55">
        <f t="shared" si="11"/>
        <v>540.43930093528093</v>
      </c>
      <c r="AX45" s="55">
        <f t="shared" si="12"/>
        <v>540.43930093528093</v>
      </c>
      <c r="AY45" s="55">
        <f t="shared" ref="AY45" si="48">+AX45</f>
        <v>540.43930093528093</v>
      </c>
      <c r="AZ45" s="55">
        <f t="shared" ref="AZ45" si="49">+AY45</f>
        <v>540.43930093528093</v>
      </c>
    </row>
    <row r="46" spans="2:52" x14ac:dyDescent="0.25">
      <c r="B46" s="58">
        <v>82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5"/>
      <c r="AM46" s="61">
        <f>+AM45*Hipotesis!$K42</f>
        <v>485.3207393002308</v>
      </c>
      <c r="AN46" s="55">
        <f>+AN45*Hipotesis!$K42</f>
        <v>485.3207393002308</v>
      </c>
      <c r="AO46" s="55">
        <f>+AO45*Hipotesis!$K42</f>
        <v>485.3207393002308</v>
      </c>
      <c r="AP46" s="55">
        <f>+AP45*Hipotesis!$K42</f>
        <v>485.3207393002308</v>
      </c>
      <c r="AQ46" s="55">
        <f>+AQ45*Hipotesis!$K42</f>
        <v>485.3207393002308</v>
      </c>
      <c r="AR46" s="55">
        <f>+AR45*Hipotesis!$K42</f>
        <v>485.3207393002308</v>
      </c>
      <c r="AS46" s="55">
        <f>+AS45*Hipotesis!$K42</f>
        <v>485.3207393002308</v>
      </c>
      <c r="AT46" s="55">
        <f>+AT45*Hipotesis!$K42</f>
        <v>485.3207393002308</v>
      </c>
      <c r="AU46" s="55">
        <f>+AU45*Hipotesis!$K42</f>
        <v>485.3207393002308</v>
      </c>
      <c r="AV46" s="55">
        <f>+AV45*Hipotesis!$K42</f>
        <v>485.3207393002308</v>
      </c>
      <c r="AW46" s="55">
        <f>+AW45*Hipotesis!$K42</f>
        <v>485.3207393002308</v>
      </c>
      <c r="AX46" s="55">
        <f>+AX45*Hipotesis!$K42</f>
        <v>485.3207393002308</v>
      </c>
      <c r="AY46" s="55">
        <f>+AY45*Hipotesis!$K42</f>
        <v>485.3207393002308</v>
      </c>
      <c r="AZ46" s="55">
        <f>+AZ45*Hipotesis!$K42</f>
        <v>485.3207393002308</v>
      </c>
    </row>
    <row r="47" spans="2:52" x14ac:dyDescent="0.25">
      <c r="B47" s="58">
        <v>83</v>
      </c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5"/>
      <c r="AM47" s="55"/>
      <c r="AN47" s="61">
        <f>+AN46*Hipotesis!$K43</f>
        <v>422.78209377742269</v>
      </c>
      <c r="AO47" s="55">
        <f>+AO46*Hipotesis!$K43</f>
        <v>422.78209377742269</v>
      </c>
      <c r="AP47" s="55">
        <f>+AP46*Hipotesis!$K43</f>
        <v>422.78209377742269</v>
      </c>
      <c r="AQ47" s="55">
        <f>+AQ46*Hipotesis!$K43</f>
        <v>422.78209377742269</v>
      </c>
      <c r="AR47" s="55">
        <f>+AR46*Hipotesis!$K43</f>
        <v>422.78209377742269</v>
      </c>
      <c r="AS47" s="55">
        <f>+AS46*Hipotesis!$K43</f>
        <v>422.78209377742269</v>
      </c>
      <c r="AT47" s="55">
        <f>+AT46*Hipotesis!$K43</f>
        <v>422.78209377742269</v>
      </c>
      <c r="AU47" s="55">
        <f>+AU46*Hipotesis!$K43</f>
        <v>422.78209377742269</v>
      </c>
      <c r="AV47" s="55">
        <f>+AV46*Hipotesis!$K43</f>
        <v>422.78209377742269</v>
      </c>
      <c r="AW47" s="55">
        <f>+AW46*Hipotesis!$K43</f>
        <v>422.78209377742269</v>
      </c>
      <c r="AX47" s="55">
        <f>+AX46*Hipotesis!$K43</f>
        <v>422.78209377742269</v>
      </c>
      <c r="AY47" s="55">
        <f>+AY46*Hipotesis!$K43</f>
        <v>422.78209377742269</v>
      </c>
      <c r="AZ47" s="55">
        <f>+AZ46*Hipotesis!$K43</f>
        <v>422.78209377742269</v>
      </c>
    </row>
    <row r="48" spans="2:52" x14ac:dyDescent="0.25">
      <c r="B48" s="58">
        <v>84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5"/>
      <c r="AM48" s="55"/>
      <c r="AN48" s="60"/>
      <c r="AO48" s="61">
        <f>+AO47*Hipotesis!$K44</f>
        <v>354.81126233216622</v>
      </c>
      <c r="AP48" s="55">
        <f>+AP47*Hipotesis!$K44</f>
        <v>354.81126233216622</v>
      </c>
      <c r="AQ48" s="55">
        <f>+AQ47*Hipotesis!$K44</f>
        <v>354.81126233216622</v>
      </c>
      <c r="AR48" s="55">
        <f>+AR47*Hipotesis!$K44</f>
        <v>354.81126233216622</v>
      </c>
      <c r="AS48" s="55">
        <f>+AS47*Hipotesis!$K44</f>
        <v>354.81126233216622</v>
      </c>
      <c r="AT48" s="55">
        <f>+AT47*Hipotesis!$K44</f>
        <v>354.81126233216622</v>
      </c>
      <c r="AU48" s="55">
        <f>+AU47*Hipotesis!$K44</f>
        <v>354.81126233216622</v>
      </c>
      <c r="AV48" s="55">
        <f>+AV47*Hipotesis!$K44</f>
        <v>354.81126233216622</v>
      </c>
      <c r="AW48" s="55">
        <f>+AW47*Hipotesis!$K44</f>
        <v>354.81126233216622</v>
      </c>
      <c r="AX48" s="55">
        <f>+AX47*Hipotesis!$K44</f>
        <v>354.81126233216622</v>
      </c>
      <c r="AY48" s="55">
        <f>+AY47*Hipotesis!$K44</f>
        <v>354.81126233216622</v>
      </c>
      <c r="AZ48" s="55">
        <f>+AZ47*Hipotesis!$K44</f>
        <v>354.81126233216622</v>
      </c>
    </row>
    <row r="49" spans="2:52" x14ac:dyDescent="0.25">
      <c r="B49" s="58">
        <v>85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5"/>
      <c r="AM49" s="55"/>
      <c r="AN49" s="60"/>
      <c r="AO49" s="60"/>
      <c r="AP49" s="61">
        <f>+AP48*Hipotesis!$K45</f>
        <v>284.53511345946453</v>
      </c>
      <c r="AQ49" s="55">
        <f>+AQ48*Hipotesis!$K45</f>
        <v>284.53511345946453</v>
      </c>
      <c r="AR49" s="55">
        <f>+AR48*Hipotesis!$K45</f>
        <v>284.53511345946453</v>
      </c>
      <c r="AS49" s="55">
        <f>+AS48*Hipotesis!$K45</f>
        <v>284.53511345946453</v>
      </c>
      <c r="AT49" s="55">
        <f>+AT48*Hipotesis!$K45</f>
        <v>284.53511345946453</v>
      </c>
      <c r="AU49" s="55">
        <f>+AU48*Hipotesis!$K45</f>
        <v>284.53511345946453</v>
      </c>
      <c r="AV49" s="55">
        <f>+AV48*Hipotesis!$K45</f>
        <v>284.53511345946453</v>
      </c>
      <c r="AW49" s="55">
        <f>+AW48*Hipotesis!$K45</f>
        <v>284.53511345946453</v>
      </c>
      <c r="AX49" s="55">
        <f>+AX48*Hipotesis!$K45</f>
        <v>284.53511345946453</v>
      </c>
      <c r="AY49" s="55">
        <f>+AY48*Hipotesis!$K45</f>
        <v>284.53511345946453</v>
      </c>
      <c r="AZ49" s="55">
        <f>+AZ48*Hipotesis!$K45</f>
        <v>284.53511345946453</v>
      </c>
    </row>
    <row r="50" spans="2:52" x14ac:dyDescent="0.25">
      <c r="B50" s="58">
        <v>86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5"/>
      <c r="AM50" s="55"/>
      <c r="AN50" s="60"/>
      <c r="AO50" s="60"/>
      <c r="AP50" s="60"/>
      <c r="AQ50" s="61">
        <f>+AQ49*Hipotesis!$K46</f>
        <v>215.97537414371024</v>
      </c>
      <c r="AR50" s="55">
        <f>+AR49*Hipotesis!$K46</f>
        <v>215.97537414371024</v>
      </c>
      <c r="AS50" s="55">
        <f>+AS49*Hipotesis!$K46</f>
        <v>215.97537414371024</v>
      </c>
      <c r="AT50" s="55">
        <f>+AT49*Hipotesis!$K46</f>
        <v>215.97537414371024</v>
      </c>
      <c r="AU50" s="55">
        <f>+AU49*Hipotesis!$K46</f>
        <v>215.97537414371024</v>
      </c>
      <c r="AV50" s="55">
        <f>+AV49*Hipotesis!$K46</f>
        <v>215.97537414371024</v>
      </c>
      <c r="AW50" s="55">
        <f>+AW49*Hipotesis!$K46</f>
        <v>215.97537414371024</v>
      </c>
      <c r="AX50" s="55">
        <f>+AX49*Hipotesis!$K46</f>
        <v>215.97537414371024</v>
      </c>
      <c r="AY50" s="55">
        <f>+AY49*Hipotesis!$K46</f>
        <v>215.97537414371024</v>
      </c>
      <c r="AZ50" s="55">
        <f>+AZ49*Hipotesis!$K46</f>
        <v>215.97537414371024</v>
      </c>
    </row>
    <row r="51" spans="2:52" x14ac:dyDescent="0.25">
      <c r="B51" s="58">
        <v>87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5"/>
      <c r="AM51" s="55"/>
      <c r="AN51" s="60"/>
      <c r="AO51" s="60"/>
      <c r="AP51" s="60"/>
      <c r="AQ51" s="60"/>
      <c r="AR51" s="61">
        <f>+AR50*Hipotesis!$K47</f>
        <v>153.46128868189123</v>
      </c>
      <c r="AS51" s="55">
        <f>+AS50*Hipotesis!$K47</f>
        <v>153.46128868189123</v>
      </c>
      <c r="AT51" s="55">
        <f>+AT50*Hipotesis!$K47</f>
        <v>153.46128868189123</v>
      </c>
      <c r="AU51" s="55">
        <f>+AU50*Hipotesis!$K47</f>
        <v>153.46128868189123</v>
      </c>
      <c r="AV51" s="55">
        <f>+AV50*Hipotesis!$K47</f>
        <v>153.46128868189123</v>
      </c>
      <c r="AW51" s="55">
        <f>+AW50*Hipotesis!$K47</f>
        <v>153.46128868189123</v>
      </c>
      <c r="AX51" s="55">
        <f>+AX50*Hipotesis!$K47</f>
        <v>153.46128868189123</v>
      </c>
      <c r="AY51" s="55">
        <f>+AY50*Hipotesis!$K47</f>
        <v>153.46128868189123</v>
      </c>
      <c r="AZ51" s="55">
        <f>+AZ50*Hipotesis!$K47</f>
        <v>153.46128868189123</v>
      </c>
    </row>
    <row r="52" spans="2:52" x14ac:dyDescent="0.25">
      <c r="B52" s="58">
        <v>88</v>
      </c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5"/>
      <c r="AM52" s="55"/>
      <c r="AN52" s="60"/>
      <c r="AO52" s="60"/>
      <c r="AP52" s="60"/>
      <c r="AQ52" s="60"/>
      <c r="AR52" s="60"/>
      <c r="AS52" s="61">
        <f>+AS51*Hipotesis!$K48</f>
        <v>100.77114397963791</v>
      </c>
      <c r="AT52" s="55">
        <f>+AT51*Hipotesis!$K48</f>
        <v>100.77114397963791</v>
      </c>
      <c r="AU52" s="55">
        <f>+AU51*Hipotesis!$K48</f>
        <v>100.77114397963791</v>
      </c>
      <c r="AV52" s="55">
        <f>+AV51*Hipotesis!$K48</f>
        <v>100.77114397963791</v>
      </c>
      <c r="AW52" s="55">
        <f>+AW51*Hipotesis!$K48</f>
        <v>100.77114397963791</v>
      </c>
      <c r="AX52" s="55">
        <f>+AX51*Hipotesis!$K48</f>
        <v>100.77114397963791</v>
      </c>
      <c r="AY52" s="55">
        <f>+AY51*Hipotesis!$K48</f>
        <v>100.77114397963791</v>
      </c>
      <c r="AZ52" s="55">
        <f>+AZ51*Hipotesis!$K48</f>
        <v>100.77114397963791</v>
      </c>
    </row>
    <row r="53" spans="2:52" x14ac:dyDescent="0.25">
      <c r="B53" s="58">
        <v>89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5"/>
      <c r="AM53" s="55"/>
      <c r="AN53" s="60"/>
      <c r="AO53" s="60"/>
      <c r="AP53" s="60"/>
      <c r="AQ53" s="60"/>
      <c r="AR53" s="60"/>
      <c r="AS53" s="60"/>
      <c r="AT53" s="61">
        <f>+AT52*Hipotesis!$K49</f>
        <v>60.244690145518284</v>
      </c>
      <c r="AU53" s="55">
        <f>+AU52*Hipotesis!$K49</f>
        <v>60.244690145518284</v>
      </c>
      <c r="AV53" s="55">
        <f>+AV52*Hipotesis!$K49</f>
        <v>60.244690145518284</v>
      </c>
      <c r="AW53" s="55">
        <f>+AW52*Hipotesis!$K49</f>
        <v>60.244690145518284</v>
      </c>
      <c r="AX53" s="55">
        <f>+AX52*Hipotesis!$K49</f>
        <v>60.244690145518284</v>
      </c>
      <c r="AY53" s="55">
        <f>+AY52*Hipotesis!$K49</f>
        <v>60.244690145518284</v>
      </c>
      <c r="AZ53" s="55">
        <f>+AZ52*Hipotesis!$K49</f>
        <v>60.244690145518284</v>
      </c>
    </row>
    <row r="54" spans="2:52" x14ac:dyDescent="0.25">
      <c r="B54" s="58">
        <v>90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5"/>
      <c r="AM54" s="55"/>
      <c r="AN54" s="60"/>
      <c r="AO54" s="60"/>
      <c r="AP54" s="60"/>
      <c r="AQ54" s="60"/>
      <c r="AR54" s="60"/>
      <c r="AS54" s="60"/>
      <c r="AT54" s="60"/>
      <c r="AU54" s="61">
        <f>+AU53*Hipotesis!$K50</f>
        <v>32.222246148142474</v>
      </c>
      <c r="AV54" s="55">
        <f>+AV53*Hipotesis!$K50</f>
        <v>32.222246148142474</v>
      </c>
      <c r="AW54" s="55">
        <f>+AW53*Hipotesis!$K50</f>
        <v>32.222246148142474</v>
      </c>
      <c r="AX54" s="55">
        <f>+AX53*Hipotesis!$K50</f>
        <v>32.222246148142474</v>
      </c>
      <c r="AY54" s="55">
        <f>+AY53*Hipotesis!$K50</f>
        <v>32.222246148142474</v>
      </c>
      <c r="AZ54" s="55">
        <f>+AZ53*Hipotesis!$K50</f>
        <v>32.222246148142474</v>
      </c>
    </row>
    <row r="55" spans="2:52" x14ac:dyDescent="0.25">
      <c r="B55" s="58">
        <v>91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5"/>
      <c r="AM55" s="55"/>
      <c r="AN55" s="60"/>
      <c r="AO55" s="60"/>
      <c r="AP55" s="60"/>
      <c r="AQ55" s="60"/>
      <c r="AR55" s="60"/>
      <c r="AS55" s="60"/>
      <c r="AT55" s="60"/>
      <c r="AU55" s="60"/>
      <c r="AV55" s="61">
        <f>+AV54*Hipotesis!$K51</f>
        <v>15.104817603374839</v>
      </c>
      <c r="AW55" s="55">
        <f>+AW54*Hipotesis!$K51</f>
        <v>15.104817603374839</v>
      </c>
      <c r="AX55" s="55">
        <f>+AX54*Hipotesis!$K51</f>
        <v>15.104817603374839</v>
      </c>
      <c r="AY55" s="55">
        <f>+AY54*Hipotesis!$K51</f>
        <v>15.104817603374839</v>
      </c>
      <c r="AZ55" s="55">
        <f>+AZ54*Hipotesis!$K51</f>
        <v>15.104817603374839</v>
      </c>
    </row>
    <row r="56" spans="2:52" x14ac:dyDescent="0.25">
      <c r="B56" s="58">
        <v>92</v>
      </c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5"/>
      <c r="AM56" s="55"/>
      <c r="AN56" s="60"/>
      <c r="AO56" s="60"/>
      <c r="AP56" s="60"/>
      <c r="AQ56" s="60"/>
      <c r="AR56" s="60"/>
      <c r="AS56" s="60"/>
      <c r="AT56" s="60"/>
      <c r="AU56" s="60"/>
      <c r="AV56" s="60"/>
      <c r="AW56" s="61">
        <f>+AW55*Hipotesis!$K52</f>
        <v>6.0557899160356783</v>
      </c>
      <c r="AX56" s="55">
        <f>+AX55*Hipotesis!$K52</f>
        <v>6.0557899160356783</v>
      </c>
      <c r="AY56" s="55">
        <f>+AY55*Hipotesis!$K52</f>
        <v>6.0557899160356783</v>
      </c>
      <c r="AZ56" s="55">
        <f>+AZ55*Hipotesis!$K52</f>
        <v>6.0557899160356783</v>
      </c>
    </row>
    <row r="57" spans="2:52" x14ac:dyDescent="0.25">
      <c r="B57" s="58">
        <v>93</v>
      </c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5"/>
      <c r="AM57" s="55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1">
        <f>+AX56*Hipotesis!$K53</f>
        <v>2.0159247170215253</v>
      </c>
      <c r="AY57" s="55">
        <f>+AY56*Hipotesis!$K53</f>
        <v>2.0159247170215253</v>
      </c>
      <c r="AZ57" s="55">
        <f>+AZ56*Hipotesis!$K53</f>
        <v>2.0159247170215253</v>
      </c>
    </row>
    <row r="58" spans="2:52" x14ac:dyDescent="0.25">
      <c r="B58" s="58">
        <v>94</v>
      </c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5"/>
      <c r="AM58" s="55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1">
        <f>+AY57*Hipotesis!$K54</f>
        <v>0.53721143442975705</v>
      </c>
      <c r="AZ58" s="55">
        <f>+AZ57*Hipotesis!$K54</f>
        <v>0.53721143442975705</v>
      </c>
    </row>
    <row r="59" spans="2:52" x14ac:dyDescent="0.25">
      <c r="B59" s="58">
        <v>95</v>
      </c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5"/>
      <c r="AM59" s="55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1">
        <f>+AZ58*Hipotesis!$K55</f>
        <v>0.1093815934309855</v>
      </c>
    </row>
    <row r="60" spans="2:52" x14ac:dyDescent="0.25">
      <c r="B60" s="58">
        <v>96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5"/>
      <c r="AM60" s="55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</row>
    <row r="61" spans="2:52" x14ac:dyDescent="0.25">
      <c r="B61" s="58">
        <v>97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5"/>
      <c r="AM61" s="55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</row>
    <row r="62" spans="2:52" x14ac:dyDescent="0.25">
      <c r="B62" s="58">
        <v>98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5"/>
      <c r="AM62" s="55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</row>
    <row r="63" spans="2:52" x14ac:dyDescent="0.25">
      <c r="B63" s="58">
        <v>99</v>
      </c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5"/>
      <c r="AM63" s="55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</row>
    <row r="64" spans="2:52" x14ac:dyDescent="0.25">
      <c r="B64" s="58">
        <v>100</v>
      </c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5"/>
      <c r="AM64" s="55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</row>
    <row r="65" spans="2:53" x14ac:dyDescent="0.25">
      <c r="B65" s="24"/>
      <c r="AL65" s="76"/>
      <c r="AM65" s="76"/>
    </row>
    <row r="67" spans="2:53" x14ac:dyDescent="0.25">
      <c r="B67" s="74" t="s">
        <v>26</v>
      </c>
      <c r="C67" s="71">
        <f>+SUM(C10:C64)</f>
        <v>927.31072037273293</v>
      </c>
      <c r="D67" s="71">
        <f t="shared" ref="D67:AH67" si="50">+SUM(D10:D64)</f>
        <v>1851.7891662788884</v>
      </c>
      <c r="E67" s="71">
        <f t="shared" si="50"/>
        <v>2773.2761090233994</v>
      </c>
      <c r="F67" s="71">
        <f t="shared" si="50"/>
        <v>3691.5874799839521</v>
      </c>
      <c r="G67" s="71">
        <f t="shared" si="50"/>
        <v>4606.5144384829155</v>
      </c>
      <c r="H67" s="71">
        <f t="shared" si="50"/>
        <v>5517.846555924425</v>
      </c>
      <c r="I67" s="71">
        <f t="shared" si="50"/>
        <v>6425.3384544274058</v>
      </c>
      <c r="J67" s="71">
        <f t="shared" si="50"/>
        <v>7328.730417318322</v>
      </c>
      <c r="K67" s="71">
        <f t="shared" si="50"/>
        <v>8227.7456103690092</v>
      </c>
      <c r="L67" s="71">
        <f t="shared" si="50"/>
        <v>9122.094122604256</v>
      </c>
      <c r="M67" s="71">
        <f t="shared" si="50"/>
        <v>10011.488041453755</v>
      </c>
      <c r="N67" s="71">
        <f t="shared" si="50"/>
        <v>10895.597626009154</v>
      </c>
      <c r="O67" s="71">
        <f t="shared" si="50"/>
        <v>11774.050254262447</v>
      </c>
      <c r="P67" s="71">
        <f t="shared" si="50"/>
        <v>12646.472176721949</v>
      </c>
      <c r="Q67" s="71">
        <f t="shared" si="50"/>
        <v>13512.501704658836</v>
      </c>
      <c r="R67" s="71">
        <f t="shared" si="50"/>
        <v>14371.785060959386</v>
      </c>
      <c r="S67" s="71">
        <f t="shared" si="50"/>
        <v>15223.860732473029</v>
      </c>
      <c r="T67" s="71">
        <f t="shared" si="50"/>
        <v>16068.250736090979</v>
      </c>
      <c r="U67" s="71">
        <f t="shared" si="50"/>
        <v>16904.499970199493</v>
      </c>
      <c r="V67" s="71">
        <f t="shared" si="50"/>
        <v>17733.815626100291</v>
      </c>
      <c r="W67" s="71">
        <f t="shared" si="50"/>
        <v>18556.130107821467</v>
      </c>
      <c r="X67" s="71">
        <f t="shared" si="50"/>
        <v>19371.285299280567</v>
      </c>
      <c r="Y67" s="71">
        <f t="shared" si="50"/>
        <v>20179.031907670345</v>
      </c>
      <c r="Z67" s="71">
        <f t="shared" si="50"/>
        <v>20979.018405565079</v>
      </c>
      <c r="AA67" s="71">
        <f t="shared" si="50"/>
        <v>21770.773447774631</v>
      </c>
      <c r="AB67" s="71">
        <f t="shared" si="50"/>
        <v>22553.693987038452</v>
      </c>
      <c r="AC67" s="71">
        <f t="shared" si="50"/>
        <v>23326.122552945268</v>
      </c>
      <c r="AD67" s="71">
        <f t="shared" si="50"/>
        <v>24086.116977763682</v>
      </c>
      <c r="AE67" s="71">
        <f t="shared" si="50"/>
        <v>24831.224167098033</v>
      </c>
      <c r="AF67" s="71">
        <f t="shared" si="50"/>
        <v>25558.502866754054</v>
      </c>
      <c r="AG67" s="71">
        <f t="shared" si="50"/>
        <v>26264.455764056216</v>
      </c>
      <c r="AH67" s="71">
        <f t="shared" si="50"/>
        <v>26944.970908727879</v>
      </c>
      <c r="AI67" s="71">
        <f t="shared" ref="AI67:AZ67" si="51">+SUM(AI10:AI64)</f>
        <v>27601.482843565958</v>
      </c>
      <c r="AJ67" s="71">
        <f t="shared" si="51"/>
        <v>28227.220812178315</v>
      </c>
      <c r="AK67" s="71">
        <f t="shared" si="51"/>
        <v>28814.468118801604</v>
      </c>
      <c r="AL67" s="71">
        <f t="shared" si="51"/>
        <v>29354.907419736886</v>
      </c>
      <c r="AM67" s="71">
        <f t="shared" si="51"/>
        <v>29840.228159037117</v>
      </c>
      <c r="AN67" s="71">
        <f t="shared" si="51"/>
        <v>30263.01025281454</v>
      </c>
      <c r="AO67" s="71">
        <f t="shared" si="51"/>
        <v>30617.821515146705</v>
      </c>
      <c r="AP67" s="71">
        <f t="shared" si="51"/>
        <v>30902.356628606169</v>
      </c>
      <c r="AQ67" s="71">
        <f t="shared" si="51"/>
        <v>31118.332002749878</v>
      </c>
      <c r="AR67" s="71">
        <f t="shared" si="51"/>
        <v>31271.793291431768</v>
      </c>
      <c r="AS67" s="71">
        <f t="shared" si="51"/>
        <v>31372.564435411405</v>
      </c>
      <c r="AT67" s="71">
        <f t="shared" si="51"/>
        <v>31432.809125556923</v>
      </c>
      <c r="AU67" s="71">
        <f t="shared" si="51"/>
        <v>31465.031371705067</v>
      </c>
      <c r="AV67" s="71">
        <f t="shared" si="51"/>
        <v>31480.136189308443</v>
      </c>
      <c r="AW67" s="71">
        <f t="shared" si="51"/>
        <v>31486.191979224477</v>
      </c>
      <c r="AX67" s="71">
        <f t="shared" si="51"/>
        <v>31488.2079039415</v>
      </c>
      <c r="AY67" s="71">
        <f t="shared" si="51"/>
        <v>31488.745115375928</v>
      </c>
      <c r="AZ67" s="71">
        <f t="shared" si="51"/>
        <v>31488.854496969361</v>
      </c>
    </row>
    <row r="68" spans="2:53" x14ac:dyDescent="0.25">
      <c r="B68" s="74" t="s">
        <v>17</v>
      </c>
      <c r="C68" s="71">
        <f>+Hipotesis!C32</f>
        <v>48732</v>
      </c>
      <c r="D68" s="71">
        <f>+C68</f>
        <v>48732</v>
      </c>
      <c r="E68" s="71">
        <f t="shared" ref="E68:AM68" si="52">+D68</f>
        <v>48732</v>
      </c>
      <c r="F68" s="71">
        <f t="shared" si="52"/>
        <v>48732</v>
      </c>
      <c r="G68" s="71">
        <f t="shared" si="52"/>
        <v>48732</v>
      </c>
      <c r="H68" s="71">
        <f t="shared" si="52"/>
        <v>48732</v>
      </c>
      <c r="I68" s="71">
        <f t="shared" si="52"/>
        <v>48732</v>
      </c>
      <c r="J68" s="71">
        <f t="shared" si="52"/>
        <v>48732</v>
      </c>
      <c r="K68" s="71">
        <f t="shared" si="52"/>
        <v>48732</v>
      </c>
      <c r="L68" s="71">
        <f t="shared" si="52"/>
        <v>48732</v>
      </c>
      <c r="M68" s="71">
        <f t="shared" si="52"/>
        <v>48732</v>
      </c>
      <c r="N68" s="71">
        <f t="shared" si="52"/>
        <v>48732</v>
      </c>
      <c r="O68" s="71">
        <f t="shared" si="52"/>
        <v>48732</v>
      </c>
      <c r="P68" s="71">
        <f t="shared" si="52"/>
        <v>48732</v>
      </c>
      <c r="Q68" s="71">
        <f t="shared" si="52"/>
        <v>48732</v>
      </c>
      <c r="R68" s="71">
        <f t="shared" si="52"/>
        <v>48732</v>
      </c>
      <c r="S68" s="71">
        <f t="shared" si="52"/>
        <v>48732</v>
      </c>
      <c r="T68" s="71">
        <f t="shared" si="52"/>
        <v>48732</v>
      </c>
      <c r="U68" s="71">
        <f t="shared" si="52"/>
        <v>48732</v>
      </c>
      <c r="V68" s="71">
        <f t="shared" si="52"/>
        <v>48732</v>
      </c>
      <c r="W68" s="71">
        <f t="shared" si="52"/>
        <v>48732</v>
      </c>
      <c r="X68" s="71">
        <f t="shared" si="52"/>
        <v>48732</v>
      </c>
      <c r="Y68" s="71">
        <f t="shared" si="52"/>
        <v>48732</v>
      </c>
      <c r="Z68" s="71">
        <f t="shared" si="52"/>
        <v>48732</v>
      </c>
      <c r="AA68" s="71">
        <f t="shared" si="52"/>
        <v>48732</v>
      </c>
      <c r="AB68" s="71">
        <f t="shared" si="52"/>
        <v>48732</v>
      </c>
      <c r="AC68" s="71">
        <f t="shared" si="52"/>
        <v>48732</v>
      </c>
      <c r="AD68" s="71">
        <f t="shared" si="52"/>
        <v>48732</v>
      </c>
      <c r="AE68" s="71">
        <f t="shared" si="52"/>
        <v>48732</v>
      </c>
      <c r="AF68" s="71">
        <f t="shared" si="52"/>
        <v>48732</v>
      </c>
      <c r="AG68" s="71">
        <f t="shared" si="52"/>
        <v>48732</v>
      </c>
      <c r="AH68" s="71">
        <f t="shared" si="52"/>
        <v>48732</v>
      </c>
      <c r="AI68" s="71">
        <f t="shared" si="52"/>
        <v>48732</v>
      </c>
      <c r="AJ68" s="71">
        <f t="shared" si="52"/>
        <v>48732</v>
      </c>
      <c r="AK68" s="71">
        <f t="shared" si="52"/>
        <v>48732</v>
      </c>
      <c r="AL68" s="71">
        <f t="shared" si="52"/>
        <v>48732</v>
      </c>
      <c r="AM68" s="71">
        <f t="shared" si="52"/>
        <v>48732</v>
      </c>
      <c r="AN68" s="71">
        <f t="shared" ref="AN68" si="53">+AM68</f>
        <v>48732</v>
      </c>
      <c r="AO68" s="71">
        <f t="shared" ref="AO68" si="54">+AN68</f>
        <v>48732</v>
      </c>
      <c r="AP68" s="71">
        <f t="shared" ref="AP68" si="55">+AO68</f>
        <v>48732</v>
      </c>
      <c r="AQ68" s="71">
        <f t="shared" ref="AQ68" si="56">+AP68</f>
        <v>48732</v>
      </c>
      <c r="AR68" s="71">
        <f t="shared" ref="AR68" si="57">+AQ68</f>
        <v>48732</v>
      </c>
      <c r="AS68" s="71">
        <f t="shared" ref="AS68" si="58">+AR68</f>
        <v>48732</v>
      </c>
      <c r="AT68" s="71">
        <f t="shared" ref="AT68" si="59">+AS68</f>
        <v>48732</v>
      </c>
      <c r="AU68" s="71">
        <f t="shared" ref="AU68" si="60">+AT68</f>
        <v>48732</v>
      </c>
      <c r="AV68" s="71">
        <f t="shared" ref="AV68" si="61">+AU68</f>
        <v>48732</v>
      </c>
      <c r="AW68" s="71">
        <f t="shared" ref="AW68" si="62">+AV68</f>
        <v>48732</v>
      </c>
      <c r="AX68" s="71">
        <f t="shared" ref="AX68" si="63">+AW68</f>
        <v>48732</v>
      </c>
      <c r="AY68" s="71">
        <f t="shared" ref="AY68" si="64">+AX68</f>
        <v>48732</v>
      </c>
      <c r="AZ68" s="71">
        <f t="shared" ref="AZ68" si="65">+AY68</f>
        <v>48732</v>
      </c>
    </row>
    <row r="69" spans="2:53" x14ac:dyDescent="0.25">
      <c r="B69" s="74" t="s">
        <v>27</v>
      </c>
      <c r="C69" s="72">
        <f>+C68/C67</f>
        <v>52.551964437995665</v>
      </c>
      <c r="D69" s="72">
        <f t="shared" ref="D69:AZ69" si="66">+D68/D67</f>
        <v>26.316170807892462</v>
      </c>
      <c r="E69" s="72">
        <f t="shared" si="66"/>
        <v>17.571997191855818</v>
      </c>
      <c r="F69" s="72">
        <f t="shared" si="66"/>
        <v>13.200824919964202</v>
      </c>
      <c r="G69" s="72">
        <f t="shared" si="66"/>
        <v>10.578931348373052</v>
      </c>
      <c r="H69" s="72">
        <f t="shared" si="66"/>
        <v>8.8317062654954075</v>
      </c>
      <c r="I69" s="72">
        <f t="shared" si="66"/>
        <v>7.5843475554849586</v>
      </c>
      <c r="J69" s="72">
        <f t="shared" si="66"/>
        <v>6.6494463877184984</v>
      </c>
      <c r="K69" s="72">
        <f t="shared" si="66"/>
        <v>5.9228860866317428</v>
      </c>
      <c r="L69" s="72">
        <f t="shared" si="66"/>
        <v>5.3421943848664828</v>
      </c>
      <c r="M69" s="72">
        <f t="shared" si="66"/>
        <v>4.8676080716692036</v>
      </c>
      <c r="N69" s="72">
        <f t="shared" si="66"/>
        <v>4.4726321283809733</v>
      </c>
      <c r="O69" s="72">
        <f t="shared" si="66"/>
        <v>4.1389325633596661</v>
      </c>
      <c r="P69" s="72">
        <f t="shared" si="66"/>
        <v>3.8534066512003085</v>
      </c>
      <c r="Q69" s="72">
        <f t="shared" si="66"/>
        <v>3.6064380279188564</v>
      </c>
      <c r="R69" s="72">
        <f t="shared" si="66"/>
        <v>3.3908105216782936</v>
      </c>
      <c r="S69" s="72">
        <f t="shared" si="66"/>
        <v>3.2010277062015509</v>
      </c>
      <c r="T69" s="72">
        <f t="shared" si="66"/>
        <v>3.0328130174458137</v>
      </c>
      <c r="U69" s="72">
        <f t="shared" si="66"/>
        <v>2.8827826960814211</v>
      </c>
      <c r="V69" s="72">
        <f t="shared" si="66"/>
        <v>2.7479703763400569</v>
      </c>
      <c r="W69" s="72">
        <f t="shared" si="66"/>
        <v>2.6261941319035755</v>
      </c>
      <c r="X69" s="72">
        <f t="shared" si="66"/>
        <v>2.5156823229385745</v>
      </c>
      <c r="Y69" s="72">
        <f t="shared" si="66"/>
        <v>2.4149820577604744</v>
      </c>
      <c r="Z69" s="72">
        <f t="shared" si="66"/>
        <v>2.3228922849447007</v>
      </c>
      <c r="AA69" s="72">
        <f t="shared" si="66"/>
        <v>2.2384138127614981</v>
      </c>
      <c r="AB69" s="72">
        <f t="shared" si="66"/>
        <v>2.1607103487351629</v>
      </c>
      <c r="AC69" s="72">
        <f t="shared" si="66"/>
        <v>2.0891599059976156</v>
      </c>
      <c r="AD69" s="72">
        <f t="shared" si="66"/>
        <v>2.0232401945481464</v>
      </c>
      <c r="AE69" s="72">
        <f t="shared" si="66"/>
        <v>1.9625290993333735</v>
      </c>
      <c r="AF69" s="72">
        <f t="shared" si="66"/>
        <v>1.9066844507308576</v>
      </c>
      <c r="AG69" s="72">
        <f t="shared" si="66"/>
        <v>1.8554353624449118</v>
      </c>
      <c r="AH69" s="72">
        <f t="shared" si="66"/>
        <v>1.808574971747881</v>
      </c>
      <c r="AI69" s="72">
        <f t="shared" si="66"/>
        <v>1.7655573171989805</v>
      </c>
      <c r="AJ69" s="72">
        <f t="shared" si="66"/>
        <v>1.7264186341354275</v>
      </c>
      <c r="AK69" s="72">
        <f t="shared" si="66"/>
        <v>1.6912337163080271</v>
      </c>
      <c r="AL69" s="72">
        <f t="shared" si="66"/>
        <v>1.6600972131574447</v>
      </c>
      <c r="AM69" s="72">
        <f t="shared" si="66"/>
        <v>1.6330974327768841</v>
      </c>
      <c r="AN69" s="72">
        <f t="shared" si="66"/>
        <v>1.6102826385378433</v>
      </c>
      <c r="AO69" s="72">
        <f t="shared" si="66"/>
        <v>1.5916220550143376</v>
      </c>
      <c r="AP69" s="72">
        <f t="shared" si="66"/>
        <v>1.576967109197394</v>
      </c>
      <c r="AQ69" s="72">
        <f t="shared" si="66"/>
        <v>1.5660222403853019</v>
      </c>
      <c r="AR69" s="72">
        <f t="shared" si="66"/>
        <v>1.5583372384772125</v>
      </c>
      <c r="AS69" s="72">
        <f t="shared" si="66"/>
        <v>1.5533317367258106</v>
      </c>
      <c r="AT69" s="72">
        <f t="shared" si="66"/>
        <v>1.5503545930413742</v>
      </c>
      <c r="AU69" s="72">
        <f t="shared" si="66"/>
        <v>1.5487669287316286</v>
      </c>
      <c r="AV69" s="72">
        <f t="shared" si="66"/>
        <v>1.5480237984659921</v>
      </c>
      <c r="AW69" s="72">
        <f t="shared" si="66"/>
        <v>1.5477260645604529</v>
      </c>
      <c r="AX69" s="72">
        <f t="shared" si="66"/>
        <v>1.5476269766975219</v>
      </c>
      <c r="AY69" s="72">
        <f t="shared" si="66"/>
        <v>1.5476005735206071</v>
      </c>
      <c r="AZ69" s="72">
        <f t="shared" si="66"/>
        <v>1.547595197681459</v>
      </c>
    </row>
    <row r="70" spans="2:53" x14ac:dyDescent="0.25">
      <c r="B70" s="74" t="s">
        <v>28</v>
      </c>
      <c r="C70" s="73">
        <f>+Hipotesis!$E$32*$C$5</f>
        <v>720170665.44578314</v>
      </c>
      <c r="D70" s="73">
        <f>+Hipotesis!$E$32*$C$5</f>
        <v>720170665.44578314</v>
      </c>
      <c r="E70" s="73">
        <f>+Hipotesis!$E$32*$C$5</f>
        <v>720170665.44578314</v>
      </c>
      <c r="F70" s="73">
        <f>+Hipotesis!$E$32*$C$5</f>
        <v>720170665.44578314</v>
      </c>
      <c r="G70" s="73">
        <f>+Hipotesis!$E$32*$C$5</f>
        <v>720170665.44578314</v>
      </c>
      <c r="H70" s="73">
        <f>+Hipotesis!$E$32*$C$5</f>
        <v>720170665.44578314</v>
      </c>
      <c r="I70" s="73">
        <f>+Hipotesis!$E$32*$C$5</f>
        <v>720170665.44578314</v>
      </c>
      <c r="J70" s="73">
        <f>+Hipotesis!$E$32*$C$5</f>
        <v>720170665.44578314</v>
      </c>
      <c r="K70" s="73">
        <f>+Hipotesis!$E$32*$C$5</f>
        <v>720170665.44578314</v>
      </c>
      <c r="L70" s="73">
        <f>+Hipotesis!$E$32*$C$5</f>
        <v>720170665.44578314</v>
      </c>
      <c r="M70" s="73">
        <f>+Hipotesis!$E$32*$C$5</f>
        <v>720170665.44578314</v>
      </c>
      <c r="N70" s="73">
        <f>+Hipotesis!$E$32*$C$5</f>
        <v>720170665.44578314</v>
      </c>
      <c r="O70" s="73">
        <f>+Hipotesis!$E$32*$C$5</f>
        <v>720170665.44578314</v>
      </c>
      <c r="P70" s="73">
        <f>+Hipotesis!$E$32*$C$5</f>
        <v>720170665.44578314</v>
      </c>
      <c r="Q70" s="73">
        <f>+Hipotesis!$E$32*$C$5</f>
        <v>720170665.44578314</v>
      </c>
      <c r="R70" s="73">
        <f>+Hipotesis!$E$32*$C$5</f>
        <v>720170665.44578314</v>
      </c>
      <c r="S70" s="73">
        <f>+Hipotesis!$E$32*$C$5</f>
        <v>720170665.44578314</v>
      </c>
      <c r="T70" s="73">
        <f>+Hipotesis!$E$32*$C$5</f>
        <v>720170665.44578314</v>
      </c>
      <c r="U70" s="73">
        <f>+Hipotesis!$E$32*$C$5</f>
        <v>720170665.44578314</v>
      </c>
      <c r="V70" s="73">
        <f>+Hipotesis!$E$32*$C$5</f>
        <v>720170665.44578314</v>
      </c>
      <c r="W70" s="73">
        <f>+Hipotesis!$E$32*$C$5</f>
        <v>720170665.44578314</v>
      </c>
      <c r="X70" s="73">
        <f>+Hipotesis!$E$32*$C$5</f>
        <v>720170665.44578314</v>
      </c>
      <c r="Y70" s="73">
        <f>+Hipotesis!$E$32*$C$5</f>
        <v>720170665.44578314</v>
      </c>
      <c r="Z70" s="73">
        <f>+Hipotesis!$E$32*$C$5</f>
        <v>720170665.44578314</v>
      </c>
      <c r="AA70" s="73">
        <f>+Hipotesis!$E$32*$C$5</f>
        <v>720170665.44578314</v>
      </c>
      <c r="AB70" s="73">
        <f>+Hipotesis!$E$32*$C$5</f>
        <v>720170665.44578314</v>
      </c>
      <c r="AC70" s="73">
        <f>+Hipotesis!$E$32*$C$5</f>
        <v>720170665.44578314</v>
      </c>
      <c r="AD70" s="73">
        <f>+Hipotesis!$E$32*$C$5</f>
        <v>720170665.44578314</v>
      </c>
      <c r="AE70" s="73">
        <f>+Hipotesis!$E$32*$C$5</f>
        <v>720170665.44578314</v>
      </c>
      <c r="AF70" s="73">
        <f>+Hipotesis!$E$32*$C$5</f>
        <v>720170665.44578314</v>
      </c>
      <c r="AG70" s="73">
        <f>+Hipotesis!$E$32*$C$5</f>
        <v>720170665.44578314</v>
      </c>
      <c r="AH70" s="73">
        <f>+Hipotesis!$E$32*$C$5</f>
        <v>720170665.44578314</v>
      </c>
      <c r="AI70" s="73">
        <f>+Hipotesis!$E$32*$C$5</f>
        <v>720170665.44578314</v>
      </c>
      <c r="AJ70" s="73">
        <f>+Hipotesis!$E$32*$C$5</f>
        <v>720170665.44578314</v>
      </c>
      <c r="AK70" s="73">
        <f>+Hipotesis!$E$32*$C$5</f>
        <v>720170665.44578314</v>
      </c>
      <c r="AL70" s="73">
        <f>+Hipotesis!$E$32*$C$5</f>
        <v>720170665.44578314</v>
      </c>
      <c r="AM70" s="73">
        <f>+Hipotesis!$E$32*$C$5</f>
        <v>720170665.44578314</v>
      </c>
      <c r="AN70" s="73">
        <f>+Hipotesis!$E$32*$C$5</f>
        <v>720170665.44578314</v>
      </c>
      <c r="AO70" s="73">
        <f>+Hipotesis!$E$32*$C$5</f>
        <v>720170665.44578314</v>
      </c>
      <c r="AP70" s="73">
        <f>+Hipotesis!$E$32*$C$5</f>
        <v>720170665.44578314</v>
      </c>
      <c r="AQ70" s="73">
        <f>+Hipotesis!$E$32*$C$5</f>
        <v>720170665.44578314</v>
      </c>
      <c r="AR70" s="73">
        <f>+Hipotesis!$E$32*$C$5</f>
        <v>720170665.44578314</v>
      </c>
      <c r="AS70" s="73">
        <f>+Hipotesis!$E$32*$C$5</f>
        <v>720170665.44578314</v>
      </c>
      <c r="AT70" s="73">
        <f>+Hipotesis!$E$32*$C$5</f>
        <v>720170665.44578314</v>
      </c>
      <c r="AU70" s="73">
        <f>+Hipotesis!$E$32*$C$5</f>
        <v>720170665.44578314</v>
      </c>
      <c r="AV70" s="73">
        <f>+Hipotesis!$E$32*$C$5</f>
        <v>720170665.44578314</v>
      </c>
      <c r="AW70" s="73">
        <f>+Hipotesis!$E$32*$C$5</f>
        <v>720170665.44578314</v>
      </c>
      <c r="AX70" s="73">
        <f>+Hipotesis!$E$32*$C$5</f>
        <v>720170665.44578314</v>
      </c>
      <c r="AY70" s="73">
        <f>+Hipotesis!$E$32*$C$5</f>
        <v>720170665.44578314</v>
      </c>
      <c r="AZ70" s="77">
        <f>+Hipotesis!$E$32*$C$5</f>
        <v>720170665.44578314</v>
      </c>
      <c r="BA70" s="78"/>
    </row>
    <row r="71" spans="2:53" x14ac:dyDescent="0.25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</row>
    <row r="72" spans="2:53" x14ac:dyDescent="0.25">
      <c r="B72" s="36" t="s">
        <v>38</v>
      </c>
      <c r="C72" s="38">
        <v>0.8</v>
      </c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</row>
    <row r="73" spans="2:53" x14ac:dyDescent="0.25"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</row>
    <row r="74" spans="2:53" x14ac:dyDescent="0.25">
      <c r="B74" s="81" t="s">
        <v>46</v>
      </c>
      <c r="C74" s="81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</row>
    <row r="75" spans="2:53" x14ac:dyDescent="0.25">
      <c r="B75" s="74" t="s">
        <v>41</v>
      </c>
      <c r="C75" s="73">
        <f>(+Hipotesis!$H$6*$C$72*13+450)*RepartoSimple!C67</f>
        <v>16036774.847725835</v>
      </c>
      <c r="D75" s="73">
        <f>(+Hipotesis!$H$6*$C$72*13+450)*RepartoSimple!D67</f>
        <v>32024568.758501854</v>
      </c>
      <c r="E75" s="73">
        <f>(+Hipotesis!$H$6*$C$72*13+450)*RepartoSimple!E67</f>
        <v>47960628.054757006</v>
      </c>
      <c r="F75" s="73">
        <f>(+Hipotesis!$H$6*$C$72*13+450)*RepartoSimple!F67</f>
        <v>63841769.480881564</v>
      </c>
      <c r="G75" s="73">
        <f>(+Hipotesis!$H$6*$C$72*13+450)*RepartoSimple!G67</f>
        <v>79664381.376994297</v>
      </c>
      <c r="H75" s="73">
        <f>(+Hipotesis!$H$6*$C$72*13+450)*RepartoSimple!H67</f>
        <v>95424824.621990204</v>
      </c>
      <c r="I75" s="73">
        <f>(+Hipotesis!$H$6*$C$72*13+450)*RepartoSimple!I67</f>
        <v>111118855.68697983</v>
      </c>
      <c r="J75" s="73">
        <f>(+Hipotesis!$H$6*$C$72*13+450)*RepartoSimple!J67</f>
        <v>126741983.07011141</v>
      </c>
      <c r="K75" s="73">
        <f>(+Hipotesis!$H$6*$C$72*13+450)*RepartoSimple!K67</f>
        <v>142289419.2410678</v>
      </c>
      <c r="L75" s="73">
        <f>(+Hipotesis!$H$6*$C$72*13+450)*RepartoSimple!L67</f>
        <v>157756150.5221968</v>
      </c>
      <c r="M75" s="73">
        <f>(+Hipotesis!$H$6*$C$72*13+450)*RepartoSimple!M67</f>
        <v>173137197.79596597</v>
      </c>
      <c r="N75" s="73">
        <f>(+Hipotesis!$H$6*$C$72*13+450)*RepartoSimple!N67</f>
        <v>188426858.57173312</v>
      </c>
      <c r="O75" s="73">
        <f>(+Hipotesis!$H$6*$C$72*13+450)*RepartoSimple!O67</f>
        <v>203618688.77944234</v>
      </c>
      <c r="P75" s="73">
        <f>(+Hipotesis!$H$6*$C$72*13+450)*RepartoSimple!P67</f>
        <v>218706224.85050115</v>
      </c>
      <c r="Q75" s="73">
        <f>(+Hipotesis!$H$6*$C$72*13+450)*RepartoSimple!Q67</f>
        <v>233683211.79337156</v>
      </c>
      <c r="R75" s="73">
        <f>(+Hipotesis!$H$6*$C$72*13+450)*RepartoSimple!R67</f>
        <v>248543531.43882024</v>
      </c>
      <c r="S75" s="73">
        <f>(+Hipotesis!$H$6*$C$72*13+450)*RepartoSimple!S67</f>
        <v>263279202.44648057</v>
      </c>
      <c r="T75" s="73">
        <f>(+Hipotesis!$H$6*$C$72*13+450)*RepartoSimple!T67</f>
        <v>277881958.64695728</v>
      </c>
      <c r="U75" s="73">
        <f>(+Hipotesis!$H$6*$C$72*13+450)*RepartoSimple!U67</f>
        <v>292343929.58005613</v>
      </c>
      <c r="V75" s="73">
        <f>(+Hipotesis!$H$6*$C$72*13+450)*RepartoSimple!V67</f>
        <v>306685992.23412466</v>
      </c>
      <c r="W75" s="73">
        <f>(+Hipotesis!$H$6*$C$72*13+450)*RepartoSimple!W67</f>
        <v>320906977.61439317</v>
      </c>
      <c r="X75" s="73">
        <f>(+Hipotesis!$H$6*$C$72*13+450)*RepartoSimple!X67</f>
        <v>335004151.28464895</v>
      </c>
      <c r="Y75" s="73">
        <f>(+Hipotesis!$H$6*$C$72*13+450)*RepartoSimple!Y67</f>
        <v>348973202.01184678</v>
      </c>
      <c r="Z75" s="73">
        <f>(+Hipotesis!$H$6*$C$72*13+450)*RepartoSimple!Z67</f>
        <v>362808050.53252584</v>
      </c>
      <c r="AA75" s="73">
        <f>(+Hipotesis!$H$6*$C$72*13+450)*RepartoSimple!AA67</f>
        <v>376500545.47247714</v>
      </c>
      <c r="AB75" s="73">
        <f>(+Hipotesis!$H$6*$C$72*13+450)*RepartoSimple!AB67</f>
        <v>390040257.82130808</v>
      </c>
      <c r="AC75" s="73">
        <f>(+Hipotesis!$H$6*$C$72*13+450)*RepartoSimple!AC67</f>
        <v>403398523.53015298</v>
      </c>
      <c r="AD75" s="73">
        <f>(+Hipotesis!$H$6*$C$72*13+450)*RepartoSimple!AD67</f>
        <v>416541755.03667635</v>
      </c>
      <c r="AE75" s="73">
        <f>(+Hipotesis!$H$6*$C$72*13+450)*RepartoSimple!AE67</f>
        <v>429427528.88815719</v>
      </c>
      <c r="AF75" s="73">
        <f>(+Hipotesis!$H$6*$C$72*13+450)*RepartoSimple!AF67</f>
        <v>442004979.46830618</v>
      </c>
      <c r="AG75" s="73">
        <f>(+Hipotesis!$H$6*$C$72*13+450)*RepartoSimple!AG67</f>
        <v>454213624.76746106</v>
      </c>
      <c r="AH75" s="73">
        <f>(+Hipotesis!$H$6*$C$72*13+450)*RepartoSimple!AH67</f>
        <v>465982353.32392645</v>
      </c>
      <c r="AI75" s="73">
        <f>(+Hipotesis!$H$6*$C$72*13+450)*RepartoSimple!AI67</f>
        <v>477335973.90928024</v>
      </c>
      <c r="AJ75" s="73">
        <f>(+Hipotesis!$H$6*$C$72*13+450)*RepartoSimple!AJ67</f>
        <v>488157394.06095952</v>
      </c>
      <c r="AK75" s="73">
        <f>(+Hipotesis!$H$6*$C$72*13+450)*RepartoSimple!AK67</f>
        <v>498313162.38041312</v>
      </c>
      <c r="AL75" s="73">
        <f>(+Hipotesis!$H$6*$C$72*13+450)*RepartoSimple!AL67</f>
        <v>507659439.95226926</v>
      </c>
      <c r="AM75" s="73">
        <f>(+Hipotesis!$H$6*$C$72*13+450)*RepartoSimple!AM67</f>
        <v>516052505.24753654</v>
      </c>
      <c r="AN75" s="73">
        <f>(+Hipotesis!$H$6*$C$72*13+450)*RepartoSimple!AN67</f>
        <v>523364036.42969882</v>
      </c>
      <c r="AO75" s="73">
        <f>(+Hipotesis!$H$6*$C$72*13+450)*RepartoSimple!AO67</f>
        <v>529500090.0764972</v>
      </c>
      <c r="AP75" s="73">
        <f>(+Hipotesis!$H$6*$C$72*13+450)*RepartoSimple!AP67</f>
        <v>534420798.36830628</v>
      </c>
      <c r="AQ75" s="73">
        <f>(+Hipotesis!$H$6*$C$72*13+450)*RepartoSimple!AQ67</f>
        <v>538155844.63888514</v>
      </c>
      <c r="AR75" s="73">
        <f>(+Hipotesis!$H$6*$C$72*13+450)*RepartoSimple!AR67</f>
        <v>540809781.53443205</v>
      </c>
      <c r="AS75" s="73">
        <f>(+Hipotesis!$H$6*$C$72*13+450)*RepartoSimple!AS67</f>
        <v>542552502.8377074</v>
      </c>
      <c r="AT75" s="73">
        <f>(+Hipotesis!$H$6*$C$72*13+450)*RepartoSimple!AT67</f>
        <v>543594365.62480676</v>
      </c>
      <c r="AU75" s="73">
        <f>(+Hipotesis!$H$6*$C$72*13+450)*RepartoSimple!AU67</f>
        <v>544151612.39788198</v>
      </c>
      <c r="AV75" s="73">
        <f>(+Hipotesis!$H$6*$C$72*13+450)*RepartoSimple!AV67</f>
        <v>544412832.88600922</v>
      </c>
      <c r="AW75" s="73">
        <f>(+Hipotesis!$H$6*$C$72*13+450)*RepartoSimple!AW67</f>
        <v>544517560.82377052</v>
      </c>
      <c r="AX75" s="73">
        <f>(+Hipotesis!$H$6*$C$72*13+450)*RepartoSimple!AX67</f>
        <v>544552423.92853844</v>
      </c>
      <c r="AY75" s="73">
        <f>(+Hipotesis!$H$6*$C$72*13+450)*RepartoSimple!AY67</f>
        <v>544561714.38386297</v>
      </c>
      <c r="AZ75" s="73">
        <f>(+Hipotesis!$H$6*$C$72*13+450)*RepartoSimple!AZ67</f>
        <v>544563606.01300931</v>
      </c>
      <c r="BA75" s="78"/>
    </row>
    <row r="76" spans="2:53" x14ac:dyDescent="0.25">
      <c r="B76" s="74" t="s">
        <v>42</v>
      </c>
      <c r="C76" s="73">
        <f>(+Hipotesis!$H$7*$C$72*13+450)*RepartoSimple!C67</f>
        <v>15288436.009343229</v>
      </c>
      <c r="D76" s="73">
        <f>(+Hipotesis!$H$7*$C$72*13+450)*RepartoSimple!D67</f>
        <v>30530176.724442735</v>
      </c>
      <c r="E76" s="73">
        <f>(+Hipotesis!$H$7*$C$72*13+450)*RepartoSimple!E67</f>
        <v>45722596.965127617</v>
      </c>
      <c r="F76" s="73">
        <f>(+Hipotesis!$H$7*$C$72*13+450)*RepartoSimple!F67</f>
        <v>60862662.018985145</v>
      </c>
      <c r="G76" s="73">
        <f>(+Hipotesis!$H$7*$C$72*13+450)*RepartoSimple!G67</f>
        <v>75946928.760355309</v>
      </c>
      <c r="H76" s="73">
        <f>(+Hipotesis!$H$7*$C$72*13+450)*RepartoSimple!H67</f>
        <v>90971927.883802816</v>
      </c>
      <c r="I76" s="73">
        <f>(+Hipotesis!$H$7*$C$72*13+450)*RepartoSimple!I67</f>
        <v>105933613.88014665</v>
      </c>
      <c r="J76" s="73">
        <f>(+Hipotesis!$H$7*$C$72*13+450)*RepartoSimple!J67</f>
        <v>120827704.83863489</v>
      </c>
      <c r="K76" s="73">
        <f>(+Hipotesis!$H$7*$C$72*13+450)*RepartoSimple!K67</f>
        <v>135649636.63389999</v>
      </c>
      <c r="L76" s="73">
        <f>(+Hipotesis!$H$7*$C$72*13+450)*RepartoSimple!L67</f>
        <v>150394629.54616129</v>
      </c>
      <c r="M76" s="73">
        <f>(+Hipotesis!$H$7*$C$72*13+450)*RepartoSimple!M67</f>
        <v>165057936.80304718</v>
      </c>
      <c r="N76" s="73">
        <f>(+Hipotesis!$H$7*$C$72*13+450)*RepartoSimple!N67</f>
        <v>179634122.01450384</v>
      </c>
      <c r="O76" s="73">
        <f>(+Hipotesis!$H$7*$C$72*13+450)*RepartoSimple!O67</f>
        <v>194117041.81606895</v>
      </c>
      <c r="P76" s="73">
        <f>(+Hipotesis!$H$7*$C$72*13+450)*RepartoSimple!P67</f>
        <v>208500534.25462189</v>
      </c>
      <c r="Q76" s="73">
        <f>(+Hipotesis!$H$7*$C$72*13+450)*RepartoSimple!Q67</f>
        <v>222778636.2210727</v>
      </c>
      <c r="R76" s="73">
        <f>(+Hipotesis!$H$7*$C$72*13+450)*RepartoSimple!R67</f>
        <v>236945515.04397056</v>
      </c>
      <c r="S76" s="73">
        <f>(+Hipotesis!$H$7*$C$72*13+450)*RepartoSimple!S67</f>
        <v>250993561.82360697</v>
      </c>
      <c r="T76" s="73">
        <f>(+Hipotesis!$H$7*$C$72*13+450)*RepartoSimple!T67</f>
        <v>264914896.12248489</v>
      </c>
      <c r="U76" s="73">
        <f>(+Hipotesis!$H$7*$C$72*13+450)*RepartoSimple!U67</f>
        <v>278702014.74696428</v>
      </c>
      <c r="V76" s="73">
        <f>(+Hipotesis!$H$7*$C$72*13+450)*RepartoSimple!V67</f>
        <v>292374820.48320073</v>
      </c>
      <c r="W76" s="73">
        <f>(+Hipotesis!$H$7*$C$72*13+450)*RepartoSimple!W67</f>
        <v>305932198.88630724</v>
      </c>
      <c r="X76" s="73">
        <f>(+Hipotesis!$H$7*$C$72*13+450)*RepartoSimple!X67</f>
        <v>319371543.11959416</v>
      </c>
      <c r="Y76" s="73">
        <f>(+Hipotesis!$H$7*$C$72*13+450)*RepartoSimple!Y67</f>
        <v>332688743.12906605</v>
      </c>
      <c r="Z76" s="73">
        <f>(+Hipotesis!$H$7*$C$72*13+450)*RepartoSimple!Z67</f>
        <v>345878003.33354867</v>
      </c>
      <c r="AA76" s="73">
        <f>(+Hipotesis!$H$7*$C$72*13+450)*RepartoSimple!AA67</f>
        <v>358931552.73393744</v>
      </c>
      <c r="AB76" s="73">
        <f>(+Hipotesis!$H$7*$C$72*13+450)*RepartoSimple!AB67</f>
        <v>371839448.97838533</v>
      </c>
      <c r="AC76" s="73">
        <f>(+Hipotesis!$H$7*$C$72*13+450)*RepartoSimple!AC67</f>
        <v>384574365.59501666</v>
      </c>
      <c r="AD76" s="73">
        <f>(+Hipotesis!$H$7*$C$72*13+450)*RepartoSimple!AD67</f>
        <v>397104282.34894317</v>
      </c>
      <c r="AE76" s="73">
        <f>(+Hipotesis!$H$7*$C$72*13+450)*RepartoSimple!AE67</f>
        <v>409388755.43220586</v>
      </c>
      <c r="AF76" s="73">
        <f>(+Hipotesis!$H$7*$C$72*13+450)*RepartoSimple!AF67</f>
        <v>421379292.81775469</v>
      </c>
      <c r="AG76" s="73">
        <f>(+Hipotesis!$H$7*$C$72*13+450)*RepartoSimple!AG67</f>
        <v>433018234.82381314</v>
      </c>
      <c r="AH76" s="73">
        <f>(+Hipotesis!$H$7*$C$72*13+450)*RepartoSimple!AH67</f>
        <v>444237788.32851088</v>
      </c>
      <c r="AI76" s="73">
        <f>(+Hipotesis!$H$7*$C$72*13+450)*RepartoSimple!AI67</f>
        <v>455061604.42880106</v>
      </c>
      <c r="AJ76" s="73">
        <f>(+Hipotesis!$H$7*$C$72*13+450)*RepartoSimple!AJ67</f>
        <v>465378054.65586323</v>
      </c>
      <c r="AK76" s="73">
        <f>(+Hipotesis!$H$7*$C$72*13+450)*RepartoSimple!AK67</f>
        <v>475059914.97702998</v>
      </c>
      <c r="AL76" s="73">
        <f>(+Hipotesis!$H$7*$C$72*13+450)*RepartoSimple!AL67</f>
        <v>483970058.56510597</v>
      </c>
      <c r="AM76" s="73">
        <f>(+Hipotesis!$H$7*$C$72*13+450)*RepartoSimple!AM67</f>
        <v>491971470.50156707</v>
      </c>
      <c r="AN76" s="73">
        <f>(+Hipotesis!$H$7*$C$72*13+450)*RepartoSimple!AN67</f>
        <v>498941816.95028949</v>
      </c>
      <c r="AO76" s="73">
        <f>(+Hipotesis!$H$7*$C$72*13+450)*RepartoSimple!AO67</f>
        <v>504791538.25770539</v>
      </c>
      <c r="AP76" s="73">
        <f>(+Hipotesis!$H$7*$C$72*13+450)*RepartoSimple!AP67</f>
        <v>509482626.99308389</v>
      </c>
      <c r="AQ76" s="73">
        <f>(+Hipotesis!$H$7*$C$72*13+450)*RepartoSimple!AQ67</f>
        <v>513043381.34936142</v>
      </c>
      <c r="AR76" s="73">
        <f>(+Hipotesis!$H$7*$C$72*13+450)*RepartoSimple!AR67</f>
        <v>515573475.13602805</v>
      </c>
      <c r="AS76" s="73">
        <f>(+Hipotesis!$H$7*$C$72*13+450)*RepartoSimple!AS67</f>
        <v>517234874.22532332</v>
      </c>
      <c r="AT76" s="73">
        <f>(+Hipotesis!$H$7*$C$72*13+450)*RepartoSimple!AT67</f>
        <v>518228119.60678756</v>
      </c>
      <c r="AU76" s="73">
        <f>(+Hipotesis!$H$7*$C$72*13+450)*RepartoSimple!AU67</f>
        <v>518759363.05894476</v>
      </c>
      <c r="AV76" s="73">
        <f>(+Hipotesis!$H$7*$C$72*13+450)*RepartoSimple!AV67</f>
        <v>519008393.97413701</v>
      </c>
      <c r="AW76" s="73">
        <f>(+Hipotesis!$H$7*$C$72*13+450)*RepartoSimple!AW67</f>
        <v>519108234.89539814</v>
      </c>
      <c r="AX76" s="73">
        <f>(+Hipotesis!$H$7*$C$72*13+450)*RepartoSimple!AX67</f>
        <v>519141471.15090424</v>
      </c>
      <c r="AY76" s="73">
        <f>(+Hipotesis!$H$7*$C$72*13+450)*RepartoSimple!AY67</f>
        <v>519150328.07713002</v>
      </c>
      <c r="AZ76" s="73">
        <f>(+Hipotesis!$H$7*$C$72*13+450)*RepartoSimple!AZ67</f>
        <v>519152131.43543816</v>
      </c>
    </row>
    <row r="77" spans="2:53" x14ac:dyDescent="0.25">
      <c r="B77" s="74" t="s">
        <v>43</v>
      </c>
      <c r="C77" s="73">
        <f>(+Hipotesis!$H$8*$C$72*13+450)*RepartoSimple!C67</f>
        <v>14906414.652176574</v>
      </c>
      <c r="D77" s="73">
        <f>(+Hipotesis!$H$8*$C$72*13+450)*RepartoSimple!D67</f>
        <v>29767300.813546304</v>
      </c>
      <c r="E77" s="73">
        <f>(+Hipotesis!$H$8*$C$72*13+450)*RepartoSimple!E67</f>
        <v>44580098.900896095</v>
      </c>
      <c r="F77" s="73">
        <f>(+Hipotesis!$H$8*$C$72*13+450)*RepartoSimple!F67</f>
        <v>59341850.031999752</v>
      </c>
      <c r="G77" s="73">
        <f>(+Hipotesis!$H$8*$C$72*13+450)*RepartoSimple!G67</f>
        <v>74049197.11665158</v>
      </c>
      <c r="H77" s="73">
        <f>(+Hipotesis!$H$8*$C$72*13+450)*RepartoSimple!H67</f>
        <v>88698757.539040357</v>
      </c>
      <c r="I77" s="73">
        <f>(+Hipotesis!$H$8*$C$72*13+450)*RepartoSimple!I67</f>
        <v>103286586.87755917</v>
      </c>
      <c r="J77" s="73">
        <f>(+Hipotesis!$H$8*$C$72*13+450)*RepartoSimple!J67</f>
        <v>117808510.21613862</v>
      </c>
      <c r="K77" s="73">
        <f>(+Hipotesis!$H$8*$C$72*13+450)*RepartoSimple!K67</f>
        <v>132260077.47596017</v>
      </c>
      <c r="L77" s="73">
        <f>(+Hipotesis!$H$8*$C$72*13+450)*RepartoSimple!L67</f>
        <v>146636628.37097967</v>
      </c>
      <c r="M77" s="73">
        <f>(+Hipotesis!$H$8*$C$72*13+450)*RepartoSimple!M67</f>
        <v>160933534.7392852</v>
      </c>
      <c r="N77" s="73">
        <f>(+Hipotesis!$H$8*$C$72*13+450)*RepartoSimple!N67</f>
        <v>175145496.03317499</v>
      </c>
      <c r="O77" s="73">
        <f>(+Hipotesis!$H$8*$C$72*13+450)*RepartoSimple!O67</f>
        <v>189266522.39613405</v>
      </c>
      <c r="P77" s="73">
        <f>(+Hipotesis!$H$8*$C$72*13+450)*RepartoSimple!P67</f>
        <v>203290605.84747508</v>
      </c>
      <c r="Q77" s="73">
        <f>(+Hipotesis!$H$8*$C$72*13+450)*RepartoSimple!Q67</f>
        <v>217211932.28190586</v>
      </c>
      <c r="R77" s="73">
        <f>(+Hipotesis!$H$8*$C$72*13+450)*RepartoSimple!R67</f>
        <v>231024814.77244955</v>
      </c>
      <c r="S77" s="73">
        <f>(+Hipotesis!$H$8*$C$72*13+450)*RepartoSimple!S67</f>
        <v>244721834.54755667</v>
      </c>
      <c r="T77" s="73">
        <f>(+Hipotesis!$H$8*$C$72*13+450)*RepartoSimple!T67</f>
        <v>258295308.08296749</v>
      </c>
      <c r="U77" s="73">
        <f>(+Hipotesis!$H$8*$C$72*13+450)*RepartoSimple!U67</f>
        <v>271737919.67185986</v>
      </c>
      <c r="V77" s="73">
        <f>(+Hipotesis!$H$8*$C$72*13+450)*RepartoSimple!V67</f>
        <v>285069074.77748626</v>
      </c>
      <c r="W77" s="73">
        <f>(+Hipotesis!$H$8*$C$72*13+450)*RepartoSimple!W67</f>
        <v>298287686.80226529</v>
      </c>
      <c r="X77" s="73">
        <f>(+Hipotesis!$H$8*$C$72*13+450)*RepartoSimple!X67</f>
        <v>311391214.04810542</v>
      </c>
      <c r="Y77" s="73">
        <f>(+Hipotesis!$H$8*$C$72*13+450)*RepartoSimple!Y67</f>
        <v>324375649.1614055</v>
      </c>
      <c r="Z77" s="73">
        <f>(+Hipotesis!$H$8*$C$72*13+450)*RepartoSimple!Z67</f>
        <v>337235341.37866819</v>
      </c>
      <c r="AA77" s="73">
        <f>(+Hipotesis!$H$8*$C$72*13+450)*RepartoSimple!AA67</f>
        <v>349962713.87942308</v>
      </c>
      <c r="AB77" s="73">
        <f>(+Hipotesis!$H$8*$C$72*13+450)*RepartoSimple!AB67</f>
        <v>362548072.747356</v>
      </c>
      <c r="AC77" s="73">
        <f>(+Hipotesis!$H$8*$C$72*13+450)*RepartoSimple!AC67</f>
        <v>374964774.33359993</v>
      </c>
      <c r="AD77" s="73">
        <f>(+Hipotesis!$H$8*$C$72*13+450)*RepartoSimple!AD67</f>
        <v>387181598.51215798</v>
      </c>
      <c r="AE77" s="73">
        <f>(+Hipotesis!$H$8*$C$72*13+450)*RepartoSimple!AE67</f>
        <v>399159112.06885588</v>
      </c>
      <c r="AF77" s="73">
        <f>(+Hipotesis!$H$8*$C$72*13+450)*RepartoSimple!AF67</f>
        <v>410850034.67612481</v>
      </c>
      <c r="AG77" s="73">
        <f>(+Hipotesis!$H$8*$C$72*13+450)*RepartoSimple!AG67</f>
        <v>422198147.42937934</v>
      </c>
      <c r="AH77" s="73">
        <f>(+Hipotesis!$H$8*$C$72*13+450)*RepartoSimple!AH67</f>
        <v>433137351.19430977</v>
      </c>
      <c r="AI77" s="73">
        <f>(+Hipotesis!$H$8*$C$72*13+450)*RepartoSimple!AI67</f>
        <v>443690706.08366716</v>
      </c>
      <c r="AJ77" s="73">
        <f>(+Hipotesis!$H$8*$C$72*13+450)*RepartoSimple!AJ67</f>
        <v>453749372.95640349</v>
      </c>
      <c r="AK77" s="73">
        <f>(+Hipotesis!$H$8*$C$72*13+450)*RepartoSimple!AK67</f>
        <v>463189306.80336905</v>
      </c>
      <c r="AL77" s="73">
        <f>(+Hipotesis!$H$8*$C$72*13+450)*RepartoSimple!AL67</f>
        <v>471876807.2679767</v>
      </c>
      <c r="AM77" s="73">
        <f>(+Hipotesis!$H$8*$C$72*13+450)*RepartoSimple!AM67</f>
        <v>479678283.10598087</v>
      </c>
      <c r="AN77" s="73">
        <f>(+Hipotesis!$H$8*$C$72*13+450)*RepartoSimple!AN67</f>
        <v>486474457.31048971</v>
      </c>
      <c r="AO77" s="73">
        <f>(+Hipotesis!$H$8*$C$72*13+450)*RepartoSimple!AO67</f>
        <v>492178008.10893142</v>
      </c>
      <c r="AP77" s="73">
        <f>(+Hipotesis!$H$8*$C$72*13+450)*RepartoSimple!AP67</f>
        <v>496751877.78513449</v>
      </c>
      <c r="AQ77" s="73">
        <f>(+Hipotesis!$H$8*$C$72*13+450)*RepartoSimple!AQ67</f>
        <v>500223657.42804754</v>
      </c>
      <c r="AR77" s="73">
        <f>(+Hipotesis!$H$8*$C$72*13+450)*RepartoSimple!AR67</f>
        <v>502690530.23765999</v>
      </c>
      <c r="AS77" s="73">
        <f>(+Hipotesis!$H$8*$C$72*13+450)*RepartoSimple!AS67</f>
        <v>504310414.94742686</v>
      </c>
      <c r="AT77" s="73">
        <f>(+Hipotesis!$H$8*$C$72*13+450)*RepartoSimple!AT67</f>
        <v>505278841.5084182</v>
      </c>
      <c r="AU77" s="73">
        <f>(+Hipotesis!$H$8*$C$72*13+450)*RepartoSimple!AU67</f>
        <v>505796810.46052486</v>
      </c>
      <c r="AV77" s="73">
        <f>(+Hipotesis!$H$8*$C$72*13+450)*RepartoSimple!AV67</f>
        <v>506039618.69027436</v>
      </c>
      <c r="AW77" s="73">
        <f>(+Hipotesis!$H$8*$C$72*13+450)*RepartoSimple!AW67</f>
        <v>506136964.8263123</v>
      </c>
      <c r="AX77" s="73">
        <f>(+Hipotesis!$H$8*$C$72*13+450)*RepartoSimple!AX67</f>
        <v>506169370.5874874</v>
      </c>
      <c r="AY77" s="73">
        <f>(+Hipotesis!$H$8*$C$72*13+450)*RepartoSimple!AY67</f>
        <v>506178006.20036405</v>
      </c>
      <c r="AZ77" s="73">
        <f>(+Hipotesis!$H$8*$C$72*13+450)*RepartoSimple!AZ67</f>
        <v>506179764.49707216</v>
      </c>
    </row>
    <row r="78" spans="2:53" x14ac:dyDescent="0.25">
      <c r="B78" s="74" t="s">
        <v>44</v>
      </c>
      <c r="C78" s="73">
        <f>(+Hipotesis!$H$9*$C$72*13+450)*RepartoSimple!C67</f>
        <v>14251193.995943023</v>
      </c>
      <c r="D78" s="73">
        <f>(+Hipotesis!$H$9*$C$72*13+450)*RepartoSimple!D67</f>
        <v>28458860.733992673</v>
      </c>
      <c r="E78" s="73">
        <f>(+Hipotesis!$H$9*$C$72*13+450)*RepartoSimple!E67</f>
        <v>42620553.138995752</v>
      </c>
      <c r="F78" s="73">
        <f>(+Hipotesis!$H$9*$C$72*13+450)*RepartoSimple!F67</f>
        <v>56733442.388220541</v>
      </c>
      <c r="G78" s="73">
        <f>(+Hipotesis!$H$9*$C$72*13+450)*RepartoSimple!G67</f>
        <v>70794318.954433307</v>
      </c>
      <c r="H78" s="73">
        <f>(+Hipotesis!$H$9*$C$72*13+450)*RepartoSimple!H67</f>
        <v>84799948.906788573</v>
      </c>
      <c r="I78" s="73">
        <f>(+Hipotesis!$H$9*$C$72*13+450)*RepartoSimple!I67</f>
        <v>98746561.203165621</v>
      </c>
      <c r="J78" s="73">
        <f>(+Hipotesis!$H$9*$C$72*13+450)*RepartoSimple!J67</f>
        <v>112630164.43850763</v>
      </c>
      <c r="K78" s="73">
        <f>(+Hipotesis!$H$9*$C$72*13+450)*RepartoSimple!K67</f>
        <v>126446504.13995712</v>
      </c>
      <c r="L78" s="73">
        <f>(+Hipotesis!$H$9*$C$72*13+450)*RepartoSimple!L67</f>
        <v>140191124.86721933</v>
      </c>
      <c r="M78" s="73">
        <f>(+Hipotesis!$H$9*$C$72*13+450)*RepartoSimple!M67</f>
        <v>153859601.89209566</v>
      </c>
      <c r="N78" s="73">
        <f>(+Hipotesis!$H$9*$C$72*13+450)*RepartoSimple!N67</f>
        <v>167446867.65573004</v>
      </c>
      <c r="O78" s="73">
        <f>(+Hipotesis!$H$9*$C$72*13+450)*RepartoSimple!O67</f>
        <v>180947195.58944756</v>
      </c>
      <c r="P78" s="73">
        <f>(+Hipotesis!$H$9*$C$72*13+450)*RepartoSimple!P67</f>
        <v>194354841.79706007</v>
      </c>
      <c r="Q78" s="73">
        <f>(+Hipotesis!$H$9*$C$72*13+450)*RepartoSimple!Q67</f>
        <v>207664247.73586202</v>
      </c>
      <c r="R78" s="73">
        <f>(+Hipotesis!$H$9*$C$72*13+450)*RepartoSimple!R67</f>
        <v>220869976.4512617</v>
      </c>
      <c r="S78" s="73">
        <f>(+Hipotesis!$H$9*$C$72*13+450)*RepartoSimple!S67</f>
        <v>233964935.26839197</v>
      </c>
      <c r="T78" s="73">
        <f>(+Hipotesis!$H$9*$C$72*13+450)*RepartoSimple!T67</f>
        <v>246941778.39704418</v>
      </c>
      <c r="U78" s="73">
        <f>(+Hipotesis!$H$9*$C$72*13+450)*RepartoSimple!U67</f>
        <v>259793511.69680473</v>
      </c>
      <c r="V78" s="73">
        <f>(+Hipotesis!$H$9*$C$72*13+450)*RepartoSimple!V67</f>
        <v>272538687.65181202</v>
      </c>
      <c r="W78" s="73">
        <f>(+Hipotesis!$H$9*$C$72*13+450)*RepartoSimple!W67</f>
        <v>285176267.42655176</v>
      </c>
      <c r="X78" s="73">
        <f>(+Hipotesis!$H$9*$C$72*13+450)*RepartoSimple!X67</f>
        <v>297703821.04484087</v>
      </c>
      <c r="Y78" s="73">
        <f>(+Hipotesis!$H$9*$C$72*13+450)*RepartoSimple!Y67</f>
        <v>310117517.29877907</v>
      </c>
      <c r="Z78" s="73">
        <f>(+Hipotesis!$H$9*$C$72*13+450)*RepartoSimple!Z67</f>
        <v>322411953.80766618</v>
      </c>
      <c r="AA78" s="73">
        <f>(+Hipotesis!$H$9*$C$72*13+450)*RepartoSimple!AA67</f>
        <v>334579886.79485196</v>
      </c>
      <c r="AB78" s="73">
        <f>(+Hipotesis!$H$9*$C$72*13+450)*RepartoSimple!AB67</f>
        <v>346612048.44609684</v>
      </c>
      <c r="AC78" s="73">
        <f>(+Hipotesis!$H$9*$C$72*13+450)*RepartoSimple!AC67</f>
        <v>358482966.25056416</v>
      </c>
      <c r="AD78" s="73">
        <f>(+Hipotesis!$H$9*$C$72*13+450)*RepartoSimple!AD67</f>
        <v>370162792.38216424</v>
      </c>
      <c r="AE78" s="73">
        <f>(+Hipotesis!$H$9*$C$72*13+450)*RepartoSimple!AE67</f>
        <v>381613826.93798983</v>
      </c>
      <c r="AF78" s="73">
        <f>(+Hipotesis!$H$9*$C$72*13+450)*RepartoSimple!AF67</f>
        <v>392790867.82645178</v>
      </c>
      <c r="AG78" s="73">
        <f>(+Hipotesis!$H$9*$C$72*13+450)*RepartoSimple!AG67</f>
        <v>403640167.27961379</v>
      </c>
      <c r="AH78" s="73">
        <f>(+Hipotesis!$H$9*$C$72*13+450)*RepartoSimple!AH67</f>
        <v>414098531.59141093</v>
      </c>
      <c r="AI78" s="73">
        <f>(+Hipotesis!$H$9*$C$72*13+450)*RepartoSimple!AI67</f>
        <v>424188007.25310576</v>
      </c>
      <c r="AJ78" s="73">
        <f>(+Hipotesis!$H$9*$C$72*13+450)*RepartoSimple!AJ67</f>
        <v>433804539.21527004</v>
      </c>
      <c r="AK78" s="73">
        <f>(+Hipotesis!$H$9*$C$72*13+450)*RepartoSimple!AK67</f>
        <v>442829534.94369173</v>
      </c>
      <c r="AL78" s="73">
        <f>(+Hipotesis!$H$9*$C$72*13+450)*RepartoSimple!AL67</f>
        <v>451135170.96347672</v>
      </c>
      <c r="AM78" s="73">
        <f>(+Hipotesis!$H$9*$C$72*13+450)*RepartoSimple!AM67</f>
        <v>458593728.11597252</v>
      </c>
      <c r="AN78" s="73">
        <f>(+Hipotesis!$H$9*$C$72*13+450)*RepartoSimple!AN67</f>
        <v>465091172.28874254</v>
      </c>
      <c r="AO78" s="73">
        <f>(+Hipotesis!$H$9*$C$72*13+450)*RepartoSimple!AO67</f>
        <v>470544019.99162328</v>
      </c>
      <c r="AP78" s="73">
        <f>(+Hipotesis!$H$9*$C$72*13+450)*RepartoSimple!AP67</f>
        <v>474916842.40322936</v>
      </c>
      <c r="AQ78" s="73">
        <f>(+Hipotesis!$H$9*$C$72*13+450)*RepartoSimple!AQ67</f>
        <v>478236017.82916558</v>
      </c>
      <c r="AR78" s="73">
        <f>(+Hipotesis!$H$9*$C$72*13+450)*RepartoSimple!AR67</f>
        <v>480594457.72188455</v>
      </c>
      <c r="AS78" s="73">
        <f>(+Hipotesis!$H$9*$C$72*13+450)*RepartoSimple!AS67</f>
        <v>482143139.3994453</v>
      </c>
      <c r="AT78" s="73">
        <f>(+Hipotesis!$H$9*$C$72*13+450)*RepartoSimple!AT67</f>
        <v>483068998.17323816</v>
      </c>
      <c r="AU78" s="73">
        <f>(+Hipotesis!$H$9*$C$72*13+450)*RepartoSimple!AU67</f>
        <v>483564199.48036599</v>
      </c>
      <c r="AV78" s="73">
        <f>(+Hipotesis!$H$9*$C$72*13+450)*RepartoSimple!AV67</f>
        <v>483796334.92451626</v>
      </c>
      <c r="AW78" s="73">
        <f>(+Hipotesis!$H$9*$C$72*13+450)*RepartoSimple!AW67</f>
        <v>483889402.15106297</v>
      </c>
      <c r="AX78" s="73">
        <f>(+Hipotesis!$H$9*$C$72*13+450)*RepartoSimple!AX67</f>
        <v>483920383.49700487</v>
      </c>
      <c r="AY78" s="73">
        <f>(+Hipotesis!$H$9*$C$72*13+450)*RepartoSimple!AY67</f>
        <v>483928639.5261876</v>
      </c>
      <c r="AZ78" s="73">
        <f>(+Hipotesis!$H$9*$C$72*13+450)*RepartoSimple!AZ67</f>
        <v>483930320.53587872</v>
      </c>
    </row>
    <row r="79" spans="2:53" x14ac:dyDescent="0.25">
      <c r="B79" s="74" t="s">
        <v>45</v>
      </c>
      <c r="C79" s="73">
        <f>(+Hipotesis!$H$10*$C$72*13+450)*RepartoSimple!C67</f>
        <v>12202184.592777427</v>
      </c>
      <c r="D79" s="73">
        <f>(+Hipotesis!$H$10*$C$72*13+450)*RepartoSimple!D67</f>
        <v>24367100.193512253</v>
      </c>
      <c r="E79" s="73">
        <f>(+Hipotesis!$H$10*$C$72*13+450)*RepartoSimple!E67</f>
        <v>36492651.562834345</v>
      </c>
      <c r="F79" s="73">
        <f>(+Hipotesis!$H$10*$C$72*13+450)*RepartoSimple!F67</f>
        <v>48576416.60073141</v>
      </c>
      <c r="G79" s="73">
        <f>(+Hipotesis!$H$10*$C$72*13+450)*RepartoSimple!G67</f>
        <v>60615647.239653982</v>
      </c>
      <c r="H79" s="73">
        <f>(+Hipotesis!$H$10*$C$72*13+450)*RepartoSimple!H67</f>
        <v>72607574.517145425</v>
      </c>
      <c r="I79" s="73">
        <f>(+Hipotesis!$H$10*$C$72*13+450)*RepartoSimple!I67</f>
        <v>84548969.584305286</v>
      </c>
      <c r="J79" s="73">
        <f>(+Hipotesis!$H$10*$C$72*13+450)*RepartoSimple!J67</f>
        <v>96436414.912658274</v>
      </c>
      <c r="K79" s="73">
        <f>(+Hipotesis!$H$10*$C$72*13+450)*RepartoSimple!K67</f>
        <v>108266267.72931346</v>
      </c>
      <c r="L79" s="73">
        <f>(+Hipotesis!$H$10*$C$72*13+450)*RepartoSimple!L67</f>
        <v>120034713.18865621</v>
      </c>
      <c r="M79" s="73">
        <f>(+Hipotesis!$H$10*$C$72*13+450)*RepartoSimple!M67</f>
        <v>131737962.74144161</v>
      </c>
      <c r="N79" s="73">
        <f>(+Hipotesis!$H$10*$C$72*13+450)*RepartoSimple!N67</f>
        <v>143371677.43272918</v>
      </c>
      <c r="O79" s="73">
        <f>(+Hipotesis!$H$10*$C$72*13+450)*RepartoSimple!O67</f>
        <v>154930954.04893035</v>
      </c>
      <c r="P79" s="73">
        <f>(+Hipotesis!$H$10*$C$72*13+450)*RepartoSimple!P67</f>
        <v>166410874.54025999</v>
      </c>
      <c r="Q79" s="73">
        <f>(+Hipotesis!$H$10*$C$72*13+450)*RepartoSimple!Q67</f>
        <v>177806679.56064647</v>
      </c>
      <c r="R79" s="73">
        <f>(+Hipotesis!$H$10*$C$72*13+450)*RepartoSimple!R67</f>
        <v>189113713.87042576</v>
      </c>
      <c r="S79" s="73">
        <f>(+Hipotesis!$H$10*$C$72*13+450)*RepartoSimple!S67</f>
        <v>200325904.56595132</v>
      </c>
      <c r="T79" s="73">
        <f>(+Hipotesis!$H$10*$C$72*13+450)*RepartoSimple!T67</f>
        <v>211436962.02067456</v>
      </c>
      <c r="U79" s="73">
        <f>(+Hipotesis!$H$10*$C$72*13+450)*RepartoSimple!U67</f>
        <v>222440897.69830731</v>
      </c>
      <c r="V79" s="73">
        <f>(+Hipotesis!$H$10*$C$72*13+450)*RepartoSimple!V67</f>
        <v>233353596.64231855</v>
      </c>
      <c r="W79" s="73">
        <f>(+Hipotesis!$H$10*$C$72*13+450)*RepartoSimple!W67</f>
        <v>244174169.37897655</v>
      </c>
      <c r="X79" s="73">
        <f>(+Hipotesis!$H$10*$C$72*13+450)*RepartoSimple!X67</f>
        <v>254900535.30942398</v>
      </c>
      <c r="Y79" s="73">
        <f>(+Hipotesis!$H$10*$C$72*13+450)*RepartoSimple!Y67</f>
        <v>265529414.06950158</v>
      </c>
      <c r="Z79" s="73">
        <f>(+Hipotesis!$H$10*$C$72*13+450)*RepartoSimple!Z67</f>
        <v>276056180.02246869</v>
      </c>
      <c r="AA79" s="73">
        <f>(+Hipotesis!$H$10*$C$72*13+450)*RepartoSimple!AA67</f>
        <v>286474630.88802099</v>
      </c>
      <c r="AB79" s="73">
        <f>(+Hipotesis!$H$10*$C$72*13+450)*RepartoSimple!AB67</f>
        <v>296776831.36051637</v>
      </c>
      <c r="AC79" s="73">
        <f>(+Hipotesis!$H$10*$C$72*13+450)*RepartoSimple!AC67</f>
        <v>306940971.31798476</v>
      </c>
      <c r="AD79" s="73">
        <f>(+Hipotesis!$H$10*$C$72*13+450)*RepartoSimple!AD67</f>
        <v>316941494.39765811</v>
      </c>
      <c r="AE79" s="73">
        <f>(+Hipotesis!$H$10*$C$72*13+450)*RepartoSimple!AE67</f>
        <v>326746121.11653048</v>
      </c>
      <c r="AF79" s="73">
        <f>(+Hipotesis!$H$10*$C$72*13+450)*RepartoSimple!AF67</f>
        <v>336316148.45324761</v>
      </c>
      <c r="AG79" s="73">
        <f>(+Hipotesis!$H$10*$C$72*13+450)*RepartoSimple!AG67</f>
        <v>345605556.391101</v>
      </c>
      <c r="AH79" s="73">
        <f>(+Hipotesis!$H$10*$C$72*13+450)*RepartoSimple!AH67</f>
        <v>354560237.09416306</v>
      </c>
      <c r="AI79" s="73">
        <f>(+Hipotesis!$H$10*$C$72*13+450)*RepartoSimple!AI67</f>
        <v>363199067.25136828</v>
      </c>
      <c r="AJ79" s="73">
        <f>(+Hipotesis!$H$10*$C$72*13+450)*RepartoSimple!AJ67</f>
        <v>371432952.64918673</v>
      </c>
      <c r="AK79" s="73">
        <f>(+Hipotesis!$H$10*$C$72*13+450)*RepartoSimple!AK67</f>
        <v>379160351.76104915</v>
      </c>
      <c r="AL79" s="73">
        <f>(+Hipotesis!$H$10*$C$72*13+450)*RepartoSimple!AL67</f>
        <v>386271819.32669234</v>
      </c>
      <c r="AM79" s="73">
        <f>(+Hipotesis!$H$10*$C$72*13+450)*RepartoSimple!AM67</f>
        <v>392657999.403705</v>
      </c>
      <c r="AN79" s="73">
        <f>(+Hipotesis!$H$10*$C$72*13+450)*RepartoSimple!AN67</f>
        <v>398221253.48613322</v>
      </c>
      <c r="AO79" s="73">
        <f>(+Hipotesis!$H$10*$C$72*13+450)*RepartoSimple!AO67</f>
        <v>402890101.1802839</v>
      </c>
      <c r="AP79" s="73">
        <f>(+Hipotesis!$H$10*$C$72*13+450)*RepartoSimple!AP67</f>
        <v>406634207.55291778</v>
      </c>
      <c r="AQ79" s="73">
        <f>(+Hipotesis!$H$10*$C$72*13+450)*RepartoSimple!AQ67</f>
        <v>409476158.28733444</v>
      </c>
      <c r="AR79" s="73">
        <f>(+Hipotesis!$H$10*$C$72*13+450)*RepartoSimple!AR67</f>
        <v>411495506.20513833</v>
      </c>
      <c r="AS79" s="73">
        <f>(+Hipotesis!$H$10*$C$72*13+450)*RepartoSimple!AS67</f>
        <v>412821521.39449215</v>
      </c>
      <c r="AT79" s="73">
        <f>(+Hipotesis!$H$10*$C$72*13+450)*RepartoSimple!AT67</f>
        <v>413614261.96541411</v>
      </c>
      <c r="AU79" s="73">
        <f>(+Hipotesis!$H$10*$C$72*13+450)*RepartoSimple!AU67</f>
        <v>414038264.17616767</v>
      </c>
      <c r="AV79" s="73">
        <f>(+Hipotesis!$H$10*$C$72*13+450)*RepartoSimple!AV67</f>
        <v>414237023.63034779</v>
      </c>
      <c r="AW79" s="73">
        <f>(+Hipotesis!$H$10*$C$72*13+450)*RepartoSimple!AW67</f>
        <v>414316709.82914513</v>
      </c>
      <c r="AX79" s="73">
        <f>(+Hipotesis!$H$10*$C$72*13+450)*RepartoSimple!AX67</f>
        <v>414343236.73645014</v>
      </c>
      <c r="AY79" s="73">
        <f>(+Hipotesis!$H$10*$C$72*13+450)*RepartoSimple!AY67</f>
        <v>414350305.72955483</v>
      </c>
      <c r="AZ79" s="73">
        <f>(+Hipotesis!$H$10*$C$72*13+450)*RepartoSimple!AZ67</f>
        <v>414351745.04688913</v>
      </c>
    </row>
    <row r="80" spans="2:53" x14ac:dyDescent="0.25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</row>
    <row r="81" spans="2:52" x14ac:dyDescent="0.25">
      <c r="B81" s="81" t="s">
        <v>47</v>
      </c>
      <c r="C81" s="81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</row>
    <row r="82" spans="2:52" x14ac:dyDescent="0.25">
      <c r="B82" s="74" t="s">
        <v>41</v>
      </c>
      <c r="C82" s="75">
        <f>+C75/C$70</f>
        <v>2.2268020091875205E-2</v>
      </c>
      <c r="D82" s="75">
        <f t="shared" ref="D82:AM82" si="67">+D75/D$70</f>
        <v>4.4468027226128068E-2</v>
      </c>
      <c r="E82" s="75">
        <f t="shared" si="67"/>
        <v>6.6596197756915776E-2</v>
      </c>
      <c r="F82" s="75">
        <f t="shared" si="67"/>
        <v>8.8648111543621025E-2</v>
      </c>
      <c r="G82" s="75">
        <f t="shared" si="67"/>
        <v>0.11061875358069788</v>
      </c>
      <c r="H82" s="75">
        <f t="shared" si="67"/>
        <v>0.13250307073105036</v>
      </c>
      <c r="I82" s="75">
        <f t="shared" si="67"/>
        <v>0.15429517060125969</v>
      </c>
      <c r="J82" s="75">
        <f t="shared" si="67"/>
        <v>0.17598881647263231</v>
      </c>
      <c r="K82" s="75">
        <f t="shared" si="67"/>
        <v>0.19757736057326236</v>
      </c>
      <c r="L82" s="75">
        <f t="shared" si="67"/>
        <v>0.21905384111215678</v>
      </c>
      <c r="M82" s="75">
        <f t="shared" si="67"/>
        <v>0.24041134428711372</v>
      </c>
      <c r="N82" s="75">
        <f t="shared" si="67"/>
        <v>0.26164195184914613</v>
      </c>
      <c r="O82" s="75">
        <f t="shared" si="67"/>
        <v>0.28273671582194071</v>
      </c>
      <c r="P82" s="75">
        <f t="shared" si="67"/>
        <v>0.30368666115430121</v>
      </c>
      <c r="Q82" s="75">
        <f t="shared" si="67"/>
        <v>0.32448310241673406</v>
      </c>
      <c r="R82" s="75">
        <f t="shared" si="67"/>
        <v>0.34511754416569113</v>
      </c>
      <c r="S82" s="75">
        <f t="shared" si="67"/>
        <v>0.36557890383317915</v>
      </c>
      <c r="T82" s="75">
        <f t="shared" si="67"/>
        <v>0.38585570334907948</v>
      </c>
      <c r="U82" s="75">
        <f t="shared" si="67"/>
        <v>0.40593701410914351</v>
      </c>
      <c r="V82" s="75">
        <f t="shared" si="67"/>
        <v>0.42585182505911578</v>
      </c>
      <c r="W82" s="75">
        <f t="shared" si="67"/>
        <v>0.44559851297990993</v>
      </c>
      <c r="X82" s="75">
        <f t="shared" si="67"/>
        <v>0.46517328094345878</v>
      </c>
      <c r="Y82" s="75">
        <f t="shared" si="67"/>
        <v>0.48457014254507796</v>
      </c>
      <c r="Z82" s="75">
        <f t="shared" si="67"/>
        <v>0.5037806563642091</v>
      </c>
      <c r="AA82" s="75">
        <f t="shared" si="67"/>
        <v>0.52279350373070888</v>
      </c>
      <c r="AB82" s="75">
        <f t="shared" si="67"/>
        <v>0.5415942033405019</v>
      </c>
      <c r="AC82" s="75">
        <f t="shared" si="67"/>
        <v>0.5601429534490282</v>
      </c>
      <c r="AD82" s="75">
        <f t="shared" si="67"/>
        <v>0.57839311571908925</v>
      </c>
      <c r="AE82" s="75">
        <f t="shared" si="67"/>
        <v>0.5962857826517316</v>
      </c>
      <c r="AF82" s="75">
        <f t="shared" si="67"/>
        <v>0.61375032429945842</v>
      </c>
      <c r="AG82" s="75">
        <f t="shared" si="67"/>
        <v>0.63070275777798368</v>
      </c>
      <c r="AH82" s="75">
        <f t="shared" si="67"/>
        <v>0.64704434057375138</v>
      </c>
      <c r="AI82" s="75">
        <f t="shared" si="67"/>
        <v>0.66280952114845015</v>
      </c>
      <c r="AJ82" s="75">
        <f t="shared" si="67"/>
        <v>0.67783570962140172</v>
      </c>
      <c r="AK82" s="75">
        <f t="shared" si="67"/>
        <v>0.69193760075184263</v>
      </c>
      <c r="AL82" s="75">
        <f t="shared" si="67"/>
        <v>0.70491546561123786</v>
      </c>
      <c r="AM82" s="75">
        <f t="shared" si="67"/>
        <v>0.71656973826905579</v>
      </c>
      <c r="AN82" s="75">
        <f t="shared" ref="AN82:AZ82" si="68">+AN75/AN$70</f>
        <v>0.72672223618791565</v>
      </c>
      <c r="AO82" s="75">
        <f t="shared" si="68"/>
        <v>0.73524251331278323</v>
      </c>
      <c r="AP82" s="75">
        <f t="shared" si="68"/>
        <v>0.74207521079396044</v>
      </c>
      <c r="AQ82" s="75">
        <f t="shared" si="68"/>
        <v>0.74726154571398506</v>
      </c>
      <c r="AR82" s="75">
        <f t="shared" si="68"/>
        <v>0.75094669566924488</v>
      </c>
      <c r="AS82" s="75">
        <f t="shared" si="68"/>
        <v>0.75336656832845206</v>
      </c>
      <c r="AT82" s="75">
        <f t="shared" si="68"/>
        <v>0.75481325706084368</v>
      </c>
      <c r="AU82" s="75">
        <f t="shared" si="68"/>
        <v>0.7555870275013965</v>
      </c>
      <c r="AV82" s="75">
        <f t="shared" si="68"/>
        <v>0.75594974775738688</v>
      </c>
      <c r="AW82" s="75">
        <f t="shared" si="68"/>
        <v>0.75609516875658367</v>
      </c>
      <c r="AX82" s="75">
        <f t="shared" si="68"/>
        <v>0.75614357826066458</v>
      </c>
      <c r="AY82" s="75">
        <f t="shared" si="68"/>
        <v>0.75615647861299817</v>
      </c>
      <c r="AZ82" s="75">
        <f t="shared" si="68"/>
        <v>0.75615910525309493</v>
      </c>
    </row>
    <row r="83" spans="2:52" x14ac:dyDescent="0.25">
      <c r="B83" s="74" t="s">
        <v>42</v>
      </c>
      <c r="C83" s="75">
        <f>+C76/C$70</f>
        <v>2.1228906900671581E-2</v>
      </c>
      <c r="D83" s="75">
        <f t="shared" ref="D83:AM83" si="69">+D76/D$70</f>
        <v>4.2392974595188017E-2</v>
      </c>
      <c r="E83" s="75">
        <f t="shared" si="69"/>
        <v>6.3488557864024478E-2</v>
      </c>
      <c r="F83" s="75">
        <f t="shared" si="69"/>
        <v>8.4511442827668315E-2</v>
      </c>
      <c r="G83" s="75">
        <f t="shared" si="69"/>
        <v>0.10545684850040986</v>
      </c>
      <c r="H83" s="75">
        <f t="shared" si="69"/>
        <v>0.12631995754435724</v>
      </c>
      <c r="I83" s="75">
        <f t="shared" si="69"/>
        <v>0.14709515252828873</v>
      </c>
      <c r="J83" s="75">
        <f t="shared" si="69"/>
        <v>0.16777648776327617</v>
      </c>
      <c r="K83" s="75">
        <f t="shared" si="69"/>
        <v>0.18835762568853501</v>
      </c>
      <c r="L83" s="75">
        <f t="shared" si="69"/>
        <v>0.20883192937755601</v>
      </c>
      <c r="M83" s="75">
        <f t="shared" si="69"/>
        <v>0.22919280765327604</v>
      </c>
      <c r="N83" s="75">
        <f t="shared" si="69"/>
        <v>0.24943271176327481</v>
      </c>
      <c r="O83" s="75">
        <f t="shared" si="69"/>
        <v>0.26954311127892328</v>
      </c>
      <c r="P83" s="75">
        <f t="shared" si="69"/>
        <v>0.28951544996012962</v>
      </c>
      <c r="Q83" s="75">
        <f t="shared" si="69"/>
        <v>0.30934144767361982</v>
      </c>
      <c r="R83" s="75">
        <f t="shared" si="69"/>
        <v>0.32901300540657552</v>
      </c>
      <c r="S83" s="75">
        <f t="shared" si="69"/>
        <v>0.34851955774711102</v>
      </c>
      <c r="T83" s="75">
        <f t="shared" si="69"/>
        <v>0.36785016223689632</v>
      </c>
      <c r="U83" s="75">
        <f t="shared" si="69"/>
        <v>0.38699440024323778</v>
      </c>
      <c r="V83" s="75">
        <f t="shared" si="69"/>
        <v>0.40597990797392691</v>
      </c>
      <c r="W83" s="75">
        <f t="shared" si="69"/>
        <v>0.42480513795564873</v>
      </c>
      <c r="X83" s="75">
        <f t="shared" si="69"/>
        <v>0.44346647043989812</v>
      </c>
      <c r="Y83" s="75">
        <f t="shared" si="69"/>
        <v>0.46195819837112206</v>
      </c>
      <c r="Z83" s="75">
        <f t="shared" si="69"/>
        <v>0.48027227423856728</v>
      </c>
      <c r="AA83" s="75">
        <f t="shared" si="69"/>
        <v>0.49839790754565111</v>
      </c>
      <c r="AB83" s="75">
        <f t="shared" si="69"/>
        <v>0.51632129274276672</v>
      </c>
      <c r="AC83" s="75">
        <f t="shared" si="69"/>
        <v>0.53400448539092671</v>
      </c>
      <c r="AD83" s="75">
        <f t="shared" si="69"/>
        <v>0.55140302348074255</v>
      </c>
      <c r="AE83" s="75">
        <f t="shared" si="69"/>
        <v>0.56846074836829907</v>
      </c>
      <c r="AF83" s="75">
        <f t="shared" si="69"/>
        <v>0.58511032597658275</v>
      </c>
      <c r="AG83" s="75">
        <f t="shared" si="69"/>
        <v>0.60127169239221423</v>
      </c>
      <c r="AH83" s="75">
        <f t="shared" si="69"/>
        <v>0.61685071281475934</v>
      </c>
      <c r="AI83" s="75">
        <f t="shared" si="69"/>
        <v>0.63188022820551781</v>
      </c>
      <c r="AJ83" s="75">
        <f t="shared" si="69"/>
        <v>0.64620523576560263</v>
      </c>
      <c r="AK83" s="75">
        <f t="shared" si="69"/>
        <v>0.65964907732387235</v>
      </c>
      <c r="AL83" s="75">
        <f t="shared" si="69"/>
        <v>0.67202134408727987</v>
      </c>
      <c r="AM83" s="75">
        <f t="shared" si="69"/>
        <v>0.68313178265465513</v>
      </c>
      <c r="AN83" s="75">
        <f t="shared" ref="AN83:AZ83" si="70">+AN76/AN$70</f>
        <v>0.69281052518495212</v>
      </c>
      <c r="AO83" s="75">
        <f t="shared" si="70"/>
        <v>0.70093321274789944</v>
      </c>
      <c r="AP83" s="75">
        <f t="shared" si="70"/>
        <v>0.70744706975493921</v>
      </c>
      <c r="AQ83" s="75">
        <f t="shared" si="70"/>
        <v>0.71239138993781337</v>
      </c>
      <c r="AR83" s="75">
        <f t="shared" si="70"/>
        <v>0.71590457633662408</v>
      </c>
      <c r="AS83" s="75">
        <f t="shared" si="70"/>
        <v>0.71821152824262391</v>
      </c>
      <c r="AT83" s="75">
        <f t="shared" si="70"/>
        <v>0.71959070880234499</v>
      </c>
      <c r="AU83" s="75">
        <f t="shared" si="70"/>
        <v>0.72032837207807476</v>
      </c>
      <c r="AV83" s="75">
        <f t="shared" si="70"/>
        <v>0.72067416638370385</v>
      </c>
      <c r="AW83" s="75">
        <f t="shared" si="70"/>
        <v>0.72081280146848514</v>
      </c>
      <c r="AX83" s="75">
        <f t="shared" si="70"/>
        <v>0.72085895199516004</v>
      </c>
      <c r="AY83" s="75">
        <f t="shared" si="70"/>
        <v>0.72087125036643607</v>
      </c>
      <c r="AZ83" s="75">
        <f t="shared" si="70"/>
        <v>0.7208737544371997</v>
      </c>
    </row>
    <row r="84" spans="2:52" x14ac:dyDescent="0.25">
      <c r="B84" s="74" t="s">
        <v>43</v>
      </c>
      <c r="C84" s="75">
        <f>+C77/C$70</f>
        <v>2.0698447420028632E-2</v>
      </c>
      <c r="D84" s="75">
        <f t="shared" ref="D84:AM84" si="71">+D77/D$70</f>
        <v>4.1333675810192087E-2</v>
      </c>
      <c r="E84" s="75">
        <f t="shared" si="71"/>
        <v>6.1902131036260924E-2</v>
      </c>
      <c r="F84" s="75">
        <f t="shared" si="71"/>
        <v>8.2399704513467453E-2</v>
      </c>
      <c r="G84" s="75">
        <f t="shared" si="71"/>
        <v>0.10282173472147103</v>
      </c>
      <c r="H84" s="75">
        <f t="shared" si="71"/>
        <v>0.1231635246961026</v>
      </c>
      <c r="I84" s="75">
        <f t="shared" si="71"/>
        <v>0.14341959737227722</v>
      </c>
      <c r="J84" s="75">
        <f t="shared" si="71"/>
        <v>0.16358415562957643</v>
      </c>
      <c r="K84" s="75">
        <f t="shared" si="71"/>
        <v>0.18365102026766342</v>
      </c>
      <c r="L84" s="75">
        <f t="shared" si="71"/>
        <v>0.20361372020090834</v>
      </c>
      <c r="M84" s="75">
        <f t="shared" si="71"/>
        <v>0.22346582894995856</v>
      </c>
      <c r="N84" s="75">
        <f t="shared" si="71"/>
        <v>0.24319998638761625</v>
      </c>
      <c r="O84" s="75">
        <f t="shared" si="71"/>
        <v>0.26280787524020954</v>
      </c>
      <c r="P84" s="75">
        <f t="shared" si="71"/>
        <v>0.28228115306757029</v>
      </c>
      <c r="Q84" s="75">
        <f t="shared" si="71"/>
        <v>0.30161174663710083</v>
      </c>
      <c r="R84" s="75">
        <f t="shared" si="71"/>
        <v>0.32079175931089332</v>
      </c>
      <c r="S84" s="75">
        <f t="shared" si="71"/>
        <v>0.33981088968137113</v>
      </c>
      <c r="T84" s="75">
        <f t="shared" si="71"/>
        <v>0.35865846871600027</v>
      </c>
      <c r="U84" s="75">
        <f t="shared" si="71"/>
        <v>0.37732433811873611</v>
      </c>
      <c r="V84" s="75">
        <f t="shared" si="71"/>
        <v>0.39583544353480365</v>
      </c>
      <c r="W84" s="75">
        <f t="shared" si="71"/>
        <v>0.4141902761585356</v>
      </c>
      <c r="X84" s="75">
        <f t="shared" si="71"/>
        <v>0.43238530669026254</v>
      </c>
      <c r="Y84" s="75">
        <f t="shared" si="71"/>
        <v>0.45041497068006525</v>
      </c>
      <c r="Z84" s="75">
        <f t="shared" si="71"/>
        <v>0.46827142170518804</v>
      </c>
      <c r="AA84" s="75">
        <f t="shared" si="71"/>
        <v>0.4859441388976839</v>
      </c>
      <c r="AB84" s="75">
        <f t="shared" si="71"/>
        <v>0.50341966167552799</v>
      </c>
      <c r="AC84" s="75">
        <f t="shared" si="71"/>
        <v>0.52066099374027963</v>
      </c>
      <c r="AD84" s="75">
        <f t="shared" si="71"/>
        <v>0.53762478408155367</v>
      </c>
      <c r="AE84" s="75">
        <f t="shared" si="71"/>
        <v>0.55425627732528893</v>
      </c>
      <c r="AF84" s="75">
        <f t="shared" si="71"/>
        <v>0.57048982191160214</v>
      </c>
      <c r="AG84" s="75">
        <f t="shared" si="71"/>
        <v>0.58624735453233179</v>
      </c>
      <c r="AH84" s="75">
        <f t="shared" si="71"/>
        <v>0.60143709258998945</v>
      </c>
      <c r="AI84" s="75">
        <f t="shared" si="71"/>
        <v>0.6160910564289982</v>
      </c>
      <c r="AJ84" s="75">
        <f t="shared" si="71"/>
        <v>0.63005811639874865</v>
      </c>
      <c r="AK84" s="75">
        <f t="shared" si="71"/>
        <v>0.64316602859220384</v>
      </c>
      <c r="AL84" s="75">
        <f t="shared" si="71"/>
        <v>0.6552291420754921</v>
      </c>
      <c r="AM84" s="75">
        <f t="shared" si="71"/>
        <v>0.66606195742374719</v>
      </c>
      <c r="AN84" s="75">
        <f t="shared" ref="AN84:AZ84" si="72">+AN77/AN$70</f>
        <v>0.675498851385961</v>
      </c>
      <c r="AO84" s="75">
        <f t="shared" si="72"/>
        <v>0.68341857246334092</v>
      </c>
      <c r="AP84" s="75">
        <f t="shared" si="72"/>
        <v>0.68976966380274152</v>
      </c>
      <c r="AQ84" s="75">
        <f t="shared" si="72"/>
        <v>0.69459043727976733</v>
      </c>
      <c r="AR84" s="75">
        <f t="shared" si="72"/>
        <v>0.69801583757441199</v>
      </c>
      <c r="AS84" s="75">
        <f t="shared" si="72"/>
        <v>0.70026514428390452</v>
      </c>
      <c r="AT84" s="75">
        <f t="shared" si="72"/>
        <v>0.70160986242844581</v>
      </c>
      <c r="AU84" s="75">
        <f t="shared" si="72"/>
        <v>0.70232909326768866</v>
      </c>
      <c r="AV84" s="75">
        <f t="shared" si="72"/>
        <v>0.70266624700276792</v>
      </c>
      <c r="AW84" s="75">
        <f t="shared" si="72"/>
        <v>0.70280141792920059</v>
      </c>
      <c r="AX84" s="75">
        <f t="shared" si="72"/>
        <v>0.70284641526487379</v>
      </c>
      <c r="AY84" s="75">
        <f t="shared" si="72"/>
        <v>0.70285840632934082</v>
      </c>
      <c r="AZ84" s="75">
        <f t="shared" si="72"/>
        <v>0.7028608478293803</v>
      </c>
    </row>
    <row r="85" spans="2:52" x14ac:dyDescent="0.25">
      <c r="B85" s="74" t="s">
        <v>44</v>
      </c>
      <c r="C85" s="75">
        <f>+C78/C$70</f>
        <v>1.9788634388657838E-2</v>
      </c>
      <c r="D85" s="75">
        <f t="shared" ref="D85:AM85" si="73">+D78/D$70</f>
        <v>3.9516828578926827E-2</v>
      </c>
      <c r="E85" s="75">
        <f t="shared" si="73"/>
        <v>5.9181184660741182E-2</v>
      </c>
      <c r="F85" s="75">
        <f t="shared" si="73"/>
        <v>7.87777746447125E-2</v>
      </c>
      <c r="G85" s="75">
        <f t="shared" si="73"/>
        <v>9.8302141910503765E-2</v>
      </c>
      <c r="H85" s="75">
        <f t="shared" si="73"/>
        <v>0.11774979595190495</v>
      </c>
      <c r="I85" s="75">
        <f t="shared" si="73"/>
        <v>0.13711550045160731</v>
      </c>
      <c r="J85" s="75">
        <f t="shared" si="73"/>
        <v>0.1563937131051984</v>
      </c>
      <c r="K85" s="75">
        <f t="shared" si="73"/>
        <v>0.17557852632290594</v>
      </c>
      <c r="L85" s="75">
        <f t="shared" si="73"/>
        <v>0.19466375345966294</v>
      </c>
      <c r="M85" s="75">
        <f t="shared" si="73"/>
        <v>0.21364325051598304</v>
      </c>
      <c r="N85" s="75">
        <f t="shared" si="73"/>
        <v>0.23250998088360209</v>
      </c>
      <c r="O85" s="75">
        <f t="shared" si="73"/>
        <v>0.25125599287974593</v>
      </c>
      <c r="P85" s="75">
        <f t="shared" si="73"/>
        <v>0.26987331076135279</v>
      </c>
      <c r="Q85" s="75">
        <f t="shared" si="73"/>
        <v>0.28835421615974677</v>
      </c>
      <c r="R85" s="75">
        <f t="shared" si="73"/>
        <v>0.30669115953861292</v>
      </c>
      <c r="S85" s="75">
        <f t="shared" si="73"/>
        <v>0.32487429229510267</v>
      </c>
      <c r="T85" s="75">
        <f t="shared" si="73"/>
        <v>0.34289341436059201</v>
      </c>
      <c r="U85" s="75">
        <f t="shared" si="73"/>
        <v>0.3607388139532085</v>
      </c>
      <c r="V85" s="75">
        <f t="shared" si="73"/>
        <v>0.37843625230571076</v>
      </c>
      <c r="W85" s="75">
        <f t="shared" si="73"/>
        <v>0.3959842869329156</v>
      </c>
      <c r="X85" s="75">
        <f t="shared" si="73"/>
        <v>0.41337954366769886</v>
      </c>
      <c r="Y85" s="75">
        <f t="shared" si="73"/>
        <v>0.43061670264897195</v>
      </c>
      <c r="Z85" s="75">
        <f t="shared" si="73"/>
        <v>0.4476882623483342</v>
      </c>
      <c r="AA85" s="75">
        <f t="shared" si="73"/>
        <v>0.46458416434908267</v>
      </c>
      <c r="AB85" s="75">
        <f t="shared" si="73"/>
        <v>0.4812915397373832</v>
      </c>
      <c r="AC85" s="75">
        <f t="shared" si="73"/>
        <v>0.49777501840992711</v>
      </c>
      <c r="AD85" s="75">
        <f t="shared" si="73"/>
        <v>0.51399315487674679</v>
      </c>
      <c r="AE85" s="75">
        <f t="shared" si="73"/>
        <v>0.52989360057004298</v>
      </c>
      <c r="AF85" s="75">
        <f t="shared" si="73"/>
        <v>0.54541358968476672</v>
      </c>
      <c r="AG85" s="75">
        <f t="shared" si="73"/>
        <v>0.56047849023364749</v>
      </c>
      <c r="AH85" s="75">
        <f t="shared" si="73"/>
        <v>0.57500055397991723</v>
      </c>
      <c r="AI85" s="75">
        <f t="shared" si="73"/>
        <v>0.58901039379399722</v>
      </c>
      <c r="AJ85" s="75">
        <f t="shared" si="73"/>
        <v>0.60236352302234708</v>
      </c>
      <c r="AK85" s="75">
        <f t="shared" si="73"/>
        <v>0.61489526884517265</v>
      </c>
      <c r="AL85" s="75">
        <f t="shared" si="73"/>
        <v>0.62642814072998321</v>
      </c>
      <c r="AM85" s="75">
        <f t="shared" si="73"/>
        <v>0.63678479299362267</v>
      </c>
      <c r="AN85" s="75">
        <f t="shared" ref="AN85:AZ85" si="74">+AN78/AN$70</f>
        <v>0.645806882457303</v>
      </c>
      <c r="AO85" s="75">
        <f t="shared" si="74"/>
        <v>0.65337848730669723</v>
      </c>
      <c r="AP85" s="75">
        <f t="shared" si="74"/>
        <v>0.65945041250639869</v>
      </c>
      <c r="AQ85" s="75">
        <f t="shared" si="74"/>
        <v>0.66405928590987406</v>
      </c>
      <c r="AR85" s="75">
        <f t="shared" si="74"/>
        <v>0.66733412062042019</v>
      </c>
      <c r="AS85" s="75">
        <f t="shared" si="74"/>
        <v>0.66948455766523118</v>
      </c>
      <c r="AT85" s="75">
        <f t="shared" si="74"/>
        <v>0.67077016789377297</v>
      </c>
      <c r="AU85" s="75">
        <f t="shared" si="74"/>
        <v>0.67145778449756965</v>
      </c>
      <c r="AV85" s="75">
        <f t="shared" si="74"/>
        <v>0.67178011843213303</v>
      </c>
      <c r="AW85" s="75">
        <f t="shared" si="74"/>
        <v>0.67190934783706735</v>
      </c>
      <c r="AX85" s="75">
        <f t="shared" si="74"/>
        <v>0.67195236728707886</v>
      </c>
      <c r="AY85" s="75">
        <f t="shared" si="74"/>
        <v>0.6719638312769064</v>
      </c>
      <c r="AZ85" s="75">
        <f t="shared" si="74"/>
        <v>0.67196616545930477</v>
      </c>
    </row>
    <row r="86" spans="2:52" x14ac:dyDescent="0.25">
      <c r="B86" s="74" t="s">
        <v>45</v>
      </c>
      <c r="C86" s="75">
        <f>+C79/C$70</f>
        <v>1.6943462401685462E-2</v>
      </c>
      <c r="D86" s="75">
        <f t="shared" ref="D86:AM86" si="75">+D79/D$70</f>
        <v>3.3835174581054485E-2</v>
      </c>
      <c r="E86" s="75">
        <f t="shared" si="75"/>
        <v>5.0672227173048659E-2</v>
      </c>
      <c r="F86" s="75">
        <f t="shared" si="75"/>
        <v>6.745125694707764E-2</v>
      </c>
      <c r="G86" s="75">
        <f t="shared" si="75"/>
        <v>8.4168448047148806E-2</v>
      </c>
      <c r="H86" s="75">
        <f t="shared" si="75"/>
        <v>0.1008199556034424</v>
      </c>
      <c r="I86" s="75">
        <f t="shared" si="75"/>
        <v>0.1174012961663327</v>
      </c>
      <c r="J86" s="75">
        <f t="shared" si="75"/>
        <v>0.13390772429333048</v>
      </c>
      <c r="K86" s="75">
        <f t="shared" si="75"/>
        <v>0.15033418177661684</v>
      </c>
      <c r="L86" s="75">
        <f t="shared" si="75"/>
        <v>0.16667537147511435</v>
      </c>
      <c r="M86" s="75">
        <f t="shared" si="75"/>
        <v>0.18292603276182634</v>
      </c>
      <c r="N86" s="75">
        <f t="shared" si="75"/>
        <v>0.19908014073856037</v>
      </c>
      <c r="O86" s="75">
        <f t="shared" si="75"/>
        <v>0.21513088700027599</v>
      </c>
      <c r="P86" s="75">
        <f t="shared" si="75"/>
        <v>0.23107144254098747</v>
      </c>
      <c r="Q86" s="75">
        <f t="shared" si="75"/>
        <v>0.24689519872429788</v>
      </c>
      <c r="R86" s="75">
        <f t="shared" si="75"/>
        <v>0.26259569147177775</v>
      </c>
      <c r="S86" s="75">
        <f t="shared" si="75"/>
        <v>0.27816448819385092</v>
      </c>
      <c r="T86" s="75">
        <f t="shared" si="75"/>
        <v>0.2935928553682422</v>
      </c>
      <c r="U86" s="75">
        <f t="shared" si="75"/>
        <v>0.30887247755449349</v>
      </c>
      <c r="V86" s="75">
        <f t="shared" si="75"/>
        <v>0.32402541208461122</v>
      </c>
      <c r="W86" s="75">
        <f t="shared" si="75"/>
        <v>0.33905042387117168</v>
      </c>
      <c r="X86" s="75">
        <f t="shared" si="75"/>
        <v>0.35394462387834341</v>
      </c>
      <c r="Y86" s="75">
        <f t="shared" si="75"/>
        <v>0.3687034571244856</v>
      </c>
      <c r="Z86" s="75">
        <f t="shared" si="75"/>
        <v>0.38332050063659684</v>
      </c>
      <c r="AA86" s="75">
        <f t="shared" si="75"/>
        <v>0.39778714217788114</v>
      </c>
      <c r="AB86" s="75">
        <f t="shared" si="75"/>
        <v>0.41209236310231068</v>
      </c>
      <c r="AC86" s="75">
        <f t="shared" si="75"/>
        <v>0.42620587875235011</v>
      </c>
      <c r="AD86" s="75">
        <f t="shared" si="75"/>
        <v>0.44009220259127385</v>
      </c>
      <c r="AE86" s="75">
        <f t="shared" si="75"/>
        <v>0.45370651262819178</v>
      </c>
      <c r="AF86" s="75">
        <f t="shared" si="75"/>
        <v>0.46699506740540325</v>
      </c>
      <c r="AG86" s="75">
        <f t="shared" si="75"/>
        <v>0.47989396537995943</v>
      </c>
      <c r="AH86" s="75">
        <f t="shared" si="75"/>
        <v>0.49232807458866923</v>
      </c>
      <c r="AI86" s="75">
        <f t="shared" si="75"/>
        <v>0.50432360644202212</v>
      </c>
      <c r="AJ86" s="75">
        <f t="shared" si="75"/>
        <v>0.51575684830104962</v>
      </c>
      <c r="AK86" s="75">
        <f t="shared" si="75"/>
        <v>0.52648680368888701</v>
      </c>
      <c r="AL86" s="75">
        <f t="shared" si="75"/>
        <v>0.53636150132217819</v>
      </c>
      <c r="AM86" s="75">
        <f t="shared" si="75"/>
        <v>0.54522909394074115</v>
      </c>
      <c r="AN86" s="75">
        <f t="shared" ref="AN86:AZ86" si="76">+AN79/AN$70</f>
        <v>0.55295400464504574</v>
      </c>
      <c r="AO86" s="75">
        <f t="shared" si="76"/>
        <v>0.55943697863741271</v>
      </c>
      <c r="AP86" s="75">
        <f t="shared" si="76"/>
        <v>0.5646358940504923</v>
      </c>
      <c r="AQ86" s="75">
        <f t="shared" si="76"/>
        <v>0.56858211245506662</v>
      </c>
      <c r="AR86" s="75">
        <f t="shared" si="76"/>
        <v>0.57138609769730631</v>
      </c>
      <c r="AS86" s="75">
        <f t="shared" si="76"/>
        <v>0.57322734901866224</v>
      </c>
      <c r="AT86" s="75">
        <f t="shared" si="76"/>
        <v>0.57432811666855155</v>
      </c>
      <c r="AU86" s="75">
        <f t="shared" si="76"/>
        <v>0.57491686907280437</v>
      </c>
      <c r="AV86" s="75">
        <f t="shared" si="76"/>
        <v>0.57519285845104018</v>
      </c>
      <c r="AW86" s="75">
        <f t="shared" si="76"/>
        <v>0.57530350749941273</v>
      </c>
      <c r="AX86" s="75">
        <f t="shared" si="76"/>
        <v>0.57534034169521897</v>
      </c>
      <c r="AY86" s="75">
        <f t="shared" si="76"/>
        <v>0.57535015741452544</v>
      </c>
      <c r="AZ86" s="75">
        <f t="shared" si="76"/>
        <v>0.57535215599264489</v>
      </c>
    </row>
    <row r="89" spans="2:52" x14ac:dyDescent="0.25">
      <c r="B89" s="36" t="s">
        <v>30</v>
      </c>
    </row>
  </sheetData>
  <mergeCells count="2">
    <mergeCell ref="B74:C74"/>
    <mergeCell ref="B81:C8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TablaMortalidad</vt:lpstr>
      <vt:lpstr>Hipotesis</vt:lpstr>
      <vt:lpstr>RepartoSimple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Lara</cp:lastModifiedBy>
  <dcterms:created xsi:type="dcterms:W3CDTF">2017-10-12T12:54:44Z</dcterms:created>
  <dcterms:modified xsi:type="dcterms:W3CDTF">2023-09-13T14:57:49Z</dcterms:modified>
</cp:coreProperties>
</file>