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daniel_nuno_iteso_mx/Documents/Ciencia de Datos/optimizacion_convexa/programacion_lineal/"/>
    </mc:Choice>
  </mc:AlternateContent>
  <xr:revisionPtr revIDLastSave="241" documentId="8_{FC0CDAAC-87E9-4E6F-B50B-5B947F96BCBB}" xr6:coauthVersionLast="47" xr6:coauthVersionMax="47" xr10:uidLastSave="{AF7D907C-890A-4559-9ECA-E3C186F46E19}"/>
  <bookViews>
    <workbookView xWindow="27870" yWindow="6405" windowWidth="23730" windowHeight="15195" activeTab="2" xr2:uid="{58F39217-C948-40B6-8975-4291DCD53B0C}"/>
  </bookViews>
  <sheets>
    <sheet name="Sheet1" sheetId="1" r:id="rId1"/>
    <sheet name="Sheet1 (2)" sheetId="2" r:id="rId2"/>
    <sheet name="Sheet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5" i="3" l="1"/>
  <c r="Q48" i="3" s="1"/>
  <c r="Q50" i="3" s="1"/>
  <c r="Q52" i="3" s="1"/>
  <c r="I48" i="3"/>
  <c r="M46" i="3"/>
  <c r="N46" i="3"/>
  <c r="O46" i="3"/>
  <c r="P46" i="3"/>
  <c r="Q46" i="3"/>
  <c r="K46" i="3"/>
  <c r="L46" i="3"/>
  <c r="I21" i="3"/>
  <c r="M45" i="3"/>
  <c r="N45" i="3"/>
  <c r="O45" i="3"/>
  <c r="P45" i="3"/>
  <c r="K45" i="3"/>
  <c r="L45" i="3"/>
  <c r="M43" i="3"/>
  <c r="N43" i="3"/>
  <c r="O43" i="3"/>
  <c r="P43" i="3"/>
  <c r="Q43" i="3"/>
  <c r="K43" i="3"/>
  <c r="L43" i="3"/>
  <c r="M44" i="3"/>
  <c r="N44" i="3"/>
  <c r="O44" i="3"/>
  <c r="P44" i="3"/>
  <c r="Q44" i="3"/>
  <c r="K44" i="3"/>
  <c r="L44" i="3"/>
  <c r="I15" i="3"/>
  <c r="R38" i="3"/>
  <c r="R36" i="3"/>
  <c r="R37" i="3"/>
  <c r="L29" i="3"/>
  <c r="M29" i="3"/>
  <c r="N29" i="3"/>
  <c r="O29" i="3"/>
  <c r="P29" i="3"/>
  <c r="Q29" i="3"/>
  <c r="K29" i="3"/>
  <c r="L27" i="3"/>
  <c r="M27" i="3"/>
  <c r="N27" i="3"/>
  <c r="O27" i="3"/>
  <c r="P27" i="3"/>
  <c r="Q27" i="3"/>
  <c r="K27" i="3"/>
  <c r="L26" i="3"/>
  <c r="M26" i="3"/>
  <c r="N26" i="3"/>
  <c r="O26" i="3"/>
  <c r="P26" i="3"/>
  <c r="Q26" i="3"/>
  <c r="K26" i="3"/>
  <c r="L28" i="3"/>
  <c r="M28" i="3"/>
  <c r="N28" i="3"/>
  <c r="O28" i="3"/>
  <c r="P28" i="3"/>
  <c r="Q28" i="3"/>
  <c r="K28" i="3"/>
  <c r="R20" i="3"/>
  <c r="R21" i="3"/>
  <c r="R19" i="3"/>
  <c r="N15" i="3"/>
  <c r="O15" i="3"/>
  <c r="P15" i="3"/>
  <c r="Q15" i="3"/>
  <c r="K15" i="3"/>
  <c r="L15" i="3"/>
  <c r="M15" i="3"/>
  <c r="N14" i="3"/>
  <c r="O14" i="3"/>
  <c r="P14" i="3"/>
  <c r="Q14" i="3"/>
  <c r="K14" i="3"/>
  <c r="L14" i="3"/>
  <c r="M14" i="3"/>
  <c r="N13" i="3"/>
  <c r="O13" i="3"/>
  <c r="P13" i="3"/>
  <c r="Q13" i="3"/>
  <c r="K13" i="3"/>
  <c r="L13" i="3"/>
  <c r="M13" i="3"/>
  <c r="L4" i="3"/>
  <c r="M5" i="3"/>
  <c r="M4" i="3"/>
  <c r="N12" i="3"/>
  <c r="O12" i="3"/>
  <c r="P12" i="3"/>
  <c r="Q12" i="3"/>
  <c r="K12" i="3"/>
  <c r="L12" i="3"/>
  <c r="M12" i="3"/>
  <c r="R3" i="3"/>
  <c r="S48" i="2"/>
  <c r="R48" i="2"/>
  <c r="Q48" i="2"/>
  <c r="Z48" i="2"/>
  <c r="R45" i="2"/>
  <c r="S45" i="2"/>
  <c r="T45" i="2"/>
  <c r="U45" i="2"/>
  <c r="V45" i="2"/>
  <c r="W45" i="2"/>
  <c r="Q45" i="2"/>
  <c r="N22" i="2"/>
  <c r="R44" i="2"/>
  <c r="S44" i="2"/>
  <c r="T44" i="2"/>
  <c r="U44" i="2"/>
  <c r="V44" i="2"/>
  <c r="W44" i="2"/>
  <c r="Q44" i="2"/>
  <c r="R42" i="2"/>
  <c r="S42" i="2"/>
  <c r="T42" i="2"/>
  <c r="U42" i="2"/>
  <c r="V42" i="2"/>
  <c r="W42" i="2"/>
  <c r="Q42" i="2"/>
  <c r="R43" i="2"/>
  <c r="S43" i="2"/>
  <c r="T43" i="2"/>
  <c r="U43" i="2"/>
  <c r="V43" i="2"/>
  <c r="W43" i="2"/>
  <c r="Q43" i="2"/>
  <c r="N34" i="2"/>
  <c r="T33" i="2"/>
  <c r="R33" i="2"/>
  <c r="S33" i="2"/>
  <c r="T30" i="2"/>
  <c r="U30" i="2"/>
  <c r="V30" i="2"/>
  <c r="W30" i="2"/>
  <c r="Q30" i="2"/>
  <c r="R30" i="2"/>
  <c r="S30" i="2"/>
  <c r="T29" i="2"/>
  <c r="U29" i="2"/>
  <c r="V29" i="2"/>
  <c r="W29" i="2"/>
  <c r="Q29" i="2"/>
  <c r="R29" i="2"/>
  <c r="S29" i="2"/>
  <c r="T28" i="2"/>
  <c r="U28" i="2"/>
  <c r="V28" i="2"/>
  <c r="W28" i="2"/>
  <c r="Q28" i="2"/>
  <c r="R28" i="2"/>
  <c r="S28" i="2"/>
  <c r="T27" i="2"/>
  <c r="U27" i="2"/>
  <c r="V27" i="2"/>
  <c r="W27" i="2"/>
  <c r="Q27" i="2"/>
  <c r="R27" i="2"/>
  <c r="S27" i="2"/>
  <c r="X21" i="2"/>
  <c r="X22" i="2"/>
  <c r="X23" i="2"/>
  <c r="X38" i="2"/>
  <c r="X37" i="2"/>
  <c r="X36" i="2"/>
  <c r="S15" i="2"/>
  <c r="Z18" i="2"/>
  <c r="T15" i="2"/>
  <c r="U15" i="2"/>
  <c r="V15" i="2"/>
  <c r="W15" i="2"/>
  <c r="Q15" i="2"/>
  <c r="O17" i="2"/>
  <c r="R15" i="2"/>
  <c r="S12" i="2"/>
  <c r="T12" i="2"/>
  <c r="U12" i="2"/>
  <c r="V12" i="2"/>
  <c r="W12" i="2"/>
  <c r="Q12" i="2"/>
  <c r="R12" i="2"/>
  <c r="S13" i="2"/>
  <c r="T13" i="2"/>
  <c r="U13" i="2"/>
  <c r="V13" i="2"/>
  <c r="W13" i="2"/>
  <c r="Q13" i="2"/>
  <c r="R13" i="2"/>
  <c r="S14" i="2"/>
  <c r="T14" i="2"/>
  <c r="U14" i="2"/>
  <c r="V14" i="2"/>
  <c r="W14" i="2"/>
  <c r="Q14" i="2"/>
  <c r="R14" i="2"/>
  <c r="O16" i="2"/>
  <c r="X3" i="2"/>
  <c r="E23" i="2"/>
  <c r="D23" i="2"/>
  <c r="C23" i="2"/>
  <c r="E22" i="2"/>
  <c r="D22" i="2"/>
  <c r="C22" i="2"/>
  <c r="C24" i="2" s="1"/>
  <c r="C25" i="2" s="1"/>
  <c r="E19" i="2"/>
  <c r="X5" i="2"/>
  <c r="X4" i="2"/>
  <c r="I49" i="3" l="1"/>
  <c r="Z33" i="2"/>
  <c r="D24" i="2"/>
  <c r="D25" i="2" s="1"/>
  <c r="E24" i="2"/>
  <c r="E25" i="2" s="1"/>
  <c r="R45" i="1"/>
  <c r="S42" i="1"/>
  <c r="T42" i="1"/>
  <c r="U42" i="1"/>
  <c r="V42" i="1"/>
  <c r="W42" i="1"/>
  <c r="R42" i="1"/>
  <c r="S41" i="1"/>
  <c r="T41" i="1"/>
  <c r="U41" i="1"/>
  <c r="V41" i="1"/>
  <c r="W41" i="1"/>
  <c r="R41" i="1"/>
  <c r="S40" i="1"/>
  <c r="T40" i="1"/>
  <c r="U40" i="1"/>
  <c r="V40" i="1"/>
  <c r="W40" i="1"/>
  <c r="R40" i="1"/>
  <c r="S39" i="1"/>
  <c r="T39" i="1"/>
  <c r="U39" i="1"/>
  <c r="V39" i="1"/>
  <c r="W39" i="1"/>
  <c r="R39" i="1"/>
  <c r="U45" i="1"/>
  <c r="S45" i="1"/>
  <c r="Z45" i="1" s="1"/>
  <c r="X35" i="1"/>
  <c r="X34" i="1"/>
  <c r="X33" i="1"/>
  <c r="V30" i="1"/>
  <c r="U30" i="1"/>
  <c r="S30" i="1"/>
  <c r="Z30" i="1" s="1"/>
  <c r="T24" i="1"/>
  <c r="U24" i="1"/>
  <c r="V24" i="1"/>
  <c r="W24" i="1"/>
  <c r="R24" i="1"/>
  <c r="S24" i="1"/>
  <c r="W27" i="1"/>
  <c r="V27" i="1"/>
  <c r="U27" i="1"/>
  <c r="T27" i="1"/>
  <c r="S27" i="1"/>
  <c r="C35" i="1"/>
  <c r="C34" i="1"/>
  <c r="R27" i="1"/>
  <c r="T26" i="1"/>
  <c r="U26" i="1"/>
  <c r="V26" i="1"/>
  <c r="W26" i="1"/>
  <c r="S26" i="1"/>
  <c r="R26" i="1"/>
  <c r="W25" i="1"/>
  <c r="T25" i="1"/>
  <c r="U25" i="1"/>
  <c r="V25" i="1"/>
  <c r="S25" i="1"/>
  <c r="R25" i="1"/>
  <c r="X16" i="1"/>
  <c r="X17" i="1"/>
  <c r="X15" i="1"/>
  <c r="E35" i="1"/>
  <c r="D35" i="1"/>
  <c r="D34" i="1"/>
  <c r="E34" i="1"/>
  <c r="E31" i="1"/>
  <c r="C7" i="1"/>
  <c r="D7" i="1"/>
  <c r="B7" i="1"/>
  <c r="C6" i="1"/>
  <c r="D6" i="1"/>
  <c r="B6" i="1"/>
  <c r="C36" i="1" l="1"/>
  <c r="C37" i="1" s="1"/>
  <c r="E36" i="1"/>
  <c r="E37" i="1" s="1"/>
  <c r="D36" i="1"/>
  <c r="D37" i="1" s="1"/>
  <c r="B9" i="1"/>
  <c r="D9" i="1"/>
  <c r="C9" i="1"/>
</calcChain>
</file>

<file path=xl/sharedStrings.xml><?xml version="1.0" encoding="utf-8"?>
<sst xmlns="http://schemas.openxmlformats.org/spreadsheetml/2006/main" count="393" uniqueCount="99">
  <si>
    <t>x</t>
  </si>
  <si>
    <t>y</t>
  </si>
  <si>
    <t>min</t>
  </si>
  <si>
    <t>z</t>
  </si>
  <si>
    <t>s1</t>
  </si>
  <si>
    <t>s2</t>
  </si>
  <si>
    <t>s3</t>
  </si>
  <si>
    <t>b</t>
  </si>
  <si>
    <t>Chaleco</t>
  </si>
  <si>
    <t>bolso</t>
  </si>
  <si>
    <t>chaleco</t>
  </si>
  <si>
    <t>algodon</t>
  </si>
  <si>
    <t>seda</t>
  </si>
  <si>
    <t>lana</t>
  </si>
  <si>
    <t>ganancia</t>
  </si>
  <si>
    <t>budget</t>
  </si>
  <si>
    <t>x1</t>
  </si>
  <si>
    <t>x2</t>
  </si>
  <si>
    <t>bolsa</t>
  </si>
  <si>
    <t>rescticciones</t>
  </si>
  <si>
    <t>slack variables</t>
  </si>
  <si>
    <t>ratios</t>
  </si>
  <si>
    <t>variables basicas</t>
  </si>
  <si>
    <t>- 1/2 fila1 + fila2</t>
  </si>
  <si>
    <t>- 1/2 fila1 + fila3</t>
  </si>
  <si>
    <t>40 fila1 + fila3</t>
  </si>
  <si>
    <t>=</t>
  </si>
  <si>
    <t>50*0+80*0</t>
  </si>
  <si>
    <t>50*0+80*12</t>
  </si>
  <si>
    <t>- 1/2 fila1 + fila1</t>
  </si>
  <si>
    <t>-1/5fila3 + fila1</t>
  </si>
  <si>
    <t>-3/5fila3 + fila1</t>
  </si>
  <si>
    <t>-3/5fila3 + fila3</t>
  </si>
  <si>
    <t>1/4fila3 + fila3</t>
  </si>
  <si>
    <t>banco</t>
  </si>
  <si>
    <t>otomana</t>
  </si>
  <si>
    <t>plywood</t>
  </si>
  <si>
    <t>birch</t>
  </si>
  <si>
    <t>pine</t>
  </si>
  <si>
    <t>utilidad</t>
  </si>
  <si>
    <t>escalerita</t>
  </si>
  <si>
    <t>x3</t>
  </si>
  <si>
    <t>calculos</t>
  </si>
  <si>
    <t>- 2/6 fila3 + fila1</t>
  </si>
  <si>
    <t>-2/6 fila3 + fila2</t>
  </si>
  <si>
    <t>- 2/3 fila3 + fila3</t>
  </si>
  <si>
    <t>0*22+265*42+0*29</t>
  </si>
  <si>
    <t>+1/2fila2 + fila2</t>
  </si>
  <si>
    <t>-15/6fila2+ fila1</t>
  </si>
  <si>
    <t>-1/2fila2 + fila3</t>
  </si>
  <si>
    <t>14 fila3 + fila4</t>
  </si>
  <si>
    <t>22.5fila2+fila4</t>
  </si>
  <si>
    <t>-4/9fila1 + fila1</t>
  </si>
  <si>
    <t>-2/5*fila1+fila2</t>
  </si>
  <si>
    <t>-1/5*fila1 + fila 3</t>
  </si>
  <si>
    <t>0*22+238*42+75*29</t>
  </si>
  <si>
    <t>7/5</t>
  </si>
  <si>
    <t>1-(7/5)</t>
  </si>
  <si>
    <t>1-(7/5)*5</t>
  </si>
  <si>
    <t>1-(7/5)*5/7</t>
  </si>
  <si>
    <t>-2/7*fila2+fila2</t>
  </si>
  <si>
    <t>-1/4fila2+fila1</t>
  </si>
  <si>
    <t>-1/7fila2+fila3</t>
  </si>
  <si>
    <t>-2</t>
  </si>
  <si>
    <t>2</t>
  </si>
  <si>
    <t>10/7fila2 +fila4</t>
  </si>
  <si>
    <t>9*fila1 + fila 4</t>
  </si>
  <si>
    <t>payoff</t>
  </si>
  <si>
    <t>risk</t>
  </si>
  <si>
    <t>type a</t>
  </si>
  <si>
    <t>type b</t>
  </si>
  <si>
    <t>type c</t>
  </si>
  <si>
    <t>1/4</t>
  </si>
  <si>
    <t>3/4</t>
  </si>
  <si>
    <t>-1/4</t>
  </si>
  <si>
    <t>type a w</t>
  </si>
  <si>
    <t>type b w</t>
  </si>
  <si>
    <t>+</t>
  </si>
  <si>
    <t>9fila1 + fila1</t>
  </si>
  <si>
    <t>2.5fila1 + fila2</t>
  </si>
  <si>
    <t>2.5fila1 + fila3</t>
  </si>
  <si>
    <t>1/4/0.1</t>
  </si>
  <si>
    <t>2.5fila1+fila4</t>
  </si>
  <si>
    <t>1+0.25</t>
  </si>
  <si>
    <t>1+0.25/-0.25</t>
  </si>
  <si>
    <t>fila1</t>
  </si>
  <si>
    <t>3fila3+fila2</t>
  </si>
  <si>
    <t>-1/2fila3+fila3</t>
  </si>
  <si>
    <t>0.32fila3+fila4</t>
  </si>
  <si>
    <t>5/8fila2+fila2</t>
  </si>
  <si>
    <t>13/5</t>
  </si>
  <si>
    <t>-1/3</t>
  </si>
  <si>
    <t>11/8fila2+fila3</t>
  </si>
  <si>
    <t>1/8fila2+fila4</t>
  </si>
  <si>
    <t>ratio</t>
  </si>
  <si>
    <t>cálculos</t>
  </si>
  <si>
    <t>variables</t>
  </si>
  <si>
    <t>=0.08*1/5+0.1*1/5+3/8*0.14</t>
  </si>
  <si>
    <t>=0.06*1/5+0.1*3/8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</si>
</sst>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quotePrefix="1"/>
    <xf numFmtId="0" fontId="0" fillId="0" borderId="0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quotePrefix="1" applyBorder="1"/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0" xfId="0" applyFill="1" applyBorder="1"/>
    <xf numFmtId="12" fontId="0" fillId="0" borderId="1" xfId="0" applyNumberFormat="1" applyBorder="1" applyAlignment="1">
      <alignment horizontal="center"/>
    </xf>
    <xf numFmtId="12" fontId="0" fillId="0" borderId="2" xfId="0" applyNumberFormat="1" applyBorder="1" applyAlignment="1">
      <alignment horizontal="center"/>
    </xf>
    <xf numFmtId="12" fontId="0" fillId="0" borderId="4" xfId="0" applyNumberFormat="1" applyBorder="1" applyAlignment="1">
      <alignment horizontal="center"/>
    </xf>
    <xf numFmtId="12" fontId="0" fillId="0" borderId="0" xfId="0" applyNumberFormat="1" applyBorder="1" applyAlignment="1">
      <alignment horizontal="center"/>
    </xf>
    <xf numFmtId="12" fontId="0" fillId="0" borderId="9" xfId="0" applyNumberFormat="1" applyBorder="1" applyAlignment="1">
      <alignment horizontal="center"/>
    </xf>
    <xf numFmtId="12" fontId="0" fillId="0" borderId="6" xfId="0" applyNumberFormat="1" applyFont="1" applyBorder="1" applyAlignment="1">
      <alignment horizontal="center"/>
    </xf>
    <xf numFmtId="12" fontId="0" fillId="0" borderId="7" xfId="0" applyNumberFormat="1" applyBorder="1" applyAlignment="1">
      <alignment horizontal="center"/>
    </xf>
    <xf numFmtId="12" fontId="0" fillId="0" borderId="0" xfId="0" applyNumberFormat="1"/>
    <xf numFmtId="16" fontId="0" fillId="0" borderId="0" xfId="0" applyNumberFormat="1"/>
    <xf numFmtId="12" fontId="0" fillId="0" borderId="0" xfId="0" quotePrefix="1" applyNumberFormat="1"/>
    <xf numFmtId="12" fontId="0" fillId="0" borderId="0" xfId="0" applyNumberFormat="1" applyBorder="1"/>
    <xf numFmtId="1" fontId="0" fillId="0" borderId="0" xfId="0" applyNumberFormat="1" applyBorder="1"/>
    <xf numFmtId="16" fontId="0" fillId="0" borderId="0" xfId="0" quotePrefix="1" applyNumberFormat="1"/>
    <xf numFmtId="12" fontId="0" fillId="0" borderId="3" xfId="0" applyNumberFormat="1" applyBorder="1" applyAlignment="1">
      <alignment horizontal="center"/>
    </xf>
    <xf numFmtId="12" fontId="0" fillId="0" borderId="5" xfId="0" applyNumberFormat="1" applyBorder="1" applyAlignment="1">
      <alignment horizontal="center"/>
    </xf>
    <xf numFmtId="12" fontId="0" fillId="0" borderId="7" xfId="0" applyNumberFormat="1" applyFont="1" applyBorder="1" applyAlignment="1">
      <alignment horizontal="center"/>
    </xf>
    <xf numFmtId="12" fontId="0" fillId="0" borderId="8" xfId="0" applyNumberFormat="1" applyFont="1" applyBorder="1" applyAlignment="1">
      <alignment horizontal="center"/>
    </xf>
    <xf numFmtId="12" fontId="0" fillId="0" borderId="0" xfId="0" applyNumberFormat="1" applyFill="1" applyBorder="1" applyAlignment="1">
      <alignment horizontal="center"/>
    </xf>
    <xf numFmtId="12" fontId="0" fillId="0" borderId="4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6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7" xfId="0" applyFill="1" applyBorder="1"/>
    <xf numFmtId="16" fontId="0" fillId="0" borderId="19" xfId="0" quotePrefix="1" applyNumberFormat="1" applyBorder="1"/>
    <xf numFmtId="0" fontId="0" fillId="0" borderId="20" xfId="0" quotePrefix="1" applyBorder="1"/>
    <xf numFmtId="0" fontId="0" fillId="0" borderId="21" xfId="0" quotePrefix="1" applyFill="1" applyBorder="1"/>
    <xf numFmtId="0" fontId="0" fillId="0" borderId="22" xfId="0" quotePrefix="1" applyBorder="1"/>
    <xf numFmtId="0" fontId="0" fillId="0" borderId="22" xfId="0" quotePrefix="1" applyFill="1" applyBorder="1"/>
    <xf numFmtId="0" fontId="0" fillId="0" borderId="23" xfId="0" quotePrefix="1" applyBorder="1"/>
    <xf numFmtId="12" fontId="0" fillId="0" borderId="24" xfId="0" applyNumberFormat="1" applyBorder="1" applyAlignment="1">
      <alignment horizontal="center"/>
    </xf>
    <xf numFmtId="12" fontId="0" fillId="0" borderId="6" xfId="0" applyNumberFormat="1" applyBorder="1" applyAlignment="1">
      <alignment horizontal="center"/>
    </xf>
    <xf numFmtId="12" fontId="0" fillId="0" borderId="8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2" fontId="0" fillId="0" borderId="9" xfId="0" applyNumberFormat="1" applyBorder="1"/>
    <xf numFmtId="2" fontId="0" fillId="0" borderId="0" xfId="0" applyNumberFormat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12" fontId="0" fillId="0" borderId="19" xfId="0" applyNumberFormat="1" applyBorder="1" applyAlignment="1">
      <alignment horizontal="left"/>
    </xf>
    <xf numFmtId="12" fontId="0" fillId="0" borderId="0" xfId="0" applyNumberFormat="1" applyBorder="1" applyAlignment="1">
      <alignment horizontal="left"/>
    </xf>
    <xf numFmtId="12" fontId="0" fillId="0" borderId="20" xfId="0" applyNumberFormat="1" applyBorder="1" applyAlignment="1">
      <alignment horizontal="left"/>
    </xf>
    <xf numFmtId="12" fontId="0" fillId="0" borderId="21" xfId="0" applyNumberFormat="1" applyBorder="1" applyAlignment="1">
      <alignment horizontal="left"/>
    </xf>
    <xf numFmtId="12" fontId="0" fillId="0" borderId="22" xfId="0" applyNumberFormat="1" applyBorder="1" applyAlignment="1">
      <alignment horizontal="left"/>
    </xf>
    <xf numFmtId="12" fontId="0" fillId="0" borderId="23" xfId="0" applyNumberFormat="1" applyBorder="1" applyAlignment="1">
      <alignment horizontal="left"/>
    </xf>
    <xf numFmtId="0" fontId="0" fillId="0" borderId="13" xfId="0" applyBorder="1"/>
    <xf numFmtId="0" fontId="0" fillId="0" borderId="14" xfId="0" applyBorder="1"/>
    <xf numFmtId="12" fontId="0" fillId="0" borderId="13" xfId="0" applyNumberFormat="1" applyBorder="1"/>
    <xf numFmtId="12" fontId="0" fillId="0" borderId="7" xfId="0" applyNumberFormat="1" applyBorder="1"/>
    <xf numFmtId="12" fontId="0" fillId="0" borderId="1" xfId="0" applyNumberFormat="1" applyBorder="1"/>
    <xf numFmtId="12" fontId="0" fillId="0" borderId="2" xfId="0" applyNumberFormat="1" applyBorder="1"/>
    <xf numFmtId="12" fontId="0" fillId="0" borderId="3" xfId="0" applyNumberFormat="1" applyBorder="1"/>
    <xf numFmtId="12" fontId="0" fillId="0" borderId="4" xfId="0" applyNumberFormat="1" applyBorder="1"/>
    <xf numFmtId="12" fontId="0" fillId="0" borderId="5" xfId="0" applyNumberFormat="1" applyBorder="1"/>
    <xf numFmtId="12" fontId="0" fillId="0" borderId="6" xfId="0" applyNumberFormat="1" applyBorder="1"/>
    <xf numFmtId="1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3FDA-078F-422A-A729-15EEB4AA7236}">
  <dimension ref="A1:Z45"/>
  <sheetViews>
    <sheetView topLeftCell="D13" zoomScale="130" zoomScaleNormal="130" workbookViewId="0">
      <selection activeCell="X26" sqref="X26"/>
    </sheetView>
  </sheetViews>
  <sheetFormatPr defaultRowHeight="15" x14ac:dyDescent="0.25"/>
  <cols>
    <col min="18" max="23" width="5" customWidth="1"/>
    <col min="24" max="24" width="5.7109375" customWidth="1"/>
    <col min="25" max="25" width="7.5703125" customWidth="1"/>
    <col min="26" max="26" width="6" bestFit="1" customWidth="1"/>
  </cols>
  <sheetData>
    <row r="1" spans="1:26" x14ac:dyDescent="0.25">
      <c r="A1" t="s">
        <v>2</v>
      </c>
      <c r="B1">
        <v>300</v>
      </c>
      <c r="C1">
        <v>36</v>
      </c>
      <c r="D1">
        <v>90</v>
      </c>
    </row>
    <row r="3" spans="1:26" x14ac:dyDescent="0.25">
      <c r="A3" t="s">
        <v>0</v>
      </c>
      <c r="B3">
        <v>60</v>
      </c>
      <c r="C3">
        <v>12</v>
      </c>
      <c r="D3">
        <v>10</v>
      </c>
    </row>
    <row r="4" spans="1:26" x14ac:dyDescent="0.25">
      <c r="A4" t="s">
        <v>1</v>
      </c>
      <c r="B4">
        <v>60</v>
      </c>
      <c r="C4">
        <v>6</v>
      </c>
      <c r="D4">
        <v>30</v>
      </c>
    </row>
    <row r="6" spans="1:26" x14ac:dyDescent="0.25">
      <c r="A6">
        <v>9</v>
      </c>
      <c r="B6">
        <f>$A$6*B3</f>
        <v>540</v>
      </c>
      <c r="C6">
        <f t="shared" ref="C6:D6" si="0">$A$6*C3</f>
        <v>108</v>
      </c>
      <c r="D6">
        <f t="shared" si="0"/>
        <v>90</v>
      </c>
    </row>
    <row r="7" spans="1:26" x14ac:dyDescent="0.25">
      <c r="A7">
        <v>0</v>
      </c>
      <c r="B7">
        <f>$A$7*B4</f>
        <v>0</v>
      </c>
      <c r="C7">
        <f t="shared" ref="C7:D7" si="1">$A$7*C4</f>
        <v>0</v>
      </c>
      <c r="D7">
        <f t="shared" si="1"/>
        <v>0</v>
      </c>
    </row>
    <row r="9" spans="1:26" x14ac:dyDescent="0.25">
      <c r="B9">
        <f>SUM(B6:B7)</f>
        <v>540</v>
      </c>
      <c r="C9">
        <f t="shared" ref="C9:D9" si="2">SUM(C6:C7)</f>
        <v>108</v>
      </c>
      <c r="D9">
        <f t="shared" si="2"/>
        <v>90</v>
      </c>
    </row>
    <row r="13" spans="1:26" x14ac:dyDescent="0.25">
      <c r="M13" t="s">
        <v>20</v>
      </c>
      <c r="P13" t="s">
        <v>19</v>
      </c>
    </row>
    <row r="14" spans="1:26" ht="15.75" thickBot="1" x14ac:dyDescent="0.3">
      <c r="B14" t="s">
        <v>0</v>
      </c>
      <c r="C14" t="s">
        <v>1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K14" t="s">
        <v>10</v>
      </c>
      <c r="L14" t="s">
        <v>18</v>
      </c>
      <c r="M14" t="s">
        <v>4</v>
      </c>
      <c r="N14" t="s">
        <v>5</v>
      </c>
      <c r="O14" t="s">
        <v>6</v>
      </c>
      <c r="P14" t="s">
        <v>7</v>
      </c>
      <c r="R14" s="1" t="s">
        <v>16</v>
      </c>
      <c r="S14" s="1" t="s">
        <v>17</v>
      </c>
      <c r="T14" s="1" t="s">
        <v>4</v>
      </c>
      <c r="U14" s="1" t="s">
        <v>5</v>
      </c>
      <c r="V14" s="1" t="s">
        <v>6</v>
      </c>
      <c r="W14" s="1" t="s">
        <v>7</v>
      </c>
      <c r="X14" s="1" t="s">
        <v>21</v>
      </c>
      <c r="Z14" s="1" t="s">
        <v>22</v>
      </c>
    </row>
    <row r="15" spans="1:26" ht="15.75" thickBot="1" x14ac:dyDescent="0.3">
      <c r="B15">
        <v>1</v>
      </c>
      <c r="E15">
        <v>1</v>
      </c>
      <c r="H15">
        <v>12</v>
      </c>
      <c r="J15" t="s">
        <v>11</v>
      </c>
      <c r="K15">
        <v>1</v>
      </c>
      <c r="L15">
        <v>2</v>
      </c>
      <c r="M15">
        <v>1</v>
      </c>
      <c r="N15">
        <v>0</v>
      </c>
      <c r="O15">
        <v>0</v>
      </c>
      <c r="P15">
        <v>12</v>
      </c>
      <c r="R15" s="13">
        <v>1</v>
      </c>
      <c r="S15" s="22">
        <v>2</v>
      </c>
      <c r="T15" s="14">
        <v>1</v>
      </c>
      <c r="U15" s="14">
        <v>0</v>
      </c>
      <c r="V15" s="14">
        <v>0</v>
      </c>
      <c r="W15" s="15">
        <v>12</v>
      </c>
      <c r="X15">
        <f>W15/S15</f>
        <v>6</v>
      </c>
      <c r="Z15" t="s">
        <v>4</v>
      </c>
    </row>
    <row r="16" spans="1:26" x14ac:dyDescent="0.25">
      <c r="C16">
        <v>1</v>
      </c>
      <c r="F16">
        <v>1</v>
      </c>
      <c r="H16">
        <v>21</v>
      </c>
      <c r="J16" t="s">
        <v>12</v>
      </c>
      <c r="K16">
        <v>2</v>
      </c>
      <c r="L16">
        <v>1</v>
      </c>
      <c r="M16">
        <v>0</v>
      </c>
      <c r="N16">
        <v>1</v>
      </c>
      <c r="O16">
        <v>0</v>
      </c>
      <c r="P16">
        <v>21</v>
      </c>
      <c r="R16" s="16">
        <v>2</v>
      </c>
      <c r="S16" s="17">
        <v>1</v>
      </c>
      <c r="T16" s="17">
        <v>0</v>
      </c>
      <c r="U16" s="17">
        <v>1</v>
      </c>
      <c r="V16" s="17">
        <v>0</v>
      </c>
      <c r="W16" s="18">
        <v>21</v>
      </c>
      <c r="X16">
        <f>W16/S16</f>
        <v>21</v>
      </c>
      <c r="Z16" t="s">
        <v>5</v>
      </c>
    </row>
    <row r="17" spans="2:26" ht="15.75" thickBot="1" x14ac:dyDescent="0.3">
      <c r="D17">
        <v>1</v>
      </c>
      <c r="G17">
        <v>1</v>
      </c>
      <c r="H17">
        <v>11</v>
      </c>
      <c r="J17" t="s">
        <v>13</v>
      </c>
      <c r="K17">
        <v>3</v>
      </c>
      <c r="L17">
        <v>1</v>
      </c>
      <c r="M17">
        <v>0</v>
      </c>
      <c r="N17">
        <v>0</v>
      </c>
      <c r="O17">
        <v>1</v>
      </c>
      <c r="P17">
        <v>11</v>
      </c>
      <c r="R17" s="19">
        <v>3</v>
      </c>
      <c r="S17" s="17">
        <v>1</v>
      </c>
      <c r="T17" s="20">
        <v>0</v>
      </c>
      <c r="U17" s="20">
        <v>0</v>
      </c>
      <c r="V17" s="20">
        <v>1</v>
      </c>
      <c r="W17" s="21">
        <v>11</v>
      </c>
      <c r="X17">
        <f>W17/S17</f>
        <v>11</v>
      </c>
      <c r="Z17" t="s">
        <v>6</v>
      </c>
    </row>
    <row r="18" spans="2:26" ht="15.75" thickBot="1" x14ac:dyDescent="0.3">
      <c r="J18" t="s">
        <v>14</v>
      </c>
      <c r="K18">
        <v>-50</v>
      </c>
      <c r="L18">
        <v>-80</v>
      </c>
      <c r="M18">
        <v>0</v>
      </c>
      <c r="N18">
        <v>0</v>
      </c>
      <c r="O18">
        <v>0</v>
      </c>
      <c r="P18">
        <v>0</v>
      </c>
      <c r="R18" s="1">
        <v>-50</v>
      </c>
      <c r="S18" s="22">
        <v>-80</v>
      </c>
      <c r="T18" s="1">
        <v>0</v>
      </c>
      <c r="U18" s="1">
        <v>0</v>
      </c>
      <c r="V18" s="1">
        <v>0</v>
      </c>
      <c r="W18" s="1">
        <v>0</v>
      </c>
    </row>
    <row r="19" spans="2:26" x14ac:dyDescent="0.25">
      <c r="D19" s="2"/>
      <c r="E19" s="2"/>
    </row>
    <row r="20" spans="2:26" x14ac:dyDescent="0.25">
      <c r="C20" t="s">
        <v>11</v>
      </c>
      <c r="D20" t="s">
        <v>12</v>
      </c>
      <c r="E20" t="s">
        <v>13</v>
      </c>
      <c r="F20" t="s">
        <v>14</v>
      </c>
      <c r="R20" s="24" t="s">
        <v>16</v>
      </c>
      <c r="S20" s="24" t="s">
        <v>17</v>
      </c>
      <c r="T20" s="24" t="s">
        <v>4</v>
      </c>
      <c r="U20" s="1" t="s">
        <v>5</v>
      </c>
      <c r="V20" s="1" t="s">
        <v>6</v>
      </c>
      <c r="W20" s="23"/>
    </row>
    <row r="21" spans="2:26" x14ac:dyDescent="0.25">
      <c r="R21" s="24">
        <v>0</v>
      </c>
      <c r="S21" s="24">
        <v>0</v>
      </c>
      <c r="T21" s="24">
        <v>12</v>
      </c>
      <c r="U21" s="1">
        <v>21</v>
      </c>
      <c r="V21" s="1">
        <v>11</v>
      </c>
      <c r="W21" s="23" t="s">
        <v>26</v>
      </c>
      <c r="X21" t="s">
        <v>27</v>
      </c>
      <c r="Y21" s="23" t="s">
        <v>26</v>
      </c>
      <c r="Z21">
        <v>0</v>
      </c>
    </row>
    <row r="22" spans="2:26" x14ac:dyDescent="0.25">
      <c r="B22" t="s">
        <v>8</v>
      </c>
      <c r="C22">
        <v>1</v>
      </c>
      <c r="D22">
        <v>2</v>
      </c>
      <c r="E22">
        <v>3</v>
      </c>
      <c r="F22">
        <v>50</v>
      </c>
    </row>
    <row r="23" spans="2:26" x14ac:dyDescent="0.25">
      <c r="B23" t="s">
        <v>9</v>
      </c>
      <c r="C23">
        <v>2</v>
      </c>
      <c r="D23">
        <v>1</v>
      </c>
      <c r="E23">
        <v>1</v>
      </c>
      <c r="F23">
        <v>80</v>
      </c>
      <c r="R23" s="1" t="s">
        <v>16</v>
      </c>
      <c r="S23" s="1" t="s">
        <v>17</v>
      </c>
      <c r="T23" s="1" t="s">
        <v>4</v>
      </c>
      <c r="U23" s="1" t="s">
        <v>5</v>
      </c>
      <c r="V23" s="1" t="s">
        <v>6</v>
      </c>
      <c r="W23" s="1" t="s">
        <v>7</v>
      </c>
      <c r="Y23" s="1"/>
    </row>
    <row r="24" spans="2:26" x14ac:dyDescent="0.25">
      <c r="B24" s="2" t="s">
        <v>15</v>
      </c>
      <c r="C24">
        <v>12</v>
      </c>
      <c r="D24">
        <v>21</v>
      </c>
      <c r="E24">
        <v>11</v>
      </c>
      <c r="R24" s="25">
        <f>-0.5*R15+R15</f>
        <v>0.5</v>
      </c>
      <c r="S24" s="25">
        <f>-0.5*S15+S15</f>
        <v>1</v>
      </c>
      <c r="T24" s="25">
        <f t="shared" ref="T24:W24" si="3">-0.5*T15+T15</f>
        <v>0.5</v>
      </c>
      <c r="U24" s="25">
        <f t="shared" si="3"/>
        <v>0</v>
      </c>
      <c r="V24" s="25">
        <f t="shared" si="3"/>
        <v>0</v>
      </c>
      <c r="W24" s="37">
        <f t="shared" si="3"/>
        <v>6</v>
      </c>
      <c r="X24" s="23" t="s">
        <v>29</v>
      </c>
      <c r="Y24" t="s">
        <v>17</v>
      </c>
    </row>
    <row r="25" spans="2:26" x14ac:dyDescent="0.25">
      <c r="R25" s="26">
        <f>-0.5*R15+R16</f>
        <v>1.5</v>
      </c>
      <c r="S25" s="26">
        <f>-0.5*S15+S16</f>
        <v>0</v>
      </c>
      <c r="T25" s="26">
        <f>-0.5*T15+T16</f>
        <v>-0.5</v>
      </c>
      <c r="U25" s="26">
        <f>-0.5*U15+U16</f>
        <v>1</v>
      </c>
      <c r="V25" s="26">
        <f>-0.5*V15+V16</f>
        <v>0</v>
      </c>
      <c r="W25" s="38">
        <f>-0.5*W15+W16</f>
        <v>15</v>
      </c>
      <c r="X25" s="23" t="s">
        <v>23</v>
      </c>
      <c r="Y25" t="s">
        <v>5</v>
      </c>
    </row>
    <row r="26" spans="2:26" x14ac:dyDescent="0.25">
      <c r="R26" s="27">
        <f>-0.5*R15+R17</f>
        <v>2.5</v>
      </c>
      <c r="S26" s="27">
        <f>-0.5*S15+S17</f>
        <v>0</v>
      </c>
      <c r="T26" s="27">
        <f>-0.5*T15+T17</f>
        <v>-0.5</v>
      </c>
      <c r="U26" s="27">
        <f>-0.5*U15+U17</f>
        <v>0</v>
      </c>
      <c r="V26" s="27">
        <f>-0.5*V15+V17</f>
        <v>1</v>
      </c>
      <c r="W26" s="39">
        <f>-0.5*W15+W17</f>
        <v>5</v>
      </c>
      <c r="X26" s="23" t="s">
        <v>24</v>
      </c>
      <c r="Y26" t="s">
        <v>6</v>
      </c>
    </row>
    <row r="27" spans="2:26" x14ac:dyDescent="0.25">
      <c r="R27" s="1">
        <f>40*R15+R18</f>
        <v>-10</v>
      </c>
      <c r="S27" s="1">
        <f>40*S15+S18</f>
        <v>0</v>
      </c>
      <c r="T27" s="1">
        <f>40*T15+T18</f>
        <v>40</v>
      </c>
      <c r="U27" s="1">
        <f>40*U15+U18</f>
        <v>0</v>
      </c>
      <c r="V27" s="1">
        <f>40*V15+V18</f>
        <v>0</v>
      </c>
      <c r="W27" s="1">
        <f>40*W15+W18</f>
        <v>480</v>
      </c>
      <c r="X27" s="23" t="s">
        <v>25</v>
      </c>
    </row>
    <row r="28" spans="2:26" x14ac:dyDescent="0.25">
      <c r="B28" t="s">
        <v>10</v>
      </c>
      <c r="C28">
        <v>2</v>
      </c>
    </row>
    <row r="29" spans="2:26" x14ac:dyDescent="0.25">
      <c r="R29" s="24" t="s">
        <v>16</v>
      </c>
      <c r="S29" s="24" t="s">
        <v>17</v>
      </c>
      <c r="T29" s="24" t="s">
        <v>4</v>
      </c>
      <c r="U29" s="1" t="s">
        <v>5</v>
      </c>
      <c r="V29" s="1" t="s">
        <v>6</v>
      </c>
      <c r="W29" s="23"/>
    </row>
    <row r="30" spans="2:26" x14ac:dyDescent="0.25">
      <c r="B30" t="s">
        <v>9</v>
      </c>
      <c r="C30">
        <v>5</v>
      </c>
      <c r="R30" s="24">
        <v>0</v>
      </c>
      <c r="S30" s="24">
        <f>W24</f>
        <v>6</v>
      </c>
      <c r="T30" s="24">
        <v>0</v>
      </c>
      <c r="U30" s="1">
        <f>W25</f>
        <v>15</v>
      </c>
      <c r="V30" s="1">
        <f>W26</f>
        <v>5</v>
      </c>
      <c r="W30" s="23" t="s">
        <v>26</v>
      </c>
      <c r="X30" t="s">
        <v>28</v>
      </c>
      <c r="Y30" s="23" t="s">
        <v>26</v>
      </c>
      <c r="Z30">
        <f>R30*50+S30*80</f>
        <v>480</v>
      </c>
    </row>
    <row r="31" spans="2:26" x14ac:dyDescent="0.25">
      <c r="C31">
        <v>50</v>
      </c>
      <c r="D31">
        <v>80</v>
      </c>
      <c r="E31">
        <f>C31*C28+D31*C30</f>
        <v>500</v>
      </c>
    </row>
    <row r="32" spans="2:26" x14ac:dyDescent="0.25">
      <c r="R32" s="17" t="s">
        <v>16</v>
      </c>
      <c r="S32" s="17" t="s">
        <v>17</v>
      </c>
      <c r="T32" s="17" t="s">
        <v>4</v>
      </c>
      <c r="U32" s="17" t="s">
        <v>5</v>
      </c>
      <c r="V32" s="17" t="s">
        <v>6</v>
      </c>
      <c r="W32" s="17" t="s">
        <v>7</v>
      </c>
      <c r="X32" s="17" t="s">
        <v>21</v>
      </c>
    </row>
    <row r="33" spans="2:26" x14ac:dyDescent="0.25">
      <c r="C33" t="s">
        <v>11</v>
      </c>
      <c r="D33" t="s">
        <v>12</v>
      </c>
      <c r="E33" t="s">
        <v>13</v>
      </c>
      <c r="R33" s="25">
        <v>0.5</v>
      </c>
      <c r="S33" s="29">
        <v>1</v>
      </c>
      <c r="T33" s="29">
        <v>0.5</v>
      </c>
      <c r="U33" s="29">
        <v>0</v>
      </c>
      <c r="V33" s="29">
        <v>0</v>
      </c>
      <c r="W33" s="30">
        <v>6</v>
      </c>
      <c r="X33" s="8">
        <f>W33/R33</f>
        <v>12</v>
      </c>
    </row>
    <row r="34" spans="2:26" ht="15.75" thickBot="1" x14ac:dyDescent="0.3">
      <c r="B34" t="s">
        <v>10</v>
      </c>
      <c r="C34">
        <f>$C$28*C22</f>
        <v>2</v>
      </c>
      <c r="D34">
        <f t="shared" ref="D34:E34" si="4">$C$28*D22</f>
        <v>4</v>
      </c>
      <c r="E34">
        <f t="shared" si="4"/>
        <v>6</v>
      </c>
      <c r="R34" s="26">
        <v>1.5</v>
      </c>
      <c r="S34" s="28">
        <v>0</v>
      </c>
      <c r="T34" s="28">
        <v>-0.5</v>
      </c>
      <c r="U34" s="28">
        <v>1</v>
      </c>
      <c r="V34" s="28">
        <v>0</v>
      </c>
      <c r="W34" s="33">
        <v>15</v>
      </c>
      <c r="X34" s="8">
        <f>W34/R34</f>
        <v>10</v>
      </c>
    </row>
    <row r="35" spans="2:26" x14ac:dyDescent="0.25">
      <c r="B35" t="s">
        <v>9</v>
      </c>
      <c r="C35">
        <f>$C$30*C23</f>
        <v>10</v>
      </c>
      <c r="D35">
        <f t="shared" ref="D35" si="5">$C$30*D23</f>
        <v>5</v>
      </c>
      <c r="E35">
        <f>$C$30*E23</f>
        <v>5</v>
      </c>
      <c r="R35" s="41">
        <v>2.5</v>
      </c>
      <c r="S35" s="31">
        <v>0</v>
      </c>
      <c r="T35" s="31">
        <v>-0.5</v>
      </c>
      <c r="U35" s="31">
        <v>0</v>
      </c>
      <c r="V35" s="31">
        <v>1</v>
      </c>
      <c r="W35" s="35">
        <v>5</v>
      </c>
      <c r="X35" s="8">
        <f>W35/R35</f>
        <v>2</v>
      </c>
    </row>
    <row r="36" spans="2:26" ht="15.75" thickBot="1" x14ac:dyDescent="0.3">
      <c r="C36">
        <f>SUM(C34:C35)</f>
        <v>12</v>
      </c>
      <c r="D36">
        <f t="shared" ref="D36:E36" si="6">SUM(D34:D35)</f>
        <v>9</v>
      </c>
      <c r="E36">
        <f t="shared" si="6"/>
        <v>11</v>
      </c>
      <c r="R36" s="40">
        <v>-10</v>
      </c>
      <c r="S36" s="17">
        <v>0</v>
      </c>
      <c r="T36" s="17">
        <v>40</v>
      </c>
      <c r="U36" s="17">
        <v>0</v>
      </c>
      <c r="V36" s="17">
        <v>0</v>
      </c>
      <c r="W36" s="17">
        <v>480</v>
      </c>
      <c r="X36" s="8"/>
    </row>
    <row r="37" spans="2:26" x14ac:dyDescent="0.25">
      <c r="C37">
        <f>C24-C36</f>
        <v>0</v>
      </c>
      <c r="D37">
        <f t="shared" ref="D37:E37" si="7">D24-D36</f>
        <v>12</v>
      </c>
      <c r="E37">
        <f t="shared" si="7"/>
        <v>0</v>
      </c>
    </row>
    <row r="38" spans="2:26" x14ac:dyDescent="0.25">
      <c r="R38" s="1" t="s">
        <v>16</v>
      </c>
      <c r="S38" s="1" t="s">
        <v>17</v>
      </c>
      <c r="T38" s="1" t="s">
        <v>4</v>
      </c>
      <c r="U38" s="1" t="s">
        <v>5</v>
      </c>
      <c r="V38" s="1" t="s">
        <v>6</v>
      </c>
      <c r="W38" s="1" t="s">
        <v>7</v>
      </c>
    </row>
    <row r="39" spans="2:26" x14ac:dyDescent="0.25">
      <c r="C39">
        <v>1</v>
      </c>
      <c r="D39">
        <v>2</v>
      </c>
      <c r="E39">
        <v>3</v>
      </c>
      <c r="F39">
        <v>50</v>
      </c>
      <c r="R39" s="25">
        <f>-1/5*R35+R33</f>
        <v>0</v>
      </c>
      <c r="S39" s="25">
        <f t="shared" ref="S39:W39" si="8">-1/5*S35+S33</f>
        <v>1</v>
      </c>
      <c r="T39" s="25">
        <f t="shared" si="8"/>
        <v>0.6</v>
      </c>
      <c r="U39" s="25">
        <f t="shared" si="8"/>
        <v>0</v>
      </c>
      <c r="V39" s="25">
        <f t="shared" si="8"/>
        <v>-0.2</v>
      </c>
      <c r="W39" s="25">
        <f t="shared" si="8"/>
        <v>5</v>
      </c>
      <c r="X39" s="23" t="s">
        <v>30</v>
      </c>
      <c r="Y39" t="s">
        <v>17</v>
      </c>
    </row>
    <row r="40" spans="2:26" x14ac:dyDescent="0.25">
      <c r="C40">
        <v>2</v>
      </c>
      <c r="D40">
        <v>1</v>
      </c>
      <c r="E40">
        <v>1</v>
      </c>
      <c r="F40">
        <v>80</v>
      </c>
      <c r="R40" s="26">
        <f>-3/5*R35+R34</f>
        <v>0</v>
      </c>
      <c r="S40" s="26">
        <f t="shared" ref="S40:W40" si="9">-3/5*S35+S34</f>
        <v>0</v>
      </c>
      <c r="T40" s="26">
        <f t="shared" si="9"/>
        <v>-0.2</v>
      </c>
      <c r="U40" s="26">
        <f t="shared" si="9"/>
        <v>1</v>
      </c>
      <c r="V40" s="26">
        <f t="shared" si="9"/>
        <v>-0.6</v>
      </c>
      <c r="W40" s="26">
        <f t="shared" si="9"/>
        <v>12</v>
      </c>
      <c r="X40" s="23" t="s">
        <v>31</v>
      </c>
    </row>
    <row r="41" spans="2:26" x14ac:dyDescent="0.25">
      <c r="R41" s="34">
        <f>-3/5*R35+R35</f>
        <v>1</v>
      </c>
      <c r="S41" s="34">
        <f t="shared" ref="S41:W41" si="10">-3/5*S35+S35</f>
        <v>0</v>
      </c>
      <c r="T41" s="34">
        <f t="shared" si="10"/>
        <v>-0.2</v>
      </c>
      <c r="U41" s="34">
        <f t="shared" si="10"/>
        <v>0</v>
      </c>
      <c r="V41" s="34">
        <f t="shared" si="10"/>
        <v>0.4</v>
      </c>
      <c r="W41" s="34">
        <f t="shared" si="10"/>
        <v>2</v>
      </c>
      <c r="X41" s="23" t="s">
        <v>32</v>
      </c>
      <c r="Y41" t="s">
        <v>16</v>
      </c>
    </row>
    <row r="42" spans="2:26" x14ac:dyDescent="0.25">
      <c r="R42" s="17">
        <f>1/4*R36+R35</f>
        <v>0</v>
      </c>
      <c r="S42" s="17">
        <f t="shared" ref="S42:W42" si="11">1/4*S36+S35</f>
        <v>0</v>
      </c>
      <c r="T42" s="17">
        <f t="shared" si="11"/>
        <v>9.5</v>
      </c>
      <c r="U42" s="17">
        <f t="shared" si="11"/>
        <v>0</v>
      </c>
      <c r="V42" s="17">
        <f t="shared" si="11"/>
        <v>1</v>
      </c>
      <c r="W42" s="17">
        <f t="shared" si="11"/>
        <v>125</v>
      </c>
      <c r="X42" s="23" t="s">
        <v>33</v>
      </c>
    </row>
    <row r="44" spans="2:26" x14ac:dyDescent="0.25">
      <c r="R44" s="24" t="s">
        <v>16</v>
      </c>
      <c r="S44" s="24" t="s">
        <v>17</v>
      </c>
      <c r="T44" s="24" t="s">
        <v>4</v>
      </c>
      <c r="U44" s="1" t="s">
        <v>5</v>
      </c>
      <c r="V44" s="1" t="s">
        <v>6</v>
      </c>
      <c r="W44" s="23"/>
    </row>
    <row r="45" spans="2:26" x14ac:dyDescent="0.25">
      <c r="R45" s="36">
        <f>W41</f>
        <v>2</v>
      </c>
      <c r="S45" s="24">
        <f>W39</f>
        <v>5</v>
      </c>
      <c r="T45" s="24">
        <v>0</v>
      </c>
      <c r="U45" s="1">
        <f>W40</f>
        <v>12</v>
      </c>
      <c r="V45" s="1">
        <v>0</v>
      </c>
      <c r="W45" s="23" t="s">
        <v>26</v>
      </c>
      <c r="X45" t="s">
        <v>28</v>
      </c>
      <c r="Y45" s="23" t="s">
        <v>26</v>
      </c>
      <c r="Z45">
        <f>R45*50+S45*80</f>
        <v>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0E12-3B11-47D5-A9EB-F4D44B0CD09F}">
  <dimension ref="B1:AB48"/>
  <sheetViews>
    <sheetView topLeftCell="I10" zoomScale="120" zoomScaleNormal="120" workbookViewId="0">
      <selection activeCell="Q47" sqref="Q47:Z48"/>
    </sheetView>
  </sheetViews>
  <sheetFormatPr defaultRowHeight="15" x14ac:dyDescent="0.25"/>
  <cols>
    <col min="14" max="14" width="9.42578125" customWidth="1"/>
    <col min="17" max="22" width="7.7109375" customWidth="1"/>
    <col min="23" max="23" width="10.140625" customWidth="1"/>
    <col min="24" max="24" width="15.85546875" customWidth="1"/>
    <col min="25" max="25" width="7.5703125" customWidth="1"/>
    <col min="26" max="26" width="9" customWidth="1"/>
  </cols>
  <sheetData>
    <row r="1" spans="2:26" x14ac:dyDescent="0.25">
      <c r="I1" t="s">
        <v>34</v>
      </c>
      <c r="J1" t="s">
        <v>40</v>
      </c>
      <c r="K1" t="s">
        <v>35</v>
      </c>
      <c r="L1" s="3" t="s">
        <v>20</v>
      </c>
      <c r="M1" s="3"/>
      <c r="N1" s="3"/>
      <c r="O1" t="s">
        <v>19</v>
      </c>
    </row>
    <row r="2" spans="2:26" ht="15.75" thickBot="1" x14ac:dyDescent="0.3">
      <c r="I2" t="s">
        <v>16</v>
      </c>
      <c r="J2" t="s">
        <v>17</v>
      </c>
      <c r="K2" t="s">
        <v>41</v>
      </c>
      <c r="L2" t="s">
        <v>4</v>
      </c>
      <c r="M2" t="s">
        <v>5</v>
      </c>
      <c r="N2" t="s">
        <v>6</v>
      </c>
      <c r="O2" t="s">
        <v>7</v>
      </c>
      <c r="Q2" s="1" t="s">
        <v>16</v>
      </c>
      <c r="R2" s="1" t="s">
        <v>17</v>
      </c>
      <c r="S2" s="1" t="s">
        <v>41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21</v>
      </c>
      <c r="Y2" s="1" t="s">
        <v>22</v>
      </c>
      <c r="Z2" s="1"/>
    </row>
    <row r="3" spans="2:26" x14ac:dyDescent="0.25">
      <c r="H3" t="s">
        <v>36</v>
      </c>
      <c r="I3" s="42">
        <v>1</v>
      </c>
      <c r="J3" s="43">
        <v>1</v>
      </c>
      <c r="K3" s="43">
        <v>2</v>
      </c>
      <c r="L3" s="43">
        <v>1</v>
      </c>
      <c r="M3" s="43">
        <v>0</v>
      </c>
      <c r="N3" s="43">
        <v>0</v>
      </c>
      <c r="O3" s="44">
        <v>400</v>
      </c>
      <c r="Q3" s="13">
        <v>1</v>
      </c>
      <c r="R3" s="14">
        <v>1</v>
      </c>
      <c r="S3" s="14">
        <v>2</v>
      </c>
      <c r="T3" s="14">
        <v>1</v>
      </c>
      <c r="U3" s="14">
        <v>0</v>
      </c>
      <c r="V3" s="14">
        <v>0</v>
      </c>
      <c r="W3" s="15">
        <v>400</v>
      </c>
      <c r="X3">
        <f>W3/R3</f>
        <v>400</v>
      </c>
      <c r="Y3" t="s">
        <v>4</v>
      </c>
    </row>
    <row r="4" spans="2:26" ht="15.75" thickBot="1" x14ac:dyDescent="0.3">
      <c r="H4" t="s">
        <v>37</v>
      </c>
      <c r="I4" s="45">
        <v>2</v>
      </c>
      <c r="J4" s="8">
        <v>1</v>
      </c>
      <c r="K4" s="8">
        <v>1</v>
      </c>
      <c r="L4" s="8">
        <v>0</v>
      </c>
      <c r="M4" s="8">
        <v>1</v>
      </c>
      <c r="N4" s="8">
        <v>0</v>
      </c>
      <c r="O4" s="46">
        <v>487</v>
      </c>
      <c r="Q4" s="16">
        <v>2</v>
      </c>
      <c r="R4" s="17">
        <v>1</v>
      </c>
      <c r="S4" s="17">
        <v>1</v>
      </c>
      <c r="T4" s="17">
        <v>0</v>
      </c>
      <c r="U4" s="17">
        <v>1</v>
      </c>
      <c r="V4" s="17">
        <v>0</v>
      </c>
      <c r="W4" s="18">
        <v>487</v>
      </c>
      <c r="X4">
        <f>W4/R4</f>
        <v>487</v>
      </c>
      <c r="Y4" t="s">
        <v>5</v>
      </c>
    </row>
    <row r="5" spans="2:26" ht="15.75" thickBot="1" x14ac:dyDescent="0.3">
      <c r="H5" t="s">
        <v>38</v>
      </c>
      <c r="I5" s="47">
        <v>1</v>
      </c>
      <c r="J5" s="48">
        <v>3</v>
      </c>
      <c r="K5" s="48">
        <v>1</v>
      </c>
      <c r="L5" s="48">
        <v>0</v>
      </c>
      <c r="M5" s="48">
        <v>0</v>
      </c>
      <c r="N5" s="48">
        <v>1</v>
      </c>
      <c r="O5" s="49">
        <v>795</v>
      </c>
      <c r="Q5" s="19">
        <v>1</v>
      </c>
      <c r="R5" s="22">
        <v>3</v>
      </c>
      <c r="S5" s="20">
        <v>1</v>
      </c>
      <c r="T5" s="20">
        <v>0</v>
      </c>
      <c r="U5" s="20">
        <v>0</v>
      </c>
      <c r="V5" s="20">
        <v>1</v>
      </c>
      <c r="W5" s="21">
        <v>795</v>
      </c>
      <c r="X5">
        <f>W5/R5</f>
        <v>265</v>
      </c>
      <c r="Y5" t="s">
        <v>6</v>
      </c>
    </row>
    <row r="6" spans="2:26" ht="15.75" thickBot="1" x14ac:dyDescent="0.3">
      <c r="H6" t="s">
        <v>39</v>
      </c>
      <c r="I6">
        <v>-22</v>
      </c>
      <c r="J6">
        <v>-42</v>
      </c>
      <c r="K6">
        <v>-29</v>
      </c>
      <c r="L6">
        <v>0</v>
      </c>
      <c r="M6">
        <v>0</v>
      </c>
      <c r="N6">
        <v>0</v>
      </c>
      <c r="O6">
        <v>0</v>
      </c>
      <c r="Q6" s="17">
        <v>-22</v>
      </c>
      <c r="R6" s="22">
        <v>-42</v>
      </c>
      <c r="S6" s="17">
        <v>-29</v>
      </c>
      <c r="T6" s="17">
        <v>0</v>
      </c>
      <c r="U6" s="17">
        <v>0</v>
      </c>
      <c r="V6" s="17">
        <v>0</v>
      </c>
      <c r="W6" s="17">
        <v>0</v>
      </c>
    </row>
    <row r="7" spans="2:26" x14ac:dyDescent="0.25">
      <c r="D7" s="2"/>
      <c r="E7" s="2"/>
    </row>
    <row r="8" spans="2:26" x14ac:dyDescent="0.25">
      <c r="C8" t="s">
        <v>11</v>
      </c>
      <c r="D8" t="s">
        <v>12</v>
      </c>
      <c r="E8" t="s">
        <v>13</v>
      </c>
      <c r="F8" t="s">
        <v>14</v>
      </c>
      <c r="Q8" s="24" t="s">
        <v>16</v>
      </c>
      <c r="R8" s="24" t="s">
        <v>17</v>
      </c>
      <c r="S8" s="1" t="s">
        <v>41</v>
      </c>
      <c r="T8" s="24" t="s">
        <v>4</v>
      </c>
      <c r="U8" s="1" t="s">
        <v>5</v>
      </c>
      <c r="V8" s="1" t="s">
        <v>6</v>
      </c>
      <c r="W8" s="23"/>
    </row>
    <row r="9" spans="2:26" x14ac:dyDescent="0.25">
      <c r="Q9" s="24">
        <v>0</v>
      </c>
      <c r="R9" s="24">
        <v>0</v>
      </c>
      <c r="S9" s="24">
        <v>0</v>
      </c>
      <c r="T9" s="24">
        <v>12</v>
      </c>
      <c r="U9" s="1">
        <v>21</v>
      </c>
      <c r="V9" s="1">
        <v>11</v>
      </c>
      <c r="W9" s="23" t="s">
        <v>26</v>
      </c>
      <c r="Y9" s="23" t="s">
        <v>26</v>
      </c>
      <c r="Z9">
        <v>0</v>
      </c>
    </row>
    <row r="10" spans="2:26" x14ac:dyDescent="0.25">
      <c r="B10" t="s">
        <v>8</v>
      </c>
      <c r="C10">
        <v>1</v>
      </c>
      <c r="D10">
        <v>2</v>
      </c>
      <c r="E10">
        <v>3</v>
      </c>
      <c r="F10">
        <v>50</v>
      </c>
    </row>
    <row r="11" spans="2:26" ht="15.75" thickBot="1" x14ac:dyDescent="0.3">
      <c r="B11" t="s">
        <v>9</v>
      </c>
      <c r="C11">
        <v>2</v>
      </c>
      <c r="D11">
        <v>1</v>
      </c>
      <c r="E11">
        <v>1</v>
      </c>
      <c r="F11">
        <v>80</v>
      </c>
      <c r="Q11" s="17" t="s">
        <v>16</v>
      </c>
      <c r="R11" s="17" t="s">
        <v>17</v>
      </c>
      <c r="S11" s="17" t="s">
        <v>41</v>
      </c>
      <c r="T11" s="17" t="s">
        <v>4</v>
      </c>
      <c r="U11" s="17" t="s">
        <v>5</v>
      </c>
      <c r="V11" s="17" t="s">
        <v>6</v>
      </c>
      <c r="W11" s="17" t="s">
        <v>7</v>
      </c>
      <c r="X11" s="17" t="s">
        <v>42</v>
      </c>
      <c r="Y11" s="17" t="s">
        <v>22</v>
      </c>
    </row>
    <row r="12" spans="2:26" x14ac:dyDescent="0.25">
      <c r="B12" s="2" t="s">
        <v>15</v>
      </c>
      <c r="C12">
        <v>12</v>
      </c>
      <c r="D12">
        <v>21</v>
      </c>
      <c r="E12">
        <v>11</v>
      </c>
      <c r="Q12" s="51">
        <f>-2/6*Q5+Q3</f>
        <v>0.66666666666666674</v>
      </c>
      <c r="R12" s="52">
        <f>-2/6*R5+R3</f>
        <v>0</v>
      </c>
      <c r="S12" s="52">
        <f t="shared" ref="S12:W12" si="0">-2/6*S5+S3</f>
        <v>1.6666666666666667</v>
      </c>
      <c r="T12" s="52">
        <f t="shared" si="0"/>
        <v>1</v>
      </c>
      <c r="U12" s="52">
        <f t="shared" si="0"/>
        <v>0</v>
      </c>
      <c r="V12" s="52">
        <f t="shared" si="0"/>
        <v>-0.33333333333333331</v>
      </c>
      <c r="W12" s="53">
        <f t="shared" si="0"/>
        <v>135</v>
      </c>
      <c r="X12" s="50" t="s">
        <v>43</v>
      </c>
      <c r="Y12" s="8" t="s">
        <v>4</v>
      </c>
    </row>
    <row r="13" spans="2:26" x14ac:dyDescent="0.25">
      <c r="Q13" s="54">
        <f>-2/6*Q5+Q4</f>
        <v>1.6666666666666667</v>
      </c>
      <c r="R13" s="28">
        <f>-2/6*R5+R4</f>
        <v>0</v>
      </c>
      <c r="S13" s="28">
        <f t="shared" ref="S13:W13" si="1">-2/6*S5+S4</f>
        <v>0.66666666666666674</v>
      </c>
      <c r="T13" s="28">
        <f t="shared" si="1"/>
        <v>0</v>
      </c>
      <c r="U13" s="28">
        <f t="shared" si="1"/>
        <v>1</v>
      </c>
      <c r="V13" s="28">
        <f t="shared" si="1"/>
        <v>-0.33333333333333331</v>
      </c>
      <c r="W13" s="55">
        <f t="shared" si="1"/>
        <v>222</v>
      </c>
      <c r="X13" s="50" t="s">
        <v>44</v>
      </c>
      <c r="Y13" s="8" t="s">
        <v>5</v>
      </c>
    </row>
    <row r="14" spans="2:26" ht="15.75" thickBot="1" x14ac:dyDescent="0.3">
      <c r="Q14" s="56">
        <f>-2/3*Q5+Q5</f>
        <v>0.33333333333333337</v>
      </c>
      <c r="R14" s="57">
        <f>-2/3*R5+R5</f>
        <v>1</v>
      </c>
      <c r="S14" s="57">
        <f t="shared" ref="S14:W14" si="2">-2/3*S5+S5</f>
        <v>0.33333333333333337</v>
      </c>
      <c r="T14" s="57">
        <f t="shared" si="2"/>
        <v>0</v>
      </c>
      <c r="U14" s="57">
        <f t="shared" si="2"/>
        <v>0</v>
      </c>
      <c r="V14" s="57">
        <f t="shared" si="2"/>
        <v>0.33333333333333337</v>
      </c>
      <c r="W14" s="58">
        <f t="shared" si="2"/>
        <v>265</v>
      </c>
      <c r="X14" s="50" t="s">
        <v>45</v>
      </c>
      <c r="Y14" s="8" t="s">
        <v>17</v>
      </c>
    </row>
    <row r="15" spans="2:26" x14ac:dyDescent="0.25">
      <c r="Q15" s="28">
        <f>14*Q5+Q6</f>
        <v>-8</v>
      </c>
      <c r="R15" s="28">
        <f>14*R5+R6</f>
        <v>0</v>
      </c>
      <c r="S15" s="28">
        <f>14*S5+S6</f>
        <v>-15</v>
      </c>
      <c r="T15" s="28">
        <f t="shared" ref="S15:W15" si="3">14*T5+T6</f>
        <v>0</v>
      </c>
      <c r="U15" s="28">
        <f t="shared" si="3"/>
        <v>0</v>
      </c>
      <c r="V15" s="28">
        <f t="shared" si="3"/>
        <v>14</v>
      </c>
      <c r="W15" s="28">
        <f t="shared" si="3"/>
        <v>11130</v>
      </c>
      <c r="X15" s="50" t="s">
        <v>50</v>
      </c>
      <c r="Y15" s="8"/>
    </row>
    <row r="16" spans="2:26" x14ac:dyDescent="0.25">
      <c r="B16" t="s">
        <v>10</v>
      </c>
      <c r="C16">
        <v>2</v>
      </c>
      <c r="O16">
        <f>R5*1</f>
        <v>3</v>
      </c>
    </row>
    <row r="17" spans="2:28" x14ac:dyDescent="0.25">
      <c r="O17">
        <f>14*3</f>
        <v>42</v>
      </c>
      <c r="Q17" s="24" t="s">
        <v>16</v>
      </c>
      <c r="R17" s="24" t="s">
        <v>17</v>
      </c>
      <c r="S17" s="1" t="s">
        <v>41</v>
      </c>
      <c r="T17" s="24" t="s">
        <v>4</v>
      </c>
      <c r="U17" s="1" t="s">
        <v>5</v>
      </c>
      <c r="V17" s="1" t="s">
        <v>6</v>
      </c>
      <c r="W17" s="23"/>
    </row>
    <row r="18" spans="2:28" x14ac:dyDescent="0.25">
      <c r="B18" t="s">
        <v>9</v>
      </c>
      <c r="C18">
        <v>5</v>
      </c>
      <c r="Q18" s="24">
        <v>0</v>
      </c>
      <c r="R18" s="24">
        <v>265</v>
      </c>
      <c r="S18" s="24">
        <v>0</v>
      </c>
      <c r="T18" s="24">
        <v>135</v>
      </c>
      <c r="U18" s="1">
        <v>222</v>
      </c>
      <c r="V18" s="1">
        <v>0</v>
      </c>
      <c r="W18" s="23" t="s">
        <v>26</v>
      </c>
      <c r="X18" s="59" t="s">
        <v>46</v>
      </c>
      <c r="Y18" s="23" t="s">
        <v>26</v>
      </c>
      <c r="Z18">
        <f>Q18*22+R18*42+S18*29</f>
        <v>11130</v>
      </c>
    </row>
    <row r="19" spans="2:28" x14ac:dyDescent="0.25">
      <c r="C19">
        <v>50</v>
      </c>
      <c r="D19">
        <v>80</v>
      </c>
      <c r="E19">
        <f>C19*C16+D19*C18</f>
        <v>500</v>
      </c>
    </row>
    <row r="20" spans="2:28" ht="15.75" thickBot="1" x14ac:dyDescent="0.3">
      <c r="K20" t="s">
        <v>0</v>
      </c>
      <c r="L20" s="72" t="s">
        <v>56</v>
      </c>
      <c r="M20" s="72" t="s">
        <v>63</v>
      </c>
      <c r="N20">
        <v>0</v>
      </c>
      <c r="Q20" s="17" t="s">
        <v>16</v>
      </c>
      <c r="R20" s="17" t="s">
        <v>17</v>
      </c>
      <c r="S20" s="1" t="s">
        <v>41</v>
      </c>
      <c r="T20" s="17" t="s">
        <v>4</v>
      </c>
      <c r="U20" s="17" t="s">
        <v>5</v>
      </c>
      <c r="V20" s="17" t="s">
        <v>6</v>
      </c>
      <c r="W20" s="17" t="s">
        <v>7</v>
      </c>
      <c r="X20" s="17" t="s">
        <v>21</v>
      </c>
      <c r="Y20" s="1" t="s">
        <v>22</v>
      </c>
    </row>
    <row r="21" spans="2:28" ht="15.75" thickBot="1" x14ac:dyDescent="0.3">
      <c r="C21" t="s">
        <v>11</v>
      </c>
      <c r="D21" t="s">
        <v>12</v>
      </c>
      <c r="E21" t="s">
        <v>13</v>
      </c>
      <c r="K21" t="s">
        <v>0</v>
      </c>
      <c r="L21" s="72" t="s">
        <v>56</v>
      </c>
      <c r="M21" s="23"/>
      <c r="N21" s="23" t="s">
        <v>64</v>
      </c>
      <c r="Q21" s="60">
        <v>0.66666666666666674</v>
      </c>
      <c r="R21" s="61">
        <v>0</v>
      </c>
      <c r="S21" s="64">
        <v>1.6666666666666667</v>
      </c>
      <c r="T21" s="61">
        <v>1</v>
      </c>
      <c r="U21" s="61">
        <v>0</v>
      </c>
      <c r="V21" s="61">
        <v>-0.33333333333333331</v>
      </c>
      <c r="W21" s="30">
        <v>135</v>
      </c>
      <c r="X21" s="71">
        <f t="shared" ref="X21:X23" si="4">W21/S21</f>
        <v>81</v>
      </c>
      <c r="Y21" s="8" t="s">
        <v>16</v>
      </c>
    </row>
    <row r="22" spans="2:28" x14ac:dyDescent="0.25">
      <c r="B22" t="s">
        <v>10</v>
      </c>
      <c r="C22">
        <f>$C$16*C10</f>
        <v>2</v>
      </c>
      <c r="D22">
        <f t="shared" ref="D22:E22" si="5">$C$16*D10</f>
        <v>4</v>
      </c>
      <c r="E22">
        <f t="shared" si="5"/>
        <v>6</v>
      </c>
      <c r="N22" s="69">
        <f>2*5/7</f>
        <v>1.4285714285714286</v>
      </c>
      <c r="Q22" s="62">
        <v>1.6666666666666667</v>
      </c>
      <c r="R22" s="63">
        <v>0</v>
      </c>
      <c r="S22" s="63">
        <v>0.66666666666666674</v>
      </c>
      <c r="T22" s="63">
        <v>0</v>
      </c>
      <c r="U22" s="63">
        <v>1</v>
      </c>
      <c r="V22" s="63">
        <v>-0.33333333333333331</v>
      </c>
      <c r="W22" s="33">
        <v>222</v>
      </c>
      <c r="X22" s="71">
        <f t="shared" si="4"/>
        <v>332.99999999999994</v>
      </c>
      <c r="Y22" s="8" t="s">
        <v>5</v>
      </c>
    </row>
    <row r="23" spans="2:28" ht="15.75" thickBot="1" x14ac:dyDescent="0.3">
      <c r="B23" t="s">
        <v>9</v>
      </c>
      <c r="C23">
        <f>$C$18*C11</f>
        <v>10</v>
      </c>
      <c r="D23">
        <f t="shared" ref="D23" si="6">$C$18*D11</f>
        <v>5</v>
      </c>
      <c r="E23">
        <f>$C$18*E11</f>
        <v>5</v>
      </c>
      <c r="L23" s="68"/>
      <c r="N23" s="69"/>
      <c r="Q23" s="65">
        <v>0.33333333333333337</v>
      </c>
      <c r="R23" s="66">
        <v>1</v>
      </c>
      <c r="S23" s="63">
        <v>0.33333333333333337</v>
      </c>
      <c r="T23" s="66">
        <v>0</v>
      </c>
      <c r="U23" s="66">
        <v>0</v>
      </c>
      <c r="V23" s="66">
        <v>0.33333333333333337</v>
      </c>
      <c r="W23" s="35">
        <v>265</v>
      </c>
      <c r="X23" s="71">
        <f t="shared" si="4"/>
        <v>794.99999999999989</v>
      </c>
      <c r="Y23" s="8" t="s">
        <v>17</v>
      </c>
    </row>
    <row r="24" spans="2:28" ht="15.75" thickBot="1" x14ac:dyDescent="0.3">
      <c r="C24">
        <f>SUM(C22:C23)</f>
        <v>12</v>
      </c>
      <c r="D24">
        <f t="shared" ref="D24:E24" si="7">SUM(D22:D23)</f>
        <v>9</v>
      </c>
      <c r="E24">
        <f t="shared" si="7"/>
        <v>11</v>
      </c>
      <c r="Q24" s="63">
        <v>-8</v>
      </c>
      <c r="R24" s="63">
        <v>0</v>
      </c>
      <c r="S24" s="64">
        <v>-15</v>
      </c>
      <c r="T24" s="63">
        <v>0</v>
      </c>
      <c r="U24" s="63">
        <v>0</v>
      </c>
      <c r="V24" s="63">
        <v>14</v>
      </c>
      <c r="W24" s="17">
        <v>11130</v>
      </c>
      <c r="X24" s="8"/>
    </row>
    <row r="25" spans="2:28" x14ac:dyDescent="0.25">
      <c r="C25">
        <f>C12-C24</f>
        <v>0</v>
      </c>
      <c r="D25">
        <f t="shared" ref="D25:E25" si="8">D12-D24</f>
        <v>12</v>
      </c>
      <c r="E25">
        <f t="shared" si="8"/>
        <v>0</v>
      </c>
    </row>
    <row r="26" spans="2:28" x14ac:dyDescent="0.25">
      <c r="L26" s="79"/>
      <c r="M26" s="80"/>
      <c r="N26" s="81"/>
      <c r="O26" s="79"/>
      <c r="Q26" s="1" t="s">
        <v>16</v>
      </c>
      <c r="R26" s="1" t="s">
        <v>17</v>
      </c>
      <c r="S26" s="1" t="s">
        <v>41</v>
      </c>
      <c r="T26" s="1" t="s">
        <v>4</v>
      </c>
      <c r="U26" s="1" t="s">
        <v>5</v>
      </c>
      <c r="V26" s="1" t="s">
        <v>6</v>
      </c>
      <c r="W26" s="1" t="s">
        <v>7</v>
      </c>
      <c r="X26" s="1" t="s">
        <v>42</v>
      </c>
      <c r="Y26" s="1" t="s">
        <v>22</v>
      </c>
    </row>
    <row r="27" spans="2:28" x14ac:dyDescent="0.25">
      <c r="C27">
        <v>1</v>
      </c>
      <c r="D27">
        <v>2</v>
      </c>
      <c r="E27">
        <v>3</v>
      </c>
      <c r="F27">
        <v>50</v>
      </c>
      <c r="L27" s="81"/>
      <c r="M27" s="81"/>
      <c r="N27" s="79"/>
      <c r="O27" s="79"/>
      <c r="Q27" s="60">
        <f t="shared" ref="Q27:R27" si="9">-4/9*Q21+Q21</f>
        <v>0.37037037037037041</v>
      </c>
      <c r="R27" s="61">
        <f t="shared" si="9"/>
        <v>0</v>
      </c>
      <c r="S27" s="61">
        <f>-4/9*S21+S21</f>
        <v>0.92592592592592604</v>
      </c>
      <c r="T27" s="61">
        <f t="shared" ref="T27:W27" si="10">-4/9*T21+T21</f>
        <v>0.55555555555555558</v>
      </c>
      <c r="U27" s="61">
        <f t="shared" si="10"/>
        <v>0</v>
      </c>
      <c r="V27" s="61">
        <f t="shared" si="10"/>
        <v>-0.18518518518518517</v>
      </c>
      <c r="W27" s="73">
        <f t="shared" si="10"/>
        <v>75</v>
      </c>
      <c r="X27" s="23" t="s">
        <v>52</v>
      </c>
      <c r="Y27" t="s">
        <v>41</v>
      </c>
      <c r="Z27" s="23"/>
      <c r="AB27" s="23" t="s">
        <v>48</v>
      </c>
    </row>
    <row r="28" spans="2:28" x14ac:dyDescent="0.25">
      <c r="C28">
        <v>2</v>
      </c>
      <c r="D28">
        <v>1</v>
      </c>
      <c r="E28">
        <v>1</v>
      </c>
      <c r="F28">
        <v>80</v>
      </c>
      <c r="M28" s="23"/>
      <c r="Q28" s="62">
        <f t="shared" ref="Q28:R28" si="11">-2/5*Q21+Q22</f>
        <v>1.4</v>
      </c>
      <c r="R28" s="63">
        <f t="shared" si="11"/>
        <v>0</v>
      </c>
      <c r="S28" s="63">
        <f>-2/5*S21+S22</f>
        <v>0</v>
      </c>
      <c r="T28" s="63">
        <f t="shared" ref="T28:W28" si="12">-2/5*T21+T22</f>
        <v>-0.4</v>
      </c>
      <c r="U28" s="63">
        <f t="shared" si="12"/>
        <v>1</v>
      </c>
      <c r="V28" s="63">
        <f t="shared" si="12"/>
        <v>-0.19999999999999998</v>
      </c>
      <c r="W28" s="74">
        <f t="shared" si="12"/>
        <v>168</v>
      </c>
      <c r="X28" s="23" t="s">
        <v>53</v>
      </c>
      <c r="Y28" t="s">
        <v>5</v>
      </c>
      <c r="Z28" s="23"/>
      <c r="AB28" s="23" t="s">
        <v>47</v>
      </c>
    </row>
    <row r="29" spans="2:28" x14ac:dyDescent="0.25">
      <c r="M29" s="69"/>
      <c r="O29" s="67"/>
      <c r="Q29" s="65">
        <f t="shared" ref="Q29:R29" si="13">-1/5*Q21+Q23</f>
        <v>0.2</v>
      </c>
      <c r="R29" s="75">
        <f t="shared" si="13"/>
        <v>1</v>
      </c>
      <c r="S29" s="75">
        <f>-1/5*S21+S23</f>
        <v>0</v>
      </c>
      <c r="T29" s="75">
        <f t="shared" ref="T29:W29" si="14">-1/5*T21+T23</f>
        <v>-0.2</v>
      </c>
      <c r="U29" s="75">
        <f t="shared" si="14"/>
        <v>0</v>
      </c>
      <c r="V29" s="75">
        <f t="shared" si="14"/>
        <v>0.4</v>
      </c>
      <c r="W29" s="76">
        <f t="shared" si="14"/>
        <v>238</v>
      </c>
      <c r="X29" s="23" t="s">
        <v>54</v>
      </c>
      <c r="Y29" t="s">
        <v>17</v>
      </c>
      <c r="Z29" s="23"/>
      <c r="AB29" s="23" t="s">
        <v>49</v>
      </c>
    </row>
    <row r="30" spans="2:28" x14ac:dyDescent="0.25">
      <c r="J30" t="s">
        <v>0</v>
      </c>
      <c r="K30" s="23" t="s">
        <v>56</v>
      </c>
      <c r="L30" s="23" t="s">
        <v>56</v>
      </c>
      <c r="M30" s="23" t="s">
        <v>26</v>
      </c>
      <c r="N30">
        <v>1</v>
      </c>
      <c r="Q30" s="63">
        <f t="shared" ref="Q30:R30" si="15">9*Q21+Q24</f>
        <v>-1.9999999999999991</v>
      </c>
      <c r="R30" s="63">
        <f t="shared" si="15"/>
        <v>0</v>
      </c>
      <c r="S30" s="63">
        <f>9*S21+S24</f>
        <v>0</v>
      </c>
      <c r="T30" s="63">
        <f t="shared" ref="T30:W30" si="16">9*T21+T24</f>
        <v>9</v>
      </c>
      <c r="U30" s="63">
        <f t="shared" si="16"/>
        <v>0</v>
      </c>
      <c r="V30" s="63">
        <f t="shared" si="16"/>
        <v>11</v>
      </c>
      <c r="W30" s="63">
        <f t="shared" si="16"/>
        <v>12345</v>
      </c>
      <c r="X30" s="23" t="s">
        <v>66</v>
      </c>
      <c r="AB30" s="23" t="s">
        <v>51</v>
      </c>
    </row>
    <row r="31" spans="2:28" x14ac:dyDescent="0.25">
      <c r="M31" t="s">
        <v>26</v>
      </c>
      <c r="N31" s="23" t="s">
        <v>57</v>
      </c>
    </row>
    <row r="32" spans="2:28" x14ac:dyDescent="0.25">
      <c r="J32" t="s">
        <v>0</v>
      </c>
      <c r="K32" s="23" t="s">
        <v>56</v>
      </c>
      <c r="M32" t="s">
        <v>26</v>
      </c>
      <c r="N32" t="s">
        <v>58</v>
      </c>
      <c r="Q32" s="24" t="s">
        <v>16</v>
      </c>
      <c r="R32" s="24" t="s">
        <v>17</v>
      </c>
      <c r="S32" s="1" t="s">
        <v>41</v>
      </c>
      <c r="T32" s="24" t="s">
        <v>4</v>
      </c>
      <c r="U32" s="1" t="s">
        <v>5</v>
      </c>
      <c r="V32" s="1" t="s">
        <v>6</v>
      </c>
      <c r="W32" s="23"/>
    </row>
    <row r="33" spans="10:26" x14ac:dyDescent="0.25">
      <c r="J33" t="s">
        <v>0</v>
      </c>
      <c r="M33" t="s">
        <v>26</v>
      </c>
      <c r="N33" t="s">
        <v>59</v>
      </c>
      <c r="Q33" s="36">
        <v>0</v>
      </c>
      <c r="R33" s="77">
        <f>W29</f>
        <v>238</v>
      </c>
      <c r="S33" s="77">
        <f>W27</f>
        <v>75</v>
      </c>
      <c r="T33" s="77">
        <f>W28</f>
        <v>168</v>
      </c>
      <c r="U33" s="1">
        <v>0</v>
      </c>
      <c r="V33" s="1">
        <v>0</v>
      </c>
      <c r="W33" s="23" t="s">
        <v>26</v>
      </c>
      <c r="X33" s="59" t="s">
        <v>55</v>
      </c>
      <c r="Y33" s="23" t="s">
        <v>26</v>
      </c>
      <c r="Z33">
        <f>Q33*22+R33*42+S33*29</f>
        <v>12171</v>
      </c>
    </row>
    <row r="34" spans="10:26" x14ac:dyDescent="0.25">
      <c r="N34" s="67">
        <f>(1-(7/5))*5/7</f>
        <v>-0.28571428571428564</v>
      </c>
    </row>
    <row r="35" spans="10:26" x14ac:dyDescent="0.25">
      <c r="Q35" s="17" t="s">
        <v>16</v>
      </c>
      <c r="R35" s="17" t="s">
        <v>17</v>
      </c>
      <c r="S35" s="1" t="s">
        <v>41</v>
      </c>
      <c r="T35" s="17" t="s">
        <v>4</v>
      </c>
      <c r="U35" s="17" t="s">
        <v>5</v>
      </c>
      <c r="V35" s="17" t="s">
        <v>6</v>
      </c>
      <c r="W35" s="17" t="s">
        <v>7</v>
      </c>
      <c r="X35" s="17" t="s">
        <v>21</v>
      </c>
      <c r="Y35" s="1" t="s">
        <v>22</v>
      </c>
    </row>
    <row r="36" spans="10:26" ht="15.75" thickBot="1" x14ac:dyDescent="0.3">
      <c r="Q36" s="60">
        <v>0.37037037037037041</v>
      </c>
      <c r="R36" s="61">
        <v>0</v>
      </c>
      <c r="S36" s="61">
        <v>0.92592592592592604</v>
      </c>
      <c r="T36" s="61">
        <v>0.55555555555555558</v>
      </c>
      <c r="U36" s="61">
        <v>0</v>
      </c>
      <c r="V36" s="61">
        <v>-0.18518518518518517</v>
      </c>
      <c r="W36" s="30">
        <v>75</v>
      </c>
      <c r="X36" s="8">
        <f>W36/Q36</f>
        <v>202.49999999999997</v>
      </c>
      <c r="Y36" t="s">
        <v>41</v>
      </c>
    </row>
    <row r="37" spans="10:26" ht="15.75" thickBot="1" x14ac:dyDescent="0.3">
      <c r="Q37" s="64">
        <v>1.4</v>
      </c>
      <c r="R37" s="63">
        <v>0</v>
      </c>
      <c r="S37" s="63">
        <v>0</v>
      </c>
      <c r="T37" s="63">
        <v>-0.4</v>
      </c>
      <c r="U37" s="63">
        <v>1</v>
      </c>
      <c r="V37" s="63">
        <v>-0.19999999999999998</v>
      </c>
      <c r="W37" s="33">
        <v>168</v>
      </c>
      <c r="X37" s="8">
        <f>W37/Q37</f>
        <v>120.00000000000001</v>
      </c>
      <c r="Y37" s="8" t="s">
        <v>5</v>
      </c>
    </row>
    <row r="38" spans="10:26" ht="15.75" thickBot="1" x14ac:dyDescent="0.3">
      <c r="Q38" s="78">
        <v>0.2</v>
      </c>
      <c r="R38" s="66">
        <v>1</v>
      </c>
      <c r="S38" s="66">
        <v>0</v>
      </c>
      <c r="T38" s="66">
        <v>-0.2</v>
      </c>
      <c r="U38" s="66">
        <v>0</v>
      </c>
      <c r="V38" s="66">
        <v>0.4</v>
      </c>
      <c r="W38" s="35">
        <v>238</v>
      </c>
      <c r="X38" s="8">
        <f>W38/Q38</f>
        <v>1190</v>
      </c>
      <c r="Y38" s="8" t="s">
        <v>17</v>
      </c>
    </row>
    <row r="39" spans="10:26" ht="15.75" thickBot="1" x14ac:dyDescent="0.3">
      <c r="Q39" s="64">
        <v>-1.9999999999999991</v>
      </c>
      <c r="R39" s="63">
        <v>0</v>
      </c>
      <c r="S39" s="63">
        <v>0</v>
      </c>
      <c r="T39" s="63">
        <v>9</v>
      </c>
      <c r="U39" s="63">
        <v>0</v>
      </c>
      <c r="V39" s="63">
        <v>11</v>
      </c>
      <c r="W39" s="17">
        <v>12345</v>
      </c>
      <c r="X39" s="8"/>
    </row>
    <row r="41" spans="10:26" x14ac:dyDescent="0.25">
      <c r="Q41" s="1" t="s">
        <v>16</v>
      </c>
      <c r="R41" s="1" t="s">
        <v>17</v>
      </c>
      <c r="S41" s="1" t="s">
        <v>41</v>
      </c>
      <c r="T41" s="1" t="s">
        <v>4</v>
      </c>
      <c r="U41" s="1" t="s">
        <v>5</v>
      </c>
      <c r="V41" s="1" t="s">
        <v>6</v>
      </c>
      <c r="W41" s="1" t="s">
        <v>7</v>
      </c>
      <c r="X41" s="1" t="s">
        <v>42</v>
      </c>
      <c r="Y41" s="1" t="s">
        <v>22</v>
      </c>
    </row>
    <row r="42" spans="10:26" x14ac:dyDescent="0.25">
      <c r="Q42" s="60">
        <f>-1/4*Q37+Q36</f>
        <v>2.0370370370370428E-2</v>
      </c>
      <c r="R42" s="60">
        <f t="shared" ref="R42:W42" si="17">-1/4*R37+R36</f>
        <v>0</v>
      </c>
      <c r="S42" s="60">
        <f t="shared" si="17"/>
        <v>0.92592592592592604</v>
      </c>
      <c r="T42" s="60">
        <f t="shared" si="17"/>
        <v>0.65555555555555556</v>
      </c>
      <c r="U42" s="60">
        <f t="shared" si="17"/>
        <v>-0.25</v>
      </c>
      <c r="V42" s="60">
        <f t="shared" si="17"/>
        <v>-0.13518518518518519</v>
      </c>
      <c r="W42" s="60">
        <f t="shared" si="17"/>
        <v>33</v>
      </c>
      <c r="X42" s="23" t="s">
        <v>61</v>
      </c>
      <c r="Y42" t="s">
        <v>41</v>
      </c>
    </row>
    <row r="43" spans="10:26" x14ac:dyDescent="0.25">
      <c r="Q43" s="62">
        <f>-2/7*Q37+Q37</f>
        <v>1</v>
      </c>
      <c r="R43" s="62">
        <f t="shared" ref="R43:W43" si="18">-2/7*R37+R37</f>
        <v>0</v>
      </c>
      <c r="S43" s="62">
        <f t="shared" si="18"/>
        <v>0</v>
      </c>
      <c r="T43" s="62">
        <f t="shared" si="18"/>
        <v>-0.28571428571428575</v>
      </c>
      <c r="U43" s="62">
        <f t="shared" si="18"/>
        <v>0.7142857142857143</v>
      </c>
      <c r="V43" s="62">
        <f t="shared" si="18"/>
        <v>-0.14285714285714285</v>
      </c>
      <c r="W43" s="62">
        <f t="shared" si="18"/>
        <v>120</v>
      </c>
      <c r="X43" s="23" t="s">
        <v>60</v>
      </c>
      <c r="Y43" t="s">
        <v>16</v>
      </c>
    </row>
    <row r="44" spans="10:26" x14ac:dyDescent="0.25">
      <c r="Q44" s="65">
        <f>-1/7*Q37+Q38</f>
        <v>0</v>
      </c>
      <c r="R44" s="65">
        <f t="shared" ref="R44:W44" si="19">-1/7*R37+R38</f>
        <v>1</v>
      </c>
      <c r="S44" s="65">
        <f t="shared" si="19"/>
        <v>0</v>
      </c>
      <c r="T44" s="65">
        <f t="shared" si="19"/>
        <v>-0.14285714285714288</v>
      </c>
      <c r="U44" s="65">
        <f t="shared" si="19"/>
        <v>-0.14285714285714285</v>
      </c>
      <c r="V44" s="65">
        <f t="shared" si="19"/>
        <v>0.4285714285714286</v>
      </c>
      <c r="W44" s="65">
        <f t="shared" si="19"/>
        <v>214</v>
      </c>
      <c r="X44" s="23" t="s">
        <v>62</v>
      </c>
      <c r="Y44" t="s">
        <v>17</v>
      </c>
    </row>
    <row r="45" spans="10:26" x14ac:dyDescent="0.25">
      <c r="Q45" s="63">
        <f>10/7*Q37+Q39</f>
        <v>0</v>
      </c>
      <c r="R45" s="63">
        <f t="shared" ref="R45:W45" si="20">10/7*R37+R39</f>
        <v>0</v>
      </c>
      <c r="S45" s="63">
        <f t="shared" si="20"/>
        <v>0</v>
      </c>
      <c r="T45" s="63">
        <f t="shared" si="20"/>
        <v>8.4285714285714288</v>
      </c>
      <c r="U45" s="63">
        <f t="shared" si="20"/>
        <v>1.4285714285714286</v>
      </c>
      <c r="V45" s="63">
        <f t="shared" si="20"/>
        <v>10.714285714285714</v>
      </c>
      <c r="W45" s="63">
        <f t="shared" si="20"/>
        <v>12585</v>
      </c>
      <c r="X45" s="23" t="s">
        <v>65</v>
      </c>
    </row>
    <row r="47" spans="10:26" x14ac:dyDescent="0.25">
      <c r="Q47" s="24" t="s">
        <v>16</v>
      </c>
      <c r="R47" s="24" t="s">
        <v>17</v>
      </c>
      <c r="S47" s="1" t="s">
        <v>41</v>
      </c>
      <c r="T47" s="24" t="s">
        <v>4</v>
      </c>
      <c r="U47" s="1" t="s">
        <v>5</v>
      </c>
      <c r="V47" s="1" t="s">
        <v>6</v>
      </c>
      <c r="W47" s="23"/>
    </row>
    <row r="48" spans="10:26" x14ac:dyDescent="0.25">
      <c r="Q48" s="82">
        <f>W43</f>
        <v>120</v>
      </c>
      <c r="R48" s="82">
        <f>W44</f>
        <v>214</v>
      </c>
      <c r="S48" s="82">
        <f>W42</f>
        <v>33</v>
      </c>
      <c r="T48" s="82">
        <v>0</v>
      </c>
      <c r="U48" s="83">
        <v>0</v>
      </c>
      <c r="V48" s="83">
        <v>0</v>
      </c>
      <c r="W48" s="23" t="s">
        <v>26</v>
      </c>
      <c r="X48" s="59" t="s">
        <v>55</v>
      </c>
      <c r="Y48" s="23" t="s">
        <v>26</v>
      </c>
      <c r="Z48">
        <f>Q48*22+R48*42+S48*29</f>
        <v>12585</v>
      </c>
    </row>
  </sheetData>
  <mergeCells count="1">
    <mergeCell ref="L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7627-9B7D-408A-AD1E-CE5DA0D872A6}">
  <dimension ref="B1:T52"/>
  <sheetViews>
    <sheetView tabSelected="1" zoomScaleNormal="100" workbookViewId="0">
      <selection activeCell="Q45" sqref="Q45"/>
    </sheetView>
  </sheetViews>
  <sheetFormatPr defaultRowHeight="15" x14ac:dyDescent="0.25"/>
  <cols>
    <col min="8" max="8" width="9.42578125" customWidth="1"/>
    <col min="11" max="11" width="10" customWidth="1"/>
    <col min="12" max="12" width="9.42578125" customWidth="1"/>
    <col min="13" max="13" width="8.5703125" customWidth="1"/>
    <col min="14" max="16" width="7.7109375" customWidth="1"/>
    <col min="17" max="17" width="10.140625" customWidth="1"/>
    <col min="18" max="18" width="15.85546875" customWidth="1"/>
    <col min="19" max="19" width="7.5703125" customWidth="1"/>
    <col min="20" max="20" width="9" customWidth="1"/>
  </cols>
  <sheetData>
    <row r="1" spans="2:20" x14ac:dyDescent="0.25">
      <c r="C1" t="s">
        <v>69</v>
      </c>
      <c r="D1" t="s">
        <v>70</v>
      </c>
      <c r="E1" t="s">
        <v>71</v>
      </c>
      <c r="F1" s="3" t="s">
        <v>20</v>
      </c>
      <c r="G1" s="3"/>
      <c r="H1" s="3"/>
      <c r="I1" t="s">
        <v>19</v>
      </c>
    </row>
    <row r="2" spans="2:20" ht="15.75" thickBot="1" x14ac:dyDescent="0.3">
      <c r="C2" t="s">
        <v>16</v>
      </c>
      <c r="D2" t="s">
        <v>17</v>
      </c>
      <c r="E2" t="s">
        <v>41</v>
      </c>
      <c r="F2" t="s">
        <v>4</v>
      </c>
      <c r="G2" t="s">
        <v>5</v>
      </c>
      <c r="H2" t="s">
        <v>6</v>
      </c>
      <c r="I2" t="s">
        <v>7</v>
      </c>
      <c r="K2" s="1" t="s">
        <v>16</v>
      </c>
      <c r="L2" s="1" t="s">
        <v>17</v>
      </c>
      <c r="M2" s="1" t="s">
        <v>41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21</v>
      </c>
      <c r="S2" s="1" t="s">
        <v>22</v>
      </c>
      <c r="T2" s="1"/>
    </row>
    <row r="3" spans="2:20" ht="15.75" thickBot="1" x14ac:dyDescent="0.3">
      <c r="B3" t="s">
        <v>68</v>
      </c>
      <c r="C3" s="42">
        <v>0</v>
      </c>
      <c r="D3" s="43">
        <v>0.06</v>
      </c>
      <c r="E3" s="43">
        <v>0.1</v>
      </c>
      <c r="F3" s="84">
        <v>1</v>
      </c>
      <c r="G3" s="84">
        <v>0</v>
      </c>
      <c r="H3" s="84">
        <v>0</v>
      </c>
      <c r="I3" s="44">
        <v>0.05</v>
      </c>
      <c r="K3" s="60">
        <v>0</v>
      </c>
      <c r="L3" s="61">
        <v>0.06</v>
      </c>
      <c r="M3" s="91">
        <v>0.1</v>
      </c>
      <c r="N3" s="61">
        <v>1</v>
      </c>
      <c r="O3" s="61">
        <v>0</v>
      </c>
      <c r="P3" s="61">
        <v>0</v>
      </c>
      <c r="Q3" s="73">
        <v>0.05</v>
      </c>
      <c r="R3">
        <f>Q3/M3</f>
        <v>0.5</v>
      </c>
      <c r="S3" t="s">
        <v>4</v>
      </c>
    </row>
    <row r="4" spans="2:20" x14ac:dyDescent="0.25">
      <c r="B4" t="s">
        <v>75</v>
      </c>
      <c r="C4" s="85" t="s">
        <v>73</v>
      </c>
      <c r="D4" s="50" t="s">
        <v>74</v>
      </c>
      <c r="E4" s="50" t="s">
        <v>74</v>
      </c>
      <c r="F4" s="8">
        <v>0</v>
      </c>
      <c r="G4" s="8">
        <v>1</v>
      </c>
      <c r="H4" s="8">
        <v>0</v>
      </c>
      <c r="I4" s="86">
        <v>0</v>
      </c>
      <c r="K4" s="62">
        <v>0.75</v>
      </c>
      <c r="L4" s="63">
        <f>-1/4</f>
        <v>-0.25</v>
      </c>
      <c r="M4" s="63">
        <f>-1/4</f>
        <v>-0.25</v>
      </c>
      <c r="N4" s="63">
        <v>0</v>
      </c>
      <c r="O4" s="63">
        <v>1</v>
      </c>
      <c r="P4" s="63">
        <v>0</v>
      </c>
      <c r="Q4" s="74">
        <v>0</v>
      </c>
      <c r="S4" t="s">
        <v>5</v>
      </c>
    </row>
    <row r="5" spans="2:20" ht="15.75" thickBot="1" x14ac:dyDescent="0.3">
      <c r="B5" t="s">
        <v>76</v>
      </c>
      <c r="C5" s="87" t="s">
        <v>74</v>
      </c>
      <c r="D5" s="88" t="s">
        <v>73</v>
      </c>
      <c r="E5" s="89" t="s">
        <v>74</v>
      </c>
      <c r="F5" s="48">
        <v>0</v>
      </c>
      <c r="G5" s="48">
        <v>0</v>
      </c>
      <c r="H5" s="48">
        <v>1</v>
      </c>
      <c r="I5" s="90">
        <v>0</v>
      </c>
      <c r="K5" s="92">
        <v>-0.25</v>
      </c>
      <c r="L5" s="66">
        <v>0.75</v>
      </c>
      <c r="M5" s="63">
        <f>-1/4</f>
        <v>-0.25</v>
      </c>
      <c r="N5" s="66">
        <v>0</v>
      </c>
      <c r="O5" s="66">
        <v>0</v>
      </c>
      <c r="P5" s="66">
        <v>1</v>
      </c>
      <c r="Q5" s="93">
        <v>0</v>
      </c>
      <c r="S5" t="s">
        <v>6</v>
      </c>
    </row>
    <row r="6" spans="2:20" ht="15.75" thickBot="1" x14ac:dyDescent="0.3">
      <c r="B6" t="s">
        <v>67</v>
      </c>
      <c r="C6" s="8">
        <v>-0.08</v>
      </c>
      <c r="D6" s="8">
        <v>-0.1</v>
      </c>
      <c r="E6" s="8">
        <v>-0.14000000000000001</v>
      </c>
      <c r="F6" s="8">
        <v>0</v>
      </c>
      <c r="G6" s="8">
        <v>0</v>
      </c>
      <c r="H6" s="8">
        <v>0</v>
      </c>
      <c r="I6" s="59">
        <v>0</v>
      </c>
      <c r="K6" s="32">
        <v>-0.08</v>
      </c>
      <c r="L6" s="32">
        <v>-0.1</v>
      </c>
      <c r="M6" s="94">
        <v>-0.14000000000000001</v>
      </c>
      <c r="N6" s="32">
        <v>0</v>
      </c>
      <c r="O6" s="32">
        <v>0</v>
      </c>
      <c r="P6" s="32">
        <v>0</v>
      </c>
      <c r="Q6" s="32">
        <v>0</v>
      </c>
    </row>
    <row r="8" spans="2:20" x14ac:dyDescent="0.25">
      <c r="C8">
        <v>0.08</v>
      </c>
      <c r="D8">
        <v>0.1</v>
      </c>
      <c r="E8">
        <v>0.14000000000000001</v>
      </c>
    </row>
    <row r="9" spans="2:20" x14ac:dyDescent="0.25">
      <c r="C9">
        <v>0</v>
      </c>
      <c r="D9">
        <v>0.06</v>
      </c>
      <c r="E9">
        <v>0.1</v>
      </c>
    </row>
    <row r="11" spans="2:20" ht="15.75" thickBot="1" x14ac:dyDescent="0.3">
      <c r="F11" s="23" t="s">
        <v>0</v>
      </c>
      <c r="G11" s="23" t="s">
        <v>77</v>
      </c>
      <c r="K11" s="1" t="s">
        <v>16</v>
      </c>
      <c r="L11" s="1" t="s">
        <v>17</v>
      </c>
      <c r="M11" s="1" t="s">
        <v>41</v>
      </c>
      <c r="N11" s="1" t="s">
        <v>4</v>
      </c>
      <c r="O11" s="1" t="s">
        <v>5</v>
      </c>
      <c r="P11" s="1" t="s">
        <v>6</v>
      </c>
      <c r="Q11" s="1" t="s">
        <v>7</v>
      </c>
      <c r="R11" s="1" t="s">
        <v>42</v>
      </c>
    </row>
    <row r="12" spans="2:20" x14ac:dyDescent="0.25">
      <c r="C12" s="72"/>
      <c r="E12" t="s">
        <v>0</v>
      </c>
      <c r="F12">
        <v>-3.6</v>
      </c>
      <c r="G12">
        <v>-3.6</v>
      </c>
      <c r="H12" s="23" t="s">
        <v>26</v>
      </c>
      <c r="I12" s="23">
        <v>1</v>
      </c>
      <c r="K12" s="97">
        <f t="shared" ref="K12:L12" si="0">9*K3+K3</f>
        <v>0</v>
      </c>
      <c r="L12" s="98">
        <f t="shared" si="0"/>
        <v>0.60000000000000009</v>
      </c>
      <c r="M12" s="98">
        <f>9*M3+M3</f>
        <v>1</v>
      </c>
      <c r="N12" s="98">
        <f t="shared" ref="N12:Q12" si="1">9*N3+N3</f>
        <v>10</v>
      </c>
      <c r="O12" s="98">
        <f t="shared" si="1"/>
        <v>0</v>
      </c>
      <c r="P12" s="98">
        <f t="shared" si="1"/>
        <v>0</v>
      </c>
      <c r="Q12" s="99">
        <f t="shared" si="1"/>
        <v>0.5</v>
      </c>
      <c r="R12" s="23" t="s">
        <v>78</v>
      </c>
    </row>
    <row r="13" spans="2:20" x14ac:dyDescent="0.25">
      <c r="D13" s="23"/>
      <c r="G13" s="8"/>
      <c r="H13" s="8" t="s">
        <v>26</v>
      </c>
      <c r="I13" s="50" t="s">
        <v>83</v>
      </c>
      <c r="K13" s="100">
        <f t="shared" ref="K13:L13" si="2">2.5*K3+K4</f>
        <v>0.75</v>
      </c>
      <c r="L13" s="101">
        <f t="shared" si="2"/>
        <v>-0.1</v>
      </c>
      <c r="M13" s="101">
        <f>2.5*M3+M4</f>
        <v>0</v>
      </c>
      <c r="N13" s="101">
        <f t="shared" ref="N13:Q13" si="3">2.5*N3+N4</f>
        <v>2.5</v>
      </c>
      <c r="O13" s="101">
        <f t="shared" si="3"/>
        <v>1</v>
      </c>
      <c r="P13" s="101">
        <f t="shared" si="3"/>
        <v>0</v>
      </c>
      <c r="Q13" s="102">
        <f t="shared" si="3"/>
        <v>0.125</v>
      </c>
      <c r="R13" s="23" t="s">
        <v>79</v>
      </c>
    </row>
    <row r="14" spans="2:20" ht="15.75" thickBot="1" x14ac:dyDescent="0.3">
      <c r="H14" t="s">
        <v>26</v>
      </c>
      <c r="I14" s="23" t="s">
        <v>84</v>
      </c>
      <c r="K14" s="103">
        <f t="shared" ref="K14:L14" si="4">2.5*K3+K5</f>
        <v>-0.25</v>
      </c>
      <c r="L14" s="104">
        <f t="shared" si="4"/>
        <v>0.9</v>
      </c>
      <c r="M14" s="104">
        <f>2.5*M3+M5</f>
        <v>0</v>
      </c>
      <c r="N14" s="104">
        <f t="shared" ref="N14:Q14" si="5">2.5*N3+N5</f>
        <v>2.5</v>
      </c>
      <c r="O14" s="104">
        <f t="shared" si="5"/>
        <v>0</v>
      </c>
      <c r="P14" s="104">
        <f t="shared" si="5"/>
        <v>1</v>
      </c>
      <c r="Q14" s="105">
        <f t="shared" si="5"/>
        <v>0.125</v>
      </c>
      <c r="R14" s="23" t="s">
        <v>80</v>
      </c>
    </row>
    <row r="15" spans="2:20" x14ac:dyDescent="0.25">
      <c r="G15" t="s">
        <v>0</v>
      </c>
      <c r="I15" s="67">
        <f>(1-13/5)/(-13/5)</f>
        <v>0.61538461538461542</v>
      </c>
      <c r="K15" s="79">
        <f t="shared" ref="K15:L15" si="6">1.4*K3+K6</f>
        <v>-0.08</v>
      </c>
      <c r="L15" s="79">
        <f t="shared" si="6"/>
        <v>-1.6000000000000014E-2</v>
      </c>
      <c r="M15" s="79">
        <f>1.4*M3+M6</f>
        <v>0</v>
      </c>
      <c r="N15" s="79">
        <f t="shared" ref="N15:Q15" si="7">1.4*N3+N6</f>
        <v>1.4</v>
      </c>
      <c r="O15" s="79">
        <f t="shared" si="7"/>
        <v>0</v>
      </c>
      <c r="P15" s="79">
        <f t="shared" si="7"/>
        <v>0</v>
      </c>
      <c r="Q15" s="79">
        <f t="shared" si="7"/>
        <v>6.9999999999999993E-2</v>
      </c>
      <c r="R15" s="23" t="s">
        <v>82</v>
      </c>
    </row>
    <row r="17" spans="5:19" x14ac:dyDescent="0.25">
      <c r="F17" s="23" t="s">
        <v>0</v>
      </c>
      <c r="G17" s="23" t="s">
        <v>77</v>
      </c>
    </row>
    <row r="18" spans="5:19" x14ac:dyDescent="0.25">
      <c r="E18" t="s">
        <v>0</v>
      </c>
      <c r="F18" t="s">
        <v>90</v>
      </c>
      <c r="G18" s="69" t="s">
        <v>91</v>
      </c>
      <c r="H18" s="23" t="s">
        <v>26</v>
      </c>
      <c r="I18" s="23">
        <v>0</v>
      </c>
      <c r="K18" t="s">
        <v>16</v>
      </c>
      <c r="L18" t="s">
        <v>17</v>
      </c>
      <c r="M18" t="s">
        <v>41</v>
      </c>
      <c r="N18" t="s">
        <v>4</v>
      </c>
      <c r="O18" t="s">
        <v>5</v>
      </c>
      <c r="P18" t="s">
        <v>6</v>
      </c>
      <c r="Q18" t="s">
        <v>7</v>
      </c>
      <c r="R18" t="s">
        <v>94</v>
      </c>
    </row>
    <row r="19" spans="5:19" x14ac:dyDescent="0.25">
      <c r="G19" s="8"/>
      <c r="H19" s="8" t="s">
        <v>26</v>
      </c>
      <c r="I19" s="50" t="s">
        <v>72</v>
      </c>
      <c r="K19" s="4">
        <v>0</v>
      </c>
      <c r="L19" s="5">
        <v>0.60000000000000009</v>
      </c>
      <c r="M19" s="5">
        <v>1</v>
      </c>
      <c r="N19" s="5">
        <v>10</v>
      </c>
      <c r="O19" s="5">
        <v>0</v>
      </c>
      <c r="P19" s="5">
        <v>0</v>
      </c>
      <c r="Q19" s="6">
        <v>0.5</v>
      </c>
      <c r="R19">
        <f>K19/Q19</f>
        <v>0</v>
      </c>
    </row>
    <row r="20" spans="5:19" ht="15.75" thickBot="1" x14ac:dyDescent="0.3">
      <c r="H20" t="s">
        <v>26</v>
      </c>
      <c r="I20" s="23" t="s">
        <v>81</v>
      </c>
      <c r="K20" s="7">
        <v>0.75</v>
      </c>
      <c r="L20" s="8">
        <v>-0.1</v>
      </c>
      <c r="M20" s="8">
        <v>0</v>
      </c>
      <c r="N20" s="8">
        <v>2.5</v>
      </c>
      <c r="O20" s="8">
        <v>1</v>
      </c>
      <c r="P20" s="8">
        <v>0</v>
      </c>
      <c r="Q20" s="9">
        <v>0.125</v>
      </c>
      <c r="R20">
        <f t="shared" ref="R20:R22" si="8">K20/Q20</f>
        <v>6</v>
      </c>
    </row>
    <row r="21" spans="5:19" x14ac:dyDescent="0.25">
      <c r="G21" t="s">
        <v>0</v>
      </c>
      <c r="I21" s="67">
        <f>(1/3)*5/13</f>
        <v>0.12820512820512819</v>
      </c>
      <c r="K21" s="107">
        <v>-0.25</v>
      </c>
      <c r="L21" s="11">
        <v>0.9</v>
      </c>
      <c r="M21" s="11">
        <v>0</v>
      </c>
      <c r="N21" s="11">
        <v>2.5</v>
      </c>
      <c r="O21" s="11">
        <v>0</v>
      </c>
      <c r="P21" s="11">
        <v>1</v>
      </c>
      <c r="Q21" s="12">
        <v>0.125</v>
      </c>
      <c r="R21">
        <f t="shared" si="8"/>
        <v>-2</v>
      </c>
    </row>
    <row r="22" spans="5:19" ht="15.75" thickBot="1" x14ac:dyDescent="0.3">
      <c r="K22" s="106">
        <v>-0.08</v>
      </c>
      <c r="L22">
        <v>-1.6000000000000014E-2</v>
      </c>
      <c r="M22">
        <v>0</v>
      </c>
      <c r="N22">
        <v>1.4</v>
      </c>
      <c r="O22">
        <v>0</v>
      </c>
      <c r="P22">
        <v>0</v>
      </c>
      <c r="Q22">
        <v>6.9999999999999993E-2</v>
      </c>
    </row>
    <row r="25" spans="5:19" x14ac:dyDescent="0.25">
      <c r="K25" t="s">
        <v>16</v>
      </c>
      <c r="L25" t="s">
        <v>17</v>
      </c>
      <c r="M25" t="s">
        <v>41</v>
      </c>
      <c r="N25" t="s">
        <v>4</v>
      </c>
      <c r="O25" t="s">
        <v>5</v>
      </c>
      <c r="P25" t="s">
        <v>6</v>
      </c>
      <c r="Q25" t="s">
        <v>7</v>
      </c>
      <c r="R25" t="s">
        <v>95</v>
      </c>
      <c r="S25" t="s">
        <v>96</v>
      </c>
    </row>
    <row r="26" spans="5:19" x14ac:dyDescent="0.25">
      <c r="K26" s="4">
        <f>K19</f>
        <v>0</v>
      </c>
      <c r="L26" s="5">
        <f t="shared" ref="L26:Q26" si="9">L19</f>
        <v>0.60000000000000009</v>
      </c>
      <c r="M26" s="5">
        <f t="shared" si="9"/>
        <v>1</v>
      </c>
      <c r="N26" s="5">
        <f t="shared" si="9"/>
        <v>10</v>
      </c>
      <c r="O26" s="5">
        <f t="shared" si="9"/>
        <v>0</v>
      </c>
      <c r="P26" s="5">
        <f t="shared" si="9"/>
        <v>0</v>
      </c>
      <c r="Q26" s="6">
        <f t="shared" si="9"/>
        <v>0.5</v>
      </c>
      <c r="R26" t="s">
        <v>85</v>
      </c>
      <c r="S26" t="s">
        <v>41</v>
      </c>
    </row>
    <row r="27" spans="5:19" x14ac:dyDescent="0.25">
      <c r="K27" s="7">
        <f>K21*3+K20</f>
        <v>0</v>
      </c>
      <c r="L27" s="8">
        <f t="shared" ref="L27:Q27" si="10">L21*3+L20</f>
        <v>2.6</v>
      </c>
      <c r="M27" s="8">
        <f t="shared" si="10"/>
        <v>0</v>
      </c>
      <c r="N27" s="8">
        <f t="shared" si="10"/>
        <v>10</v>
      </c>
      <c r="O27" s="8">
        <f t="shared" si="10"/>
        <v>1</v>
      </c>
      <c r="P27" s="8">
        <f t="shared" si="10"/>
        <v>3</v>
      </c>
      <c r="Q27" s="9">
        <f t="shared" si="10"/>
        <v>0.5</v>
      </c>
      <c r="R27" s="23" t="s">
        <v>86</v>
      </c>
      <c r="S27" t="s">
        <v>5</v>
      </c>
    </row>
    <row r="28" spans="5:19" x14ac:dyDescent="0.25">
      <c r="K28" s="10">
        <f>-5*K21+K21</f>
        <v>1</v>
      </c>
      <c r="L28" s="11">
        <f t="shared" ref="L28:Q28" si="11">-5*L21+L21</f>
        <v>-3.6</v>
      </c>
      <c r="M28" s="11">
        <f t="shared" si="11"/>
        <v>0</v>
      </c>
      <c r="N28" s="11">
        <f t="shared" si="11"/>
        <v>-10</v>
      </c>
      <c r="O28" s="11">
        <f t="shared" si="11"/>
        <v>0</v>
      </c>
      <c r="P28" s="11">
        <f t="shared" si="11"/>
        <v>-4</v>
      </c>
      <c r="Q28" s="12">
        <f t="shared" si="11"/>
        <v>-0.5</v>
      </c>
      <c r="R28" s="23" t="s">
        <v>87</v>
      </c>
      <c r="S28" t="s">
        <v>16</v>
      </c>
    </row>
    <row r="29" spans="5:19" x14ac:dyDescent="0.25">
      <c r="K29">
        <f>-K21*0.32+K22</f>
        <v>0</v>
      </c>
      <c r="L29">
        <f t="shared" ref="L29:Q29" si="12">-L21*0.32+L22</f>
        <v>-0.30400000000000005</v>
      </c>
      <c r="M29">
        <f t="shared" si="12"/>
        <v>0</v>
      </c>
      <c r="N29">
        <f t="shared" si="12"/>
        <v>0.59999999999999987</v>
      </c>
      <c r="O29">
        <f t="shared" si="12"/>
        <v>0</v>
      </c>
      <c r="P29">
        <f t="shared" si="12"/>
        <v>-0.32</v>
      </c>
      <c r="Q29">
        <f t="shared" si="12"/>
        <v>2.9999999999999992E-2</v>
      </c>
      <c r="R29" s="23" t="s">
        <v>88</v>
      </c>
    </row>
    <row r="35" spans="8:19" x14ac:dyDescent="0.25">
      <c r="K35" t="s">
        <v>16</v>
      </c>
      <c r="L35" t="s">
        <v>17</v>
      </c>
      <c r="M35" t="s">
        <v>41</v>
      </c>
      <c r="N35" t="s">
        <v>4</v>
      </c>
      <c r="O35" t="s">
        <v>5</v>
      </c>
      <c r="P35" t="s">
        <v>6</v>
      </c>
      <c r="Q35" t="s">
        <v>7</v>
      </c>
      <c r="R35" t="s">
        <v>94</v>
      </c>
    </row>
    <row r="36" spans="8:19" ht="15.75" thickBot="1" x14ac:dyDescent="0.3">
      <c r="K36" s="4">
        <v>0</v>
      </c>
      <c r="L36" s="5">
        <v>0.60000000000000009</v>
      </c>
      <c r="M36" s="5">
        <v>1</v>
      </c>
      <c r="N36" s="5">
        <v>10</v>
      </c>
      <c r="O36" s="5">
        <v>0</v>
      </c>
      <c r="P36" s="5">
        <v>0</v>
      </c>
      <c r="Q36" s="6">
        <v>0.5</v>
      </c>
      <c r="R36">
        <f>L36/Q36</f>
        <v>1.2000000000000002</v>
      </c>
    </row>
    <row r="37" spans="8:19" ht="15.75" thickBot="1" x14ac:dyDescent="0.3">
      <c r="K37" s="7">
        <v>0</v>
      </c>
      <c r="L37" s="95">
        <v>2.6</v>
      </c>
      <c r="M37" s="8">
        <v>0</v>
      </c>
      <c r="N37" s="8">
        <v>10</v>
      </c>
      <c r="O37" s="8">
        <v>1</v>
      </c>
      <c r="P37" s="8">
        <v>3</v>
      </c>
      <c r="Q37" s="9">
        <v>0.5</v>
      </c>
      <c r="R37">
        <f t="shared" ref="R37:R38" si="13">L37/Q37</f>
        <v>5.2</v>
      </c>
    </row>
    <row r="38" spans="8:19" x14ac:dyDescent="0.25">
      <c r="K38" s="10">
        <v>1</v>
      </c>
      <c r="L38" s="109">
        <v>-3.6</v>
      </c>
      <c r="M38" s="11">
        <v>0</v>
      </c>
      <c r="N38" s="11">
        <v>-10</v>
      </c>
      <c r="O38" s="11">
        <v>0</v>
      </c>
      <c r="P38" s="11">
        <v>-4</v>
      </c>
      <c r="Q38" s="12">
        <v>-0.5</v>
      </c>
      <c r="R38">
        <f>L38/Q38</f>
        <v>7.2</v>
      </c>
    </row>
    <row r="39" spans="8:19" ht="15.75" thickBot="1" x14ac:dyDescent="0.3">
      <c r="K39">
        <v>0</v>
      </c>
      <c r="L39" s="108">
        <v>-0.30400000000000005</v>
      </c>
      <c r="M39">
        <v>0</v>
      </c>
      <c r="N39">
        <v>0.59999999999999987</v>
      </c>
      <c r="O39">
        <v>0</v>
      </c>
      <c r="P39">
        <v>-0.32</v>
      </c>
      <c r="Q39">
        <v>2.9999999999999992E-2</v>
      </c>
    </row>
    <row r="42" spans="8:19" x14ac:dyDescent="0.25">
      <c r="K42" t="s">
        <v>16</v>
      </c>
      <c r="L42" t="s">
        <v>17</v>
      </c>
      <c r="M42" t="s">
        <v>41</v>
      </c>
      <c r="N42" t="s">
        <v>4</v>
      </c>
      <c r="O42" t="s">
        <v>5</v>
      </c>
      <c r="P42" t="s">
        <v>6</v>
      </c>
      <c r="Q42" t="s">
        <v>7</v>
      </c>
      <c r="R42" t="s">
        <v>95</v>
      </c>
      <c r="S42" t="s">
        <v>96</v>
      </c>
    </row>
    <row r="43" spans="8:19" x14ac:dyDescent="0.25">
      <c r="K43" s="110">
        <f>-1/4*K37+K36</f>
        <v>0</v>
      </c>
      <c r="L43" s="111">
        <f>-1/4*L37+L36</f>
        <v>-4.9999999999999933E-2</v>
      </c>
      <c r="M43" s="111">
        <f t="shared" ref="M43:Q43" si="14">-1/4*M37+M36</f>
        <v>1</v>
      </c>
      <c r="N43" s="111">
        <f t="shared" si="14"/>
        <v>7.5</v>
      </c>
      <c r="O43" s="111">
        <f t="shared" si="14"/>
        <v>-0.25</v>
      </c>
      <c r="P43" s="111">
        <f t="shared" si="14"/>
        <v>-0.75</v>
      </c>
      <c r="Q43" s="112">
        <f t="shared" si="14"/>
        <v>0.375</v>
      </c>
      <c r="R43" s="23" t="s">
        <v>61</v>
      </c>
      <c r="S43" t="s">
        <v>41</v>
      </c>
    </row>
    <row r="44" spans="8:19" x14ac:dyDescent="0.25">
      <c r="K44" s="113">
        <f>-5/8*K37+K37</f>
        <v>0</v>
      </c>
      <c r="L44" s="70">
        <f>-5/8*L37+L37</f>
        <v>0.97500000000000009</v>
      </c>
      <c r="M44" s="70">
        <f t="shared" ref="M44:Q44" si="15">-5/8*M37+M37</f>
        <v>0</v>
      </c>
      <c r="N44" s="70">
        <f t="shared" si="15"/>
        <v>3.75</v>
      </c>
      <c r="O44" s="70">
        <f t="shared" si="15"/>
        <v>0.375</v>
      </c>
      <c r="P44" s="70">
        <f t="shared" si="15"/>
        <v>1.125</v>
      </c>
      <c r="Q44" s="114">
        <f t="shared" si="15"/>
        <v>0.1875</v>
      </c>
      <c r="R44" s="23" t="s">
        <v>89</v>
      </c>
      <c r="S44" t="s">
        <v>17</v>
      </c>
    </row>
    <row r="45" spans="8:19" x14ac:dyDescent="0.25">
      <c r="K45" s="115">
        <f>11/8*K37+K38</f>
        <v>1</v>
      </c>
      <c r="L45" s="109">
        <f>11/8*L37+L38</f>
        <v>-2.4999999999999911E-2</v>
      </c>
      <c r="M45" s="109">
        <f t="shared" ref="M45:Q45" si="16">11/8*M37+M38</f>
        <v>0</v>
      </c>
      <c r="N45" s="109">
        <f t="shared" si="16"/>
        <v>3.75</v>
      </c>
      <c r="O45" s="109">
        <f t="shared" si="16"/>
        <v>1.375</v>
      </c>
      <c r="P45" s="109">
        <f t="shared" si="16"/>
        <v>0.125</v>
      </c>
      <c r="Q45" s="116">
        <f t="shared" si="16"/>
        <v>0.1875</v>
      </c>
      <c r="R45" s="23" t="s">
        <v>92</v>
      </c>
      <c r="S45" t="s">
        <v>16</v>
      </c>
    </row>
    <row r="46" spans="8:19" x14ac:dyDescent="0.25">
      <c r="K46" s="67">
        <f>1/8*K37+K39</f>
        <v>0</v>
      </c>
      <c r="L46" s="67">
        <f>1/8*L37+L39</f>
        <v>2.0999999999999963E-2</v>
      </c>
      <c r="M46" s="67">
        <f t="shared" ref="M46:Q46" si="17">1/8*M37+M39</f>
        <v>0</v>
      </c>
      <c r="N46" s="67">
        <f t="shared" si="17"/>
        <v>1.8499999999999999</v>
      </c>
      <c r="O46" s="67">
        <f t="shared" si="17"/>
        <v>0.125</v>
      </c>
      <c r="P46" s="67">
        <f t="shared" si="17"/>
        <v>5.4999999999999993E-2</v>
      </c>
      <c r="Q46" s="96">
        <f t="shared" si="17"/>
        <v>9.2499999999999999E-2</v>
      </c>
      <c r="R46" s="23" t="s">
        <v>93</v>
      </c>
    </row>
    <row r="48" spans="8:19" x14ac:dyDescent="0.25">
      <c r="H48" t="s">
        <v>67</v>
      </c>
      <c r="I48" s="96">
        <f>(1/4+1/4)*C8+Q44*D8+Q43*E8</f>
        <v>0.11125000000000002</v>
      </c>
      <c r="J48" s="23" t="s">
        <v>97</v>
      </c>
      <c r="Q48" s="67">
        <f>SUM(Q43:Q45)</f>
        <v>0.75</v>
      </c>
    </row>
    <row r="49" spans="8:17" x14ac:dyDescent="0.25">
      <c r="H49" t="s">
        <v>68</v>
      </c>
      <c r="I49" s="96">
        <f>C9*Q45+D9*Q44+E9*Q43</f>
        <v>4.8750000000000002E-2</v>
      </c>
      <c r="J49" s="23" t="s">
        <v>98</v>
      </c>
    </row>
    <row r="50" spans="8:17" x14ac:dyDescent="0.25">
      <c r="Q50" s="96">
        <f>1-Q48</f>
        <v>0.25</v>
      </c>
    </row>
    <row r="52" spans="8:17" x14ac:dyDescent="0.25">
      <c r="Q52" s="96">
        <f>Q50+Q48</f>
        <v>1</v>
      </c>
    </row>
  </sheetData>
  <mergeCells count="1"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Nuno, Daniel</dc:creator>
  <cp:lastModifiedBy>Nuno, Daniel</cp:lastModifiedBy>
  <dcterms:created xsi:type="dcterms:W3CDTF">2022-02-14T02:50:23Z</dcterms:created>
  <dcterms:modified xsi:type="dcterms:W3CDTF">2022-02-15T06:51:19Z</dcterms:modified>
</cp:coreProperties>
</file>