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Aulas-USP-Machine-Learning/MBA-BIA-USP/Casos-Machine-Learning/"/>
    </mc:Choice>
  </mc:AlternateContent>
  <xr:revisionPtr revIDLastSave="0" documentId="13_ncr:1_{40522491-23B1-A04C-B3A6-9C1EB6863DCB}" xr6:coauthVersionLast="47" xr6:coauthVersionMax="47" xr10:uidLastSave="{00000000-0000-0000-0000-000000000000}"/>
  <bookViews>
    <workbookView xWindow="0" yWindow="680" windowWidth="29400" windowHeight="17360" firstSheet="3" activeTab="6" xr2:uid="{556A7384-D044-9641-B2C3-2207606EFCB5}"/>
  </bookViews>
  <sheets>
    <sheet name="Introdução" sheetId="7" r:id="rId1"/>
    <sheet name="Gini-Impurity" sheetId="12" r:id="rId2"/>
    <sheet name="Gini-Impuriy-02" sheetId="13" r:id="rId3"/>
    <sheet name="ïndice de Gini" sheetId="1" r:id="rId4"/>
    <sheet name="DT-Regression-Sample" sheetId="17" r:id="rId5"/>
    <sheet name="DT-Regression" sheetId="9" r:id="rId6"/>
    <sheet name="Árvore Regressão" sheetId="2" r:id="rId7"/>
    <sheet name="Split" sheetId="6" r:id="rId8"/>
  </sheets>
  <definedNames>
    <definedName name="_xlnm._FilterDatabase" localSheetId="6" hidden="1">'Árvore Regressão'!$A$1:$C$18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1" i="2"/>
  <c r="G3" i="2"/>
  <c r="G39" i="1"/>
  <c r="J26" i="7"/>
  <c r="C18" i="2"/>
  <c r="C17" i="2"/>
  <c r="F16" i="2"/>
  <c r="E2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A16" i="2"/>
  <c r="C15" i="2"/>
  <c r="C50" i="2"/>
  <c r="C49" i="2"/>
  <c r="C37" i="2"/>
  <c r="C36" i="2"/>
  <c r="B25" i="2"/>
  <c r="G27" i="2"/>
  <c r="G24" i="2"/>
  <c r="C23" i="2"/>
  <c r="N25" i="13"/>
  <c r="K30" i="13"/>
  <c r="L23" i="13"/>
  <c r="L17" i="13"/>
  <c r="M25" i="13"/>
  <c r="M26" i="13"/>
  <c r="N3" i="13"/>
  <c r="Z12" i="12"/>
  <c r="M23" i="12"/>
  <c r="P12" i="12"/>
  <c r="C2" i="12"/>
  <c r="B22" i="1"/>
  <c r="A16" i="1"/>
  <c r="Z17" i="12"/>
  <c r="Y17" i="12"/>
  <c r="Y18" i="12"/>
  <c r="Y13" i="12"/>
  <c r="Y12" i="12"/>
  <c r="C23" i="12"/>
  <c r="P18" i="12"/>
  <c r="O18" i="12"/>
  <c r="O19" i="12"/>
  <c r="O12" i="12"/>
  <c r="O13" i="12"/>
  <c r="F12" i="12"/>
  <c r="E12" i="12"/>
  <c r="E13" i="12"/>
  <c r="D22" i="6"/>
  <c r="D18" i="6"/>
  <c r="AA36" i="2"/>
  <c r="AA33" i="2"/>
  <c r="V31" i="2"/>
  <c r="S28" i="2"/>
  <c r="H10" i="9"/>
  <c r="C7" i="9"/>
  <c r="J21" i="2"/>
  <c r="J20" i="2"/>
  <c r="I9" i="2"/>
  <c r="J7" i="2"/>
  <c r="M13" i="2"/>
  <c r="M8" i="2"/>
  <c r="M7" i="2"/>
  <c r="K40" i="1"/>
  <c r="I32" i="1"/>
  <c r="I27" i="1"/>
  <c r="I30" i="1"/>
  <c r="I29" i="1"/>
  <c r="D35" i="1"/>
  <c r="B36" i="1"/>
  <c r="B35" i="1"/>
  <c r="D30" i="1"/>
  <c r="B31" i="1"/>
  <c r="B30" i="1"/>
  <c r="V28" i="1"/>
  <c r="V27" i="1"/>
  <c r="V20" i="1"/>
  <c r="V19" i="1"/>
  <c r="V23" i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J8" i="2"/>
  <c r="J6" i="2"/>
  <c r="V30" i="1"/>
</calcChain>
</file>

<file path=xl/sharedStrings.xml><?xml version="1.0" encoding="utf-8"?>
<sst xmlns="http://schemas.openxmlformats.org/spreadsheetml/2006/main" count="448" uniqueCount="141">
  <si>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</si>
  <si>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</si>
  <si>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</si>
  <si>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</si>
  <si>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</si>
  <si>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</si>
  <si>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</si>
  <si>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</si>
  <si>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</si>
  <si>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</si>
  <si>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</si>
  <si>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</si>
  <si>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</si>
  <si>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</si>
  <si>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</si>
  <si>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</si>
  <si>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</si>
  <si>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</si>
  <si>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</si>
  <si>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</si>
  <si>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</si>
  <si>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</si>
  <si>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Sim</t>
  </si>
  <si>
    <t>Não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</si>
  <si>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</si>
  <si>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</si>
  <si>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</si>
  <si>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</si>
  <si>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</si>
  <si>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</si>
  <si>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</si>
  <si>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</si>
  <si>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</si>
  <si>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</si>
  <si>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</si>
  <si>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</si>
  <si>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</si>
  <si>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</si>
  <si>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</si>
  <si>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</si>
  <si>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</si>
  <si>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</si>
  <si>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</si>
  <si>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</si>
  <si>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</si>
  <si>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</si>
  <si>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</si>
  <si>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 xml:space="preserve">Gini 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</si>
  <si>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</si>
  <si>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</si>
  <si>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</si>
  <si>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</si>
  <si>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</si>
  <si>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</si>
  <si>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</si>
  <si>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</si>
  <si>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</si>
  <si>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</si>
  <si>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</si>
  <si>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</si>
  <si>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</si>
  <si>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</si>
  <si>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</si>
  <si>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</si>
  <si>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</si>
  <si>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</si>
  <si>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</si>
  <si>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</si>
  <si>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</si>
  <si>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</si>
  <si>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</si>
  <si>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</si>
  <si>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</si>
  <si>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</si>
  <si>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MSE</t>
  </si>
  <si>
    <t>Mean Squared Error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</si>
  <si>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</si>
  <si>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</si>
  <si>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</si>
  <si>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</si>
  <si>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</si>
  <si>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</si>
  <si>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</si>
  <si>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</si>
  <si>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</si>
  <si>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</si>
  <si>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</si>
  <si>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</si>
  <si>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</si>
  <si>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</si>
  <si>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</si>
  <si>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</si>
  <si>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</si>
  <si>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</si>
  <si>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</si>
  <si>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</si>
  <si>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</si>
  <si>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</si>
  <si>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</si>
  <si>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</si>
  <si>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</si>
  <si>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</si>
  <si>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</si>
  <si>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</si>
  <si>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</si>
  <si>
    <t>Y</t>
  </si>
  <si>
    <t>bom</t>
  </si>
  <si>
    <t>mau</t>
  </si>
  <si>
    <t>1- prob1^2 - prob2^2</t>
  </si>
  <si>
    <t>Impureza Máxima</t>
  </si>
  <si>
    <t>Gini da idade</t>
  </si>
  <si>
    <t>0 até 0,5</t>
  </si>
  <si>
    <t>Casa Própria</t>
  </si>
  <si>
    <t>total</t>
  </si>
  <si>
    <t>Sexo</t>
  </si>
  <si>
    <t>Mulher (1)</t>
  </si>
  <si>
    <t>Homem (0)</t>
  </si>
  <si>
    <t>Gini Sexo</t>
  </si>
  <si>
    <t>Grau de Dispersão das Vendas</t>
  </si>
  <si>
    <t xml:space="preserve">ameno </t>
  </si>
  <si>
    <t>Quanto o Desvio-Padrão diminuiu</t>
  </si>
  <si>
    <t>Previsão</t>
  </si>
  <si>
    <t>95% das Vendas podem ser explicadas por</t>
  </si>
  <si>
    <t>Temperatura e Domingo</t>
  </si>
  <si>
    <t>Vendas de Sorvete em João Pessoa - PB</t>
  </si>
  <si>
    <t>Erro Quadrático</t>
  </si>
  <si>
    <t>RMSE</t>
  </si>
  <si>
    <t>Quanto menor o erro, maior o poder preditivo do modelo</t>
  </si>
  <si>
    <t>Regressão</t>
  </si>
  <si>
    <t>Classificação</t>
  </si>
  <si>
    <t>Numérica</t>
  </si>
  <si>
    <t>Dummy (0 ou 1)</t>
  </si>
  <si>
    <t>Bom e Mau Pagador</t>
  </si>
  <si>
    <t>Decision tree</t>
  </si>
  <si>
    <t>Parâmetro</t>
  </si>
  <si>
    <t>R2, RMSE</t>
  </si>
  <si>
    <t xml:space="preserve">Taxa de Acerto </t>
  </si>
  <si>
    <t>VarB</t>
  </si>
  <si>
    <t>VaR B &lt; 21</t>
  </si>
  <si>
    <t>VaR B &gt;=21</t>
  </si>
  <si>
    <t>Gini(VaR B 21)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</si>
</sst>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9" fontId="0" fillId="0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4" fillId="0" borderId="0" xfId="0" applyFont="1" applyAlignment="1">
      <alignment horizontal="center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6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17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583E4-1979-8BD8-87E0-56B42446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501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46841</xdr:colOff>
      <xdr:row>0</xdr:row>
      <xdr:rowOff>50799</xdr:rowOff>
    </xdr:from>
    <xdr:to>
      <xdr:col>19</xdr:col>
      <xdr:colOff>389467</xdr:colOff>
      <xdr:row>22</xdr:row>
      <xdr:rowOff>217169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38C78-B197-BE46-9311-32B8559B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05308" y="50799"/>
          <a:ext cx="6718026" cy="7498503"/>
        </a:xfrm>
        <a:prstGeom prst="rect">
          <a:avLst/>
        </a:prstGeom>
      </xdr:spPr>
    </xdr:pic>
    <xdr:clientData/>
  </xdr:twoCellAnchor>
  <xdr:twoCellAnchor editAs="oneCell">
    <xdr:from>
      <xdr:col>11</xdr:col>
      <xdr:colOff>745067</xdr:colOff>
      <xdr:row>17</xdr:row>
      <xdr:rowOff>101600</xdr:rowOff>
    </xdr:from>
    <xdr:to>
      <xdr:col>16</xdr:col>
      <xdr:colOff>1574800</xdr:colOff>
      <xdr:row>25</xdr:row>
      <xdr:rowOff>24794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58C6A-53E2-A358-81EE-84D2E020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77067" y="5782733"/>
          <a:ext cx="7772400" cy="2564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J5:N26"/>
  <sheetViews>
    <sheetView topLeftCell="A5" zoomScale="120" zoomScaleNormal="120" workbookViewId="0">
      <selection activeCell="J27" sqref="J27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1"/>
      <c r="M5" s="21"/>
    </row>
    <row r="6" spans="12:14" ht="31" x14ac:dyDescent="0.35">
      <c r="L6" s="21"/>
      <c r="M6" s="21"/>
    </row>
    <row r="8" spans="12:14" ht="31" x14ac:dyDescent="0.35">
      <c r="L8" s="21"/>
      <c r="M8" s="21"/>
    </row>
    <row r="12" spans="12:14" ht="34" x14ac:dyDescent="0.4">
      <c r="L12" s="22"/>
    </row>
    <row r="13" spans="12:14" ht="29" x14ac:dyDescent="0.35">
      <c r="L13" s="8"/>
      <c r="M13" s="8"/>
      <c r="N13" s="23"/>
    </row>
    <row r="14" spans="12:14" ht="31" x14ac:dyDescent="0.35">
      <c r="L14" s="8"/>
      <c r="M14" s="23"/>
      <c r="N14" s="21"/>
    </row>
    <row r="15" spans="12:14" ht="31" x14ac:dyDescent="0.35">
      <c r="L15" s="8"/>
      <c r="M15" s="21"/>
      <c r="N15" s="21"/>
    </row>
    <row r="17" spans="10:14" ht="31" x14ac:dyDescent="0.35">
      <c r="M17" s="23"/>
      <c r="N17" s="21"/>
    </row>
    <row r="26" spans="10:14" x14ac:dyDescent="0.2">
      <c r="J26">
        <f>1 - (0.8^2 + 0.2^2)</f>
        <v>0.31999999999999984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zoomScale="210" zoomScaleNormal="210" workbookViewId="0">
      <selection activeCell="A17" sqref="A17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76</v>
      </c>
      <c r="E1">
        <v>1</v>
      </c>
      <c r="F1" t="s">
        <v>78</v>
      </c>
    </row>
    <row r="2" spans="1:26" x14ac:dyDescent="0.2">
      <c r="C2">
        <f>50%*E4+50%*E6</f>
        <v>0.5</v>
      </c>
      <c r="D2" t="s">
        <v>105</v>
      </c>
      <c r="E2">
        <v>0</v>
      </c>
      <c r="F2" t="s">
        <v>79</v>
      </c>
      <c r="I2" t="s">
        <v>89</v>
      </c>
    </row>
    <row r="3" spans="1:26" x14ac:dyDescent="0.2">
      <c r="C3" t="s">
        <v>80</v>
      </c>
      <c r="D3" s="3" t="s">
        <v>77</v>
      </c>
      <c r="I3" t="s">
        <v>91</v>
      </c>
      <c r="M3" t="s">
        <v>80</v>
      </c>
      <c r="N3" s="3" t="s">
        <v>77</v>
      </c>
      <c r="P3">
        <v>1</v>
      </c>
      <c r="Q3" t="s">
        <v>78</v>
      </c>
      <c r="W3" t="s">
        <v>80</v>
      </c>
      <c r="X3" s="3" t="s">
        <v>77</v>
      </c>
    </row>
    <row r="4" spans="1:26" x14ac:dyDescent="0.2">
      <c r="C4" s="38" t="s">
        <v>82</v>
      </c>
      <c r="D4" s="39" t="s">
        <v>106</v>
      </c>
      <c r="E4">
        <v>0.5</v>
      </c>
      <c r="M4" s="38" t="s">
        <v>82</v>
      </c>
      <c r="N4" s="39">
        <v>0</v>
      </c>
      <c r="P4">
        <v>0</v>
      </c>
      <c r="Q4" t="s">
        <v>79</v>
      </c>
      <c r="W4" s="44" t="s">
        <v>82</v>
      </c>
      <c r="X4" s="44" t="s">
        <v>106</v>
      </c>
      <c r="Z4" t="s">
        <v>47</v>
      </c>
    </row>
    <row r="5" spans="1:26" x14ac:dyDescent="0.2">
      <c r="C5" s="38" t="s">
        <v>83</v>
      </c>
      <c r="D5" s="39" t="s">
        <v>106</v>
      </c>
      <c r="M5" s="38" t="s">
        <v>82</v>
      </c>
      <c r="N5" s="39">
        <v>0</v>
      </c>
      <c r="W5" s="44" t="s">
        <v>82</v>
      </c>
      <c r="X5" s="44" t="s">
        <v>106</v>
      </c>
      <c r="Z5" t="s">
        <v>100</v>
      </c>
    </row>
    <row r="6" spans="1:26" x14ac:dyDescent="0.2">
      <c r="C6" s="40" t="s">
        <v>82</v>
      </c>
      <c r="D6" s="41" t="s">
        <v>107</v>
      </c>
      <c r="E6">
        <v>0.5</v>
      </c>
      <c r="M6" s="40" t="s">
        <v>83</v>
      </c>
      <c r="N6" s="41">
        <v>1</v>
      </c>
      <c r="W6" s="44" t="s">
        <v>83</v>
      </c>
      <c r="X6" s="44" t="s">
        <v>106</v>
      </c>
    </row>
    <row r="7" spans="1:26" x14ac:dyDescent="0.2">
      <c r="C7" s="40" t="s">
        <v>83</v>
      </c>
      <c r="D7" s="41" t="s">
        <v>107</v>
      </c>
      <c r="G7" t="s">
        <v>81</v>
      </c>
      <c r="M7" s="40" t="s">
        <v>83</v>
      </c>
      <c r="N7" s="41">
        <v>1</v>
      </c>
      <c r="Q7" t="s">
        <v>81</v>
      </c>
      <c r="W7" s="45" t="s">
        <v>83</v>
      </c>
      <c r="X7" s="45" t="s">
        <v>107</v>
      </c>
    </row>
    <row r="8" spans="1:26" x14ac:dyDescent="0.2">
      <c r="G8" t="s">
        <v>82</v>
      </c>
      <c r="Q8" t="s">
        <v>82</v>
      </c>
      <c r="W8" s="45" t="s">
        <v>83</v>
      </c>
      <c r="X8" s="45" t="s">
        <v>107</v>
      </c>
    </row>
    <row r="9" spans="1:26" x14ac:dyDescent="0.2">
      <c r="C9" t="s">
        <v>88</v>
      </c>
      <c r="G9" t="s">
        <v>83</v>
      </c>
      <c r="M9" t="s">
        <v>92</v>
      </c>
      <c r="Q9" t="s">
        <v>83</v>
      </c>
      <c r="W9" s="45" t="s">
        <v>82</v>
      </c>
      <c r="X9" s="45" t="s">
        <v>107</v>
      </c>
    </row>
    <row r="10" spans="1:26" x14ac:dyDescent="0.2">
      <c r="C10" t="s">
        <v>79</v>
      </c>
      <c r="F10" s="3" t="s">
        <v>96</v>
      </c>
      <c r="M10" t="s">
        <v>79</v>
      </c>
      <c r="P10" t="s">
        <v>96</v>
      </c>
      <c r="Z10" t="s">
        <v>101</v>
      </c>
    </row>
    <row r="11" spans="1:26" x14ac:dyDescent="0.2">
      <c r="C11" s="38" t="s">
        <v>84</v>
      </c>
      <c r="D11" t="s">
        <v>85</v>
      </c>
      <c r="E11" t="s">
        <v>26</v>
      </c>
      <c r="F11" s="3" t="s">
        <v>8</v>
      </c>
      <c r="G11" t="s">
        <v>108</v>
      </c>
      <c r="M11" s="38" t="s">
        <v>84</v>
      </c>
      <c r="N11" t="s">
        <v>85</v>
      </c>
      <c r="O11" t="s">
        <v>26</v>
      </c>
      <c r="P11" s="3" t="s">
        <v>8</v>
      </c>
      <c r="W11" s="46" t="s">
        <v>98</v>
      </c>
      <c r="X11" s="18" t="s">
        <v>99</v>
      </c>
      <c r="Y11" s="18" t="s">
        <v>26</v>
      </c>
      <c r="Z11" s="18" t="s">
        <v>8</v>
      </c>
    </row>
    <row r="12" spans="1:26" x14ac:dyDescent="0.2">
      <c r="C12" t="s">
        <v>82</v>
      </c>
      <c r="D12">
        <v>1</v>
      </c>
      <c r="E12" s="37">
        <f>D12/D14</f>
        <v>0.5</v>
      </c>
      <c r="F12" s="3">
        <f>1-E12^2-E13^2</f>
        <v>0.5</v>
      </c>
      <c r="G12" t="s">
        <v>90</v>
      </c>
      <c r="M12" t="s">
        <v>82</v>
      </c>
      <c r="N12">
        <v>2</v>
      </c>
      <c r="O12" s="37">
        <f>N12/N14</f>
        <v>1</v>
      </c>
      <c r="P12" s="3">
        <f>1-1^2 - 0</f>
        <v>0</v>
      </c>
      <c r="Q12" t="s">
        <v>93</v>
      </c>
      <c r="W12" s="47" t="s">
        <v>87</v>
      </c>
      <c r="X12" s="47">
        <v>2</v>
      </c>
      <c r="Y12" s="18">
        <f>X12/3</f>
        <v>0.66666666666666663</v>
      </c>
      <c r="Z12" s="18">
        <f>1-Y12^2 - Y13^2</f>
        <v>0.44444444444444442</v>
      </c>
    </row>
    <row r="13" spans="1:26" x14ac:dyDescent="0.2">
      <c r="C13" t="s">
        <v>83</v>
      </c>
      <c r="D13">
        <v>1</v>
      </c>
      <c r="E13" s="37">
        <f>1-E12</f>
        <v>0.5</v>
      </c>
      <c r="F13" t="s">
        <v>109</v>
      </c>
      <c r="M13" t="s">
        <v>83</v>
      </c>
      <c r="N13">
        <v>0</v>
      </c>
      <c r="O13" s="37">
        <f>1-O12</f>
        <v>0</v>
      </c>
      <c r="Q13" t="s">
        <v>94</v>
      </c>
      <c r="W13" s="47" t="s">
        <v>83</v>
      </c>
      <c r="X13" s="47">
        <v>1</v>
      </c>
      <c r="Y13" s="18">
        <f>1-Y12</f>
        <v>0.33333333333333337</v>
      </c>
      <c r="Z13" s="18"/>
    </row>
    <row r="14" spans="1:26" x14ac:dyDescent="0.2">
      <c r="C14" t="s">
        <v>62</v>
      </c>
      <c r="D14">
        <v>2</v>
      </c>
      <c r="M14" t="s">
        <v>62</v>
      </c>
      <c r="N14">
        <v>2</v>
      </c>
    </row>
    <row r="15" spans="1:26" x14ac:dyDescent="0.2">
      <c r="Z15" t="s">
        <v>102</v>
      </c>
    </row>
    <row r="16" spans="1:26" x14ac:dyDescent="0.2">
      <c r="C16" t="s">
        <v>78</v>
      </c>
      <c r="F16" s="3" t="s">
        <v>96</v>
      </c>
      <c r="M16" t="s">
        <v>78</v>
      </c>
      <c r="P16" t="s">
        <v>96</v>
      </c>
      <c r="W16" s="45" t="s">
        <v>86</v>
      </c>
      <c r="X16" s="3" t="s">
        <v>99</v>
      </c>
      <c r="Y16" s="3" t="s">
        <v>26</v>
      </c>
      <c r="Z16" s="3" t="s">
        <v>8</v>
      </c>
    </row>
    <row r="17" spans="3:26" x14ac:dyDescent="0.2">
      <c r="C17" s="40" t="s">
        <v>86</v>
      </c>
      <c r="D17" t="s">
        <v>85</v>
      </c>
      <c r="E17" t="s">
        <v>26</v>
      </c>
      <c r="F17" s="3" t="s">
        <v>8</v>
      </c>
      <c r="M17" s="40" t="s">
        <v>86</v>
      </c>
      <c r="N17" t="s">
        <v>85</v>
      </c>
      <c r="O17" t="s">
        <v>26</v>
      </c>
      <c r="P17" s="3" t="s">
        <v>8</v>
      </c>
      <c r="W17" s="3" t="s">
        <v>87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87</v>
      </c>
      <c r="D18">
        <v>1</v>
      </c>
      <c r="E18" s="42">
        <v>0.5</v>
      </c>
      <c r="F18" s="3">
        <v>0.5</v>
      </c>
      <c r="M18" t="s">
        <v>87</v>
      </c>
      <c r="N18">
        <v>0</v>
      </c>
      <c r="O18" s="42">
        <f>1-O19</f>
        <v>0</v>
      </c>
      <c r="P18" s="3">
        <f>1-O19^2-O18^2</f>
        <v>0</v>
      </c>
      <c r="W18" s="3" t="s">
        <v>83</v>
      </c>
      <c r="X18" s="3">
        <v>2</v>
      </c>
      <c r="Y18">
        <f>X18/3</f>
        <v>0.66666666666666663</v>
      </c>
    </row>
    <row r="19" spans="3:26" x14ac:dyDescent="0.2">
      <c r="C19" t="s">
        <v>83</v>
      </c>
      <c r="D19">
        <v>1</v>
      </c>
      <c r="E19" s="42">
        <v>0.5</v>
      </c>
      <c r="M19" t="s">
        <v>83</v>
      </c>
      <c r="N19">
        <v>2</v>
      </c>
      <c r="O19" s="42">
        <f>N19/N20</f>
        <v>1</v>
      </c>
    </row>
    <row r="20" spans="3:26" x14ac:dyDescent="0.2">
      <c r="D20">
        <v>2</v>
      </c>
      <c r="N20">
        <v>2</v>
      </c>
      <c r="W20" t="s">
        <v>97</v>
      </c>
    </row>
    <row r="21" spans="3:26" x14ac:dyDescent="0.2">
      <c r="W21" s="50">
        <v>0.44</v>
      </c>
      <c r="X21" t="s">
        <v>103</v>
      </c>
    </row>
    <row r="22" spans="3:26" x14ac:dyDescent="0.2">
      <c r="C22" t="s">
        <v>110</v>
      </c>
      <c r="F22" t="s">
        <v>8</v>
      </c>
      <c r="M22" s="3" t="s">
        <v>95</v>
      </c>
      <c r="N22" t="s">
        <v>80</v>
      </c>
    </row>
    <row r="23" spans="3:26" x14ac:dyDescent="0.2">
      <c r="C23" s="3">
        <f>50%*F12+50%*F18</f>
        <v>0.5</v>
      </c>
      <c r="F23" t="s">
        <v>111</v>
      </c>
      <c r="M23" s="43">
        <f>50%*P12+50%*P18</f>
        <v>0</v>
      </c>
      <c r="W23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EF5-7D04-6646-B906-7A99F4998DE2}">
  <dimension ref="K1:N30"/>
  <sheetViews>
    <sheetView zoomScale="170" zoomScaleNormal="170" workbookViewId="0">
      <selection activeCell="C22" sqref="C22"/>
    </sheetView>
  </sheetViews>
  <sheetFormatPr baseColWidth="10" defaultRowHeight="16" x14ac:dyDescent="0.2"/>
  <cols>
    <col min="11" max="11" width="14.1640625" bestFit="1" customWidth="1"/>
  </cols>
  <sheetData>
    <row r="1" spans="11:14" x14ac:dyDescent="0.2">
      <c r="K1" t="s">
        <v>112</v>
      </c>
    </row>
    <row r="2" spans="11:14" x14ac:dyDescent="0.2">
      <c r="K2" t="s">
        <v>98</v>
      </c>
      <c r="L2" t="s">
        <v>85</v>
      </c>
      <c r="M2" t="s">
        <v>26</v>
      </c>
      <c r="N2" s="3" t="s">
        <v>8</v>
      </c>
    </row>
    <row r="3" spans="11:14" x14ac:dyDescent="0.2">
      <c r="K3" t="s">
        <v>22</v>
      </c>
      <c r="L3">
        <v>4</v>
      </c>
      <c r="M3" s="7">
        <v>1</v>
      </c>
      <c r="N3" s="3">
        <f>1-M3^2-M4^2</f>
        <v>0</v>
      </c>
    </row>
    <row r="4" spans="11:14" x14ac:dyDescent="0.2">
      <c r="K4" t="s">
        <v>23</v>
      </c>
      <c r="L4">
        <v>0</v>
      </c>
      <c r="M4" s="7">
        <v>0</v>
      </c>
    </row>
    <row r="5" spans="11:14" x14ac:dyDescent="0.2">
      <c r="K5" s="51" t="s">
        <v>113</v>
      </c>
      <c r="L5">
        <v>4</v>
      </c>
    </row>
    <row r="7" spans="11:14" x14ac:dyDescent="0.2">
      <c r="K7" t="s">
        <v>112</v>
      </c>
    </row>
    <row r="8" spans="11:14" x14ac:dyDescent="0.2">
      <c r="K8" t="s">
        <v>86</v>
      </c>
      <c r="L8" t="s">
        <v>85</v>
      </c>
      <c r="M8" t="s">
        <v>26</v>
      </c>
      <c r="N8" s="3" t="s">
        <v>8</v>
      </c>
    </row>
    <row r="9" spans="11:14" x14ac:dyDescent="0.2">
      <c r="K9" t="s">
        <v>22</v>
      </c>
      <c r="L9">
        <v>0</v>
      </c>
      <c r="M9" s="7">
        <v>0</v>
      </c>
      <c r="N9" s="3">
        <v>0</v>
      </c>
    </row>
    <row r="10" spans="11:14" x14ac:dyDescent="0.2">
      <c r="K10" t="s">
        <v>23</v>
      </c>
      <c r="L10">
        <v>3</v>
      </c>
      <c r="M10" s="7">
        <v>1</v>
      </c>
    </row>
    <row r="11" spans="11:14" x14ac:dyDescent="0.2">
      <c r="K11" s="51" t="s">
        <v>113</v>
      </c>
      <c r="L11">
        <v>3</v>
      </c>
    </row>
    <row r="13" spans="11:14" x14ac:dyDescent="0.2">
      <c r="K13" s="3" t="s">
        <v>95</v>
      </c>
    </row>
    <row r="14" spans="11:14" x14ac:dyDescent="0.2">
      <c r="K14" s="3">
        <v>0</v>
      </c>
    </row>
    <row r="17" spans="11:14" x14ac:dyDescent="0.2">
      <c r="K17" t="s">
        <v>114</v>
      </c>
      <c r="L17" s="52">
        <f>L21/7</f>
        <v>0.5714285714285714</v>
      </c>
    </row>
    <row r="18" spans="11:14" x14ac:dyDescent="0.2">
      <c r="K18" t="s">
        <v>98</v>
      </c>
      <c r="L18" t="s">
        <v>85</v>
      </c>
      <c r="M18" t="s">
        <v>26</v>
      </c>
      <c r="N18" s="3" t="s">
        <v>8</v>
      </c>
    </row>
    <row r="19" spans="11:14" x14ac:dyDescent="0.2">
      <c r="K19" t="s">
        <v>115</v>
      </c>
      <c r="L19">
        <v>2</v>
      </c>
      <c r="M19" s="7">
        <v>0.5</v>
      </c>
      <c r="N19" s="3">
        <v>0.5</v>
      </c>
    </row>
    <row r="20" spans="11:14" x14ac:dyDescent="0.2">
      <c r="K20" t="s">
        <v>116</v>
      </c>
      <c r="L20">
        <v>2</v>
      </c>
      <c r="M20" s="7">
        <v>0.5</v>
      </c>
    </row>
    <row r="21" spans="11:14" x14ac:dyDescent="0.2">
      <c r="L21">
        <v>4</v>
      </c>
    </row>
    <row r="23" spans="11:14" x14ac:dyDescent="0.2">
      <c r="K23" t="s">
        <v>114</v>
      </c>
      <c r="L23" s="7">
        <f>1-L17</f>
        <v>0.4285714285714286</v>
      </c>
    </row>
    <row r="24" spans="11:14" x14ac:dyDescent="0.2">
      <c r="K24" t="s">
        <v>86</v>
      </c>
      <c r="L24" t="s">
        <v>85</v>
      </c>
      <c r="M24" t="s">
        <v>26</v>
      </c>
      <c r="N24" s="3" t="s">
        <v>8</v>
      </c>
    </row>
    <row r="25" spans="11:14" x14ac:dyDescent="0.2">
      <c r="K25" t="s">
        <v>115</v>
      </c>
      <c r="L25">
        <v>1</v>
      </c>
      <c r="M25" s="7">
        <f>1-M26</f>
        <v>0.33333333333333337</v>
      </c>
      <c r="N25" s="3">
        <f>1-M25^2-M26^2</f>
        <v>0.44444444444444442</v>
      </c>
    </row>
    <row r="26" spans="11:14" x14ac:dyDescent="0.2">
      <c r="K26" t="s">
        <v>116</v>
      </c>
      <c r="L26">
        <v>2</v>
      </c>
      <c r="M26" s="7">
        <f>L26/L27</f>
        <v>0.66666666666666663</v>
      </c>
    </row>
    <row r="27" spans="11:14" x14ac:dyDescent="0.2">
      <c r="L27">
        <v>3</v>
      </c>
    </row>
    <row r="29" spans="11:14" x14ac:dyDescent="0.2">
      <c r="K29" t="s">
        <v>117</v>
      </c>
    </row>
    <row r="30" spans="11:14" x14ac:dyDescent="0.2">
      <c r="K30" s="3">
        <f>L17*N19+L23*N25</f>
        <v>0.47619047619047616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zoomScale="180" zoomScaleNormal="180" workbookViewId="0">
      <selection activeCell="M36" sqref="M36"/>
    </sheetView>
  </sheetViews>
  <sheetFormatPr baseColWidth="10" defaultRowHeight="16" x14ac:dyDescent="0.2"/>
  <sheetData>
    <row r="4" spans="1:23" x14ac:dyDescent="0.2">
      <c r="S4" s="3" t="s">
        <v>27</v>
      </c>
      <c r="T4" s="3">
        <v>50</v>
      </c>
      <c r="V4" t="s">
        <v>26</v>
      </c>
    </row>
    <row r="5" spans="1:23" x14ac:dyDescent="0.2">
      <c r="T5" t="s">
        <v>24</v>
      </c>
      <c r="U5" s="3">
        <v>25</v>
      </c>
      <c r="V5" s="3">
        <f>U5/50</f>
        <v>0.5</v>
      </c>
    </row>
    <row r="6" spans="1:23" x14ac:dyDescent="0.2">
      <c r="T6" t="s">
        <v>25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29</v>
      </c>
    </row>
    <row r="9" spans="1:23" x14ac:dyDescent="0.2">
      <c r="U9" t="s">
        <v>28</v>
      </c>
    </row>
    <row r="11" spans="1:23" x14ac:dyDescent="0.2">
      <c r="S11" s="3" t="s">
        <v>27</v>
      </c>
      <c r="T11" s="3">
        <v>50</v>
      </c>
      <c r="V11" t="s">
        <v>26</v>
      </c>
    </row>
    <row r="12" spans="1:23" x14ac:dyDescent="0.2">
      <c r="T12" t="s">
        <v>24</v>
      </c>
      <c r="U12" s="3">
        <v>0</v>
      </c>
      <c r="V12" s="3">
        <f>U12/50</f>
        <v>0</v>
      </c>
    </row>
    <row r="13" spans="1:23" x14ac:dyDescent="0.2">
      <c r="T13" t="s">
        <v>25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30</v>
      </c>
    </row>
    <row r="16" spans="1:23" x14ac:dyDescent="0.2">
      <c r="A16" s="48">
        <f>3/8</f>
        <v>0.375</v>
      </c>
    </row>
    <row r="17" spans="1:24" x14ac:dyDescent="0.2">
      <c r="A17" s="2" t="s">
        <v>32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27</v>
      </c>
      <c r="T18" s="3">
        <v>50</v>
      </c>
      <c r="V18" t="s">
        <v>26</v>
      </c>
      <c r="X18" t="s">
        <v>31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24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25</v>
      </c>
      <c r="U20" s="3">
        <v>30</v>
      </c>
      <c r="V20" s="3">
        <f>U20/T18</f>
        <v>0.6</v>
      </c>
    </row>
    <row r="21" spans="1:24" x14ac:dyDescent="0.2">
      <c r="N21" s="47" t="s">
        <v>137</v>
      </c>
      <c r="O21" s="47" t="s">
        <v>8</v>
      </c>
    </row>
    <row r="22" spans="1:24" x14ac:dyDescent="0.2">
      <c r="A22" s="1" t="s">
        <v>33</v>
      </c>
      <c r="B22" s="49">
        <f>5/8</f>
        <v>0.625</v>
      </c>
      <c r="N22" s="47">
        <v>13</v>
      </c>
      <c r="O22" s="47">
        <v>0.25</v>
      </c>
    </row>
    <row r="23" spans="1:24" x14ac:dyDescent="0.2">
      <c r="A23" t="s">
        <v>4</v>
      </c>
      <c r="N23" s="47">
        <v>-2</v>
      </c>
      <c r="O23" s="47">
        <v>0.46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  <c r="N24" s="47">
        <v>9</v>
      </c>
      <c r="O24" s="47">
        <v>0.46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  <c r="N25" s="47">
        <v>21</v>
      </c>
      <c r="O25" s="47">
        <v>0</v>
      </c>
    </row>
    <row r="26" spans="1:24" x14ac:dyDescent="0.2">
      <c r="R26">
        <v>2</v>
      </c>
      <c r="S26" s="3" t="s">
        <v>27</v>
      </c>
      <c r="T26" s="3">
        <v>50</v>
      </c>
      <c r="V26" t="s">
        <v>26</v>
      </c>
    </row>
    <row r="27" spans="1:24" x14ac:dyDescent="0.2">
      <c r="C27" s="6" t="s">
        <v>11</v>
      </c>
      <c r="H27" t="s">
        <v>45</v>
      </c>
      <c r="I27" s="3">
        <f>3/4</f>
        <v>0.75</v>
      </c>
      <c r="T27" t="s">
        <v>24</v>
      </c>
      <c r="U27" s="3">
        <v>10</v>
      </c>
      <c r="V27" s="3">
        <f>U27/50</f>
        <v>0.2</v>
      </c>
    </row>
    <row r="28" spans="1:24" x14ac:dyDescent="0.2">
      <c r="A28" s="2" t="s">
        <v>39</v>
      </c>
      <c r="H28" t="s">
        <v>41</v>
      </c>
      <c r="K28" t="s">
        <v>8</v>
      </c>
      <c r="O28" s="3"/>
      <c r="T28" t="s">
        <v>25</v>
      </c>
      <c r="U28" s="3">
        <v>40</v>
      </c>
      <c r="V28" s="3">
        <f>U28/T26</f>
        <v>0.8</v>
      </c>
    </row>
    <row r="29" spans="1:24" x14ac:dyDescent="0.2">
      <c r="A29" t="s">
        <v>34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  <c r="N29" s="52"/>
      <c r="O29" s="3"/>
    </row>
    <row r="30" spans="1:24" x14ac:dyDescent="0.2">
      <c r="A30" t="s">
        <v>35</v>
      </c>
      <c r="B30" s="4">
        <f>1/4</f>
        <v>0.25</v>
      </c>
      <c r="C30" s="2" t="s">
        <v>36</v>
      </c>
      <c r="D30" s="4">
        <f>1 - 0.25^2 - 0.75^2</f>
        <v>0.375</v>
      </c>
      <c r="H30" t="s">
        <v>42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37</v>
      </c>
      <c r="D31" s="1"/>
      <c r="J31" s="1"/>
      <c r="N31" s="7"/>
      <c r="O31" s="3"/>
    </row>
    <row r="32" spans="1:24" x14ac:dyDescent="0.2">
      <c r="H32" t="s">
        <v>45</v>
      </c>
      <c r="I32" s="3">
        <f>1-I27</f>
        <v>0.25</v>
      </c>
    </row>
    <row r="33" spans="1:11" x14ac:dyDescent="0.2">
      <c r="A33" s="2" t="s">
        <v>39</v>
      </c>
      <c r="H33" t="s">
        <v>43</v>
      </c>
      <c r="J33" s="1"/>
      <c r="K33" s="1" t="s">
        <v>8</v>
      </c>
    </row>
    <row r="34" spans="1:11" x14ac:dyDescent="0.2">
      <c r="A34" t="s">
        <v>38</v>
      </c>
      <c r="D34" s="3" t="s">
        <v>8</v>
      </c>
      <c r="H34" t="s">
        <v>0</v>
      </c>
      <c r="I34" s="7">
        <v>1</v>
      </c>
      <c r="J34" s="1"/>
      <c r="K34" s="1" t="s">
        <v>44</v>
      </c>
    </row>
    <row r="35" spans="1:11" x14ac:dyDescent="0.2">
      <c r="A35" t="s">
        <v>0</v>
      </c>
      <c r="B35" s="4">
        <f>3/4</f>
        <v>0.75</v>
      </c>
      <c r="C35" s="1" t="s">
        <v>37</v>
      </c>
      <c r="D35" s="24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36</v>
      </c>
      <c r="D36" s="1"/>
      <c r="I36" s="3"/>
      <c r="J36" s="2"/>
    </row>
    <row r="37" spans="1:11" x14ac:dyDescent="0.2">
      <c r="H37" s="6" t="s">
        <v>46</v>
      </c>
      <c r="I37" s="3"/>
      <c r="J37" s="1"/>
      <c r="K37" s="1"/>
    </row>
    <row r="38" spans="1:11" x14ac:dyDescent="0.2">
      <c r="C38" s="6" t="s">
        <v>40</v>
      </c>
    </row>
    <row r="39" spans="1:11" x14ac:dyDescent="0.2">
      <c r="G39" s="7">
        <f>3/4</f>
        <v>0.75</v>
      </c>
      <c r="H39" t="s">
        <v>138</v>
      </c>
      <c r="K39" s="3" t="s">
        <v>47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0.25</v>
      </c>
      <c r="H43" t="s">
        <v>139</v>
      </c>
      <c r="I43" s="3"/>
      <c r="J43" s="1"/>
      <c r="K43" s="25" t="s">
        <v>8</v>
      </c>
    </row>
    <row r="44" spans="1:11" x14ac:dyDescent="0.2">
      <c r="H44" t="s">
        <v>0</v>
      </c>
      <c r="I44" s="7">
        <v>0</v>
      </c>
      <c r="K44" s="3">
        <v>0</v>
      </c>
    </row>
    <row r="45" spans="1:11" x14ac:dyDescent="0.2">
      <c r="G45" s="7"/>
      <c r="H45" t="s">
        <v>1</v>
      </c>
      <c r="I45" s="7">
        <v>1</v>
      </c>
    </row>
    <row r="46" spans="1:11" x14ac:dyDescent="0.2">
      <c r="I46" s="3"/>
      <c r="J46" s="2"/>
    </row>
    <row r="47" spans="1:11" x14ac:dyDescent="0.2">
      <c r="H47" s="6" t="s">
        <v>140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4F90-3CFD-5F4E-9398-DF57ACBEFB77}">
  <dimension ref="A1:C14"/>
  <sheetViews>
    <sheetView workbookViewId="0">
      <selection activeCell="H27" sqref="H27"/>
    </sheetView>
  </sheetViews>
  <sheetFormatPr baseColWidth="10" defaultRowHeight="16" x14ac:dyDescent="0.2"/>
  <cols>
    <col min="1" max="1" width="20.6640625" bestFit="1" customWidth="1"/>
    <col min="2" max="2" width="14.1640625" bestFit="1" customWidth="1"/>
  </cols>
  <sheetData>
    <row r="1" spans="1:3" ht="26" x14ac:dyDescent="0.3">
      <c r="A1" s="10" t="s">
        <v>12</v>
      </c>
      <c r="B1" s="10" t="s">
        <v>16</v>
      </c>
      <c r="C1" s="10" t="s">
        <v>19</v>
      </c>
    </row>
    <row r="2" spans="1:3" ht="26" x14ac:dyDescent="0.3">
      <c r="A2" s="9" t="s">
        <v>13</v>
      </c>
      <c r="B2" s="9" t="s">
        <v>17</v>
      </c>
      <c r="C2" s="9">
        <v>286</v>
      </c>
    </row>
    <row r="3" spans="1:3" ht="26" x14ac:dyDescent="0.3">
      <c r="A3" s="9" t="s">
        <v>14</v>
      </c>
      <c r="B3" s="9" t="s">
        <v>18</v>
      </c>
      <c r="C3" s="9">
        <v>147</v>
      </c>
    </row>
    <row r="4" spans="1:3" ht="26" x14ac:dyDescent="0.3">
      <c r="A4" s="9" t="s">
        <v>15</v>
      </c>
      <c r="B4" s="9" t="s">
        <v>18</v>
      </c>
      <c r="C4" s="9">
        <v>169</v>
      </c>
    </row>
    <row r="5" spans="1:3" ht="26" x14ac:dyDescent="0.3">
      <c r="A5" s="9" t="s">
        <v>14</v>
      </c>
      <c r="B5" s="9" t="s">
        <v>17</v>
      </c>
      <c r="C5" s="9">
        <v>172</v>
      </c>
    </row>
    <row r="6" spans="1:3" ht="26" x14ac:dyDescent="0.3">
      <c r="A6" s="9" t="s">
        <v>15</v>
      </c>
      <c r="B6" s="9" t="s">
        <v>18</v>
      </c>
      <c r="C6" s="9">
        <v>176</v>
      </c>
    </row>
    <row r="7" spans="1:3" ht="26" x14ac:dyDescent="0.3">
      <c r="A7" s="9" t="s">
        <v>13</v>
      </c>
      <c r="B7" s="9" t="s">
        <v>18</v>
      </c>
      <c r="C7" s="9">
        <v>253</v>
      </c>
    </row>
    <row r="8" spans="1:3" ht="26" x14ac:dyDescent="0.3">
      <c r="A8" s="9" t="s">
        <v>13</v>
      </c>
      <c r="B8" s="9" t="s">
        <v>18</v>
      </c>
      <c r="C8" s="9">
        <v>238</v>
      </c>
    </row>
    <row r="9" spans="1:3" ht="26" x14ac:dyDescent="0.3">
      <c r="A9" s="9" t="s">
        <v>14</v>
      </c>
      <c r="B9" s="9" t="s">
        <v>18</v>
      </c>
      <c r="C9" s="9">
        <v>151</v>
      </c>
    </row>
    <row r="10" spans="1:3" ht="26" x14ac:dyDescent="0.3">
      <c r="A10" s="9" t="s">
        <v>14</v>
      </c>
      <c r="B10" s="9" t="s">
        <v>17</v>
      </c>
      <c r="C10" s="9">
        <v>168</v>
      </c>
    </row>
    <row r="11" spans="1:3" ht="26" x14ac:dyDescent="0.3">
      <c r="A11" s="9" t="s">
        <v>13</v>
      </c>
      <c r="B11" s="9" t="s">
        <v>18</v>
      </c>
      <c r="C11" s="9">
        <v>264</v>
      </c>
    </row>
    <row r="12" spans="1:3" ht="26" x14ac:dyDescent="0.3">
      <c r="A12" s="9" t="s">
        <v>15</v>
      </c>
      <c r="B12" s="9" t="s">
        <v>17</v>
      </c>
      <c r="C12" s="9">
        <v>207</v>
      </c>
    </row>
    <row r="13" spans="1:3" ht="26" x14ac:dyDescent="0.3">
      <c r="A13" s="9" t="s">
        <v>13</v>
      </c>
      <c r="B13" s="9" t="s">
        <v>17</v>
      </c>
      <c r="C13" s="9">
        <v>309</v>
      </c>
    </row>
    <row r="14" spans="1:3" ht="26" x14ac:dyDescent="0.3">
      <c r="A14" s="9" t="s">
        <v>13</v>
      </c>
      <c r="B14" s="9" t="s">
        <v>18</v>
      </c>
      <c r="C14" s="9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F30" sqref="F30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1" t="s">
        <v>19</v>
      </c>
      <c r="C7" s="32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1" t="s">
        <v>19</v>
      </c>
      <c r="H10" s="32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E50"/>
  <sheetViews>
    <sheetView tabSelected="1" topLeftCell="D1" zoomScale="150" zoomScaleNormal="150" workbookViewId="0">
      <selection activeCell="G15" sqref="G15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customWidth="1"/>
    <col min="5" max="5" width="25.1640625" style="8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1" width="20.33203125" style="8" customWidth="1"/>
    <col min="12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24" style="8" bestFit="1" customWidth="1"/>
    <col min="28" max="16384" width="10.83203125" style="8"/>
  </cols>
  <sheetData>
    <row r="1" spans="1:31" x14ac:dyDescent="0.3">
      <c r="A1" s="10" t="s">
        <v>12</v>
      </c>
      <c r="B1" s="10" t="s">
        <v>16</v>
      </c>
      <c r="C1" s="10" t="s">
        <v>19</v>
      </c>
      <c r="D1" s="10" t="s">
        <v>70</v>
      </c>
      <c r="E1" s="10" t="s">
        <v>125</v>
      </c>
      <c r="G1" s="8" t="s">
        <v>65</v>
      </c>
      <c r="I1" s="8" t="s">
        <v>124</v>
      </c>
    </row>
    <row r="2" spans="1:31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(C2-D2)^2</f>
        <v>132.25</v>
      </c>
      <c r="G2" s="8" t="s">
        <v>48</v>
      </c>
      <c r="M2" s="11" t="s">
        <v>52</v>
      </c>
    </row>
    <row r="3" spans="1:31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(C3-D3)^2</f>
        <v>4</v>
      </c>
      <c r="G3" s="8">
        <f>_xlfn.STDEV.P(C2:C14)</f>
        <v>52.346704908646345</v>
      </c>
      <c r="H3" s="8" t="s">
        <v>118</v>
      </c>
      <c r="L3" s="26" t="s">
        <v>49</v>
      </c>
      <c r="M3" s="11">
        <v>13</v>
      </c>
      <c r="X3" s="8" t="s">
        <v>19</v>
      </c>
    </row>
    <row r="4" spans="1:31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6" t="s">
        <v>50</v>
      </c>
      <c r="M4" s="11">
        <v>14</v>
      </c>
      <c r="X4" s="8">
        <v>184</v>
      </c>
      <c r="Z4" s="8" t="s">
        <v>133</v>
      </c>
    </row>
    <row r="5" spans="1:31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60</v>
      </c>
      <c r="H5" s="11" t="s">
        <v>54</v>
      </c>
      <c r="I5" s="11" t="s">
        <v>61</v>
      </c>
      <c r="J5" s="11" t="s">
        <v>63</v>
      </c>
      <c r="K5" s="11"/>
      <c r="L5" s="26" t="s">
        <v>51</v>
      </c>
      <c r="M5" s="11">
        <v>15</v>
      </c>
      <c r="N5" s="11"/>
      <c r="X5"/>
      <c r="Y5"/>
      <c r="Z5"/>
      <c r="AA5" s="8" t="s">
        <v>105</v>
      </c>
      <c r="AE5" s="8" t="s">
        <v>134</v>
      </c>
    </row>
    <row r="6" spans="1:31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1">
        <v>6</v>
      </c>
      <c r="J6" s="11">
        <f>I6/$I$9</f>
        <v>0.46153846153846156</v>
      </c>
      <c r="K6" s="11"/>
      <c r="O6" s="11"/>
      <c r="X6"/>
      <c r="Y6" s="57">
        <v>1</v>
      </c>
      <c r="Z6" s="57" t="s">
        <v>128</v>
      </c>
      <c r="AA6" s="8" t="s">
        <v>130</v>
      </c>
      <c r="AB6" s="8" t="s">
        <v>19</v>
      </c>
      <c r="AE6" s="8" t="s">
        <v>135</v>
      </c>
    </row>
    <row r="7" spans="1:31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1">
        <v>4</v>
      </c>
      <c r="J7" s="11">
        <f t="shared" ref="J7:J8" si="1">I7/$I$9</f>
        <v>0.30769230769230771</v>
      </c>
      <c r="K7" s="11"/>
      <c r="L7" s="8" t="s">
        <v>53</v>
      </c>
      <c r="M7" s="11">
        <f>AVERAGE(M3:M5)</f>
        <v>14</v>
      </c>
      <c r="N7" s="8" t="s">
        <v>55</v>
      </c>
      <c r="O7" s="11"/>
      <c r="X7"/>
      <c r="Y7" s="57">
        <v>2</v>
      </c>
      <c r="Z7" s="57" t="s">
        <v>129</v>
      </c>
      <c r="AA7" s="8" t="s">
        <v>131</v>
      </c>
      <c r="AB7" s="8" t="s">
        <v>132</v>
      </c>
      <c r="AE7" s="8" t="s">
        <v>136</v>
      </c>
    </row>
    <row r="8" spans="1:31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53" t="s">
        <v>15</v>
      </c>
      <c r="H8" s="53">
        <v>16.510000000000002</v>
      </c>
      <c r="I8" s="54">
        <v>3</v>
      </c>
      <c r="J8" s="11">
        <f t="shared" si="1"/>
        <v>0.23076923076923078</v>
      </c>
      <c r="K8" s="11"/>
      <c r="L8" s="8" t="s">
        <v>54</v>
      </c>
      <c r="M8" s="11">
        <f>_xlfn.STDEV.S(M3:M5)</f>
        <v>1</v>
      </c>
      <c r="X8"/>
      <c r="Y8"/>
      <c r="Z8"/>
    </row>
    <row r="9" spans="1:31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64</v>
      </c>
      <c r="H9" s="8" t="s">
        <v>62</v>
      </c>
      <c r="I9" s="11">
        <f>SUM(I6:I8)</f>
        <v>13</v>
      </c>
      <c r="X9"/>
      <c r="Y9"/>
      <c r="Z9"/>
    </row>
    <row r="10" spans="1:31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64</v>
      </c>
      <c r="L10" s="26" t="s">
        <v>56</v>
      </c>
      <c r="M10" s="11">
        <v>6</v>
      </c>
      <c r="X10"/>
      <c r="Y10"/>
      <c r="Z10"/>
    </row>
    <row r="11" spans="1:31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28">
        <f>SUMPRODUCT(H6:H8,J6:J8)</f>
        <v>18.466923076923077</v>
      </c>
      <c r="H11"/>
      <c r="L11" s="26" t="s">
        <v>57</v>
      </c>
      <c r="M11" s="27" t="s">
        <v>58</v>
      </c>
      <c r="X11"/>
      <c r="Y11"/>
      <c r="Z11"/>
    </row>
    <row r="12" spans="1:31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2"/>
      <c r="X12"/>
      <c r="Y12"/>
      <c r="Z12"/>
    </row>
    <row r="13" spans="1:31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66</v>
      </c>
      <c r="H13"/>
      <c r="I13"/>
      <c r="J13" s="55" t="s">
        <v>120</v>
      </c>
      <c r="K13"/>
      <c r="L13" s="8" t="s">
        <v>53</v>
      </c>
      <c r="M13" s="11">
        <f>(M11+M10)/2</f>
        <v>15</v>
      </c>
      <c r="N13" s="8" t="s">
        <v>59</v>
      </c>
      <c r="X13"/>
      <c r="Y13"/>
      <c r="Z13"/>
    </row>
    <row r="14" spans="1:31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29">
        <f>G3-G11</f>
        <v>33.879781831723264</v>
      </c>
      <c r="H14"/>
      <c r="I14"/>
      <c r="J14"/>
      <c r="K14"/>
      <c r="L14" s="8" t="s">
        <v>54</v>
      </c>
      <c r="M14" s="11">
        <v>10</v>
      </c>
      <c r="Q14" s="11"/>
      <c r="X14"/>
      <c r="Y14"/>
      <c r="Z14"/>
    </row>
    <row r="15" spans="1:31" x14ac:dyDescent="0.3">
      <c r="C15" s="8">
        <f>AVERAGE(C2:C14)</f>
        <v>214.23076923076923</v>
      </c>
      <c r="D15" s="26" t="s">
        <v>74</v>
      </c>
      <c r="E15" s="9">
        <f>AVERAGE(E2:E14)</f>
        <v>113.26923076923077</v>
      </c>
      <c r="F15" s="8" t="s">
        <v>126</v>
      </c>
      <c r="H15"/>
      <c r="I15"/>
      <c r="J15"/>
      <c r="K15"/>
      <c r="L15"/>
      <c r="M15" s="13"/>
      <c r="X15"/>
      <c r="Y15"/>
      <c r="Z15"/>
    </row>
    <row r="16" spans="1:31" x14ac:dyDescent="0.3">
      <c r="A16" s="8">
        <f>(C4+C6+C12)/3</f>
        <v>184</v>
      </c>
      <c r="D16" s="8" t="s">
        <v>75</v>
      </c>
      <c r="F16" s="8">
        <f>SQRT(E15)</f>
        <v>10.6428018288997</v>
      </c>
      <c r="G16" s="8" t="s">
        <v>127</v>
      </c>
      <c r="H16"/>
      <c r="I16"/>
      <c r="J16"/>
      <c r="K16"/>
      <c r="L16"/>
      <c r="M16" s="13"/>
      <c r="X16"/>
      <c r="Y16"/>
      <c r="Z16"/>
    </row>
    <row r="17" spans="1:28" x14ac:dyDescent="0.3">
      <c r="C17" s="35">
        <f>CORREL(D2:D14,C2:C14)</f>
        <v>0.97911365158692221</v>
      </c>
      <c r="G17" s="29"/>
      <c r="K17"/>
      <c r="L17"/>
      <c r="X17"/>
      <c r="Y17"/>
      <c r="Z17"/>
    </row>
    <row r="18" spans="1:28" x14ac:dyDescent="0.3">
      <c r="B18" s="26" t="s">
        <v>73</v>
      </c>
      <c r="C18" s="36">
        <f>C17^2</f>
        <v>0.95866354272387688</v>
      </c>
      <c r="D18" s="56" t="s">
        <v>122</v>
      </c>
      <c r="K18"/>
      <c r="L18"/>
      <c r="M18"/>
      <c r="X18"/>
      <c r="Y18"/>
      <c r="Z18"/>
    </row>
    <row r="19" spans="1:28" x14ac:dyDescent="0.3">
      <c r="D19" s="56" t="s">
        <v>123</v>
      </c>
      <c r="G19" s="8" t="s">
        <v>16</v>
      </c>
      <c r="H19" s="11" t="s">
        <v>54</v>
      </c>
      <c r="I19" s="11" t="s">
        <v>61</v>
      </c>
      <c r="J19" s="30" t="s">
        <v>63</v>
      </c>
      <c r="K19"/>
      <c r="L19"/>
      <c r="M19"/>
      <c r="X19"/>
      <c r="Y19"/>
      <c r="Z19"/>
    </row>
    <row r="20" spans="1:28" x14ac:dyDescent="0.3">
      <c r="B20" s="8" t="s">
        <v>15</v>
      </c>
      <c r="C20" s="8">
        <v>169</v>
      </c>
      <c r="G20" s="8" t="s">
        <v>22</v>
      </c>
      <c r="H20" s="11">
        <v>58.48</v>
      </c>
      <c r="I20" s="11">
        <v>5</v>
      </c>
      <c r="J20" s="30">
        <f>I20/13</f>
        <v>0.38461538461538464</v>
      </c>
      <c r="K20"/>
      <c r="L20"/>
      <c r="M20"/>
      <c r="X20"/>
      <c r="Y20"/>
      <c r="Z20"/>
    </row>
    <row r="21" spans="1:28" x14ac:dyDescent="0.3">
      <c r="B21" s="8" t="s">
        <v>15</v>
      </c>
      <c r="C21" s="8">
        <v>176</v>
      </c>
      <c r="G21" s="8" t="s">
        <v>23</v>
      </c>
      <c r="H21" s="11">
        <v>45.95</v>
      </c>
      <c r="I21" s="11">
        <v>8</v>
      </c>
      <c r="J21" s="30">
        <f>I21/13</f>
        <v>0.61538461538461542</v>
      </c>
      <c r="K21"/>
      <c r="L21"/>
      <c r="M21"/>
      <c r="P21"/>
      <c r="Q21"/>
      <c r="X21"/>
      <c r="Y21"/>
      <c r="Z21"/>
    </row>
    <row r="22" spans="1:28" x14ac:dyDescent="0.3">
      <c r="B22" s="8" t="s">
        <v>119</v>
      </c>
      <c r="C22" s="8">
        <v>207</v>
      </c>
      <c r="I22"/>
      <c r="J22"/>
      <c r="K22"/>
      <c r="L22"/>
      <c r="M22"/>
      <c r="P22"/>
      <c r="Q22"/>
      <c r="X22"/>
      <c r="Y22"/>
      <c r="Z22"/>
    </row>
    <row r="23" spans="1:28" x14ac:dyDescent="0.3">
      <c r="C23" s="8">
        <f>_xlfn.STDEV.P(C20:C22)</f>
        <v>16.512621435334449</v>
      </c>
      <c r="G23" s="8" t="s">
        <v>67</v>
      </c>
      <c r="I23"/>
      <c r="J23"/>
      <c r="K23"/>
      <c r="L23"/>
      <c r="M23"/>
      <c r="P23"/>
      <c r="Q23" t="s">
        <v>69</v>
      </c>
    </row>
    <row r="24" spans="1:28" x14ac:dyDescent="0.3">
      <c r="B24" s="8" t="s">
        <v>121</v>
      </c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1:28" x14ac:dyDescent="0.3">
      <c r="B25" s="8">
        <f>AVERAGE(C20:C22)</f>
        <v>184</v>
      </c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1:28" x14ac:dyDescent="0.3">
      <c r="G26" s="8" t="s">
        <v>68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1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1:28" x14ac:dyDescent="0.3">
      <c r="I28"/>
      <c r="J28"/>
      <c r="K28"/>
      <c r="L28"/>
      <c r="M28"/>
      <c r="P28"/>
      <c r="Q28"/>
      <c r="R28" s="33" t="s">
        <v>19</v>
      </c>
      <c r="S28" s="34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1:28" x14ac:dyDescent="0.3">
      <c r="A29" s="8" t="s">
        <v>12</v>
      </c>
      <c r="B29" s="8" t="s">
        <v>16</v>
      </c>
      <c r="C29" s="8" t="s">
        <v>19</v>
      </c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1:28" x14ac:dyDescent="0.3">
      <c r="A30" s="8" t="s">
        <v>14</v>
      </c>
      <c r="B30" s="8" t="s">
        <v>18</v>
      </c>
      <c r="C30" s="8">
        <v>147</v>
      </c>
      <c r="I30"/>
      <c r="J30"/>
      <c r="K30"/>
      <c r="L30"/>
      <c r="M30"/>
      <c r="P30"/>
      <c r="Q30"/>
      <c r="U30" s="8" t="s">
        <v>71</v>
      </c>
      <c r="Z30" s="9"/>
      <c r="AA30" s="9" t="s">
        <v>18</v>
      </c>
      <c r="AB30" s="9">
        <v>245</v>
      </c>
    </row>
    <row r="31" spans="1:28" x14ac:dyDescent="0.3">
      <c r="A31" s="8" t="s">
        <v>14</v>
      </c>
      <c r="B31" s="8" t="s">
        <v>17</v>
      </c>
      <c r="C31" s="8">
        <v>172</v>
      </c>
      <c r="P31"/>
      <c r="Q31"/>
      <c r="U31" s="33" t="s">
        <v>19</v>
      </c>
      <c r="V31" s="33">
        <f>(W26+W28)/2</f>
        <v>170</v>
      </c>
    </row>
    <row r="32" spans="1:28" x14ac:dyDescent="0.3">
      <c r="A32" s="8" t="s">
        <v>14</v>
      </c>
      <c r="B32" s="8" t="s">
        <v>18</v>
      </c>
      <c r="C32" s="8">
        <v>151</v>
      </c>
      <c r="U32" s="8" t="s">
        <v>72</v>
      </c>
    </row>
    <row r="33" spans="1:27" x14ac:dyDescent="0.3">
      <c r="A33" s="8" t="s">
        <v>14</v>
      </c>
      <c r="B33" s="8" t="s">
        <v>17</v>
      </c>
      <c r="C33" s="8">
        <v>168</v>
      </c>
      <c r="U33" s="33" t="s">
        <v>19</v>
      </c>
      <c r="V33" s="33">
        <v>149</v>
      </c>
      <c r="Z33" s="33"/>
      <c r="AA33" s="33">
        <f>(AB25+AB29)/2</f>
        <v>297.5</v>
      </c>
    </row>
    <row r="35" spans="1:27" x14ac:dyDescent="0.3">
      <c r="B35" s="8" t="s">
        <v>16</v>
      </c>
    </row>
    <row r="36" spans="1:27" x14ac:dyDescent="0.3">
      <c r="B36" s="8" t="s">
        <v>18</v>
      </c>
      <c r="C36" s="8">
        <f>(C30+C32)/2</f>
        <v>149</v>
      </c>
      <c r="Z36" s="33"/>
      <c r="AA36" s="33">
        <f>(AB26+AB27+AB30+AB28)/4</f>
        <v>250</v>
      </c>
    </row>
    <row r="37" spans="1:27" x14ac:dyDescent="0.3">
      <c r="B37" s="8" t="s">
        <v>17</v>
      </c>
      <c r="C37" s="8">
        <f>(C31+C33)/2</f>
        <v>170</v>
      </c>
    </row>
    <row r="40" spans="1:27" x14ac:dyDescent="0.3">
      <c r="A40" s="8" t="s">
        <v>12</v>
      </c>
      <c r="B40" s="8" t="s">
        <v>16</v>
      </c>
      <c r="C40" s="8" t="s">
        <v>19</v>
      </c>
    </row>
    <row r="41" spans="1:27" x14ac:dyDescent="0.3">
      <c r="A41" s="8" t="s">
        <v>13</v>
      </c>
      <c r="B41" s="8" t="s">
        <v>17</v>
      </c>
      <c r="C41" s="8">
        <v>286</v>
      </c>
    </row>
    <row r="42" spans="1:27" x14ac:dyDescent="0.3">
      <c r="A42" s="8" t="s">
        <v>13</v>
      </c>
      <c r="B42" s="8" t="s">
        <v>18</v>
      </c>
      <c r="C42" s="8">
        <v>253</v>
      </c>
    </row>
    <row r="43" spans="1:27" x14ac:dyDescent="0.3">
      <c r="A43" s="8" t="s">
        <v>13</v>
      </c>
      <c r="B43" s="8" t="s">
        <v>18</v>
      </c>
      <c r="C43" s="8">
        <v>238</v>
      </c>
    </row>
    <row r="44" spans="1:27" x14ac:dyDescent="0.3">
      <c r="A44" s="8" t="s">
        <v>13</v>
      </c>
      <c r="B44" s="8" t="s">
        <v>18</v>
      </c>
      <c r="C44" s="8">
        <v>264</v>
      </c>
    </row>
    <row r="45" spans="1:27" x14ac:dyDescent="0.3">
      <c r="A45" s="8" t="s">
        <v>13</v>
      </c>
      <c r="B45" s="8" t="s">
        <v>17</v>
      </c>
      <c r="C45" s="8">
        <v>309</v>
      </c>
    </row>
    <row r="46" spans="1:27" x14ac:dyDescent="0.3">
      <c r="A46" s="8" t="s">
        <v>13</v>
      </c>
      <c r="B46" s="8" t="s">
        <v>18</v>
      </c>
      <c r="C46" s="8">
        <v>245</v>
      </c>
    </row>
    <row r="48" spans="1:27" x14ac:dyDescent="0.3">
      <c r="B48" s="8" t="s">
        <v>16</v>
      </c>
      <c r="C48" s="8" t="s">
        <v>19</v>
      </c>
    </row>
    <row r="49" spans="2:3" x14ac:dyDescent="0.3">
      <c r="B49" s="8" t="s">
        <v>18</v>
      </c>
      <c r="C49" s="8">
        <f>(C42+C43+C44+C46)/4</f>
        <v>250</v>
      </c>
    </row>
    <row r="50" spans="2:3" x14ac:dyDescent="0.3">
      <c r="B50" s="8" t="s">
        <v>17</v>
      </c>
      <c r="C50" s="8">
        <f>(C45+C41)/2</f>
        <v>297.5</v>
      </c>
    </row>
  </sheetData>
  <autoFilter ref="A1:C18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4" t="s">
        <v>19</v>
      </c>
      <c r="C2" s="14" t="s">
        <v>20</v>
      </c>
      <c r="D2" s="14">
        <v>10</v>
      </c>
      <c r="E2" s="14">
        <v>12.5</v>
      </c>
      <c r="F2" s="14">
        <v>15</v>
      </c>
      <c r="G2" s="14">
        <v>17.5</v>
      </c>
      <c r="H2" s="14">
        <v>20</v>
      </c>
    </row>
    <row r="3" spans="2:8" ht="25" x14ac:dyDescent="0.25">
      <c r="B3" s="15">
        <v>350</v>
      </c>
      <c r="C3" s="15">
        <v>10</v>
      </c>
      <c r="D3" s="15">
        <f>B3</f>
        <v>350</v>
      </c>
      <c r="E3" s="15">
        <v>365</v>
      </c>
      <c r="F3" s="15">
        <v>340</v>
      </c>
      <c r="G3" s="15">
        <v>350</v>
      </c>
      <c r="H3" s="15">
        <v>370</v>
      </c>
    </row>
    <row r="4" spans="2:8" ht="25" x14ac:dyDescent="0.25">
      <c r="B4" s="15">
        <v>400</v>
      </c>
      <c r="C4" s="15">
        <v>20</v>
      </c>
      <c r="D4" s="15">
        <v>479.29</v>
      </c>
      <c r="E4" s="15">
        <v>486.92</v>
      </c>
      <c r="F4" s="15">
        <v>503.33</v>
      </c>
      <c r="G4" s="15">
        <v>514.54999999999995</v>
      </c>
      <c r="H4" s="15">
        <v>370</v>
      </c>
    </row>
    <row r="5" spans="2:8" ht="25" x14ac:dyDescent="0.25">
      <c r="B5" s="15">
        <v>470</v>
      </c>
      <c r="C5" s="15">
        <v>30</v>
      </c>
      <c r="D5" s="15">
        <v>479.29</v>
      </c>
      <c r="E5" s="15">
        <v>486.92</v>
      </c>
      <c r="F5" s="15">
        <v>503.33</v>
      </c>
      <c r="G5" s="15">
        <v>514.54999999999995</v>
      </c>
      <c r="H5" s="15">
        <v>537.78</v>
      </c>
    </row>
    <row r="6" spans="2:8" ht="25" x14ac:dyDescent="0.25">
      <c r="B6" s="15">
        <v>550</v>
      </c>
      <c r="C6" s="15">
        <v>25</v>
      </c>
      <c r="D6" s="15">
        <v>479.29</v>
      </c>
      <c r="E6" s="15">
        <v>486.92</v>
      </c>
      <c r="F6" s="15">
        <v>503.33</v>
      </c>
      <c r="G6" s="15">
        <v>514.54999999999995</v>
      </c>
      <c r="H6" s="15">
        <v>537.78</v>
      </c>
    </row>
    <row r="7" spans="2:8" ht="25" x14ac:dyDescent="0.25">
      <c r="B7" s="15">
        <v>620</v>
      </c>
      <c r="C7" s="15">
        <v>37.5</v>
      </c>
      <c r="D7" s="15">
        <v>479.29</v>
      </c>
      <c r="E7" s="15">
        <v>486.92</v>
      </c>
      <c r="F7" s="15">
        <v>503.33</v>
      </c>
      <c r="G7" s="15">
        <v>514.54999999999995</v>
      </c>
      <c r="H7" s="15">
        <v>537.78</v>
      </c>
    </row>
    <row r="8" spans="2:8" ht="25" x14ac:dyDescent="0.25">
      <c r="B8" s="15">
        <v>380</v>
      </c>
      <c r="C8" s="15">
        <v>17.5</v>
      </c>
      <c r="D8" s="15">
        <v>479.29</v>
      </c>
      <c r="E8" s="15">
        <v>486.92</v>
      </c>
      <c r="F8" s="15">
        <v>503.33</v>
      </c>
      <c r="G8" s="15">
        <v>350</v>
      </c>
      <c r="H8" s="15">
        <v>370</v>
      </c>
    </row>
    <row r="9" spans="2:8" ht="25" x14ac:dyDescent="0.25">
      <c r="B9" s="15">
        <v>290</v>
      </c>
      <c r="C9" s="15">
        <v>15</v>
      </c>
      <c r="D9" s="15">
        <v>479.29</v>
      </c>
      <c r="E9" s="15">
        <v>486.92</v>
      </c>
      <c r="F9" s="15">
        <v>340</v>
      </c>
      <c r="G9" s="15">
        <v>350</v>
      </c>
      <c r="H9" s="15">
        <v>370</v>
      </c>
    </row>
    <row r="10" spans="2:8" ht="25" x14ac:dyDescent="0.25">
      <c r="B10" s="15">
        <v>490</v>
      </c>
      <c r="C10" s="15">
        <v>25</v>
      </c>
      <c r="D10" s="15">
        <v>479.29</v>
      </c>
      <c r="E10" s="15">
        <v>486.92</v>
      </c>
      <c r="F10" s="15">
        <v>503.33</v>
      </c>
      <c r="G10" s="15">
        <v>514.54999999999995</v>
      </c>
      <c r="H10" s="15">
        <v>537.78</v>
      </c>
    </row>
    <row r="11" spans="2:8" ht="25" x14ac:dyDescent="0.25">
      <c r="B11" s="15">
        <v>580</v>
      </c>
      <c r="C11" s="15">
        <v>27.5</v>
      </c>
      <c r="D11" s="15">
        <v>479.29</v>
      </c>
      <c r="E11" s="15">
        <v>486.92</v>
      </c>
      <c r="F11" s="15">
        <v>503.33</v>
      </c>
      <c r="G11" s="15">
        <v>514.54999999999995</v>
      </c>
      <c r="H11" s="15">
        <v>537.78</v>
      </c>
    </row>
    <row r="12" spans="2:8" ht="25" x14ac:dyDescent="0.25">
      <c r="B12" s="15">
        <v>610</v>
      </c>
      <c r="C12" s="15">
        <v>32.5</v>
      </c>
      <c r="D12" s="15">
        <v>479.29</v>
      </c>
      <c r="E12" s="15">
        <v>486.92</v>
      </c>
      <c r="F12" s="15">
        <v>503.33</v>
      </c>
      <c r="G12" s="15">
        <v>514.54999999999995</v>
      </c>
      <c r="H12" s="15">
        <v>537.78</v>
      </c>
    </row>
    <row r="13" spans="2:8" ht="25" x14ac:dyDescent="0.25">
      <c r="B13" s="15">
        <v>560</v>
      </c>
      <c r="C13" s="15">
        <v>30</v>
      </c>
      <c r="D13" s="15">
        <v>479.29</v>
      </c>
      <c r="E13" s="15">
        <v>486.92</v>
      </c>
      <c r="F13" s="15">
        <v>503.33</v>
      </c>
      <c r="G13" s="15">
        <v>514.54999999999995</v>
      </c>
      <c r="H13" s="15">
        <v>537.78</v>
      </c>
    </row>
    <row r="14" spans="2:8" ht="25" x14ac:dyDescent="0.25">
      <c r="B14" s="15">
        <v>420</v>
      </c>
      <c r="C14" s="15">
        <v>20</v>
      </c>
      <c r="D14" s="15">
        <v>479.29</v>
      </c>
      <c r="E14" s="15">
        <v>486.92</v>
      </c>
      <c r="F14" s="15">
        <v>503.33</v>
      </c>
      <c r="G14" s="15">
        <v>514.54999999999995</v>
      </c>
      <c r="H14" s="15">
        <v>370</v>
      </c>
    </row>
    <row r="15" spans="2:8" ht="25" x14ac:dyDescent="0.25">
      <c r="B15" s="15">
        <v>450</v>
      </c>
      <c r="C15" s="15">
        <v>27.5</v>
      </c>
      <c r="D15" s="15">
        <v>479.29</v>
      </c>
      <c r="E15" s="15">
        <v>486.92</v>
      </c>
      <c r="F15" s="15">
        <v>503.33</v>
      </c>
      <c r="G15" s="15">
        <v>514.54999999999995</v>
      </c>
      <c r="H15" s="15">
        <v>537.78</v>
      </c>
    </row>
    <row r="16" spans="2:8" ht="25" x14ac:dyDescent="0.25">
      <c r="B16" s="15">
        <v>510</v>
      </c>
      <c r="C16" s="15">
        <v>30</v>
      </c>
      <c r="D16" s="15">
        <v>479.29</v>
      </c>
      <c r="E16" s="15">
        <v>486.92</v>
      </c>
      <c r="F16" s="15">
        <v>503.33</v>
      </c>
      <c r="G16" s="15">
        <v>514.54999999999995</v>
      </c>
      <c r="H16" s="15">
        <v>537.78</v>
      </c>
    </row>
    <row r="17" spans="2:8" ht="25" x14ac:dyDescent="0.25">
      <c r="B17" s="17">
        <v>380</v>
      </c>
      <c r="C17" s="17">
        <v>12.5</v>
      </c>
      <c r="D17" s="17">
        <v>479.29</v>
      </c>
      <c r="E17" s="17">
        <v>365</v>
      </c>
      <c r="F17" s="17">
        <v>340</v>
      </c>
      <c r="G17" s="17">
        <v>350</v>
      </c>
      <c r="H17" s="17">
        <v>370</v>
      </c>
    </row>
    <row r="18" spans="2:8" ht="26" x14ac:dyDescent="0.25">
      <c r="B18" s="18"/>
      <c r="C18" s="19" t="s">
        <v>21</v>
      </c>
      <c r="D18" s="20">
        <f>SQRT(SUMXMY2(D3:D17,B3:B17))</f>
        <v>354.81383484864284</v>
      </c>
      <c r="E18" s="20">
        <f>SQRT(SUMXMY2(E3:E17,$B$3:$B$17))</f>
        <v>340.18660055916371</v>
      </c>
      <c r="F18" s="20">
        <f>SQRT(SUMXMY2(F3:F17,$B$3:$B$17))</f>
        <v>278.3283435081666</v>
      </c>
      <c r="G18" s="20">
        <f>SQRT(SUMXMY2(G3:G17,$B$3:$B$17))</f>
        <v>249.14398949202047</v>
      </c>
      <c r="H18" s="20">
        <f>SQRT(SUMXMY2(H3:H17,$B$3:$B$17))</f>
        <v>200.38851164675086</v>
      </c>
    </row>
    <row r="19" spans="2:8" ht="25" x14ac:dyDescent="0.25">
      <c r="D19" s="16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Introdução</vt:lpstr>
      <vt:lpstr>Gini-Impurity</vt:lpstr>
      <vt:lpstr>Gini-Impuriy-02</vt:lpstr>
      <vt:lpstr>ïndice de Gini</vt:lpstr>
      <vt:lpstr>DT-Regression-Sample</vt:lpstr>
      <vt:lpstr>DT-Regression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2025-08-25T14:48:05Z</dcterms:modified>
</cp:coreProperties>
</file>