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rb/Desktop/Artigo Estadão/"/>
    </mc:Choice>
  </mc:AlternateContent>
  <xr:revisionPtr revIDLastSave="0" documentId="8_{DE7057C7-ADB3-A049-826C-C63F41AC23F3}" xr6:coauthVersionLast="47" xr6:coauthVersionMax="47" xr10:uidLastSave="{00000000-0000-0000-0000-000000000000}"/>
  <bookViews>
    <workbookView xWindow="0" yWindow="860" windowWidth="29400" windowHeight="17420" xr2:uid="{556A7384-D044-9641-B2C3-2207606EFCB5}"/>
  </bookViews>
  <sheets>
    <sheet name="Introdução" sheetId="7" r:id="rId1"/>
    <sheet name="ïndice de Gini" sheetId="1" r:id="rId2"/>
    <sheet name="Planilha2" sheetId="9" r:id="rId3"/>
    <sheet name="Planilha1" sheetId="8" r:id="rId4"/>
    <sheet name="Árvore Regressão" sheetId="2" r:id="rId5"/>
    <sheet name="Split" sheetId="6" r:id="rId6"/>
  </sheets>
  <definedNames>
    <definedName name="_xlnm._FilterDatabase" localSheetId="4" hidden="1">'Árvore Regressão'!$A$1:$C$14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E15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C17" i="2"/>
  <c r="C18" i="2" s="1"/>
  <c r="AA36" i="2"/>
  <c r="AA33" i="2"/>
  <c r="V31" i="2"/>
  <c r="S28" i="2"/>
  <c r="H10" i="9"/>
  <c r="C7" i="9"/>
  <c r="J21" i="2"/>
  <c r="J20" i="2"/>
  <c r="I9" i="2"/>
  <c r="J7" i="2" s="1"/>
  <c r="M13" i="2"/>
  <c r="M8" i="2"/>
  <c r="M7" i="2"/>
  <c r="G3" i="2"/>
  <c r="K44" i="1"/>
  <c r="K40" i="1"/>
  <c r="I32" i="1"/>
  <c r="I27" i="1"/>
  <c r="I30" i="1"/>
  <c r="I29" i="1"/>
  <c r="D35" i="1"/>
  <c r="B36" i="1"/>
  <c r="B35" i="1"/>
  <c r="D30" i="1"/>
  <c r="B31" i="1"/>
  <c r="B30" i="1"/>
  <c r="N17" i="7"/>
  <c r="N15" i="7"/>
  <c r="N14" i="7"/>
  <c r="V28" i="1"/>
  <c r="V27" i="1"/>
  <c r="V20" i="1"/>
  <c r="V19" i="1"/>
  <c r="V23" i="1" s="1"/>
  <c r="V15" i="1"/>
  <c r="V13" i="1"/>
  <c r="V12" i="1"/>
  <c r="V8" i="1"/>
  <c r="V5" i="1"/>
  <c r="H18" i="6"/>
  <c r="G18" i="6"/>
  <c r="F18" i="6"/>
  <c r="E18" i="6"/>
  <c r="D3" i="6"/>
  <c r="B25" i="1"/>
  <c r="B24" i="1"/>
  <c r="B20" i="1"/>
  <c r="B19" i="1"/>
  <c r="G24" i="2" l="1"/>
  <c r="G27" i="2" s="1"/>
  <c r="J8" i="2"/>
  <c r="J6" i="2"/>
  <c r="G11" i="2" s="1"/>
  <c r="G17" i="2" s="1"/>
  <c r="V30" i="1"/>
</calcChain>
</file>

<file path=xl/sharedStrings.xml><?xml version="1.0" encoding="utf-8"?>
<sst xmlns="http://schemas.openxmlformats.org/spreadsheetml/2006/main" count="250" uniqueCount="92">
  <si>
    <t>Classe 1</t>
  </si>
  <si>
    <t>Classe 0</t>
  </si>
  <si>
    <t>=2/3</t>
  </si>
  <si>
    <t>=1/3</t>
  </si>
  <si>
    <t>VarA = 0</t>
  </si>
  <si>
    <t>VarA = 1</t>
  </si>
  <si>
    <t>=2/5</t>
  </si>
  <si>
    <t>=3/5</t>
  </si>
  <si>
    <t>Gini</t>
  </si>
  <si>
    <t>=1 - ((2/3)^2 + (1/3)^2) = 0,44</t>
  </si>
  <si>
    <t>=1 - ((2/5)^2 + (3/5)^2) = 0,48</t>
  </si>
  <si>
    <t>Gini (VaR A) = 3/8*0,44 + 5/8*0,48 = 0,46</t>
  </si>
  <si>
    <t xml:space="preserve">Temperatura </t>
  </si>
  <si>
    <t>quente</t>
  </si>
  <si>
    <t>frio</t>
  </si>
  <si>
    <t>ameno</t>
  </si>
  <si>
    <t>Domingo</t>
  </si>
  <si>
    <t>sim</t>
  </si>
  <si>
    <t>não</t>
  </si>
  <si>
    <t>Vendas</t>
  </si>
  <si>
    <t>Youtube</t>
  </si>
  <si>
    <t>Custo</t>
  </si>
  <si>
    <t>Sol</t>
  </si>
  <si>
    <t>Vento</t>
  </si>
  <si>
    <t>Sim</t>
  </si>
  <si>
    <t>Não</t>
  </si>
  <si>
    <t>Target</t>
  </si>
  <si>
    <t>Praia</t>
  </si>
  <si>
    <t>Homens</t>
  </si>
  <si>
    <t>Mulheres</t>
  </si>
  <si>
    <t>Prob</t>
  </si>
  <si>
    <t>N</t>
  </si>
  <si>
    <t>1 - Soma das Probalidades ao quadrado</t>
  </si>
  <si>
    <t>Sexo não consegue escolher uma pessoa com convicção</t>
  </si>
  <si>
    <t>Advinho completamento o sexo da sala</t>
  </si>
  <si>
    <t>Quanto menor o Gini, maior a chance de eu acertar a classe</t>
  </si>
  <si>
    <t>Sol = Casa</t>
  </si>
  <si>
    <t>Tem Sol</t>
  </si>
  <si>
    <t>Não tem Sol</t>
  </si>
  <si>
    <t>=3/8</t>
  </si>
  <si>
    <t>=5/8</t>
  </si>
  <si>
    <t>VaR B &gt;=27</t>
  </si>
  <si>
    <t xml:space="preserve">Classe 1 </t>
  </si>
  <si>
    <t>=1/4</t>
  </si>
  <si>
    <t>=3/4</t>
  </si>
  <si>
    <t>VaR B &lt; 27</t>
  </si>
  <si>
    <t>=4/8</t>
  </si>
  <si>
    <t>Gini (Var B) = 50%*0,38 + 50%*0,38 = 0,38</t>
  </si>
  <si>
    <t>VaR A = 1</t>
  </si>
  <si>
    <t>Classe 2</t>
  </si>
  <si>
    <t>VaR A = 0</t>
  </si>
  <si>
    <t>=1 - 1^2 - 0^2 = 0</t>
  </si>
  <si>
    <t>Proporção</t>
  </si>
  <si>
    <t>Gini (Var A)  = 75%*0,44 + 25%*0 = 0,33</t>
  </si>
  <si>
    <t>VaR B &lt; 13</t>
  </si>
  <si>
    <t xml:space="preserve">Gini </t>
  </si>
  <si>
    <t>VaR B &gt;=13</t>
  </si>
  <si>
    <t>Gini(VaR B) = 50%*0 + 50%*0,5 = 0,25</t>
  </si>
  <si>
    <t>Desvio Padrão</t>
  </si>
  <si>
    <t>João</t>
  </si>
  <si>
    <t>Paulo</t>
  </si>
  <si>
    <t>Tabata</t>
  </si>
  <si>
    <t>Idades</t>
  </si>
  <si>
    <t>Média</t>
  </si>
  <si>
    <t>S</t>
  </si>
  <si>
    <t>Bom Previsor</t>
  </si>
  <si>
    <t>Sofia</t>
  </si>
  <si>
    <t>Daniel</t>
  </si>
  <si>
    <t>24</t>
  </si>
  <si>
    <t>Mau Previsor, Desvio Alto</t>
  </si>
  <si>
    <t>Temp</t>
  </si>
  <si>
    <t>Rótulos de Linha</t>
  </si>
  <si>
    <t>Total Geral</t>
  </si>
  <si>
    <t>DesvPadp de Vendas</t>
  </si>
  <si>
    <t>Amostra</t>
  </si>
  <si>
    <t>Total</t>
  </si>
  <si>
    <t>%</t>
  </si>
  <si>
    <t>S Temp</t>
  </si>
  <si>
    <t>Vendas "Target"</t>
  </si>
  <si>
    <t>Ganho de Informação</t>
  </si>
  <si>
    <t>S Domingo</t>
  </si>
  <si>
    <t>Ganho de informação</t>
  </si>
  <si>
    <t>Ganho da Informação</t>
  </si>
  <si>
    <t>Amostra for menor do que 4</t>
  </si>
  <si>
    <t>Vendas Previstas</t>
  </si>
  <si>
    <t>Domingo =sim</t>
  </si>
  <si>
    <t>Domingo = não</t>
  </si>
  <si>
    <t>Domingo = sim</t>
  </si>
  <si>
    <t>R2</t>
  </si>
  <si>
    <t>Erro</t>
  </si>
  <si>
    <t>MSE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</si>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</sst>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6" fillId="3" borderId="2" xfId="1" applyFont="1" applyFill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0" xfId="1" applyFont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0" fontId="0" fillId="0" borderId="1" xfId="0" applyBorder="1"/>
    <xf numFmtId="0" fontId="6" fillId="0" borderId="1" xfId="1" applyFont="1" applyBorder="1" applyAlignment="1">
      <alignment horizontal="center" wrapText="1"/>
    </xf>
    <xf numFmtId="2" fontId="6" fillId="0" borderId="1" xfId="1" applyNumberFormat="1" applyFont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2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0" fillId="0" borderId="0" xfId="0" pivotButton="1"/>
    <xf numFmtId="2" fontId="9" fillId="0" borderId="0" xfId="0" applyNumberFormat="1" applyFont="1"/>
    <xf numFmtId="2" fontId="2" fillId="0" borderId="0" xfId="0" applyNumberFormat="1" applyFont="1"/>
    <xf numFmtId="9" fontId="2" fillId="0" borderId="0" xfId="2" applyFont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0" fontId="2" fillId="0" borderId="0" xfId="2" applyNumberFormat="1" applyFont="1"/>
    <xf numFmtId="10" fontId="2" fillId="0" borderId="0" xfId="2" applyNumberFormat="1" applyFont="1" applyAlignment="1">
      <alignment horizontal="right"/>
    </xf>
  </cellXfs>
  <cellStyles count="3">
    <cellStyle name="Normal" xfId="0" builtinId="0"/>
    <cellStyle name="Normal 3" xfId="1" xr:uid="{9643C232-BB8A-6A4B-91FD-BB0E753C0D9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A60CFA0-A57E-6340-8F5B-1FA8854860F6}" type="doc">
      <dgm:prSet loTypeId="urn:microsoft.com/office/officeart/2005/8/layout/hierarchy2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418370C9-DFBB-CD46-8564-11DAC362FC09}">
      <dgm:prSet phldrT="[Texto]"/>
      <dgm:spPr/>
      <dgm:t>
        <a:bodyPr/>
        <a:lstStyle/>
        <a:p>
          <a:r>
            <a:rPr lang="pt-BR"/>
            <a:t>Temperatura</a:t>
          </a:r>
        </a:p>
      </dgm:t>
    </dgm:pt>
    <dgm:pt modelId="{A2A1ACD5-FA5C-9F43-88AD-393CCE9727A0}" type="parTrans" cxnId="{49455C99-4826-774C-8DD3-A6237AEA7976}">
      <dgm:prSet/>
      <dgm:spPr/>
      <dgm:t>
        <a:bodyPr/>
        <a:lstStyle/>
        <a:p>
          <a:endParaRPr lang="pt-BR"/>
        </a:p>
      </dgm:t>
    </dgm:pt>
    <dgm:pt modelId="{5E19C5A3-6B1B-CB4E-A8D1-73A06B9C22BA}" type="sibTrans" cxnId="{49455C99-4826-774C-8DD3-A6237AEA7976}">
      <dgm:prSet/>
      <dgm:spPr/>
      <dgm:t>
        <a:bodyPr/>
        <a:lstStyle/>
        <a:p>
          <a:endParaRPr lang="pt-BR"/>
        </a:p>
      </dgm:t>
    </dgm:pt>
    <dgm:pt modelId="{4B67DBBA-012E-8743-AB27-D58BD1702F75}">
      <dgm:prSet phldrT="[Texto]"/>
      <dgm:spPr/>
      <dgm:t>
        <a:bodyPr/>
        <a:lstStyle/>
        <a:p>
          <a:r>
            <a:rPr lang="pt-BR"/>
            <a:t>Ameno</a:t>
          </a:r>
        </a:p>
      </dgm:t>
    </dgm:pt>
    <dgm:pt modelId="{01A83413-7434-5849-AB0F-9CD395D65E0E}" type="parTrans" cxnId="{1591F408-4AB1-D14E-84D9-48B1F46B6607}">
      <dgm:prSet/>
      <dgm:spPr/>
      <dgm:t>
        <a:bodyPr/>
        <a:lstStyle/>
        <a:p>
          <a:endParaRPr lang="pt-BR"/>
        </a:p>
      </dgm:t>
    </dgm:pt>
    <dgm:pt modelId="{4480649B-D525-8A4B-94C4-7B00D8C985D8}" type="sibTrans" cxnId="{1591F408-4AB1-D14E-84D9-48B1F46B6607}">
      <dgm:prSet/>
      <dgm:spPr/>
      <dgm:t>
        <a:bodyPr/>
        <a:lstStyle/>
        <a:p>
          <a:endParaRPr lang="pt-BR"/>
        </a:p>
      </dgm:t>
    </dgm:pt>
    <dgm:pt modelId="{246ABDF7-8151-7E4A-A165-33A7AFC02E69}">
      <dgm:prSet phldrT="[Texto]"/>
      <dgm:spPr/>
      <dgm:t>
        <a:bodyPr/>
        <a:lstStyle/>
        <a:p>
          <a:r>
            <a:rPr lang="pt-BR"/>
            <a:t>Frio</a:t>
          </a:r>
        </a:p>
      </dgm:t>
    </dgm:pt>
    <dgm:pt modelId="{0AEC1A38-6566-BB43-82EE-F71926B041C0}" type="parTrans" cxnId="{CD4F91D1-9E9A-7249-9DC3-AE2BFB40B1EE}">
      <dgm:prSet/>
      <dgm:spPr/>
      <dgm:t>
        <a:bodyPr/>
        <a:lstStyle/>
        <a:p>
          <a:endParaRPr lang="pt-BR"/>
        </a:p>
      </dgm:t>
    </dgm:pt>
    <dgm:pt modelId="{157A232C-739B-E94F-BE65-DC23A4EF0A65}" type="sibTrans" cxnId="{CD4F91D1-9E9A-7249-9DC3-AE2BFB40B1EE}">
      <dgm:prSet/>
      <dgm:spPr/>
      <dgm:t>
        <a:bodyPr/>
        <a:lstStyle/>
        <a:p>
          <a:endParaRPr lang="pt-BR"/>
        </a:p>
      </dgm:t>
    </dgm:pt>
    <dgm:pt modelId="{5D08D862-DCBE-1747-AA55-2323F20EBA0C}">
      <dgm:prSet phldrT="[Texto]"/>
      <dgm:spPr/>
      <dgm:t>
        <a:bodyPr/>
        <a:lstStyle/>
        <a:p>
          <a:r>
            <a:rPr lang="pt-BR"/>
            <a:t>Quente</a:t>
          </a:r>
        </a:p>
      </dgm:t>
    </dgm:pt>
    <dgm:pt modelId="{AA0F8976-B65D-B84C-9F76-11A0D68B57EF}" type="parTrans" cxnId="{24DCF2C7-A885-0341-8944-CB7FF8DA76E1}">
      <dgm:prSet/>
      <dgm:spPr/>
      <dgm:t>
        <a:bodyPr/>
        <a:lstStyle/>
        <a:p>
          <a:endParaRPr lang="pt-BR"/>
        </a:p>
      </dgm:t>
    </dgm:pt>
    <dgm:pt modelId="{EF28CECA-1F02-8C49-BC71-E1F28494C490}" type="sibTrans" cxnId="{24DCF2C7-A885-0341-8944-CB7FF8DA76E1}">
      <dgm:prSet/>
      <dgm:spPr/>
      <dgm:t>
        <a:bodyPr/>
        <a:lstStyle/>
        <a:p>
          <a:endParaRPr lang="pt-BR"/>
        </a:p>
      </dgm:t>
    </dgm:pt>
    <dgm:pt modelId="{97C23FB4-0E82-C942-805C-6D5D9BA72E3B}" type="pres">
      <dgm:prSet presAssocID="{5A60CFA0-A57E-6340-8F5B-1FA8854860F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5DC9C89-8A9B-B948-8C87-66205A8A53B6}" type="pres">
      <dgm:prSet presAssocID="{418370C9-DFBB-CD46-8564-11DAC362FC09}" presName="root1" presStyleCnt="0"/>
      <dgm:spPr/>
    </dgm:pt>
    <dgm:pt modelId="{F20D13EA-795F-1545-A4C6-6FD91AA9018E}" type="pres">
      <dgm:prSet presAssocID="{418370C9-DFBB-CD46-8564-11DAC362FC09}" presName="LevelOneTextNode" presStyleLbl="node0" presStyleIdx="0" presStyleCnt="1">
        <dgm:presLayoutVars>
          <dgm:chPref val="3"/>
        </dgm:presLayoutVars>
      </dgm:prSet>
      <dgm:spPr/>
    </dgm:pt>
    <dgm:pt modelId="{89B364EF-EF16-3742-A518-98820833D3CF}" type="pres">
      <dgm:prSet presAssocID="{418370C9-DFBB-CD46-8564-11DAC362FC09}" presName="level2hierChild" presStyleCnt="0"/>
      <dgm:spPr/>
    </dgm:pt>
    <dgm:pt modelId="{FA6A63C0-AFB5-E840-A55D-ECC6BC8EEA96}" type="pres">
      <dgm:prSet presAssocID="{01A83413-7434-5849-AB0F-9CD395D65E0E}" presName="conn2-1" presStyleLbl="parChTrans1D2" presStyleIdx="0" presStyleCnt="3"/>
      <dgm:spPr/>
    </dgm:pt>
    <dgm:pt modelId="{2D347508-B12B-964F-98E5-F872E34C3FBF}" type="pres">
      <dgm:prSet presAssocID="{01A83413-7434-5849-AB0F-9CD395D65E0E}" presName="connTx" presStyleLbl="parChTrans1D2" presStyleIdx="0" presStyleCnt="3"/>
      <dgm:spPr/>
    </dgm:pt>
    <dgm:pt modelId="{C2C10183-2A90-114D-9658-4087733C9F38}" type="pres">
      <dgm:prSet presAssocID="{4B67DBBA-012E-8743-AB27-D58BD1702F75}" presName="root2" presStyleCnt="0"/>
      <dgm:spPr/>
    </dgm:pt>
    <dgm:pt modelId="{53BAF418-DD27-BF46-B45B-A0C36523D2DA}" type="pres">
      <dgm:prSet presAssocID="{4B67DBBA-012E-8743-AB27-D58BD1702F75}" presName="LevelTwoTextNode" presStyleLbl="node2" presStyleIdx="0" presStyleCnt="3">
        <dgm:presLayoutVars>
          <dgm:chPref val="3"/>
        </dgm:presLayoutVars>
      </dgm:prSet>
      <dgm:spPr/>
    </dgm:pt>
    <dgm:pt modelId="{D88718E6-F678-5848-BB32-501E03EC8DC9}" type="pres">
      <dgm:prSet presAssocID="{4B67DBBA-012E-8743-AB27-D58BD1702F75}" presName="level3hierChild" presStyleCnt="0"/>
      <dgm:spPr/>
    </dgm:pt>
    <dgm:pt modelId="{5C420475-20BE-B748-AE37-48C4DF5F5142}" type="pres">
      <dgm:prSet presAssocID="{0AEC1A38-6566-BB43-82EE-F71926B041C0}" presName="conn2-1" presStyleLbl="parChTrans1D2" presStyleIdx="1" presStyleCnt="3"/>
      <dgm:spPr/>
    </dgm:pt>
    <dgm:pt modelId="{F5380DEF-27C5-E944-835B-E32329345DFA}" type="pres">
      <dgm:prSet presAssocID="{0AEC1A38-6566-BB43-82EE-F71926B041C0}" presName="connTx" presStyleLbl="parChTrans1D2" presStyleIdx="1" presStyleCnt="3"/>
      <dgm:spPr/>
    </dgm:pt>
    <dgm:pt modelId="{B62BBE0C-710D-1E4A-B6C0-B110F46CB390}" type="pres">
      <dgm:prSet presAssocID="{246ABDF7-8151-7E4A-A165-33A7AFC02E69}" presName="root2" presStyleCnt="0"/>
      <dgm:spPr/>
    </dgm:pt>
    <dgm:pt modelId="{FEE1409E-76A4-9F48-A77E-4A6901D20B6C}" type="pres">
      <dgm:prSet presAssocID="{246ABDF7-8151-7E4A-A165-33A7AFC02E69}" presName="LevelTwoTextNode" presStyleLbl="node2" presStyleIdx="1" presStyleCnt="3">
        <dgm:presLayoutVars>
          <dgm:chPref val="3"/>
        </dgm:presLayoutVars>
      </dgm:prSet>
      <dgm:spPr/>
    </dgm:pt>
    <dgm:pt modelId="{A5AECF0D-5690-9A47-9780-5FE96CDA288D}" type="pres">
      <dgm:prSet presAssocID="{246ABDF7-8151-7E4A-A165-33A7AFC02E69}" presName="level3hierChild" presStyleCnt="0"/>
      <dgm:spPr/>
    </dgm:pt>
    <dgm:pt modelId="{D581536D-EE62-AC4A-A345-8C980EEEC957}" type="pres">
      <dgm:prSet presAssocID="{AA0F8976-B65D-B84C-9F76-11A0D68B57EF}" presName="conn2-1" presStyleLbl="parChTrans1D2" presStyleIdx="2" presStyleCnt="3"/>
      <dgm:spPr/>
    </dgm:pt>
    <dgm:pt modelId="{B2308B18-8046-A74A-94F5-FAC6F35D8C17}" type="pres">
      <dgm:prSet presAssocID="{AA0F8976-B65D-B84C-9F76-11A0D68B57EF}" presName="connTx" presStyleLbl="parChTrans1D2" presStyleIdx="2" presStyleCnt="3"/>
      <dgm:spPr/>
    </dgm:pt>
    <dgm:pt modelId="{DB811636-842A-DA4D-9590-6A41F192116E}" type="pres">
      <dgm:prSet presAssocID="{5D08D862-DCBE-1747-AA55-2323F20EBA0C}" presName="root2" presStyleCnt="0"/>
      <dgm:spPr/>
    </dgm:pt>
    <dgm:pt modelId="{8BB75AE0-D362-B040-9DD7-2B9C772C20B3}" type="pres">
      <dgm:prSet presAssocID="{5D08D862-DCBE-1747-AA55-2323F20EBA0C}" presName="LevelTwoTextNode" presStyleLbl="node2" presStyleIdx="2" presStyleCnt="3">
        <dgm:presLayoutVars>
          <dgm:chPref val="3"/>
        </dgm:presLayoutVars>
      </dgm:prSet>
      <dgm:spPr/>
    </dgm:pt>
    <dgm:pt modelId="{1C047BC0-FF68-FD43-8130-08A831813E3D}" type="pres">
      <dgm:prSet presAssocID="{5D08D862-DCBE-1747-AA55-2323F20EBA0C}" presName="level3hierChild" presStyleCnt="0"/>
      <dgm:spPr/>
    </dgm:pt>
  </dgm:ptLst>
  <dgm:cxnLst>
    <dgm:cxn modelId="{1591F408-4AB1-D14E-84D9-48B1F46B6607}" srcId="{418370C9-DFBB-CD46-8564-11DAC362FC09}" destId="{4B67DBBA-012E-8743-AB27-D58BD1702F75}" srcOrd="0" destOrd="0" parTransId="{01A83413-7434-5849-AB0F-9CD395D65E0E}" sibTransId="{4480649B-D525-8A4B-94C4-7B00D8C985D8}"/>
    <dgm:cxn modelId="{FE434921-B5F7-EC47-A2CE-C8EEB8535022}" type="presOf" srcId="{0AEC1A38-6566-BB43-82EE-F71926B041C0}" destId="{5C420475-20BE-B748-AE37-48C4DF5F5142}" srcOrd="0" destOrd="0" presId="urn:microsoft.com/office/officeart/2005/8/layout/hierarchy2"/>
    <dgm:cxn modelId="{FB4B6F2C-C061-4D4D-8C3A-578D50BE3F5E}" type="presOf" srcId="{5A60CFA0-A57E-6340-8F5B-1FA8854860F6}" destId="{97C23FB4-0E82-C942-805C-6D5D9BA72E3B}" srcOrd="0" destOrd="0" presId="urn:microsoft.com/office/officeart/2005/8/layout/hierarchy2"/>
    <dgm:cxn modelId="{9C9D752C-A5CC-8941-809D-F443121DBFAC}" type="presOf" srcId="{246ABDF7-8151-7E4A-A165-33A7AFC02E69}" destId="{FEE1409E-76A4-9F48-A77E-4A6901D20B6C}" srcOrd="0" destOrd="0" presId="urn:microsoft.com/office/officeart/2005/8/layout/hierarchy2"/>
    <dgm:cxn modelId="{0E4B3445-42B4-324B-B684-B9B90F651D8E}" type="presOf" srcId="{01A83413-7434-5849-AB0F-9CD395D65E0E}" destId="{FA6A63C0-AFB5-E840-A55D-ECC6BC8EEA96}" srcOrd="0" destOrd="0" presId="urn:microsoft.com/office/officeart/2005/8/layout/hierarchy2"/>
    <dgm:cxn modelId="{65D9AC74-B4B5-644B-A5FA-1C84B9E8DB70}" type="presOf" srcId="{418370C9-DFBB-CD46-8564-11DAC362FC09}" destId="{F20D13EA-795F-1545-A4C6-6FD91AA9018E}" srcOrd="0" destOrd="0" presId="urn:microsoft.com/office/officeart/2005/8/layout/hierarchy2"/>
    <dgm:cxn modelId="{5E9B8498-DCF6-C04C-9A53-2E379101DAF7}" type="presOf" srcId="{0AEC1A38-6566-BB43-82EE-F71926B041C0}" destId="{F5380DEF-27C5-E944-835B-E32329345DFA}" srcOrd="1" destOrd="0" presId="urn:microsoft.com/office/officeart/2005/8/layout/hierarchy2"/>
    <dgm:cxn modelId="{19EAA398-1698-8A47-B2C2-289D601241C2}" type="presOf" srcId="{AA0F8976-B65D-B84C-9F76-11A0D68B57EF}" destId="{B2308B18-8046-A74A-94F5-FAC6F35D8C17}" srcOrd="1" destOrd="0" presId="urn:microsoft.com/office/officeart/2005/8/layout/hierarchy2"/>
    <dgm:cxn modelId="{49455C99-4826-774C-8DD3-A6237AEA7976}" srcId="{5A60CFA0-A57E-6340-8F5B-1FA8854860F6}" destId="{418370C9-DFBB-CD46-8564-11DAC362FC09}" srcOrd="0" destOrd="0" parTransId="{A2A1ACD5-FA5C-9F43-88AD-393CCE9727A0}" sibTransId="{5E19C5A3-6B1B-CB4E-A8D1-73A06B9C22BA}"/>
    <dgm:cxn modelId="{25326FA8-5FF3-4746-80D9-1F747B674B95}" type="presOf" srcId="{4B67DBBA-012E-8743-AB27-D58BD1702F75}" destId="{53BAF418-DD27-BF46-B45B-A0C36523D2DA}" srcOrd="0" destOrd="0" presId="urn:microsoft.com/office/officeart/2005/8/layout/hierarchy2"/>
    <dgm:cxn modelId="{24DCF2C7-A885-0341-8944-CB7FF8DA76E1}" srcId="{418370C9-DFBB-CD46-8564-11DAC362FC09}" destId="{5D08D862-DCBE-1747-AA55-2323F20EBA0C}" srcOrd="2" destOrd="0" parTransId="{AA0F8976-B65D-B84C-9F76-11A0D68B57EF}" sibTransId="{EF28CECA-1F02-8C49-BC71-E1F28494C490}"/>
    <dgm:cxn modelId="{CD4F91D1-9E9A-7249-9DC3-AE2BFB40B1EE}" srcId="{418370C9-DFBB-CD46-8564-11DAC362FC09}" destId="{246ABDF7-8151-7E4A-A165-33A7AFC02E69}" srcOrd="1" destOrd="0" parTransId="{0AEC1A38-6566-BB43-82EE-F71926B041C0}" sibTransId="{157A232C-739B-E94F-BE65-DC23A4EF0A65}"/>
    <dgm:cxn modelId="{18AD81DA-C3CB-0645-93A5-08877555796C}" type="presOf" srcId="{01A83413-7434-5849-AB0F-9CD395D65E0E}" destId="{2D347508-B12B-964F-98E5-F872E34C3FBF}" srcOrd="1" destOrd="0" presId="urn:microsoft.com/office/officeart/2005/8/layout/hierarchy2"/>
    <dgm:cxn modelId="{83E174DF-94E0-984B-BA82-0E97A0B0C0D2}" type="presOf" srcId="{AA0F8976-B65D-B84C-9F76-11A0D68B57EF}" destId="{D581536D-EE62-AC4A-A345-8C980EEEC957}" srcOrd="0" destOrd="0" presId="urn:microsoft.com/office/officeart/2005/8/layout/hierarchy2"/>
    <dgm:cxn modelId="{31C610F9-0E87-6849-8708-50DDD63D7C1C}" type="presOf" srcId="{5D08D862-DCBE-1747-AA55-2323F20EBA0C}" destId="{8BB75AE0-D362-B040-9DD7-2B9C772C20B3}" srcOrd="0" destOrd="0" presId="urn:microsoft.com/office/officeart/2005/8/layout/hierarchy2"/>
    <dgm:cxn modelId="{DD7DC3FA-A229-5149-B7A4-872590368324}" type="presParOf" srcId="{97C23FB4-0E82-C942-805C-6D5D9BA72E3B}" destId="{E5DC9C89-8A9B-B948-8C87-66205A8A53B6}" srcOrd="0" destOrd="0" presId="urn:microsoft.com/office/officeart/2005/8/layout/hierarchy2"/>
    <dgm:cxn modelId="{08210989-BABB-E443-8B39-3EF8E5AD6152}" type="presParOf" srcId="{E5DC9C89-8A9B-B948-8C87-66205A8A53B6}" destId="{F20D13EA-795F-1545-A4C6-6FD91AA9018E}" srcOrd="0" destOrd="0" presId="urn:microsoft.com/office/officeart/2005/8/layout/hierarchy2"/>
    <dgm:cxn modelId="{E07375CA-EC10-024D-B7D4-096FEFEED6EA}" type="presParOf" srcId="{E5DC9C89-8A9B-B948-8C87-66205A8A53B6}" destId="{89B364EF-EF16-3742-A518-98820833D3CF}" srcOrd="1" destOrd="0" presId="urn:microsoft.com/office/officeart/2005/8/layout/hierarchy2"/>
    <dgm:cxn modelId="{B0664213-4B6E-ED49-A09B-466756EFECA5}" type="presParOf" srcId="{89B364EF-EF16-3742-A518-98820833D3CF}" destId="{FA6A63C0-AFB5-E840-A55D-ECC6BC8EEA96}" srcOrd="0" destOrd="0" presId="urn:microsoft.com/office/officeart/2005/8/layout/hierarchy2"/>
    <dgm:cxn modelId="{D6EF392A-C63F-1C47-97E9-8A1FE3A6ADA3}" type="presParOf" srcId="{FA6A63C0-AFB5-E840-A55D-ECC6BC8EEA96}" destId="{2D347508-B12B-964F-98E5-F872E34C3FBF}" srcOrd="0" destOrd="0" presId="urn:microsoft.com/office/officeart/2005/8/layout/hierarchy2"/>
    <dgm:cxn modelId="{44AFAFCB-496C-5446-A1DC-4EC3C5BA4337}" type="presParOf" srcId="{89B364EF-EF16-3742-A518-98820833D3CF}" destId="{C2C10183-2A90-114D-9658-4087733C9F38}" srcOrd="1" destOrd="0" presId="urn:microsoft.com/office/officeart/2005/8/layout/hierarchy2"/>
    <dgm:cxn modelId="{735B00CF-4780-7F42-8FDE-435611CDFAA8}" type="presParOf" srcId="{C2C10183-2A90-114D-9658-4087733C9F38}" destId="{53BAF418-DD27-BF46-B45B-A0C36523D2DA}" srcOrd="0" destOrd="0" presId="urn:microsoft.com/office/officeart/2005/8/layout/hierarchy2"/>
    <dgm:cxn modelId="{74EAF303-1843-4C4C-B725-53B6444FC267}" type="presParOf" srcId="{C2C10183-2A90-114D-9658-4087733C9F38}" destId="{D88718E6-F678-5848-BB32-501E03EC8DC9}" srcOrd="1" destOrd="0" presId="urn:microsoft.com/office/officeart/2005/8/layout/hierarchy2"/>
    <dgm:cxn modelId="{C6C09FD3-84FF-A247-9DD8-291096A30527}" type="presParOf" srcId="{89B364EF-EF16-3742-A518-98820833D3CF}" destId="{5C420475-20BE-B748-AE37-48C4DF5F5142}" srcOrd="2" destOrd="0" presId="urn:microsoft.com/office/officeart/2005/8/layout/hierarchy2"/>
    <dgm:cxn modelId="{8001FFB6-7B40-4142-8099-F6620F4C49B7}" type="presParOf" srcId="{5C420475-20BE-B748-AE37-48C4DF5F5142}" destId="{F5380DEF-27C5-E944-835B-E32329345DFA}" srcOrd="0" destOrd="0" presId="urn:microsoft.com/office/officeart/2005/8/layout/hierarchy2"/>
    <dgm:cxn modelId="{24D6E86B-0586-2B4A-87D1-1D9ABBBD2709}" type="presParOf" srcId="{89B364EF-EF16-3742-A518-98820833D3CF}" destId="{B62BBE0C-710D-1E4A-B6C0-B110F46CB390}" srcOrd="3" destOrd="0" presId="urn:microsoft.com/office/officeart/2005/8/layout/hierarchy2"/>
    <dgm:cxn modelId="{EBEDDF68-D38C-9049-B7C6-2383FBE6E657}" type="presParOf" srcId="{B62BBE0C-710D-1E4A-B6C0-B110F46CB390}" destId="{FEE1409E-76A4-9F48-A77E-4A6901D20B6C}" srcOrd="0" destOrd="0" presId="urn:microsoft.com/office/officeart/2005/8/layout/hierarchy2"/>
    <dgm:cxn modelId="{C52CC286-9FEC-184D-811F-96921D117999}" type="presParOf" srcId="{B62BBE0C-710D-1E4A-B6C0-B110F46CB390}" destId="{A5AECF0D-5690-9A47-9780-5FE96CDA288D}" srcOrd="1" destOrd="0" presId="urn:microsoft.com/office/officeart/2005/8/layout/hierarchy2"/>
    <dgm:cxn modelId="{3886BB99-B6AD-274A-BB98-C6F3CE3EF2AE}" type="presParOf" srcId="{89B364EF-EF16-3742-A518-98820833D3CF}" destId="{D581536D-EE62-AC4A-A345-8C980EEEC957}" srcOrd="4" destOrd="0" presId="urn:microsoft.com/office/officeart/2005/8/layout/hierarchy2"/>
    <dgm:cxn modelId="{D49F10C2-159B-3047-9E3B-7A59724CD111}" type="presParOf" srcId="{D581536D-EE62-AC4A-A345-8C980EEEC957}" destId="{B2308B18-8046-A74A-94F5-FAC6F35D8C17}" srcOrd="0" destOrd="0" presId="urn:microsoft.com/office/officeart/2005/8/layout/hierarchy2"/>
    <dgm:cxn modelId="{E424DAC9-089E-4641-8991-9744A0D90E48}" type="presParOf" srcId="{89B364EF-EF16-3742-A518-98820833D3CF}" destId="{DB811636-842A-DA4D-9590-6A41F192116E}" srcOrd="5" destOrd="0" presId="urn:microsoft.com/office/officeart/2005/8/layout/hierarchy2"/>
    <dgm:cxn modelId="{55500F27-F426-0A4B-95AF-50BC44D01635}" type="presParOf" srcId="{DB811636-842A-DA4D-9590-6A41F192116E}" destId="{8BB75AE0-D362-B040-9DD7-2B9C772C20B3}" srcOrd="0" destOrd="0" presId="urn:microsoft.com/office/officeart/2005/8/layout/hierarchy2"/>
    <dgm:cxn modelId="{BE94DF8D-5ADC-D745-B080-6189ECD29D66}" type="presParOf" srcId="{DB811636-842A-DA4D-9590-6A41F192116E}" destId="{1C047BC0-FF68-FD43-8130-08A831813E3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20D13EA-795F-1545-A4C6-6FD91AA9018E}">
      <dsp:nvSpPr>
        <dsp:cNvPr id="0" name=""/>
        <dsp:cNvSpPr/>
      </dsp:nvSpPr>
      <dsp:spPr>
        <a:xfrm>
          <a:off x="126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Temperatura</a:t>
          </a:r>
        </a:p>
      </dsp:txBody>
      <dsp:txXfrm>
        <a:off x="46844" y="2499675"/>
        <a:ext cx="3021053" cy="1464949"/>
      </dsp:txXfrm>
    </dsp:sp>
    <dsp:sp modelId="{FA6A63C0-AFB5-E840-A55D-ECC6BC8EEA96}">
      <dsp:nvSpPr>
        <dsp:cNvPr id="0" name=""/>
        <dsp:cNvSpPr/>
      </dsp:nvSpPr>
      <dsp:spPr>
        <a:xfrm rot="18289469">
          <a:off x="2645949" y="231572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2282892"/>
        <a:ext cx="108996" cy="108996"/>
      </dsp:txXfrm>
    </dsp:sp>
    <dsp:sp modelId="{53BAF418-DD27-BF46-B45B-A0C36523D2DA}">
      <dsp:nvSpPr>
        <dsp:cNvPr id="0" name=""/>
        <dsp:cNvSpPr/>
      </dsp:nvSpPr>
      <dsp:spPr>
        <a:xfrm>
          <a:off x="4358357" y="664579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Ameno</a:t>
          </a:r>
        </a:p>
      </dsp:txBody>
      <dsp:txXfrm>
        <a:off x="4403934" y="710156"/>
        <a:ext cx="3021053" cy="1464949"/>
      </dsp:txXfrm>
    </dsp:sp>
    <dsp:sp modelId="{5C420475-20BE-B748-AE37-48C4DF5F5142}">
      <dsp:nvSpPr>
        <dsp:cNvPr id="0" name=""/>
        <dsp:cNvSpPr/>
      </dsp:nvSpPr>
      <dsp:spPr>
        <a:xfrm>
          <a:off x="3113475" y="3210485"/>
          <a:ext cx="1244882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1244882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3704794" y="3201028"/>
        <a:ext cx="62244" cy="62244"/>
      </dsp:txXfrm>
    </dsp:sp>
    <dsp:sp modelId="{FEE1409E-76A4-9F48-A77E-4A6901D20B6C}">
      <dsp:nvSpPr>
        <dsp:cNvPr id="0" name=""/>
        <dsp:cNvSpPr/>
      </dsp:nvSpPr>
      <dsp:spPr>
        <a:xfrm>
          <a:off x="435835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Frio</a:t>
          </a:r>
        </a:p>
      </dsp:txBody>
      <dsp:txXfrm>
        <a:off x="4403934" y="2499675"/>
        <a:ext cx="3021053" cy="1464949"/>
      </dsp:txXfrm>
    </dsp:sp>
    <dsp:sp modelId="{D581536D-EE62-AC4A-A345-8C980EEEC957}">
      <dsp:nvSpPr>
        <dsp:cNvPr id="0" name=""/>
        <dsp:cNvSpPr/>
      </dsp:nvSpPr>
      <dsp:spPr>
        <a:xfrm rot="3310531">
          <a:off x="2645949" y="410524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4072411"/>
        <a:ext cx="108996" cy="108996"/>
      </dsp:txXfrm>
    </dsp:sp>
    <dsp:sp modelId="{8BB75AE0-D362-B040-9DD7-2B9C772C20B3}">
      <dsp:nvSpPr>
        <dsp:cNvPr id="0" name=""/>
        <dsp:cNvSpPr/>
      </dsp:nvSpPr>
      <dsp:spPr>
        <a:xfrm>
          <a:off x="4358357" y="4243617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Quente</a:t>
          </a:r>
        </a:p>
      </dsp:txBody>
      <dsp:txXfrm>
        <a:off x="4403934" y="4289194"/>
        <a:ext cx="3021053" cy="14649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38100</xdr:rowOff>
    </xdr:from>
    <xdr:to>
      <xdr:col>8</xdr:col>
      <xdr:colOff>266700</xdr:colOff>
      <xdr:row>23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F5D06A-FFD8-A717-D59F-836E76806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38100"/>
          <a:ext cx="67818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31262</xdr:colOff>
      <xdr:row>0</xdr:row>
      <xdr:rowOff>0</xdr:rowOff>
    </xdr:from>
    <xdr:to>
      <xdr:col>5</xdr:col>
      <xdr:colOff>157502</xdr:colOff>
      <xdr:row>14</xdr:row>
      <xdr:rowOff>25400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3AC97C-E1C7-E3C0-06DC-CAF88CC1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62" y="0"/>
          <a:ext cx="4278163" cy="2897554"/>
        </a:xfrm>
        <a:prstGeom prst="rect">
          <a:avLst/>
        </a:prstGeom>
      </xdr:spPr>
    </xdr:pic>
    <xdr:clientData/>
  </xdr:twoCellAnchor>
  <xdr:twoCellAnchor editAs="oneCell">
    <xdr:from>
      <xdr:col>7</xdr:col>
      <xdr:colOff>469900</xdr:colOff>
      <xdr:row>18</xdr:row>
      <xdr:rowOff>100905</xdr:rowOff>
    </xdr:from>
    <xdr:to>
      <xdr:col>10</xdr:col>
      <xdr:colOff>685800</xdr:colOff>
      <xdr:row>25</xdr:row>
      <xdr:rowOff>129877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7D7C30-AE54-7F7A-9C68-E6F45693F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3758505"/>
          <a:ext cx="2692400" cy="1451372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0</xdr:row>
      <xdr:rowOff>88900</xdr:rowOff>
    </xdr:from>
    <xdr:to>
      <xdr:col>15</xdr:col>
      <xdr:colOff>88900</xdr:colOff>
      <xdr:row>18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B72D381-FC4C-5836-3D5F-37005CE13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0" y="88900"/>
          <a:ext cx="5740400" cy="360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330199</xdr:rowOff>
    </xdr:from>
    <xdr:to>
      <xdr:col>22</xdr:col>
      <xdr:colOff>143933</xdr:colOff>
      <xdr:row>20</xdr:row>
      <xdr:rowOff>127000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0303E206-04DC-0B96-A2E1-6AC733AFE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 Bergmann" refreshedDate="45125.880288194443" createdVersion="8" refreshedVersion="8" minRefreshableVersion="3" recordCount="13" xr:uid="{574E4362-128D-E244-AD1A-D156BEB3290D}">
  <cacheSource type="worksheet">
    <worksheetSource ref="A1:C14" sheet="Árvore Regressão"/>
  </cacheSource>
  <cacheFields count="3">
    <cacheField name="Temperatura " numFmtId="0">
      <sharedItems count="3">
        <s v="quente"/>
        <s v="frio"/>
        <s v="ameno"/>
      </sharedItems>
    </cacheField>
    <cacheField name="Domingo" numFmtId="0">
      <sharedItems/>
    </cacheField>
    <cacheField name="Vendas" numFmtId="0">
      <sharedItems containsSemiMixedTypes="0" containsString="0" containsNumber="1" containsInteger="1" minValue="147" maxValue="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sim"/>
    <n v="286"/>
  </r>
  <r>
    <x v="1"/>
    <s v="não"/>
    <n v="147"/>
  </r>
  <r>
    <x v="2"/>
    <s v="não"/>
    <n v="169"/>
  </r>
  <r>
    <x v="1"/>
    <s v="sim"/>
    <n v="172"/>
  </r>
  <r>
    <x v="2"/>
    <s v="não"/>
    <n v="176"/>
  </r>
  <r>
    <x v="0"/>
    <s v="não"/>
    <n v="253"/>
  </r>
  <r>
    <x v="0"/>
    <s v="não"/>
    <n v="238"/>
  </r>
  <r>
    <x v="1"/>
    <s v="não"/>
    <n v="151"/>
  </r>
  <r>
    <x v="1"/>
    <s v="sim"/>
    <n v="168"/>
  </r>
  <r>
    <x v="0"/>
    <s v="não"/>
    <n v="264"/>
  </r>
  <r>
    <x v="2"/>
    <s v="sim"/>
    <n v="207"/>
  </r>
  <r>
    <x v="0"/>
    <s v="sim"/>
    <n v="309"/>
  </r>
  <r>
    <x v="0"/>
    <s v="não"/>
    <n v="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D99BC-E49D-DA44-AD3C-B9AB72DBD9D0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esvPadp de Vendas" fld="2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4A79-EBA7-BB4C-ACEC-01838E6A6E16}">
  <dimension ref="L5:N17"/>
  <sheetViews>
    <sheetView tabSelected="1" zoomScale="120" zoomScaleNormal="120" workbookViewId="0">
      <selection activeCell="J12" sqref="J12"/>
    </sheetView>
  </sheetViews>
  <sheetFormatPr baseColWidth="10" defaultRowHeight="16" x14ac:dyDescent="0.2"/>
  <cols>
    <col min="12" max="12" width="18.83203125" customWidth="1"/>
  </cols>
  <sheetData>
    <row r="5" spans="12:14" ht="31" x14ac:dyDescent="0.35">
      <c r="L5" s="22" t="s">
        <v>22</v>
      </c>
      <c r="M5" s="22" t="s">
        <v>24</v>
      </c>
    </row>
    <row r="6" spans="12:14" ht="31" x14ac:dyDescent="0.35">
      <c r="L6" s="22" t="s">
        <v>23</v>
      </c>
      <c r="M6" s="22" t="s">
        <v>25</v>
      </c>
    </row>
    <row r="8" spans="12:14" ht="31" x14ac:dyDescent="0.35">
      <c r="L8" s="22" t="s">
        <v>26</v>
      </c>
      <c r="M8" s="22" t="s">
        <v>27</v>
      </c>
    </row>
    <row r="12" spans="12:14" ht="34" x14ac:dyDescent="0.4">
      <c r="L12" s="23"/>
    </row>
    <row r="13" spans="12:14" ht="29" x14ac:dyDescent="0.35">
      <c r="L13" s="8" t="s">
        <v>36</v>
      </c>
      <c r="M13" s="8">
        <v>150</v>
      </c>
      <c r="N13" s="24" t="s">
        <v>30</v>
      </c>
    </row>
    <row r="14" spans="12:14" ht="31" x14ac:dyDescent="0.35">
      <c r="L14" s="8" t="s">
        <v>37</v>
      </c>
      <c r="M14" s="24">
        <v>50</v>
      </c>
      <c r="N14" s="22">
        <f>M14/M13</f>
        <v>0.33333333333333331</v>
      </c>
    </row>
    <row r="15" spans="12:14" ht="31" x14ac:dyDescent="0.35">
      <c r="L15" s="8" t="s">
        <v>38</v>
      </c>
      <c r="M15" s="22">
        <v>100</v>
      </c>
      <c r="N15" s="22">
        <f>M15/M13</f>
        <v>0.66666666666666663</v>
      </c>
    </row>
    <row r="17" spans="13:14" ht="31" x14ac:dyDescent="0.35">
      <c r="M17" s="24" t="s">
        <v>8</v>
      </c>
      <c r="N17" s="22">
        <f>1-N14^2-N15^2</f>
        <v>0.44444444444444442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CA9-81D9-5541-BDDC-E2E0A6318C0C}">
  <dimension ref="A4:X49"/>
  <sheetViews>
    <sheetView zoomScale="130" zoomScaleNormal="130" workbookViewId="0">
      <selection activeCell="B19" sqref="B19:B20"/>
    </sheetView>
  </sheetViews>
  <sheetFormatPr baseColWidth="10" defaultRowHeight="16" x14ac:dyDescent="0.2"/>
  <sheetData>
    <row r="4" spans="19:23" x14ac:dyDescent="0.2">
      <c r="S4" s="3" t="s">
        <v>31</v>
      </c>
      <c r="T4" s="3">
        <v>50</v>
      </c>
      <c r="V4" t="s">
        <v>30</v>
      </c>
    </row>
    <row r="5" spans="19:23" x14ac:dyDescent="0.2">
      <c r="T5" t="s">
        <v>28</v>
      </c>
      <c r="U5" s="3">
        <v>25</v>
      </c>
      <c r="V5" s="3">
        <f>U5/50</f>
        <v>0.5</v>
      </c>
    </row>
    <row r="6" spans="19:23" x14ac:dyDescent="0.2">
      <c r="T6" t="s">
        <v>29</v>
      </c>
      <c r="U6" s="3">
        <v>25</v>
      </c>
      <c r="V6" s="3">
        <v>0.5</v>
      </c>
    </row>
    <row r="8" spans="19:23" x14ac:dyDescent="0.2">
      <c r="U8" t="s">
        <v>8</v>
      </c>
      <c r="V8" s="3">
        <f>1 - 0.5^2 - 0.5^2</f>
        <v>0.5</v>
      </c>
      <c r="W8" t="s">
        <v>33</v>
      </c>
    </row>
    <row r="9" spans="19:23" x14ac:dyDescent="0.2">
      <c r="U9" t="s">
        <v>32</v>
      </c>
    </row>
    <row r="11" spans="19:23" x14ac:dyDescent="0.2">
      <c r="S11" s="3" t="s">
        <v>31</v>
      </c>
      <c r="T11" s="3">
        <v>50</v>
      </c>
      <c r="V11" t="s">
        <v>30</v>
      </c>
    </row>
    <row r="12" spans="19:23" x14ac:dyDescent="0.2">
      <c r="T12" t="s">
        <v>28</v>
      </c>
      <c r="U12" s="3">
        <v>0</v>
      </c>
      <c r="V12" s="3">
        <f>U12/50</f>
        <v>0</v>
      </c>
    </row>
    <row r="13" spans="19:23" x14ac:dyDescent="0.2">
      <c r="T13" t="s">
        <v>29</v>
      </c>
      <c r="U13" s="3">
        <v>50</v>
      </c>
      <c r="V13" s="3">
        <f>U13/T11</f>
        <v>1</v>
      </c>
    </row>
    <row r="15" spans="19:23" x14ac:dyDescent="0.2">
      <c r="U15" t="s">
        <v>8</v>
      </c>
      <c r="V15" s="3">
        <f>1 - 0^2 - 1^2</f>
        <v>0</v>
      </c>
      <c r="W15" t="s">
        <v>34</v>
      </c>
    </row>
    <row r="17" spans="1:24" x14ac:dyDescent="0.2">
      <c r="A17" s="2" t="s">
        <v>39</v>
      </c>
    </row>
    <row r="18" spans="1:24" x14ac:dyDescent="0.2">
      <c r="A18" t="s">
        <v>5</v>
      </c>
      <c r="R18">
        <v>1</v>
      </c>
      <c r="S18" s="3" t="s">
        <v>31</v>
      </c>
      <c r="T18" s="3">
        <v>50</v>
      </c>
      <c r="V18" t="s">
        <v>30</v>
      </c>
      <c r="X18" t="s">
        <v>35</v>
      </c>
    </row>
    <row r="19" spans="1:24" x14ac:dyDescent="0.2">
      <c r="A19" t="s">
        <v>0</v>
      </c>
      <c r="B19">
        <f>2/3</f>
        <v>0.66666666666666663</v>
      </c>
      <c r="C19" s="2" t="s">
        <v>2</v>
      </c>
      <c r="D19" t="s">
        <v>8</v>
      </c>
      <c r="T19" t="s">
        <v>28</v>
      </c>
      <c r="U19" s="3">
        <v>20</v>
      </c>
      <c r="V19" s="3">
        <f>U19/50</f>
        <v>0.4</v>
      </c>
    </row>
    <row r="20" spans="1:24" x14ac:dyDescent="0.2">
      <c r="A20" t="s">
        <v>1</v>
      </c>
      <c r="B20">
        <f>1/3</f>
        <v>0.33333333333333331</v>
      </c>
      <c r="C20" s="1" t="s">
        <v>3</v>
      </c>
      <c r="D20" s="1" t="s">
        <v>9</v>
      </c>
      <c r="T20" t="s">
        <v>29</v>
      </c>
      <c r="U20" s="3">
        <v>30</v>
      </c>
      <c r="V20" s="3">
        <f>U20/T18</f>
        <v>0.6</v>
      </c>
    </row>
    <row r="22" spans="1:24" x14ac:dyDescent="0.2">
      <c r="A22" s="1" t="s">
        <v>40</v>
      </c>
    </row>
    <row r="23" spans="1:24" x14ac:dyDescent="0.2">
      <c r="A23" t="s">
        <v>4</v>
      </c>
      <c r="U23" t="s">
        <v>8</v>
      </c>
      <c r="V23" s="3">
        <f>1-V19^2-V20^2</f>
        <v>0.48</v>
      </c>
    </row>
    <row r="24" spans="1:24" x14ac:dyDescent="0.2">
      <c r="A24" t="s">
        <v>0</v>
      </c>
      <c r="B24" s="5">
        <f>2/5</f>
        <v>0.4</v>
      </c>
      <c r="C24" s="2" t="s">
        <v>6</v>
      </c>
      <c r="D24" t="s">
        <v>8</v>
      </c>
    </row>
    <row r="25" spans="1:24" x14ac:dyDescent="0.2">
      <c r="A25" t="s">
        <v>1</v>
      </c>
      <c r="B25" s="5">
        <f>3/5</f>
        <v>0.6</v>
      </c>
      <c r="C25" s="1" t="s">
        <v>7</v>
      </c>
      <c r="D25" s="1" t="s">
        <v>10</v>
      </c>
    </row>
    <row r="26" spans="1:24" x14ac:dyDescent="0.2">
      <c r="R26">
        <v>2</v>
      </c>
      <c r="S26" s="3" t="s">
        <v>31</v>
      </c>
      <c r="T26" s="3">
        <v>50</v>
      </c>
      <c r="V26" t="s">
        <v>30</v>
      </c>
    </row>
    <row r="27" spans="1:24" x14ac:dyDescent="0.2">
      <c r="C27" s="6" t="s">
        <v>11</v>
      </c>
      <c r="H27" t="s">
        <v>52</v>
      </c>
      <c r="I27" s="3">
        <f>3/4</f>
        <v>0.75</v>
      </c>
      <c r="T27" t="s">
        <v>28</v>
      </c>
      <c r="U27" s="3">
        <v>10</v>
      </c>
      <c r="V27" s="3">
        <f>U27/50</f>
        <v>0.2</v>
      </c>
    </row>
    <row r="28" spans="1:24" x14ac:dyDescent="0.2">
      <c r="A28" s="2" t="s">
        <v>46</v>
      </c>
      <c r="H28" t="s">
        <v>48</v>
      </c>
      <c r="K28" t="s">
        <v>8</v>
      </c>
      <c r="T28" t="s">
        <v>29</v>
      </c>
      <c r="U28" s="3">
        <v>40</v>
      </c>
      <c r="V28" s="3">
        <f>U28/T26</f>
        <v>0.8</v>
      </c>
    </row>
    <row r="29" spans="1:24" x14ac:dyDescent="0.2">
      <c r="A29" t="s">
        <v>41</v>
      </c>
      <c r="D29" s="3" t="s">
        <v>8</v>
      </c>
      <c r="H29" t="s">
        <v>0</v>
      </c>
      <c r="I29">
        <f>2/3</f>
        <v>0.66666666666666663</v>
      </c>
      <c r="J29" s="2" t="s">
        <v>2</v>
      </c>
      <c r="K29" s="1" t="s">
        <v>9</v>
      </c>
    </row>
    <row r="30" spans="1:24" x14ac:dyDescent="0.2">
      <c r="A30" t="s">
        <v>42</v>
      </c>
      <c r="B30" s="4">
        <f>1/4</f>
        <v>0.25</v>
      </c>
      <c r="C30" s="2" t="s">
        <v>43</v>
      </c>
      <c r="D30" s="4">
        <f>1 - 0.25^2 - 0.75^2</f>
        <v>0.375</v>
      </c>
      <c r="H30" t="s">
        <v>49</v>
      </c>
      <c r="I30">
        <f>1/3</f>
        <v>0.33333333333333331</v>
      </c>
      <c r="J30" s="1" t="s">
        <v>3</v>
      </c>
      <c r="U30" t="s">
        <v>8</v>
      </c>
      <c r="V30" s="3">
        <f>1-V27^2-V28^2</f>
        <v>0.31999999999999984</v>
      </c>
    </row>
    <row r="31" spans="1:24" x14ac:dyDescent="0.2">
      <c r="A31" t="s">
        <v>1</v>
      </c>
      <c r="B31" s="4">
        <f>3/4</f>
        <v>0.75</v>
      </c>
      <c r="C31" s="1" t="s">
        <v>44</v>
      </c>
      <c r="D31" s="1"/>
      <c r="J31" s="1"/>
    </row>
    <row r="32" spans="1:24" x14ac:dyDescent="0.2">
      <c r="H32" t="s">
        <v>52</v>
      </c>
      <c r="I32" s="3">
        <f>1-I27</f>
        <v>0.25</v>
      </c>
    </row>
    <row r="33" spans="1:11" x14ac:dyDescent="0.2">
      <c r="A33" s="2" t="s">
        <v>46</v>
      </c>
      <c r="H33" t="s">
        <v>50</v>
      </c>
      <c r="J33" s="1"/>
      <c r="K33" s="1" t="s">
        <v>8</v>
      </c>
    </row>
    <row r="34" spans="1:11" x14ac:dyDescent="0.2">
      <c r="A34" t="s">
        <v>45</v>
      </c>
      <c r="D34" s="3" t="s">
        <v>8</v>
      </c>
      <c r="H34" t="s">
        <v>0</v>
      </c>
      <c r="I34" s="7">
        <v>1</v>
      </c>
      <c r="J34" s="1"/>
      <c r="K34" s="1" t="s">
        <v>51</v>
      </c>
    </row>
    <row r="35" spans="1:11" x14ac:dyDescent="0.2">
      <c r="A35" t="s">
        <v>0</v>
      </c>
      <c r="B35" s="4">
        <f>3/4</f>
        <v>0.75</v>
      </c>
      <c r="C35" s="1" t="s">
        <v>44</v>
      </c>
      <c r="D35" s="25">
        <f>1 - 0.75^2 - 0.25^2</f>
        <v>0.375</v>
      </c>
      <c r="H35" t="s">
        <v>1</v>
      </c>
      <c r="I35" s="7">
        <v>0</v>
      </c>
    </row>
    <row r="36" spans="1:11" x14ac:dyDescent="0.2">
      <c r="A36" t="s">
        <v>1</v>
      </c>
      <c r="B36" s="4">
        <f>1/4</f>
        <v>0.25</v>
      </c>
      <c r="C36" s="2" t="s">
        <v>43</v>
      </c>
      <c r="D36" s="1"/>
      <c r="I36" s="3"/>
      <c r="J36" s="2"/>
    </row>
    <row r="37" spans="1:11" x14ac:dyDescent="0.2">
      <c r="H37" s="6" t="s">
        <v>53</v>
      </c>
      <c r="I37" s="3"/>
      <c r="J37" s="1"/>
      <c r="K37" s="1"/>
    </row>
    <row r="38" spans="1:11" x14ac:dyDescent="0.2">
      <c r="C38" s="6" t="s">
        <v>47</v>
      </c>
    </row>
    <row r="39" spans="1:11" x14ac:dyDescent="0.2">
      <c r="G39" s="7">
        <v>0.5</v>
      </c>
      <c r="H39" t="s">
        <v>54</v>
      </c>
      <c r="K39" s="3" t="s">
        <v>55</v>
      </c>
    </row>
    <row r="40" spans="1:11" x14ac:dyDescent="0.2">
      <c r="H40" t="s">
        <v>0</v>
      </c>
      <c r="I40" s="7">
        <v>1</v>
      </c>
      <c r="K40" s="3">
        <f>1-1^2 - 0^2</f>
        <v>0</v>
      </c>
    </row>
    <row r="41" spans="1:11" x14ac:dyDescent="0.2">
      <c r="G41" s="7"/>
      <c r="H41" t="s">
        <v>1</v>
      </c>
      <c r="I41" s="7">
        <v>0</v>
      </c>
    </row>
    <row r="42" spans="1:11" x14ac:dyDescent="0.2">
      <c r="I42" s="3"/>
      <c r="J42" s="2"/>
    </row>
    <row r="43" spans="1:11" x14ac:dyDescent="0.2">
      <c r="G43" s="7">
        <v>0.5</v>
      </c>
      <c r="H43" t="s">
        <v>56</v>
      </c>
      <c r="I43" s="3"/>
      <c r="J43" s="1"/>
      <c r="K43" s="26" t="s">
        <v>8</v>
      </c>
    </row>
    <row r="44" spans="1:11" x14ac:dyDescent="0.2">
      <c r="H44" t="s">
        <v>0</v>
      </c>
      <c r="I44" s="7">
        <v>0.5</v>
      </c>
      <c r="K44" s="3">
        <f>1 - 0.5^2 - 0.5^2</f>
        <v>0.5</v>
      </c>
    </row>
    <row r="45" spans="1:11" x14ac:dyDescent="0.2">
      <c r="G45" s="7"/>
      <c r="H45" t="s">
        <v>1</v>
      </c>
      <c r="I45" s="7">
        <v>0.5</v>
      </c>
    </row>
    <row r="46" spans="1:11" x14ac:dyDescent="0.2">
      <c r="I46" s="3"/>
      <c r="J46" s="2"/>
    </row>
    <row r="47" spans="1:11" x14ac:dyDescent="0.2">
      <c r="H47" s="6" t="s">
        <v>57</v>
      </c>
      <c r="I47" s="3"/>
      <c r="J47" s="1"/>
      <c r="K47" s="1"/>
    </row>
    <row r="49" spans="8:8" x14ac:dyDescent="0.2">
      <c r="H4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EA99-509C-1348-B370-75AA1D1143DE}">
  <dimension ref="A1:H10"/>
  <sheetViews>
    <sheetView workbookViewId="0">
      <selection activeCell="C7" sqref="C7"/>
    </sheetView>
  </sheetViews>
  <sheetFormatPr baseColWidth="10" defaultRowHeight="16" x14ac:dyDescent="0.2"/>
  <cols>
    <col min="1" max="1" width="20.6640625" bestFit="1" customWidth="1"/>
    <col min="2" max="2" width="14.1640625" bestFit="1" customWidth="1"/>
    <col min="6" max="6" width="20.6640625" bestFit="1" customWidth="1"/>
    <col min="7" max="7" width="14.1640625" bestFit="1" customWidth="1"/>
  </cols>
  <sheetData>
    <row r="1" spans="1:8" ht="26" x14ac:dyDescent="0.3">
      <c r="A1" s="10" t="s">
        <v>12</v>
      </c>
      <c r="B1" s="10" t="s">
        <v>16</v>
      </c>
      <c r="C1" s="10" t="s">
        <v>19</v>
      </c>
      <c r="F1" s="10" t="s">
        <v>12</v>
      </c>
      <c r="G1" s="10" t="s">
        <v>16</v>
      </c>
      <c r="H1" s="10" t="s">
        <v>19</v>
      </c>
    </row>
    <row r="2" spans="1:8" ht="26" x14ac:dyDescent="0.3">
      <c r="A2" s="9" t="s">
        <v>13</v>
      </c>
      <c r="B2" s="9" t="s">
        <v>17</v>
      </c>
      <c r="C2" s="9">
        <v>286</v>
      </c>
      <c r="F2" s="9" t="s">
        <v>14</v>
      </c>
      <c r="G2" s="9" t="s">
        <v>18</v>
      </c>
      <c r="H2" s="9">
        <v>147</v>
      </c>
    </row>
    <row r="3" spans="1:8" ht="26" x14ac:dyDescent="0.3">
      <c r="A3" s="9" t="s">
        <v>14</v>
      </c>
      <c r="B3" s="9" t="s">
        <v>17</v>
      </c>
      <c r="C3" s="9">
        <v>172</v>
      </c>
      <c r="F3" s="9" t="s">
        <v>15</v>
      </c>
      <c r="G3" s="9" t="s">
        <v>18</v>
      </c>
      <c r="H3" s="9">
        <v>169</v>
      </c>
    </row>
    <row r="4" spans="1:8" ht="26" x14ac:dyDescent="0.3">
      <c r="A4" s="9" t="s">
        <v>14</v>
      </c>
      <c r="B4" s="9" t="s">
        <v>17</v>
      </c>
      <c r="C4" s="9">
        <v>168</v>
      </c>
      <c r="F4" s="9" t="s">
        <v>15</v>
      </c>
      <c r="G4" s="9" t="s">
        <v>18</v>
      </c>
      <c r="H4" s="9">
        <v>176</v>
      </c>
    </row>
    <row r="5" spans="1:8" ht="26" x14ac:dyDescent="0.3">
      <c r="A5" s="9" t="s">
        <v>15</v>
      </c>
      <c r="B5" s="9" t="s">
        <v>17</v>
      </c>
      <c r="C5" s="9">
        <v>207</v>
      </c>
      <c r="F5" s="9" t="s">
        <v>13</v>
      </c>
      <c r="G5" s="9" t="s">
        <v>18</v>
      </c>
      <c r="H5" s="9">
        <v>253</v>
      </c>
    </row>
    <row r="6" spans="1:8" ht="26" x14ac:dyDescent="0.3">
      <c r="A6" s="9" t="s">
        <v>13</v>
      </c>
      <c r="B6" s="9" t="s">
        <v>17</v>
      </c>
      <c r="C6" s="9">
        <v>309</v>
      </c>
      <c r="F6" s="9" t="s">
        <v>13</v>
      </c>
      <c r="G6" s="9" t="s">
        <v>18</v>
      </c>
      <c r="H6" s="9">
        <v>238</v>
      </c>
    </row>
    <row r="7" spans="1:8" ht="37" x14ac:dyDescent="0.45">
      <c r="B7" s="33" t="s">
        <v>19</v>
      </c>
      <c r="C7" s="34">
        <f>AVERAGE(C2:C6)</f>
        <v>228.4</v>
      </c>
      <c r="F7" s="9" t="s">
        <v>14</v>
      </c>
      <c r="G7" s="9" t="s">
        <v>18</v>
      </c>
      <c r="H7" s="9">
        <v>151</v>
      </c>
    </row>
    <row r="8" spans="1:8" ht="26" x14ac:dyDescent="0.3">
      <c r="F8" s="9" t="s">
        <v>13</v>
      </c>
      <c r="G8" s="9" t="s">
        <v>18</v>
      </c>
      <c r="H8" s="9">
        <v>264</v>
      </c>
    </row>
    <row r="9" spans="1:8" ht="26" x14ac:dyDescent="0.3">
      <c r="F9" s="9" t="s">
        <v>13</v>
      </c>
      <c r="G9" s="9" t="s">
        <v>18</v>
      </c>
      <c r="H9" s="9">
        <v>245</v>
      </c>
    </row>
    <row r="10" spans="1:8" ht="37" x14ac:dyDescent="0.45">
      <c r="G10" s="33" t="s">
        <v>19</v>
      </c>
      <c r="H10" s="34">
        <f>AVERAGE(H2:H9)</f>
        <v>205.375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3D40-04AD-A642-AA9E-40920CE4DAD5}">
  <dimension ref="A3:B7"/>
  <sheetViews>
    <sheetView zoomScale="210" zoomScaleNormal="210" workbookViewId="0">
      <selection activeCell="A3" sqref="A3:B7"/>
    </sheetView>
  </sheetViews>
  <sheetFormatPr baseColWidth="10" defaultRowHeight="16" x14ac:dyDescent="0.2"/>
  <cols>
    <col min="1" max="1" width="17.5" bestFit="1" customWidth="1"/>
    <col min="2" max="2" width="18.5" bestFit="1" customWidth="1"/>
  </cols>
  <sheetData>
    <row r="3" spans="1:2" x14ac:dyDescent="0.2">
      <c r="A3" s="29" t="s">
        <v>71</v>
      </c>
      <c r="B3" t="s">
        <v>73</v>
      </c>
    </row>
    <row r="4" spans="1:2" x14ac:dyDescent="0.2">
      <c r="A4" s="11" t="s">
        <v>15</v>
      </c>
      <c r="B4">
        <v>16.512621435334449</v>
      </c>
    </row>
    <row r="5" spans="1:2" x14ac:dyDescent="0.2">
      <c r="A5" s="11" t="s">
        <v>14</v>
      </c>
      <c r="B5">
        <v>10.688779163215974</v>
      </c>
    </row>
    <row r="6" spans="1:2" x14ac:dyDescent="0.2">
      <c r="A6" s="11" t="s">
        <v>13</v>
      </c>
      <c r="B6">
        <v>24.653712814818697</v>
      </c>
    </row>
    <row r="7" spans="1:2" x14ac:dyDescent="0.2">
      <c r="A7" s="11" t="s">
        <v>72</v>
      </c>
      <c r="B7">
        <v>52.346704908646345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878F-6CF7-0140-A179-1418EE20569D}">
  <dimension ref="A1:AB36"/>
  <sheetViews>
    <sheetView topLeftCell="A3" zoomScale="150" zoomScaleNormal="150" workbookViewId="0">
      <selection activeCell="C18" sqref="C18"/>
    </sheetView>
  </sheetViews>
  <sheetFormatPr baseColWidth="10" defaultRowHeight="26" x14ac:dyDescent="0.3"/>
  <cols>
    <col min="1" max="1" width="20.6640625" style="8" bestFit="1" customWidth="1"/>
    <col min="2" max="2" width="14" style="8" bestFit="1" customWidth="1"/>
    <col min="3" max="3" width="11.6640625" style="8" bestFit="1" customWidth="1"/>
    <col min="4" max="4" width="30.1640625" style="8" bestFit="1" customWidth="1"/>
    <col min="5" max="5" width="25.1640625" style="8" bestFit="1" customWidth="1"/>
    <col min="6" max="6" width="10.83203125" style="8"/>
    <col min="7" max="7" width="13.33203125" style="8" customWidth="1"/>
    <col min="8" max="8" width="10.83203125" style="8"/>
    <col min="9" max="9" width="17.5" style="8" bestFit="1" customWidth="1"/>
    <col min="10" max="10" width="18.5" style="8" bestFit="1" customWidth="1"/>
    <col min="11" max="12" width="18.5" style="8" customWidth="1"/>
    <col min="13" max="13" width="25.1640625" style="8" customWidth="1"/>
    <col min="14" max="14" width="13" style="8" customWidth="1"/>
    <col min="15" max="15" width="13.33203125" style="8" bestFit="1" customWidth="1"/>
    <col min="16" max="16" width="21" style="8" customWidth="1"/>
    <col min="17" max="17" width="24.1640625" style="8" customWidth="1"/>
    <col min="18" max="18" width="14.1640625" style="8" bestFit="1" customWidth="1"/>
    <col min="19" max="20" width="10.83203125" style="8"/>
    <col min="21" max="21" width="22.33203125" style="8" customWidth="1"/>
    <col min="22" max="22" width="14.1640625" style="8" bestFit="1" customWidth="1"/>
    <col min="23" max="25" width="10.83203125" style="8"/>
    <col min="26" max="26" width="20.6640625" style="8" bestFit="1" customWidth="1"/>
    <col min="27" max="27" width="14.1640625" style="8" bestFit="1" customWidth="1"/>
    <col min="28" max="16384" width="10.83203125" style="8"/>
  </cols>
  <sheetData>
    <row r="1" spans="1:23" x14ac:dyDescent="0.3">
      <c r="A1" s="10" t="s">
        <v>12</v>
      </c>
      <c r="B1" s="10" t="s">
        <v>16</v>
      </c>
      <c r="C1" s="10" t="s">
        <v>19</v>
      </c>
      <c r="D1" s="10" t="s">
        <v>84</v>
      </c>
      <c r="E1" s="10" t="s">
        <v>89</v>
      </c>
      <c r="G1" s="8" t="s">
        <v>78</v>
      </c>
    </row>
    <row r="2" spans="1:23" x14ac:dyDescent="0.3">
      <c r="A2" s="9" t="s">
        <v>13</v>
      </c>
      <c r="B2" s="9" t="s">
        <v>17</v>
      </c>
      <c r="C2" s="9">
        <v>286</v>
      </c>
      <c r="D2" s="9">
        <v>297.5</v>
      </c>
      <c r="E2" s="9">
        <f>(D2-C2)^2</f>
        <v>132.25</v>
      </c>
      <c r="G2" s="8" t="s">
        <v>58</v>
      </c>
      <c r="M2" s="12" t="s">
        <v>62</v>
      </c>
    </row>
    <row r="3" spans="1:23" x14ac:dyDescent="0.3">
      <c r="A3" s="9" t="s">
        <v>14</v>
      </c>
      <c r="B3" s="9" t="s">
        <v>18</v>
      </c>
      <c r="C3" s="9">
        <v>147</v>
      </c>
      <c r="D3" s="9">
        <v>149</v>
      </c>
      <c r="E3" s="9">
        <f t="shared" ref="E3:E14" si="0">(D3-C3)^2</f>
        <v>4</v>
      </c>
      <c r="G3" s="8">
        <f>_xlfn.STDEV.P(C2:C14)</f>
        <v>52.346704908646345</v>
      </c>
      <c r="L3" s="27" t="s">
        <v>59</v>
      </c>
      <c r="M3" s="12">
        <v>13</v>
      </c>
    </row>
    <row r="4" spans="1:23" x14ac:dyDescent="0.3">
      <c r="A4" s="9" t="s">
        <v>15</v>
      </c>
      <c r="B4" s="9" t="s">
        <v>18</v>
      </c>
      <c r="C4" s="9">
        <v>169</v>
      </c>
      <c r="D4" s="9">
        <v>184</v>
      </c>
      <c r="E4" s="9">
        <f t="shared" si="0"/>
        <v>225</v>
      </c>
      <c r="L4" s="27" t="s">
        <v>60</v>
      </c>
      <c r="M4" s="12">
        <v>14</v>
      </c>
      <c r="W4" s="8" t="s">
        <v>19</v>
      </c>
    </row>
    <row r="5" spans="1:23" x14ac:dyDescent="0.3">
      <c r="A5" s="9" t="s">
        <v>14</v>
      </c>
      <c r="B5" s="9" t="s">
        <v>17</v>
      </c>
      <c r="C5" s="9">
        <v>172</v>
      </c>
      <c r="D5" s="9">
        <v>170</v>
      </c>
      <c r="E5" s="9">
        <f t="shared" si="0"/>
        <v>4</v>
      </c>
      <c r="G5" s="8" t="s">
        <v>70</v>
      </c>
      <c r="H5" s="12" t="s">
        <v>64</v>
      </c>
      <c r="I5" s="12" t="s">
        <v>74</v>
      </c>
      <c r="J5" s="12" t="s">
        <v>76</v>
      </c>
      <c r="K5" s="12"/>
      <c r="L5" s="27" t="s">
        <v>61</v>
      </c>
      <c r="M5" s="12">
        <v>15</v>
      </c>
      <c r="N5" s="12"/>
    </row>
    <row r="6" spans="1:23" x14ac:dyDescent="0.3">
      <c r="A6" s="9" t="s">
        <v>15</v>
      </c>
      <c r="B6" s="9" t="s">
        <v>18</v>
      </c>
      <c r="C6" s="9">
        <v>176</v>
      </c>
      <c r="D6" s="9">
        <v>184</v>
      </c>
      <c r="E6" s="9">
        <f t="shared" si="0"/>
        <v>64</v>
      </c>
      <c r="G6" s="8" t="s">
        <v>13</v>
      </c>
      <c r="H6" s="8">
        <v>24.63</v>
      </c>
      <c r="I6" s="12">
        <v>6</v>
      </c>
      <c r="J6" s="12">
        <f>I6/$I$9</f>
        <v>0.46153846153846156</v>
      </c>
      <c r="K6" s="12"/>
      <c r="O6" s="12"/>
      <c r="W6" s="8">
        <v>184</v>
      </c>
    </row>
    <row r="7" spans="1:23" x14ac:dyDescent="0.3">
      <c r="A7" s="9" t="s">
        <v>13</v>
      </c>
      <c r="B7" s="9" t="s">
        <v>18</v>
      </c>
      <c r="C7" s="9">
        <v>253</v>
      </c>
      <c r="D7" s="9">
        <v>250</v>
      </c>
      <c r="E7" s="9">
        <f t="shared" si="0"/>
        <v>9</v>
      </c>
      <c r="G7" s="8" t="s">
        <v>14</v>
      </c>
      <c r="H7" s="8">
        <v>10.69</v>
      </c>
      <c r="I7" s="12">
        <v>4</v>
      </c>
      <c r="J7" s="12">
        <f t="shared" ref="J7:J8" si="1">I7/$I$9</f>
        <v>0.30769230769230771</v>
      </c>
      <c r="K7" s="12"/>
      <c r="L7" s="8" t="s">
        <v>63</v>
      </c>
      <c r="M7" s="12">
        <f>AVERAGE(M3:M5)</f>
        <v>14</v>
      </c>
      <c r="N7" s="8" t="s">
        <v>65</v>
      </c>
      <c r="O7" s="12"/>
    </row>
    <row r="8" spans="1:23" x14ac:dyDescent="0.3">
      <c r="A8" s="9" t="s">
        <v>13</v>
      </c>
      <c r="B8" s="9" t="s">
        <v>18</v>
      </c>
      <c r="C8" s="9">
        <v>238</v>
      </c>
      <c r="D8" s="9">
        <v>250</v>
      </c>
      <c r="E8" s="9">
        <f t="shared" si="0"/>
        <v>144</v>
      </c>
      <c r="G8" s="8" t="s">
        <v>15</v>
      </c>
      <c r="H8" s="8">
        <v>16.510000000000002</v>
      </c>
      <c r="I8" s="12">
        <v>3</v>
      </c>
      <c r="J8" s="12">
        <f t="shared" si="1"/>
        <v>0.23076923076923078</v>
      </c>
      <c r="K8" s="12"/>
      <c r="L8" s="8" t="s">
        <v>64</v>
      </c>
      <c r="M8" s="12">
        <f>_xlfn.STDEV.S(M3:M5)</f>
        <v>1</v>
      </c>
    </row>
    <row r="9" spans="1:23" x14ac:dyDescent="0.3">
      <c r="A9" s="9" t="s">
        <v>14</v>
      </c>
      <c r="B9" s="9" t="s">
        <v>18</v>
      </c>
      <c r="C9" s="9">
        <v>151</v>
      </c>
      <c r="D9" s="9">
        <v>149</v>
      </c>
      <c r="E9" s="9">
        <f t="shared" si="0"/>
        <v>4</v>
      </c>
      <c r="G9" s="8" t="s">
        <v>77</v>
      </c>
      <c r="H9" s="8" t="s">
        <v>75</v>
      </c>
      <c r="I9" s="12">
        <f>SUM(I6:I8)</f>
        <v>13</v>
      </c>
      <c r="W9" s="8" t="s">
        <v>19</v>
      </c>
    </row>
    <row r="10" spans="1:23" x14ac:dyDescent="0.3">
      <c r="A10" s="9" t="s">
        <v>14</v>
      </c>
      <c r="B10" s="9" t="s">
        <v>17</v>
      </c>
      <c r="C10" s="9">
        <v>168</v>
      </c>
      <c r="D10" s="9">
        <v>170</v>
      </c>
      <c r="E10" s="9">
        <f t="shared" si="0"/>
        <v>4</v>
      </c>
      <c r="G10" s="8" t="s">
        <v>77</v>
      </c>
      <c r="L10" s="27" t="s">
        <v>66</v>
      </c>
      <c r="M10" s="12">
        <v>6</v>
      </c>
    </row>
    <row r="11" spans="1:23" ht="31" x14ac:dyDescent="0.35">
      <c r="A11" s="9" t="s">
        <v>13</v>
      </c>
      <c r="B11" s="9" t="s">
        <v>18</v>
      </c>
      <c r="C11" s="9">
        <v>264</v>
      </c>
      <c r="D11" s="9">
        <v>250</v>
      </c>
      <c r="E11" s="9">
        <f t="shared" si="0"/>
        <v>196</v>
      </c>
      <c r="G11" s="30">
        <f>SUMPRODUCT(H6:H8,J6:J8)</f>
        <v>18.466923076923077</v>
      </c>
      <c r="H11"/>
      <c r="L11" s="27" t="s">
        <v>67</v>
      </c>
      <c r="M11" s="28" t="s">
        <v>68</v>
      </c>
      <c r="W11" s="8">
        <v>149</v>
      </c>
    </row>
    <row r="12" spans="1:23" x14ac:dyDescent="0.3">
      <c r="A12" s="9" t="s">
        <v>15</v>
      </c>
      <c r="B12" s="9" t="s">
        <v>17</v>
      </c>
      <c r="C12" s="9">
        <v>207</v>
      </c>
      <c r="D12" s="9">
        <v>184</v>
      </c>
      <c r="E12" s="9">
        <f t="shared" si="0"/>
        <v>529</v>
      </c>
      <c r="G12"/>
      <c r="H12"/>
      <c r="I12"/>
      <c r="J12"/>
      <c r="K12"/>
      <c r="L12"/>
      <c r="M12" s="13"/>
    </row>
    <row r="13" spans="1:23" x14ac:dyDescent="0.3">
      <c r="A13" s="9" t="s">
        <v>13</v>
      </c>
      <c r="B13" s="9" t="s">
        <v>17</v>
      </c>
      <c r="C13" s="9">
        <v>309</v>
      </c>
      <c r="D13" s="9">
        <v>297.5</v>
      </c>
      <c r="E13" s="9">
        <f t="shared" si="0"/>
        <v>132.25</v>
      </c>
      <c r="G13" s="8" t="s">
        <v>79</v>
      </c>
      <c r="H13"/>
      <c r="I13"/>
      <c r="J13"/>
      <c r="K13"/>
      <c r="L13" s="8" t="s">
        <v>63</v>
      </c>
      <c r="M13" s="12">
        <f>(M11+M10)/2</f>
        <v>15</v>
      </c>
      <c r="N13" s="8" t="s">
        <v>69</v>
      </c>
    </row>
    <row r="14" spans="1:23" x14ac:dyDescent="0.3">
      <c r="A14" s="9" t="s">
        <v>13</v>
      </c>
      <c r="B14" s="9" t="s">
        <v>18</v>
      </c>
      <c r="C14" s="9">
        <v>245</v>
      </c>
      <c r="D14" s="9">
        <v>250</v>
      </c>
      <c r="E14" s="9">
        <f t="shared" si="0"/>
        <v>25</v>
      </c>
      <c r="G14" s="31"/>
      <c r="H14"/>
      <c r="I14"/>
      <c r="J14"/>
      <c r="K14"/>
      <c r="L14" s="8" t="s">
        <v>64</v>
      </c>
      <c r="M14" s="12">
        <v>10</v>
      </c>
      <c r="Q14" s="12"/>
    </row>
    <row r="15" spans="1:23" x14ac:dyDescent="0.3">
      <c r="D15" s="27" t="s">
        <v>90</v>
      </c>
      <c r="E15" s="12">
        <f>AVERAGE(E2:E14)</f>
        <v>113.26923076923077</v>
      </c>
      <c r="G15" s="8" t="s">
        <v>82</v>
      </c>
      <c r="H15"/>
      <c r="I15"/>
      <c r="J15"/>
      <c r="K15"/>
      <c r="L15"/>
      <c r="M15" s="14"/>
    </row>
    <row r="16" spans="1:23" x14ac:dyDescent="0.3">
      <c r="D16" s="8" t="s">
        <v>91</v>
      </c>
      <c r="H16"/>
      <c r="I16"/>
      <c r="J16"/>
      <c r="K16"/>
      <c r="L16"/>
      <c r="M16" s="14"/>
    </row>
    <row r="17" spans="2:28" x14ac:dyDescent="0.3">
      <c r="C17" s="37">
        <f>CORREL(C2:C14,D2:D14)</f>
        <v>0.97911365158692221</v>
      </c>
      <c r="G17" s="31">
        <f>G3-G11</f>
        <v>33.879781831723264</v>
      </c>
      <c r="K17"/>
      <c r="L17"/>
    </row>
    <row r="18" spans="2:28" x14ac:dyDescent="0.3">
      <c r="B18" s="27" t="s">
        <v>88</v>
      </c>
      <c r="C18" s="38">
        <f>C17^2</f>
        <v>0.95866354272387688</v>
      </c>
      <c r="K18"/>
      <c r="L18"/>
      <c r="M18"/>
    </row>
    <row r="19" spans="2:28" x14ac:dyDescent="0.3">
      <c r="G19" s="8" t="s">
        <v>16</v>
      </c>
      <c r="H19" s="12" t="s">
        <v>64</v>
      </c>
      <c r="I19" s="12" t="s">
        <v>74</v>
      </c>
      <c r="J19" s="32" t="s">
        <v>76</v>
      </c>
      <c r="K19"/>
      <c r="L19"/>
      <c r="M19"/>
    </row>
    <row r="20" spans="2:28" x14ac:dyDescent="0.3">
      <c r="G20" s="8" t="s">
        <v>24</v>
      </c>
      <c r="H20" s="12">
        <v>58.48</v>
      </c>
      <c r="I20" s="12">
        <v>5</v>
      </c>
      <c r="J20" s="32">
        <f>I20/13</f>
        <v>0.38461538461538464</v>
      </c>
      <c r="K20"/>
      <c r="L20"/>
      <c r="M20"/>
    </row>
    <row r="21" spans="2:28" x14ac:dyDescent="0.3">
      <c r="G21" s="8" t="s">
        <v>25</v>
      </c>
      <c r="H21" s="12">
        <v>45.95</v>
      </c>
      <c r="I21" s="12">
        <v>8</v>
      </c>
      <c r="J21" s="32">
        <f>I21/13</f>
        <v>0.61538461538461542</v>
      </c>
      <c r="K21"/>
      <c r="L21"/>
      <c r="M21"/>
      <c r="P21"/>
      <c r="Q21"/>
    </row>
    <row r="22" spans="2:28" x14ac:dyDescent="0.3">
      <c r="I22"/>
      <c r="J22"/>
      <c r="K22"/>
      <c r="L22"/>
      <c r="M22"/>
      <c r="P22"/>
      <c r="Q22"/>
    </row>
    <row r="23" spans="2:28" x14ac:dyDescent="0.3">
      <c r="G23" s="8" t="s">
        <v>80</v>
      </c>
      <c r="I23"/>
      <c r="J23"/>
      <c r="K23"/>
      <c r="L23"/>
      <c r="M23"/>
      <c r="P23"/>
      <c r="Q23" t="s">
        <v>83</v>
      </c>
    </row>
    <row r="24" spans="2:28" x14ac:dyDescent="0.3">
      <c r="G24" s="8">
        <f>SUMPRODUCT(H20:H21,J20:J21)</f>
        <v>50.769230769230774</v>
      </c>
      <c r="I24"/>
      <c r="J24"/>
      <c r="K24"/>
      <c r="L24"/>
      <c r="M24"/>
      <c r="P24"/>
      <c r="Q24" s="10" t="s">
        <v>12</v>
      </c>
      <c r="R24" s="10" t="s">
        <v>16</v>
      </c>
      <c r="S24" s="10" t="s">
        <v>19</v>
      </c>
      <c r="U24" s="10" t="s">
        <v>12</v>
      </c>
      <c r="V24" s="10" t="s">
        <v>16</v>
      </c>
      <c r="W24" s="10" t="s">
        <v>19</v>
      </c>
      <c r="Z24" s="10" t="s">
        <v>12</v>
      </c>
      <c r="AA24" s="10" t="s">
        <v>16</v>
      </c>
      <c r="AB24" s="10" t="s">
        <v>19</v>
      </c>
    </row>
    <row r="25" spans="2:28" x14ac:dyDescent="0.3">
      <c r="I25"/>
      <c r="J25"/>
      <c r="K25"/>
      <c r="L25"/>
      <c r="M25"/>
      <c r="P25"/>
      <c r="Q25" s="9" t="s">
        <v>15</v>
      </c>
      <c r="R25" s="9" t="s">
        <v>18</v>
      </c>
      <c r="S25" s="9">
        <v>169</v>
      </c>
      <c r="U25" s="9" t="s">
        <v>14</v>
      </c>
      <c r="V25" s="9" t="s">
        <v>18</v>
      </c>
      <c r="W25" s="9">
        <v>147</v>
      </c>
      <c r="Z25" s="9" t="s">
        <v>13</v>
      </c>
      <c r="AA25" s="9" t="s">
        <v>17</v>
      </c>
      <c r="AB25" s="9">
        <v>286</v>
      </c>
    </row>
    <row r="26" spans="2:28" x14ac:dyDescent="0.3">
      <c r="G26" s="8" t="s">
        <v>81</v>
      </c>
      <c r="I26"/>
      <c r="J26"/>
      <c r="K26"/>
      <c r="L26"/>
      <c r="M26"/>
      <c r="P26"/>
      <c r="Q26" s="9" t="s">
        <v>15</v>
      </c>
      <c r="R26" s="9" t="s">
        <v>18</v>
      </c>
      <c r="S26" s="9">
        <v>176</v>
      </c>
      <c r="U26" s="9" t="s">
        <v>14</v>
      </c>
      <c r="V26" s="9" t="s">
        <v>17</v>
      </c>
      <c r="W26" s="9">
        <v>172</v>
      </c>
      <c r="Z26" s="9" t="s">
        <v>13</v>
      </c>
      <c r="AA26" s="9" t="s">
        <v>18</v>
      </c>
      <c r="AB26" s="9">
        <v>253</v>
      </c>
    </row>
    <row r="27" spans="2:28" x14ac:dyDescent="0.3">
      <c r="G27" s="8">
        <f>G3-G24</f>
        <v>1.5774741394155711</v>
      </c>
      <c r="I27"/>
      <c r="J27"/>
      <c r="K27"/>
      <c r="L27"/>
      <c r="M27"/>
      <c r="P27"/>
      <c r="Q27" s="9" t="s">
        <v>15</v>
      </c>
      <c r="R27" s="9" t="s">
        <v>17</v>
      </c>
      <c r="S27" s="9">
        <v>207</v>
      </c>
      <c r="U27" s="9" t="s">
        <v>14</v>
      </c>
      <c r="V27" s="9" t="s">
        <v>18</v>
      </c>
      <c r="W27" s="9">
        <v>151</v>
      </c>
      <c r="Z27" s="9" t="s">
        <v>13</v>
      </c>
      <c r="AA27" s="9" t="s">
        <v>18</v>
      </c>
      <c r="AB27" s="9">
        <v>238</v>
      </c>
    </row>
    <row r="28" spans="2:28" x14ac:dyDescent="0.3">
      <c r="I28"/>
      <c r="J28"/>
      <c r="K28"/>
      <c r="L28"/>
      <c r="M28"/>
      <c r="P28"/>
      <c r="Q28"/>
      <c r="R28" s="35" t="s">
        <v>19</v>
      </c>
      <c r="S28" s="36">
        <f>AVERAGE(S25:S27)</f>
        <v>184</v>
      </c>
      <c r="U28" s="9" t="s">
        <v>14</v>
      </c>
      <c r="V28" s="9" t="s">
        <v>17</v>
      </c>
      <c r="W28" s="9">
        <v>168</v>
      </c>
      <c r="Z28" s="9" t="s">
        <v>13</v>
      </c>
      <c r="AA28" s="9" t="s">
        <v>18</v>
      </c>
      <c r="AB28" s="9">
        <v>264</v>
      </c>
    </row>
    <row r="29" spans="2:28" x14ac:dyDescent="0.3">
      <c r="I29"/>
      <c r="J29"/>
      <c r="K29"/>
      <c r="L29"/>
      <c r="M29"/>
      <c r="P29"/>
      <c r="Q29"/>
      <c r="Z29" s="9" t="s">
        <v>13</v>
      </c>
      <c r="AA29" s="9" t="s">
        <v>17</v>
      </c>
      <c r="AB29" s="9">
        <v>309</v>
      </c>
    </row>
    <row r="30" spans="2:28" x14ac:dyDescent="0.3">
      <c r="I30"/>
      <c r="J30"/>
      <c r="K30"/>
      <c r="L30"/>
      <c r="M30"/>
      <c r="P30"/>
      <c r="Q30"/>
      <c r="U30" s="8" t="s">
        <v>85</v>
      </c>
      <c r="Z30" s="9" t="s">
        <v>13</v>
      </c>
      <c r="AA30" s="9" t="s">
        <v>18</v>
      </c>
      <c r="AB30" s="9">
        <v>245</v>
      </c>
    </row>
    <row r="31" spans="2:28" x14ac:dyDescent="0.3">
      <c r="P31"/>
      <c r="Q31"/>
      <c r="U31" s="35" t="s">
        <v>19</v>
      </c>
      <c r="V31" s="35">
        <f>(W26+W28)/2</f>
        <v>170</v>
      </c>
    </row>
    <row r="32" spans="2:28" x14ac:dyDescent="0.3">
      <c r="U32" s="8" t="s">
        <v>86</v>
      </c>
      <c r="Z32" s="8" t="s">
        <v>87</v>
      </c>
    </row>
    <row r="33" spans="21:27" x14ac:dyDescent="0.3">
      <c r="U33" s="35" t="s">
        <v>19</v>
      </c>
      <c r="V33" s="35">
        <v>149</v>
      </c>
      <c r="Z33" s="35" t="s">
        <v>19</v>
      </c>
      <c r="AA33" s="35">
        <f>(AB25+AB29)/2</f>
        <v>297.5</v>
      </c>
    </row>
    <row r="35" spans="21:27" x14ac:dyDescent="0.3">
      <c r="Z35" s="8" t="s">
        <v>86</v>
      </c>
    </row>
    <row r="36" spans="21:27" x14ac:dyDescent="0.3">
      <c r="Z36" s="35" t="s">
        <v>19</v>
      </c>
      <c r="AA36" s="35">
        <f>(AB26+AB27+AB30+AB28)/4</f>
        <v>250</v>
      </c>
    </row>
  </sheetData>
  <autoFilter ref="A1:C14" xr:uid="{6B85878F-6CF7-0140-A179-1418EE20569D}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E0A-C238-684E-9165-241DE7288EEA}">
  <dimension ref="B2:H19"/>
  <sheetViews>
    <sheetView workbookViewId="0">
      <selection activeCell="F25" sqref="F25"/>
    </sheetView>
  </sheetViews>
  <sheetFormatPr baseColWidth="10" defaultRowHeight="16" x14ac:dyDescent="0.2"/>
  <cols>
    <col min="2" max="2" width="17.1640625" customWidth="1"/>
    <col min="3" max="3" width="19.33203125" customWidth="1"/>
    <col min="4" max="6" width="21.33203125" bestFit="1" customWidth="1"/>
    <col min="7" max="8" width="15.6640625" customWidth="1"/>
  </cols>
  <sheetData>
    <row r="2" spans="2:8" ht="34" customHeight="1" x14ac:dyDescent="0.25">
      <c r="B2" s="15" t="s">
        <v>19</v>
      </c>
      <c r="C2" s="15" t="s">
        <v>20</v>
      </c>
      <c r="D2" s="15">
        <v>10</v>
      </c>
      <c r="E2" s="15">
        <v>12.5</v>
      </c>
      <c r="F2" s="15">
        <v>15</v>
      </c>
      <c r="G2" s="15">
        <v>17.5</v>
      </c>
      <c r="H2" s="15">
        <v>20</v>
      </c>
    </row>
    <row r="3" spans="2:8" ht="25" x14ac:dyDescent="0.25">
      <c r="B3" s="16">
        <v>350</v>
      </c>
      <c r="C3" s="16">
        <v>10</v>
      </c>
      <c r="D3" s="16">
        <f>B3</f>
        <v>350</v>
      </c>
      <c r="E3" s="16">
        <v>365</v>
      </c>
      <c r="F3" s="16">
        <v>340</v>
      </c>
      <c r="G3" s="16">
        <v>350</v>
      </c>
      <c r="H3" s="16">
        <v>370</v>
      </c>
    </row>
    <row r="4" spans="2:8" ht="25" x14ac:dyDescent="0.25">
      <c r="B4" s="16">
        <v>400</v>
      </c>
      <c r="C4" s="16">
        <v>20</v>
      </c>
      <c r="D4" s="16">
        <v>479.29</v>
      </c>
      <c r="E4" s="16">
        <v>486.92</v>
      </c>
      <c r="F4" s="16">
        <v>503.33</v>
      </c>
      <c r="G4" s="16">
        <v>514.54999999999995</v>
      </c>
      <c r="H4" s="16">
        <v>370</v>
      </c>
    </row>
    <row r="5" spans="2:8" ht="25" x14ac:dyDescent="0.25">
      <c r="B5" s="16">
        <v>470</v>
      </c>
      <c r="C5" s="16">
        <v>30</v>
      </c>
      <c r="D5" s="16">
        <v>479.29</v>
      </c>
      <c r="E5" s="16">
        <v>486.92</v>
      </c>
      <c r="F5" s="16">
        <v>503.33</v>
      </c>
      <c r="G5" s="16">
        <v>514.54999999999995</v>
      </c>
      <c r="H5" s="16">
        <v>537.78</v>
      </c>
    </row>
    <row r="6" spans="2:8" ht="25" x14ac:dyDescent="0.25">
      <c r="B6" s="16">
        <v>550</v>
      </c>
      <c r="C6" s="16">
        <v>25</v>
      </c>
      <c r="D6" s="16">
        <v>479.29</v>
      </c>
      <c r="E6" s="16">
        <v>486.92</v>
      </c>
      <c r="F6" s="16">
        <v>503.33</v>
      </c>
      <c r="G6" s="16">
        <v>514.54999999999995</v>
      </c>
      <c r="H6" s="16">
        <v>537.78</v>
      </c>
    </row>
    <row r="7" spans="2:8" ht="25" x14ac:dyDescent="0.25">
      <c r="B7" s="16">
        <v>620</v>
      </c>
      <c r="C7" s="16">
        <v>37.5</v>
      </c>
      <c r="D7" s="16">
        <v>479.29</v>
      </c>
      <c r="E7" s="16">
        <v>486.92</v>
      </c>
      <c r="F7" s="16">
        <v>503.33</v>
      </c>
      <c r="G7" s="16">
        <v>514.54999999999995</v>
      </c>
      <c r="H7" s="16">
        <v>537.78</v>
      </c>
    </row>
    <row r="8" spans="2:8" ht="25" x14ac:dyDescent="0.25">
      <c r="B8" s="16">
        <v>380</v>
      </c>
      <c r="C8" s="16">
        <v>17.5</v>
      </c>
      <c r="D8" s="16">
        <v>479.29</v>
      </c>
      <c r="E8" s="16">
        <v>486.92</v>
      </c>
      <c r="F8" s="16">
        <v>503.33</v>
      </c>
      <c r="G8" s="16">
        <v>350</v>
      </c>
      <c r="H8" s="16">
        <v>370</v>
      </c>
    </row>
    <row r="9" spans="2:8" ht="25" x14ac:dyDescent="0.25">
      <c r="B9" s="16">
        <v>290</v>
      </c>
      <c r="C9" s="16">
        <v>15</v>
      </c>
      <c r="D9" s="16">
        <v>479.29</v>
      </c>
      <c r="E9" s="16">
        <v>486.92</v>
      </c>
      <c r="F9" s="16">
        <v>340</v>
      </c>
      <c r="G9" s="16">
        <v>350</v>
      </c>
      <c r="H9" s="16">
        <v>370</v>
      </c>
    </row>
    <row r="10" spans="2:8" ht="25" x14ac:dyDescent="0.25">
      <c r="B10" s="16">
        <v>490</v>
      </c>
      <c r="C10" s="16">
        <v>25</v>
      </c>
      <c r="D10" s="16">
        <v>479.29</v>
      </c>
      <c r="E10" s="16">
        <v>486.92</v>
      </c>
      <c r="F10" s="16">
        <v>503.33</v>
      </c>
      <c r="G10" s="16">
        <v>514.54999999999995</v>
      </c>
      <c r="H10" s="16">
        <v>537.78</v>
      </c>
    </row>
    <row r="11" spans="2:8" ht="25" x14ac:dyDescent="0.25">
      <c r="B11" s="16">
        <v>580</v>
      </c>
      <c r="C11" s="16">
        <v>27.5</v>
      </c>
      <c r="D11" s="16">
        <v>479.29</v>
      </c>
      <c r="E11" s="16">
        <v>486.92</v>
      </c>
      <c r="F11" s="16">
        <v>503.33</v>
      </c>
      <c r="G11" s="16">
        <v>514.54999999999995</v>
      </c>
      <c r="H11" s="16">
        <v>537.78</v>
      </c>
    </row>
    <row r="12" spans="2:8" ht="25" x14ac:dyDescent="0.25">
      <c r="B12" s="16">
        <v>610</v>
      </c>
      <c r="C12" s="16">
        <v>32.5</v>
      </c>
      <c r="D12" s="16">
        <v>479.29</v>
      </c>
      <c r="E12" s="16">
        <v>486.92</v>
      </c>
      <c r="F12" s="16">
        <v>503.33</v>
      </c>
      <c r="G12" s="16">
        <v>514.54999999999995</v>
      </c>
      <c r="H12" s="16">
        <v>537.78</v>
      </c>
    </row>
    <row r="13" spans="2:8" ht="25" x14ac:dyDescent="0.25">
      <c r="B13" s="16">
        <v>560</v>
      </c>
      <c r="C13" s="16">
        <v>30</v>
      </c>
      <c r="D13" s="16">
        <v>479.29</v>
      </c>
      <c r="E13" s="16">
        <v>486.92</v>
      </c>
      <c r="F13" s="16">
        <v>503.33</v>
      </c>
      <c r="G13" s="16">
        <v>514.54999999999995</v>
      </c>
      <c r="H13" s="16">
        <v>537.78</v>
      </c>
    </row>
    <row r="14" spans="2:8" ht="25" x14ac:dyDescent="0.25">
      <c r="B14" s="16">
        <v>420</v>
      </c>
      <c r="C14" s="16">
        <v>20</v>
      </c>
      <c r="D14" s="16">
        <v>479.29</v>
      </c>
      <c r="E14" s="16">
        <v>486.92</v>
      </c>
      <c r="F14" s="16">
        <v>503.33</v>
      </c>
      <c r="G14" s="16">
        <v>514.54999999999995</v>
      </c>
      <c r="H14" s="16">
        <v>370</v>
      </c>
    </row>
    <row r="15" spans="2:8" ht="25" x14ac:dyDescent="0.25">
      <c r="B15" s="16">
        <v>450</v>
      </c>
      <c r="C15" s="16">
        <v>27.5</v>
      </c>
      <c r="D15" s="16">
        <v>479.29</v>
      </c>
      <c r="E15" s="16">
        <v>486.92</v>
      </c>
      <c r="F15" s="16">
        <v>503.33</v>
      </c>
      <c r="G15" s="16">
        <v>514.54999999999995</v>
      </c>
      <c r="H15" s="16">
        <v>537.78</v>
      </c>
    </row>
    <row r="16" spans="2:8" ht="25" x14ac:dyDescent="0.25">
      <c r="B16" s="16">
        <v>510</v>
      </c>
      <c r="C16" s="16">
        <v>30</v>
      </c>
      <c r="D16" s="16">
        <v>479.29</v>
      </c>
      <c r="E16" s="16">
        <v>486.92</v>
      </c>
      <c r="F16" s="16">
        <v>503.33</v>
      </c>
      <c r="G16" s="16">
        <v>514.54999999999995</v>
      </c>
      <c r="H16" s="16">
        <v>537.78</v>
      </c>
    </row>
    <row r="17" spans="2:8" ht="25" x14ac:dyDescent="0.25">
      <c r="B17" s="18">
        <v>380</v>
      </c>
      <c r="C17" s="18">
        <v>12.5</v>
      </c>
      <c r="D17" s="18">
        <v>479.29</v>
      </c>
      <c r="E17" s="18">
        <v>365</v>
      </c>
      <c r="F17" s="18">
        <v>340</v>
      </c>
      <c r="G17" s="18">
        <v>350</v>
      </c>
      <c r="H17" s="18">
        <v>370</v>
      </c>
    </row>
    <row r="18" spans="2:8" ht="26" x14ac:dyDescent="0.25">
      <c r="B18" s="19"/>
      <c r="C18" s="20" t="s">
        <v>21</v>
      </c>
      <c r="D18" s="21">
        <f>SQRT(SUMXMY2(D3:D17,B3:B17))</f>
        <v>354.81383484864284</v>
      </c>
      <c r="E18" s="21">
        <f>SQRT(SUMXMY2(E3:E17,$B$3:$B$17))</f>
        <v>340.18660055916371</v>
      </c>
      <c r="F18" s="21">
        <f>SQRT(SUMXMY2(F3:F17,$B$3:$B$17))</f>
        <v>278.3283435081666</v>
      </c>
      <c r="G18" s="21">
        <f>SQRT(SUMXMY2(G3:G17,$B$3:$B$17))</f>
        <v>249.14398949202047</v>
      </c>
      <c r="H18" s="21">
        <f>SQRT(SUMXMY2(H3:H17,$B$3:$B$17))</f>
        <v>200.38851164675086</v>
      </c>
    </row>
    <row r="19" spans="2:8" ht="25" x14ac:dyDescent="0.25">
      <c r="D19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Introdução</vt:lpstr>
      <vt:lpstr>ïndice de Gini</vt:lpstr>
      <vt:lpstr>Planilha2</vt:lpstr>
      <vt:lpstr>Planilha1</vt:lpstr>
      <vt:lpstr>Árvore Regressão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Bergmann</dc:creator>
  <cp:lastModifiedBy>Daniel Reed Bergmann</cp:lastModifiedBy>
  <dcterms:created xsi:type="dcterms:W3CDTF">2023-07-18T09:35:09Z</dcterms:created>
  <dcterms:modified xsi:type="dcterms:W3CDTF">2023-12-18T11:37:22Z</dcterms:modified>
</cp:coreProperties>
</file>