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+xml" PartName="/xl/drawings/drawing2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dvalderramagonza_worldbank_org/Documents/SenSim Tool/JTR/Energy_reform/results/"/>
    </mc:Choice>
  </mc:AlternateContent>
  <xr:revisionPtr revIDLastSave="129" documentId="8_{C2147618-F753-454F-B002-5D0F0163563F}" xr6:coauthVersionLast="47" xr6:coauthVersionMax="47" xr10:uidLastSave="{8B532E1C-5DEA-4B9C-9CA4-54CA43D05926}"/>
  <bookViews>
    <workbookView xWindow="-108" yWindow="-108" windowWidth="23256" windowHeight="12720" activeTab="5"/>
  </bookViews>
  <sheets>
    <sheet name="Hoja1" sheetId="1" r:id="rId1"/>
    <sheet name="PNBSF_deps" sheetId="2" r:id="rId2"/>
    <sheet name="Other_params" sheetId="3" r:id="rId3"/>
    <sheet name="benefs_by_dep" sheetId="4" r:id="rId4"/>
    <sheet name="benefs_by_decile" sheetId="5" r:id="rId5"/>
    <sheet name="stats" sheetId="6" r:id="rId6"/>
    <sheet name="poverty_ineq" sheetId="7" r:id="rId7"/>
    <sheet name="beneficiaries" sheetId="8" r:id="rId8"/>
  </sheets>
  <externalReferences>
    <externalReference r:id="rId9"/>
  </externalReferences>
  <definedNames>
    <definedName name="_xlnm._FilterDatabase" localSheetId="7" hidden="true">beneficiaries!$A$1:$D$61</definedName>
    <definedName name="_xlnm._FilterDatabase" localSheetId="6" hidden="true">poverty_ineq!$A$1:$F$15</definedName>
    <definedName name="_xlnm._FilterDatabase" localSheetId="5" hidden="true">stats!$A$1:$G$21</definedName>
    <definedName name="colcodes">[1]labels!$T$2:$AB$10</definedName>
    <definedName name="colnames">[1]labels!$K$2:$S$10</definedName>
    <definedName name="GDP_2022">'[1]Uprating pmts'!$C$10</definedName>
    <definedName name="PNBSF_assign">[1]labels!$AF$2:$AF$3</definedName>
    <definedName name="policies">[1]labels!$B$2:$B$10</definedName>
    <definedName name="reforms">[1]labels!$F$3:$F$5</definedName>
    <definedName name="scenarios">[1]labels!$F$2:$F$5</definedName>
    <definedName name="Y_N">[1]labels!$AE$2:$AE$3</definedName>
  </definedNames>
  <calcPr calcId="191029" fullCalcOnLoad="true"/>
  <pivotCaches>
    <pivotCache cacheId="100" r:id="rId10"/>
    <pivotCache cacheId="10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<sst xmlns="http://schemas.openxmlformats.org/spreadsheetml/2006/main" xmlns:r="http://schemas.openxmlformats.org/officeDocument/2006/relationships" xmlns:xdr="http://schemas.openxmlformats.org/drawingml/2006/spreadsheetDrawing" count="512" uniqueCount="148">
  <si>
    <t>Baseline</t>
  </si>
  <si>
    <t>Random targeting</t>
  </si>
  <si>
    <t>PMT targeting</t>
  </si>
  <si>
    <t>Poverty (headcount ratio, %)</t>
  </si>
  <si>
    <t>Inequality (Gini points)</t>
  </si>
  <si>
    <t>Decile of disposable income after PNBSF transfer</t>
  </si>
  <si>
    <t>Percentage of households</t>
  </si>
  <si>
    <t>Marginal contributions (-)</t>
  </si>
  <si>
    <t>Simulation Parameters PNBSF</t>
  </si>
  <si>
    <t>Region/Departement</t>
  </si>
  <si>
    <t>Nombre de bénéficiares (2018)</t>
  </si>
  <si>
    <t xml:space="preserve">Montant du transfert par an </t>
  </si>
  <si>
    <t>departement</t>
  </si>
  <si>
    <t xml:space="preserve"> Departement Dakar</t>
  </si>
  <si>
    <t xml:space="preserve"> Departement Pikine</t>
  </si>
  <si>
    <t xml:space="preserve"> Departement Rufisque</t>
  </si>
  <si>
    <t xml:space="preserve"> Departement Guediawaye</t>
  </si>
  <si>
    <t xml:space="preserve">       Region Dakar</t>
  </si>
  <si>
    <t xml:space="preserve"> Departement Bignona</t>
  </si>
  <si>
    <t xml:space="preserve"> Departement Oussouye</t>
  </si>
  <si>
    <t xml:space="preserve"> Departement Ziguinchor</t>
  </si>
  <si>
    <t xml:space="preserve">      Region Ziguinchor</t>
  </si>
  <si>
    <t xml:space="preserve"> Departement Bambey</t>
  </si>
  <si>
    <t xml:space="preserve"> Departement Diourbel</t>
  </si>
  <si>
    <t xml:space="preserve"> Departement Mbacke</t>
  </si>
  <si>
    <t xml:space="preserve">      Region Diourbel</t>
  </si>
  <si>
    <t xml:space="preserve"> Departement Dagana</t>
  </si>
  <si>
    <t xml:space="preserve"> Departement Podor</t>
  </si>
  <si>
    <t xml:space="preserve"> Departement Saint Louis</t>
  </si>
  <si>
    <t xml:space="preserve">      Region Saint Louis</t>
  </si>
  <si>
    <t xml:space="preserve"> Departement Bake</t>
  </si>
  <si>
    <t xml:space="preserve"> Departement Tambacounda</t>
  </si>
  <si>
    <t xml:space="preserve"> Departement Goudiry</t>
  </si>
  <si>
    <t xml:space="preserve"> Departement Koumpentoum</t>
  </si>
  <si>
    <t xml:space="preserve">      Region Tambacounda</t>
  </si>
  <si>
    <t xml:space="preserve"> Departement Kaolack</t>
  </si>
  <si>
    <t xml:space="preserve"> Departement Nioro</t>
  </si>
  <si>
    <t xml:space="preserve"> Departement Guinguineo</t>
  </si>
  <si>
    <t xml:space="preserve">      Region Kaolack</t>
  </si>
  <si>
    <t xml:space="preserve"> Departement Mbour</t>
  </si>
  <si>
    <t xml:space="preserve"> Departement Thies</t>
  </si>
  <si>
    <t xml:space="preserve"> Departement Tivaouane</t>
  </si>
  <si>
    <t xml:space="preserve">      Region Thies</t>
  </si>
  <si>
    <t xml:space="preserve"> Departement Kebemer</t>
  </si>
  <si>
    <t xml:space="preserve"> Departement Linguere</t>
  </si>
  <si>
    <t xml:space="preserve"> Departement Louga</t>
  </si>
  <si>
    <t xml:space="preserve">      Region Louga</t>
  </si>
  <si>
    <t xml:space="preserve"> Departement Fatick</t>
  </si>
  <si>
    <t xml:space="preserve"> Departement Foundiougne</t>
  </si>
  <si>
    <t xml:space="preserve"> Departement Gossas</t>
  </si>
  <si>
    <t xml:space="preserve">      Region Fatick</t>
  </si>
  <si>
    <t xml:space="preserve"> Departement Kolda</t>
  </si>
  <si>
    <t xml:space="preserve"> Departement Velingara</t>
  </si>
  <si>
    <t xml:space="preserve"> Departement Medina Yoro Foulah</t>
  </si>
  <si>
    <t xml:space="preserve">      Region Kolda</t>
  </si>
  <si>
    <t xml:space="preserve"> Departement Matam</t>
  </si>
  <si>
    <t xml:space="preserve"> Departement Kanel</t>
  </si>
  <si>
    <t xml:space="preserve"> Departement Ranerou</t>
  </si>
  <si>
    <t xml:space="preserve">      Region Matam</t>
  </si>
  <si>
    <t xml:space="preserve"> Departement Kafrine</t>
  </si>
  <si>
    <t xml:space="preserve"> Departement Birkelane</t>
  </si>
  <si>
    <t xml:space="preserve"> Departement Koungheu</t>
  </si>
  <si>
    <t xml:space="preserve"> Departement Malem Hoddar</t>
  </si>
  <si>
    <t xml:space="preserve">      Region Kaffrine</t>
  </si>
  <si>
    <t xml:space="preserve"> Departement Kedougou</t>
  </si>
  <si>
    <t xml:space="preserve"> Departement Salemata</t>
  </si>
  <si>
    <t xml:space="preserve"> Departement Saraya</t>
  </si>
  <si>
    <t xml:space="preserve">      Region Kedougou</t>
  </si>
  <si>
    <t xml:space="preserve"> Departement Sedhiou</t>
  </si>
  <si>
    <t xml:space="preserve"> Departement Bounkiling</t>
  </si>
  <si>
    <t xml:space="preserve"> Departement Goudomp</t>
  </si>
  <si>
    <t xml:space="preserve">      Region Sedhiou</t>
  </si>
  <si>
    <t xml:space="preserve"> General</t>
  </si>
  <si>
    <t>popgrowth_20</t>
  </si>
  <si>
    <t>popgrowth_21</t>
  </si>
  <si>
    <t>popgrowth_22</t>
  </si>
  <si>
    <t>inf_20</t>
  </si>
  <si>
    <t>inf_21</t>
  </si>
  <si>
    <t>inf_22</t>
  </si>
  <si>
    <t>elec_uprating</t>
  </si>
  <si>
    <t>gdp_22</t>
  </si>
  <si>
    <t>PNBSF_benef_increase</t>
  </si>
  <si>
    <t>Nouveaux bénéficiaires</t>
  </si>
  <si>
    <t>Nombre de bénéficiaires (après réforme)</t>
  </si>
  <si>
    <t>Nombre de ménages (après réforme)</t>
  </si>
  <si>
    <t>PNBSF_transfer_increase</t>
  </si>
  <si>
    <t>Nombre de bénéficiaires (avant réforme)</t>
  </si>
  <si>
    <t>% bénéficiaires  (après réforme)</t>
  </si>
  <si>
    <t>Total # households</t>
  </si>
  <si>
    <t>Mechanism 2</t>
  </si>
  <si>
    <t>Mechanism 1</t>
  </si>
  <si>
    <t>departement</t>
  </si>
  <si>
    <t>new_beneficiaries0</t>
  </si>
  <si>
    <t>old_beneficiaries0</t>
  </si>
  <si>
    <t>hhweight0</t>
  </si>
  <si>
    <t>new_beneficiaries1</t>
  </si>
  <si>
    <t>old_beneficiaries1</t>
  </si>
  <si>
    <t>hhweight1</t>
  </si>
  <si>
    <t>yd_deciles_pc</t>
  </si>
  <si>
    <t>new_benefs_0</t>
  </si>
  <si>
    <t>new_benefs_1</t>
  </si>
  <si>
    <t>_merge</t>
  </si>
  <si>
    <t>Matched (3)</t>
  </si>
  <si>
    <t>all</t>
  </si>
  <si>
    <t>measure</t>
  </si>
  <si>
    <t>gini</t>
  </si>
  <si>
    <t>fgt0</t>
  </si>
  <si>
    <t>gini</t>
  </si>
  <si>
    <t>theil</t>
  </si>
  <si>
    <t>fgt0</t>
  </si>
  <si>
    <t>fgt1</t>
  </si>
  <si>
    <t>fgt2</t>
  </si>
  <si>
    <t>_population</t>
  </si>
  <si>
    <t>value</t>
  </si>
  <si>
    <t>variable</t>
  </si>
  <si>
    <t>yd_pc</t>
  </si>
  <si>
    <t>yd_pc</t>
  </si>
  <si>
    <t>yd_pc_pnbsf</t>
  </si>
  <si>
    <t>reference</t>
  </si>
  <si>
    <t/>
  </si>
  <si>
    <t>zref</t>
  </si>
  <si>
    <t>targeting</t>
  </si>
  <si>
    <t>Poverty (headcount ratio)</t>
  </si>
  <si>
    <t>Bottom 40%</t>
  </si>
  <si>
    <t>percentage</t>
  </si>
  <si>
    <t>households (assuming 50.000)</t>
  </si>
  <si>
    <t>households (using survey)</t>
  </si>
  <si>
    <t>yd_pc_0</t>
  </si>
  <si>
    <t>yd_pc_1</t>
  </si>
  <si>
    <t>yd_pc_2</t>
  </si>
  <si>
    <t>yd_pc_3</t>
  </si>
  <si>
    <t>yd_pc_4</t>
  </si>
  <si>
    <t>yd_pc_5</t>
  </si>
  <si>
    <t>yd_deciles_pc_0</t>
  </si>
  <si>
    <t>simulation</t>
  </si>
  <si>
    <t>0</t>
  </si>
  <si>
    <t>1</t>
  </si>
  <si>
    <t>2</t>
  </si>
  <si>
    <t>3</t>
  </si>
  <si>
    <t>4</t>
  </si>
  <si>
    <t>5</t>
  </si>
  <si>
    <t>ben_</t>
  </si>
  <si>
    <t>Row Labels</t>
  </si>
  <si>
    <t>Grand Total</t>
  </si>
  <si>
    <t>Column Labels</t>
  </si>
  <si>
    <t>orig_ben</t>
  </si>
  <si>
    <t>Sum of ben_</t>
  </si>
  <si>
    <t>Sum of value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</si>
</sst>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7">
    <numFmt numFmtId="43" formatCode="_(* #,##0.00_);_(* \(#,##0.00\);_(* &quot;-&quot;??_);_(@_)"/>
    <numFmt numFmtId="164" formatCode="&quot;$&quot;#,##0"/>
    <numFmt numFmtId="165" formatCode="0.0%"/>
    <numFmt numFmtId="166" formatCode="0.000"/>
    <numFmt numFmtId="167" formatCode="0.0000"/>
    <numFmt numFmtId="168" formatCode="0.0000%"/>
    <numFmt numFmtId="171" formatCode="0.00000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8" tint="-0.49995422223579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0" fontId="1" fillId="0" borderId="0"/>
  </cellStyleXfs>
  <cellXfs count="44">
    <xf numFmtId="0" fontId="0" fillId="0" borderId="0" xfId="0"/>
    <xf numFmtId="0" fontId="3" fillId="2" borderId="1" xfId="0" applyFont="true" applyFill="true" applyBorder="true" applyProtection="true">
      <protection locked="false"/>
    </xf>
    <xf numFmtId="0" fontId="3" fillId="2" borderId="1" xfId="0" applyFont="true" applyFill="true" applyBorder="true" applyAlignment="true" applyProtection="true">
      <alignment horizontal="center"/>
      <protection locked="false"/>
    </xf>
    <xf numFmtId="0" fontId="3" fillId="2" borderId="0" xfId="0" applyFont="true" applyFill="true" applyProtection="true">
      <protection locked="false"/>
    </xf>
    <xf numFmtId="0" fontId="4" fillId="2" borderId="2" xfId="0" applyFont="true" applyFill="true" applyBorder="true" applyAlignment="true" applyProtection="true">
      <alignment horizontal="center" vertical="center" wrapText="true"/>
      <protection locked="false"/>
    </xf>
    <xf numFmtId="1" fontId="5" fillId="2" borderId="2" xfId="0" applyNumberFormat="true" applyFont="true" applyFill="true" applyBorder="true" applyAlignment="true" applyProtection="true">
      <alignment horizontal="center" vertical="center" wrapText="true"/>
      <protection locked="false"/>
    </xf>
    <xf numFmtId="0" fontId="6" fillId="2" borderId="2" xfId="0" applyFont="true" applyFill="true" applyBorder="true" applyAlignment="true" applyProtection="true">
      <alignment horizontal="center" vertical="center" wrapText="true"/>
      <protection locked="false"/>
    </xf>
    <xf numFmtId="1" fontId="7" fillId="2" borderId="0" xfId="0" applyNumberFormat="true" applyFont="true" applyFill="true" applyAlignment="true" applyProtection="true">
      <alignment horizontal="center"/>
      <protection locked="false"/>
    </xf>
    <xf numFmtId="3" fontId="3" fillId="2" borderId="0" xfId="0" applyNumberFormat="true" applyFont="true" applyFill="true" applyAlignment="true" applyProtection="true">
      <alignment horizontal="center"/>
      <protection locked="false"/>
    </xf>
    <xf numFmtId="1" fontId="3" fillId="2" borderId="0" xfId="0" applyNumberFormat="true" applyFont="true" applyFill="true" applyAlignment="true" applyProtection="true">
      <alignment horizontal="center"/>
      <protection locked="false"/>
    </xf>
    <xf numFmtId="0" fontId="6" fillId="2" borderId="0" xfId="0" applyFont="true" applyFill="true" applyProtection="true">
      <protection locked="false"/>
    </xf>
    <xf numFmtId="0" fontId="6" fillId="2" borderId="3" xfId="0" applyFont="true" applyFill="true" applyBorder="true" applyProtection="true">
      <protection locked="false"/>
    </xf>
    <xf numFmtId="1" fontId="3" fillId="2" borderId="0" xfId="0" applyNumberFormat="true" applyFont="true" applyFill="true" applyProtection="true">
      <protection locked="false"/>
    </xf>
    <xf numFmtId="0" fontId="6" fillId="2" borderId="4" xfId="0" applyFont="true" applyFill="true" applyBorder="true" applyProtection="true">
      <protection locked="false"/>
    </xf>
    <xf numFmtId="37" fontId="4" fillId="2" borderId="4" xfId="2" applyNumberFormat="true" applyFont="true" applyFill="true" applyBorder="true" applyAlignment="true" applyProtection="true">
      <alignment horizontal="center"/>
      <protection locked="false"/>
    </xf>
    <xf numFmtId="3" fontId="3" fillId="2" borderId="4" xfId="0" applyNumberFormat="true" applyFont="true" applyFill="true" applyBorder="true" applyAlignment="true" applyProtection="true">
      <alignment horizontal="center"/>
      <protection locked="false"/>
    </xf>
    <xf numFmtId="164" fontId="0" fillId="0" borderId="4" xfId="0" applyNumberFormat="true" applyBorder="true" applyAlignment="true" applyProtection="true">
      <alignment horizontal="center"/>
      <protection locked="false"/>
    </xf>
    <xf numFmtId="0" fontId="0" fillId="0" borderId="0" xfId="0" applyAlignment="true">
      <alignment horizontal="center"/>
    </xf>
    <xf numFmtId="0" fontId="2" fillId="2" borderId="0" xfId="0" applyFont="true" applyFill="true" applyAlignment="true" applyProtection="true">
      <alignment horizontal="center"/>
      <protection locked="false"/>
    </xf>
    <xf numFmtId="165" fontId="7" fillId="2" borderId="0" xfId="1" applyNumberFormat="true" applyFont="true" applyFill="true" applyAlignment="true" applyProtection="true">
      <alignment horizontal="center"/>
      <protection locked="false"/>
    </xf>
    <xf numFmtId="0" fontId="0" fillId="0" borderId="0" xfId="0" applyAlignment="true">
      <alignment horizontal="center" vertical="center"/>
    </xf>
    <xf numFmtId="1" fontId="5" fillId="2" borderId="5" xfId="0" applyNumberFormat="true" applyFont="true" applyFill="true" applyBorder="true" applyAlignment="true" applyProtection="true">
      <alignment horizontal="center" vertical="center" wrapText="true"/>
      <protection locked="false"/>
    </xf>
    <xf numFmtId="1" fontId="5" fillId="2" borderId="4" xfId="0" applyNumberFormat="true" applyFont="true" applyFill="true" applyBorder="true" applyAlignment="true" applyProtection="true">
      <alignment horizontal="center" vertical="center" wrapText="true"/>
      <protection locked="false"/>
    </xf>
    <xf numFmtId="1" fontId="5" fillId="2" borderId="6" xfId="0" applyNumberFormat="true" applyFont="true" applyFill="true" applyBorder="true" applyAlignment="true" applyProtection="true">
      <alignment horizontal="center" vertical="center" wrapText="true"/>
      <protection locked="false"/>
    </xf>
    <xf numFmtId="1" fontId="7" fillId="3" borderId="0" xfId="0" applyNumberFormat="true" applyFont="true" applyFill="true" applyAlignment="true" applyProtection="true">
      <alignment horizontal="center"/>
      <protection locked="false"/>
    </xf>
    <xf numFmtId="1" fontId="3" fillId="3" borderId="0" xfId="0" applyNumberFormat="true" applyFont="true" applyFill="true" applyAlignment="true" applyProtection="true">
      <alignment horizontal="center"/>
      <protection locked="false"/>
    </xf>
    <xf numFmtId="1" fontId="0" fillId="0" borderId="0" xfId="0" applyNumberFormat="true"/>
    <xf numFmtId="37" fontId="0" fillId="0" borderId="0" xfId="0" applyNumberFormat="true"/>
    <xf numFmtId="2" fontId="0" fillId="0" borderId="0" xfId="0" applyNumberFormat="true"/>
    <xf numFmtId="166" fontId="0" fillId="0" borderId="0" xfId="0" applyNumberFormat="true"/>
    <xf numFmtId="2" fontId="0" fillId="0" borderId="0" xfId="1" applyNumberFormat="true" applyFont="true"/>
    <xf numFmtId="0" fontId="0" fillId="0" borderId="0" xfId="0" pivotButton="true"/>
    <xf numFmtId="0" fontId="0" fillId="0" borderId="0" xfId="0" applyNumberFormat="true"/>
    <xf numFmtId="1" fontId="0" fillId="0" borderId="0" xfId="0" applyNumberFormat="true" applyAlignment="true">
      <alignment horizontal="left"/>
    </xf>
    <xf numFmtId="0" fontId="0" fillId="0" borderId="0" xfId="0" applyAlignment="true">
      <alignment horizontal="left"/>
    </xf>
    <xf numFmtId="167" fontId="0" fillId="0" borderId="0" xfId="0" applyNumberFormat="true"/>
    <xf numFmtId="168" fontId="5" fillId="2" borderId="2" xfId="1" applyNumberFormat="true" applyFont="true" applyFill="true" applyBorder="true" applyAlignment="true" applyProtection="true">
      <alignment horizontal="center" vertical="center" wrapText="true"/>
      <protection locked="false"/>
    </xf>
    <xf numFmtId="168" fontId="0" fillId="0" borderId="0" xfId="0" applyNumberFormat="true"/>
    <xf numFmtId="0" fontId="0" fillId="0" borderId="0" xfId="0" applyAlignment="true">
      <alignment horizontal="center"/>
    </xf>
    <xf numFmtId="0" fontId="2" fillId="2" borderId="0" xfId="0" applyFont="true" applyFill="true" applyAlignment="true" applyProtection="true">
      <alignment horizontal="center"/>
      <protection locked="false"/>
    </xf>
    <xf numFmtId="0" fontId="8" fillId="0" borderId="5" xfId="0" applyFont="true" applyBorder="true" applyAlignment="true">
      <alignment horizontal="center"/>
    </xf>
    <xf numFmtId="0" fontId="8" fillId="0" borderId="4" xfId="0" applyFont="true" applyBorder="true" applyAlignment="true">
      <alignment horizontal="center"/>
    </xf>
    <xf numFmtId="0" fontId="8" fillId="0" borderId="6" xfId="0" applyFont="true" applyBorder="true" applyAlignment="true">
      <alignment horizontal="center"/>
    </xf>
    <xf numFmtId="171" fontId="5" fillId="2" borderId="2" xfId="1" applyNumberFormat="true" applyFont="true" applyFill="true" applyBorder="true" applyAlignment="true" applyProtection="true">
      <alignment horizontal="center" vertical="center" wrapText="true"/>
      <protection locked="false"/>
    </xf>
  </cellXfs>
  <cellStyles count="4">
    <cellStyle name="Millares 2" xfId="2"/>
    <cellStyle name="Normal" xfId="0" builtinId="0"/>
    <cellStyle name="Normal 4" xfId="3"/>
    <cellStyle name="Percent" xfId="1" builtinId="5"/>
  </cellStyles>
  <dxfs count="1">
    <dxf>
      <numFmt numFmtId="167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styles.xml" Type="http://schemas.openxmlformats.org/officeDocument/2006/relationships/styles" Id="rId13"/><Relationship Target="../customXml/item3.xml" Type="http://schemas.openxmlformats.org/officeDocument/2006/relationships/customXml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theme/theme1.xml" Type="http://schemas.openxmlformats.org/officeDocument/2006/relationships/theme" Id="rId12"/><Relationship Target="../customXml/item2.xml" Type="http://schemas.openxmlformats.org/officeDocument/2006/relationships/customXml" Id="rId17"/><Relationship Target="worksheets/sheet2.xml" Type="http://schemas.openxmlformats.org/officeDocument/2006/relationships/worksheet" Id="rId2"/><Relationship Target="../customXml/item1.xml" Type="http://schemas.openxmlformats.org/officeDocument/2006/relationships/customXml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pivotCache/pivotCacheDefinition2.xml" Type="http://schemas.openxmlformats.org/officeDocument/2006/relationships/pivotCacheDefinition" Id="rId11"/><Relationship Target="worksheets/sheet5.xml" Type="http://schemas.openxmlformats.org/officeDocument/2006/relationships/worksheet" Id="rId5"/><Relationship Target="pivotCache/pivotCacheDefinition1.xml" Type="http://schemas.openxmlformats.org/officeDocument/2006/relationships/pivotCacheDefinition" Id="rId10"/><Relationship Target="worksheets/sheet4.xml" Type="http://schemas.openxmlformats.org/officeDocument/2006/relationships/worksheet" Id="rId4"/><Relationship Target="externalLinks/externalLink1.xml" Type="http://schemas.openxmlformats.org/officeDocument/2006/relationships/externalLink" Id="rId9"/><Relationship Target="sharedStrings.xml" Type="http://schemas.openxmlformats.org/officeDocument/2006/relationships/sharedStrings" Id="rId1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_rels/chart5.xml.rels><?xml version="1.0" encoding="UTF-8"?><Relationships xmlns="http://schemas.openxmlformats.org/package/2006/relationships"><Relationship Target="colors5.xml" Type="http://schemas.microsoft.com/office/2011/relationships/chartColorStyle" Id="rId2"/><Relationship Target="style5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stats in levels (just for reference)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Hoja1!$B$1:$C$1</c:f>
              <c:strCache>
                <c:ptCount val="2"/>
                <c:pt idx="0">
                  <c:v>Poverty (headcount ratio, %)</c:v>
                </c:pt>
                <c:pt idx="1">
                  <c:v>Inequality (Gini points)</c:v>
                </c:pt>
              </c:strCache>
            </c:strRef>
          </c:cat>
          <c:val>
            <c:numRef>
              <c:f>Hoja1!$B$2:$C$2</c:f>
              <c:numCache>
                <c:formatCode>General</c:formatCode>
                <c:ptCount val="2"/>
                <c:pt idx="0" formatCode="0.00">
                  <c:v>38.494498958556925</c:v>
                </c:pt>
                <c:pt idx="1">
                  <c:v>37.875979999999998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B-403B-A79B-4246E63E4845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Random targeting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Hoja1!$B$1:$C$1</c:f>
              <c:strCache>
                <c:ptCount val="2"/>
                <c:pt idx="0">
                  <c:v>Poverty (headcount ratio, %)</c:v>
                </c:pt>
                <c:pt idx="1">
                  <c:v>Inequality (Gini points)</c:v>
                </c:pt>
              </c:strCache>
            </c:strRef>
          </c:cat>
          <c:val>
            <c:numRef>
              <c:f>Hoja1!$B$3:$C$3</c:f>
              <c:numCache>
                <c:formatCode>General</c:formatCode>
                <c:ptCount val="2"/>
                <c:pt idx="0" formatCode="0.00">
                  <c:v>38.424248549552132</c:v>
                </c:pt>
                <c:pt idx="1">
                  <c:v>37.846469999999997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7B-403B-A79B-4246E63E4845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PMT targeting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Hoja1!$B$1:$C$1</c:f>
              <c:strCache>
                <c:ptCount val="2"/>
                <c:pt idx="0">
                  <c:v>Poverty (headcount ratio, %)</c:v>
                </c:pt>
                <c:pt idx="1">
                  <c:v>Inequality (Gini points)</c:v>
                </c:pt>
              </c:strCache>
            </c:strRef>
          </c:cat>
          <c:val>
            <c:numRef>
              <c:f>Hoja1!$B$4:$C$4</c:f>
              <c:numCache>
                <c:formatCode>General</c:formatCode>
                <c:ptCount val="2"/>
                <c:pt idx="0" formatCode="0.00">
                  <c:v>38.424248549552132</c:v>
                </c:pt>
                <c:pt idx="1">
                  <c:v>37.846669999999996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7B-403B-A79B-4246E63E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38719"/>
        <c:axId val="277584751"/>
      </c:barChart>
      <c:catAx>
        <c:axId val="3142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4751"/>
        <c:crosses val="autoZero"/>
        <c:auto val="1"/>
        <c:lblAlgn val="ctr"/>
        <c:lblOffset val="100"/>
        <c:noMultiLvlLbl val="0"/>
      </c:catAx>
      <c:valAx>
        <c:axId val="27758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3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Hoja1!$D$9</c:f>
              <c:strCache>
                <c:ptCount val="1"/>
                <c:pt idx="0">
                  <c:v>Mechanism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Hoja1!$A$10:$A$19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Hoja1!$D$10:$D$19</c:f>
              <c:numCache>
                <c:formatCode>0.00</c:formatCode>
                <c:ptCount val="10"/>
                <c:pt idx="0">
                  <c:v>10.482988889528526</c:v>
                </c:pt>
                <c:pt idx="1">
                  <c:v>16.410492583424482</c:v>
                </c:pt>
                <c:pt idx="2">
                  <c:v>12.597624393145665</c:v>
                </c:pt>
                <c:pt idx="3">
                  <c:v>15.120987085755958</c:v>
                </c:pt>
                <c:pt idx="4">
                  <c:v>10.033964653733234</c:v>
                </c:pt>
                <c:pt idx="5">
                  <c:v>8.6984053882908317</c:v>
                </c:pt>
                <c:pt idx="6">
                  <c:v>12.76648820831654</c:v>
                </c:pt>
                <c:pt idx="7">
                  <c:v>4.0105156103083681</c:v>
                </c:pt>
                <c:pt idx="8">
                  <c:v>3.7054093988064394</c:v>
                </c:pt>
                <c:pt idx="9">
                  <c:v>6.1731237886899626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7-4F76-B60E-E2BA4AF7CDE6}"/>
            </c:ext>
          </c:extLst>
        </c:ser>
        <c:ser>
          <c:idx val="1"/>
          <c:order val="1"/>
          <c:tx>
            <c:strRef>
              <c:f>Hoja1!$E$9</c:f>
              <c:strCache>
                <c:ptCount val="1"/>
                <c:pt idx="0">
                  <c:v>Mechanism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Hoja1!$A$10:$A$19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Hoja1!$E$10:$E$19</c:f>
              <c:numCache>
                <c:formatCode>0.00</c:formatCode>
                <c:ptCount val="10"/>
                <c:pt idx="0">
                  <c:v>10.715643318728368</c:v>
                </c:pt>
                <c:pt idx="1">
                  <c:v>16.979773122861769</c:v>
                </c:pt>
                <c:pt idx="2">
                  <c:v>13.134465718344238</c:v>
                </c:pt>
                <c:pt idx="3">
                  <c:v>14.967088810195467</c:v>
                </c:pt>
                <c:pt idx="4">
                  <c:v>10.46155692935598</c:v>
                </c:pt>
                <c:pt idx="5">
                  <c:v>8.6929556049056682</c:v>
                </c:pt>
                <c:pt idx="6">
                  <c:v>12.930396334753814</c:v>
                </c:pt>
                <c:pt idx="7">
                  <c:v>3.56121081167597</c:v>
                </c:pt>
                <c:pt idx="8">
                  <c:v>2.4528339635476062</c:v>
                </c:pt>
                <c:pt idx="9">
                  <c:v>6.1040753856311136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7-4F76-B60E-E2BA4AF7C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69487791"/>
        <c:axId val="277582831"/>
      </c:barChart>
      <c:catAx>
        <c:axId val="269487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 of pre-transfer disposable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2831"/>
        <c:crosses val="autoZero"/>
        <c:auto val="1"/>
        <c:lblAlgn val="ctr"/>
        <c:lblOffset val="100"/>
        <c:noMultiLvlLbl val="0"/>
      </c:catAx>
      <c:valAx>
        <c:axId val="27758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households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8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Random targeting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Hoja1!$D$2:$E$2</c:f>
              <c:strCache>
                <c:ptCount val="2"/>
                <c:pt idx="0">
                  <c:v>Poverty (headcount ratio)</c:v>
                </c:pt>
                <c:pt idx="1">
                  <c:v>Inequality (Gini points)</c:v>
                </c:pt>
              </c:strCache>
            </c:strRef>
          </c:cat>
          <c:val>
            <c:numRef>
              <c:f>Hoja1!$D$3:$E$3</c:f>
              <c:numCache>
                <c:formatCode>0.000</c:formatCode>
                <c:ptCount val="2"/>
                <c:pt idx="0">
                  <c:v>-7.0250409004792402E-2</c:v>
                </c:pt>
                <c:pt idx="1">
                  <c:v>-2.9510000000001924E-2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4-4360-A478-5816E4B40AD9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PMT targeting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Hoja1!$D$2:$E$2</c:f>
              <c:strCache>
                <c:ptCount val="2"/>
                <c:pt idx="0">
                  <c:v>Poverty (headcount ratio)</c:v>
                </c:pt>
                <c:pt idx="1">
                  <c:v>Inequality (Gini points)</c:v>
                </c:pt>
              </c:strCache>
            </c:strRef>
          </c:cat>
          <c:val>
            <c:numRef>
              <c:f>Hoja1!$D$4:$E$4</c:f>
              <c:numCache>
                <c:formatCode>0.000</c:formatCode>
                <c:ptCount val="2"/>
                <c:pt idx="0">
                  <c:v>-7.0250409004792402E-2</c:v>
                </c:pt>
                <c:pt idx="1">
                  <c:v>-2.931000000000239E-2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4-4360-A478-5816E4B40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241039"/>
        <c:axId val="277583791"/>
      </c:barChart>
      <c:catAx>
        <c:axId val="31424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3791"/>
        <c:crosses val="autoZero"/>
        <c:auto val="1"/>
        <c:lblAlgn val="ctr"/>
        <c:lblOffset val="100"/>
        <c:noMultiLvlLbl val="0"/>
      </c:catAx>
      <c:valAx>
        <c:axId val="27758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Reduction (percentage points)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4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PNBSF_deps!$C$5:$C$63</c:f>
              <c:numCache>
                <c:formatCode>0</c:formatCode>
                <c:ptCount val="59"/>
                <c:pt idx="0">
                  <c:v>24903.490148093035</c:v>
                </c:pt>
                <c:pt idx="1">
                  <c:v>9022.6982013731194</c:v>
                </c:pt>
                <c:pt idx="2">
                  <c:v>4853.9501048546399</c:v>
                </c:pt>
                <c:pt idx="3">
                  <c:v>6122.3584027288307</c:v>
                </c:pt>
                <c:pt idx="4">
                  <c:v>44902.496857049628</c:v>
                </c:pt>
                <c:pt idx="5">
                  <c:v>9990.4585310517668</c:v>
                </c:pt>
                <c:pt idx="6">
                  <c:v>2016.3769023938185</c:v>
                </c:pt>
                <c:pt idx="7">
                  <c:v>4686.572515032065</c:v>
                </c:pt>
                <c:pt idx="8">
                  <c:v>16693.407948477648</c:v>
                </c:pt>
                <c:pt idx="9">
                  <c:v>1937.2545081186204</c:v>
                </c:pt>
                <c:pt idx="10">
                  <c:v>3331.9764486777872</c:v>
                </c:pt>
                <c:pt idx="11">
                  <c:v>7526.8772936060423</c:v>
                </c:pt>
                <c:pt idx="12">
                  <c:v>12796.108250402449</c:v>
                </c:pt>
                <c:pt idx="13">
                  <c:v>6059.591806545367</c:v>
                </c:pt>
                <c:pt idx="14">
                  <c:v>7273.0793327590263</c:v>
                </c:pt>
                <c:pt idx="15">
                  <c:v>2056.7767004855509</c:v>
                </c:pt>
                <c:pt idx="16">
                  <c:v>15389.447839789946</c:v>
                </c:pt>
                <c:pt idx="17">
                  <c:v>1169.0278539170388</c:v>
                </c:pt>
                <c:pt idx="18">
                  <c:v>23456.400048729131</c:v>
                </c:pt>
                <c:pt idx="19">
                  <c:v>1299.7915959659247</c:v>
                </c:pt>
                <c:pt idx="20">
                  <c:v>6446.3785591232236</c:v>
                </c:pt>
                <c:pt idx="21">
                  <c:v>32371.598057735322</c:v>
                </c:pt>
                <c:pt idx="22">
                  <c:v>14705.690430817691</c:v>
                </c:pt>
                <c:pt idx="23">
                  <c:v>12409.479120439259</c:v>
                </c:pt>
                <c:pt idx="24">
                  <c:v>1302.5231720790805</c:v>
                </c:pt>
                <c:pt idx="25">
                  <c:v>28417.692723336029</c:v>
                </c:pt>
                <c:pt idx="26">
                  <c:v>15743.954542685848</c:v>
                </c:pt>
                <c:pt idx="27">
                  <c:v>9137.770294376136</c:v>
                </c:pt>
                <c:pt idx="28">
                  <c:v>14760.611202478223</c:v>
                </c:pt>
                <c:pt idx="29">
                  <c:v>39642.336039540205</c:v>
                </c:pt>
                <c:pt idx="30">
                  <c:v>1914.2235609810218</c:v>
                </c:pt>
                <c:pt idx="31">
                  <c:v>3815.6859929864854</c:v>
                </c:pt>
                <c:pt idx="32">
                  <c:v>3682.0330522097797</c:v>
                </c:pt>
                <c:pt idx="33">
                  <c:v>9411.9426061772865</c:v>
                </c:pt>
                <c:pt idx="34">
                  <c:v>9166.5383176268915</c:v>
                </c:pt>
                <c:pt idx="35">
                  <c:v>11494.132926097058</c:v>
                </c:pt>
                <c:pt idx="36">
                  <c:v>1430.5553380148103</c:v>
                </c:pt>
                <c:pt idx="37">
                  <c:v>22091.226581738763</c:v>
                </c:pt>
                <c:pt idx="38">
                  <c:v>9773.2820807337212</c:v>
                </c:pt>
                <c:pt idx="39">
                  <c:v>16910.367121761905</c:v>
                </c:pt>
                <c:pt idx="40">
                  <c:v>7061.2420706398307</c:v>
                </c:pt>
                <c:pt idx="41">
                  <c:v>33744.891273135458</c:v>
                </c:pt>
                <c:pt idx="42">
                  <c:v>3854.9151156011526</c:v>
                </c:pt>
                <c:pt idx="43">
                  <c:v>2333.7219097423454</c:v>
                </c:pt>
                <c:pt idx="44">
                  <c:v>196.14561307332863</c:v>
                </c:pt>
                <c:pt idx="45">
                  <c:v>6384.7826384168266</c:v>
                </c:pt>
                <c:pt idx="46">
                  <c:v>4372.7395341147394</c:v>
                </c:pt>
                <c:pt idx="47">
                  <c:v>1145.6066816204175</c:v>
                </c:pt>
                <c:pt idx="48">
                  <c:v>5941.9044387013682</c:v>
                </c:pt>
                <c:pt idx="49">
                  <c:v>3483.5460881823165</c:v>
                </c:pt>
                <c:pt idx="50">
                  <c:v>14943.796742618842</c:v>
                </c:pt>
                <c:pt idx="51">
                  <c:v>2785.2677056412663</c:v>
                </c:pt>
                <c:pt idx="52">
                  <c:v>3972.6024834451491</c:v>
                </c:pt>
                <c:pt idx="53">
                  <c:v>2889.8373779378876</c:v>
                </c:pt>
                <c:pt idx="54">
                  <c:v>9647.707567024303</c:v>
                </c:pt>
                <c:pt idx="55">
                  <c:v>11389.52193245795</c:v>
                </c:pt>
                <c:pt idx="56">
                  <c:v>1001.6502640944649</c:v>
                </c:pt>
                <c:pt idx="57">
                  <c:v>1722.8019711584482</c:v>
                </c:pt>
                <c:pt idx="58">
                  <c:v>14113.974167710861</c:v>
                </c:pt>
              </c:numCache>
            </c:numRef>
          </c:xVal>
          <c:yVal>
            <c:numRef>
              <c:f>PNBSF_deps!$F$5:$F$63</c:f>
              <c:numCache>
                <c:formatCode>0</c:formatCode>
                <c:ptCount val="59"/>
                <c:pt idx="0">
                  <c:v>26423.122377132</c:v>
                </c:pt>
                <c:pt idx="1">
                  <c:v>9530.9621896320004</c:v>
                </c:pt>
                <c:pt idx="2">
                  <c:v>4717.9127717279998</c:v>
                </c:pt>
                <c:pt idx="3">
                  <c:v>6581.7261581759994</c:v>
                </c:pt>
                <c:pt idx="4">
                  <c:v>-1</c:v>
                </c:pt>
                <c:pt idx="5">
                  <c:v>10655.304371712</c:v>
                </c:pt>
                <c:pt idx="6">
                  <c:v>2151.3855214800001</c:v>
                </c:pt>
                <c:pt idx="7">
                  <c:v>4923.3214396080002</c:v>
                </c:pt>
                <c:pt idx="8">
                  <c:v>-1</c:v>
                </c:pt>
                <c:pt idx="9">
                  <c:v>1791.379803564</c:v>
                </c:pt>
                <c:pt idx="10">
                  <c:v>3341.6746969320002</c:v>
                </c:pt>
                <c:pt idx="11">
                  <c:v>7915.8014011439982</c:v>
                </c:pt>
                <c:pt idx="12">
                  <c:v>-1</c:v>
                </c:pt>
                <c:pt idx="13">
                  <c:v>6459.5620556999966</c:v>
                </c:pt>
                <c:pt idx="14">
                  <c:v>7738.5012878159996</c:v>
                </c:pt>
                <c:pt idx="15">
                  <c:v>1938.4091658360001</c:v>
                </c:pt>
                <c:pt idx="16">
                  <c:v>-1</c:v>
                </c:pt>
                <c:pt idx="17">
                  <c:v>1240.0196950439999</c:v>
                </c:pt>
                <c:pt idx="18">
                  <c:v>25299.86129330402</c:v>
                </c:pt>
                <c:pt idx="19">
                  <c:v>1318.9398674399999</c:v>
                </c:pt>
                <c:pt idx="20">
                  <c:v>6871.4604897120016</c:v>
                </c:pt>
                <c:pt idx="21">
                  <c:v>-1</c:v>
                </c:pt>
                <c:pt idx="22">
                  <c:v>15831.602802287989</c:v>
                </c:pt>
                <c:pt idx="23">
                  <c:v>13145.073646068009</c:v>
                </c:pt>
                <c:pt idx="24">
                  <c:v>1383.8057625599999</c:v>
                </c:pt>
                <c:pt idx="25">
                  <c:v>-1</c:v>
                </c:pt>
                <c:pt idx="26">
                  <c:v>16947.296198352</c:v>
                </c:pt>
                <c:pt idx="27">
                  <c:v>9712.5866959680006</c:v>
                </c:pt>
                <c:pt idx="28">
                  <c:v>15755.925924648</c:v>
                </c:pt>
                <c:pt idx="29">
                  <c:v>-1</c:v>
                </c:pt>
                <c:pt idx="30">
                  <c:v>1831.3804388880001</c:v>
                </c:pt>
                <c:pt idx="31">
                  <c:v>4070.33491878</c:v>
                </c:pt>
                <c:pt idx="32">
                  <c:v>3863.8451526479989</c:v>
                </c:pt>
                <c:pt idx="33">
                  <c:v>-1</c:v>
                </c:pt>
                <c:pt idx="34">
                  <c:v>9855.2916652319982</c:v>
                </c:pt>
                <c:pt idx="35">
                  <c:v>12155.868745488</c:v>
                </c:pt>
                <c:pt idx="36">
                  <c:v>1210.83004224</c:v>
                </c:pt>
                <c:pt idx="37">
                  <c:v>-1</c:v>
                </c:pt>
                <c:pt idx="38">
                  <c:v>10460.706686351999</c:v>
                </c:pt>
                <c:pt idx="39">
                  <c:v>18215.424447948</c:v>
                </c:pt>
                <c:pt idx="40">
                  <c:v>7574.1743535119986</c:v>
                </c:pt>
                <c:pt idx="41">
                  <c:v>-1</c:v>
                </c:pt>
                <c:pt idx="42">
                  <c:v>3767.6274082199998</c:v>
                </c:pt>
                <c:pt idx="43">
                  <c:v>2363.2807788720002</c:v>
                </c:pt>
                <c:pt idx="44">
                  <c:v>0</c:v>
                </c:pt>
                <c:pt idx="45">
                  <c:v>-1</c:v>
                </c:pt>
                <c:pt idx="46">
                  <c:v>4683.3176276640006</c:v>
                </c:pt>
                <c:pt idx="47">
                  <c:v>1139.4775576080001</c:v>
                </c:pt>
                <c:pt idx="48">
                  <c:v>6192.5307874560021</c:v>
                </c:pt>
                <c:pt idx="49">
                  <c:v>3630.327930215999</c:v>
                </c:pt>
                <c:pt idx="50">
                  <c:v>-1</c:v>
                </c:pt>
                <c:pt idx="51">
                  <c:v>2953.5604244639999</c:v>
                </c:pt>
                <c:pt idx="52">
                  <c:v>2646.5285208959999</c:v>
                </c:pt>
                <c:pt idx="53">
                  <c:v>3037.886088119998</c:v>
                </c:pt>
                <c:pt idx="54">
                  <c:v>-1</c:v>
                </c:pt>
                <c:pt idx="55">
                  <c:v>12235.870016135999</c:v>
                </c:pt>
                <c:pt idx="56">
                  <c:v>1029.205535904</c:v>
                </c:pt>
                <c:pt idx="57">
                  <c:v>1824.8938493759999</c:v>
                </c:pt>
                <c:pt idx="58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9-4EA0-890C-1AFC7A467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704607"/>
        <c:axId val="1664437119"/>
      </c:scatterChart>
      <c:valAx>
        <c:axId val="1695704607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Beneficiaries 2018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437119"/>
        <c:crosses val="autoZero"/>
        <c:crossBetween val="midCat"/>
      </c:valAx>
      <c:valAx>
        <c:axId val="1664437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Beneficiaries, after uprating and in survey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0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beneficiaries</a:t>
            </a:r>
            <a:r>
              <a:rPr lang="en-US" baseline="0"/>
              <a:t> by dept.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PNBSF_deps!$J$5:$J$63</c:f>
              <c:numCache>
                <c:formatCode>0</c:formatCode>
                <c:ptCount val="59"/>
                <c:pt idx="0">
                  <c:v>4925.4836361120106</c:v>
                </c:pt>
                <c:pt idx="1">
                  <c:v>1300.5611971559993</c:v>
                </c:pt>
                <c:pt idx="2">
                  <c:v>1335.1563412200003</c:v>
                </c:pt>
                <c:pt idx="3">
                  <c:v>1118.93669082</c:v>
                </c:pt>
                <c:pt idx="4">
                  <c:v>0</c:v>
                </c:pt>
                <c:pt idx="5">
                  <c:v>1876.7865654720008</c:v>
                </c:pt>
                <c:pt idx="6">
                  <c:v>325.41057385199974</c:v>
                </c:pt>
                <c:pt idx="7">
                  <c:v>922.17680895600097</c:v>
                </c:pt>
                <c:pt idx="8">
                  <c:v>0</c:v>
                </c:pt>
                <c:pt idx="9">
                  <c:v>638.92906693200007</c:v>
                </c:pt>
                <c:pt idx="10">
                  <c:v>772.98525018000146</c:v>
                </c:pt>
                <c:pt idx="11">
                  <c:v>1292.9935093920003</c:v>
                </c:pt>
                <c:pt idx="12">
                  <c:v>0</c:v>
                </c:pt>
                <c:pt idx="13">
                  <c:v>1027.0433394000001</c:v>
                </c:pt>
                <c:pt idx="14">
                  <c:v>1370.832583536001</c:v>
                </c:pt>
                <c:pt idx="15">
                  <c:v>514.60276795200002</c:v>
                </c:pt>
                <c:pt idx="16">
                  <c:v>0</c:v>
                </c:pt>
                <c:pt idx="17">
                  <c:v>131.89398674400013</c:v>
                </c:pt>
                <c:pt idx="18">
                  <c:v>4174.1203509720108</c:v>
                </c:pt>
                <c:pt idx="19">
                  <c:v>314.59959133200005</c:v>
                </c:pt>
                <c:pt idx="20">
                  <c:v>1128.6665750880002</c:v>
                </c:pt>
                <c:pt idx="21">
                  <c:v>0</c:v>
                </c:pt>
                <c:pt idx="22">
                  <c:v>2672.474878944</c:v>
                </c:pt>
                <c:pt idx="23">
                  <c:v>2361.1185823680007</c:v>
                </c:pt>
                <c:pt idx="24">
                  <c:v>203.24647137600004</c:v>
                </c:pt>
                <c:pt idx="25">
                  <c:v>0</c:v>
                </c:pt>
                <c:pt idx="26">
                  <c:v>2901.6677083680006</c:v>
                </c:pt>
                <c:pt idx="27">
                  <c:v>1664.8913080799994</c:v>
                </c:pt>
                <c:pt idx="28">
                  <c:v>2694.0968439839999</c:v>
                </c:pt>
                <c:pt idx="29">
                  <c:v>0</c:v>
                </c:pt>
                <c:pt idx="30">
                  <c:v>469.19664136799997</c:v>
                </c:pt>
                <c:pt idx="31">
                  <c:v>704.87606030400048</c:v>
                </c:pt>
                <c:pt idx="32">
                  <c:v>747.03889213200046</c:v>
                </c:pt>
                <c:pt idx="33">
                  <c:v>0</c:v>
                </c:pt>
                <c:pt idx="34">
                  <c:v>1527.5918300760022</c:v>
                </c:pt>
                <c:pt idx="35">
                  <c:v>2321.1179470439893</c:v>
                </c:pt>
                <c:pt idx="36">
                  <c:v>585.95525258399994</c:v>
                </c:pt>
                <c:pt idx="37">
                  <c:v>0</c:v>
                </c:pt>
                <c:pt idx="38">
                  <c:v>1853.0024039279997</c:v>
                </c:pt>
                <c:pt idx="39">
                  <c:v>3051.9403653960107</c:v>
                </c:pt>
                <c:pt idx="40">
                  <c:v>1116.7744943159996</c:v>
                </c:pt>
                <c:pt idx="41">
                  <c:v>0</c:v>
                </c:pt>
                <c:pt idx="42">
                  <c:v>910.2847281839995</c:v>
                </c:pt>
                <c:pt idx="43">
                  <c:v>540.54912599999989</c:v>
                </c:pt>
                <c:pt idx="44">
                  <c:v>245.409303204</c:v>
                </c:pt>
                <c:pt idx="45">
                  <c:v>0</c:v>
                </c:pt>
                <c:pt idx="46">
                  <c:v>715.68704282399995</c:v>
                </c:pt>
                <c:pt idx="47">
                  <c:v>221.62514165999983</c:v>
                </c:pt>
                <c:pt idx="48">
                  <c:v>1290.8313128880009</c:v>
                </c:pt>
                <c:pt idx="49">
                  <c:v>762.17426766000062</c:v>
                </c:pt>
                <c:pt idx="50">
                  <c:v>0</c:v>
                </c:pt>
                <c:pt idx="51">
                  <c:v>518.92716096000231</c:v>
                </c:pt>
                <c:pt idx="52">
                  <c:v>0</c:v>
                </c:pt>
                <c:pt idx="53">
                  <c:v>576.22536831600019</c:v>
                </c:pt>
                <c:pt idx="54">
                  <c:v>0</c:v>
                </c:pt>
                <c:pt idx="55">
                  <c:v>2090.8440193679999</c:v>
                </c:pt>
                <c:pt idx="56">
                  <c:v>175.13791682400006</c:v>
                </c:pt>
                <c:pt idx="57">
                  <c:v>245.40930320400025</c:v>
                </c:pt>
                <c:pt idx="58">
                  <c:v>0</c:v>
                </c:pt>
              </c:numCache>
            </c:numRef>
          </c:xVal>
          <c:yVal>
            <c:numRef>
              <c:f>PNBSF_deps!$M$5:$M$63</c:f>
              <c:numCache>
                <c:formatCode>0</c:formatCode>
                <c:ptCount val="59"/>
                <c:pt idx="0">
                  <c:v>4925.4836361120106</c:v>
                </c:pt>
                <c:pt idx="1">
                  <c:v>1300.5611971559993</c:v>
                </c:pt>
                <c:pt idx="2">
                  <c:v>1335.1563412199985</c:v>
                </c:pt>
                <c:pt idx="3">
                  <c:v>654.06444245999955</c:v>
                </c:pt>
                <c:pt idx="4">
                  <c:v>0</c:v>
                </c:pt>
                <c:pt idx="5">
                  <c:v>1876.7865654719899</c:v>
                </c:pt>
                <c:pt idx="6">
                  <c:v>325.41057385199974</c:v>
                </c:pt>
                <c:pt idx="7">
                  <c:v>790.28282221200061</c:v>
                </c:pt>
                <c:pt idx="8">
                  <c:v>0</c:v>
                </c:pt>
                <c:pt idx="9">
                  <c:v>638.92906693200007</c:v>
                </c:pt>
                <c:pt idx="10">
                  <c:v>656.2266389639999</c:v>
                </c:pt>
                <c:pt idx="11">
                  <c:v>1292.9935093920003</c:v>
                </c:pt>
                <c:pt idx="12">
                  <c:v>0</c:v>
                </c:pt>
                <c:pt idx="13">
                  <c:v>1027.0433394000011</c:v>
                </c:pt>
                <c:pt idx="14">
                  <c:v>1071.3683677319987</c:v>
                </c:pt>
                <c:pt idx="15">
                  <c:v>514.60276795200002</c:v>
                </c:pt>
                <c:pt idx="16">
                  <c:v>0</c:v>
                </c:pt>
                <c:pt idx="17">
                  <c:v>0</c:v>
                </c:pt>
                <c:pt idx="18">
                  <c:v>4174.1203509720108</c:v>
                </c:pt>
                <c:pt idx="19">
                  <c:v>314.59959133200005</c:v>
                </c:pt>
                <c:pt idx="20">
                  <c:v>1128.6665750879993</c:v>
                </c:pt>
                <c:pt idx="21">
                  <c:v>0</c:v>
                </c:pt>
                <c:pt idx="22">
                  <c:v>2501.6613551280007</c:v>
                </c:pt>
                <c:pt idx="23">
                  <c:v>2361.1185823679916</c:v>
                </c:pt>
                <c:pt idx="24">
                  <c:v>0</c:v>
                </c:pt>
                <c:pt idx="25">
                  <c:v>0</c:v>
                </c:pt>
                <c:pt idx="26">
                  <c:v>2901.6677083680006</c:v>
                </c:pt>
                <c:pt idx="27">
                  <c:v>1664.8913080799994</c:v>
                </c:pt>
                <c:pt idx="28">
                  <c:v>2694.0968439839999</c:v>
                </c:pt>
                <c:pt idx="29">
                  <c:v>0</c:v>
                </c:pt>
                <c:pt idx="30">
                  <c:v>353.51912840399996</c:v>
                </c:pt>
                <c:pt idx="31">
                  <c:v>578.38756481999962</c:v>
                </c:pt>
                <c:pt idx="32">
                  <c:v>632.44247742000016</c:v>
                </c:pt>
                <c:pt idx="33">
                  <c:v>0</c:v>
                </c:pt>
                <c:pt idx="34">
                  <c:v>1441.103969916001</c:v>
                </c:pt>
                <c:pt idx="35">
                  <c:v>2321.1179470439893</c:v>
                </c:pt>
                <c:pt idx="36">
                  <c:v>385.95207596399996</c:v>
                </c:pt>
                <c:pt idx="37">
                  <c:v>0</c:v>
                </c:pt>
                <c:pt idx="38">
                  <c:v>1853.0024039279997</c:v>
                </c:pt>
                <c:pt idx="39">
                  <c:v>3051.9403653959998</c:v>
                </c:pt>
                <c:pt idx="40">
                  <c:v>1116.7744943159996</c:v>
                </c:pt>
                <c:pt idx="41">
                  <c:v>0</c:v>
                </c:pt>
                <c:pt idx="42">
                  <c:v>910.28472818400041</c:v>
                </c:pt>
                <c:pt idx="43">
                  <c:v>540.54912599999989</c:v>
                </c:pt>
                <c:pt idx="44">
                  <c:v>245.409303204</c:v>
                </c:pt>
                <c:pt idx="45">
                  <c:v>0</c:v>
                </c:pt>
                <c:pt idx="46">
                  <c:v>715.68704282399995</c:v>
                </c:pt>
                <c:pt idx="47">
                  <c:v>221.62514165999983</c:v>
                </c:pt>
                <c:pt idx="48">
                  <c:v>1290.831312888</c:v>
                </c:pt>
                <c:pt idx="49">
                  <c:v>621.63149490000069</c:v>
                </c:pt>
                <c:pt idx="50">
                  <c:v>0</c:v>
                </c:pt>
                <c:pt idx="51">
                  <c:v>518.92716096000095</c:v>
                </c:pt>
                <c:pt idx="52">
                  <c:v>-9.0949470177292824E-13</c:v>
                </c:pt>
                <c:pt idx="53">
                  <c:v>576.2253683160011</c:v>
                </c:pt>
                <c:pt idx="54">
                  <c:v>0</c:v>
                </c:pt>
                <c:pt idx="55">
                  <c:v>2090.8440193679999</c:v>
                </c:pt>
                <c:pt idx="56">
                  <c:v>175.13791682400006</c:v>
                </c:pt>
                <c:pt idx="57">
                  <c:v>245.40930320400025</c:v>
                </c:pt>
                <c:pt idx="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1-48FA-BAB7-7F04EF6F1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964703"/>
        <c:axId val="2112447631"/>
      </c:scatterChart>
      <c:valAx>
        <c:axId val="181396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 targeting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47631"/>
        <c:crosses val="autoZero"/>
        <c:crossBetween val="midCat"/>
      </c:valAx>
      <c:valAx>
        <c:axId val="2112447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PMT Targeting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64703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_rels/drawing2.xml.rels><?xml version="1.0" encoding="UTF-8"?><Relationships xmlns="http://schemas.openxmlformats.org/package/2006/relationships"><Relationship Target="../charts/chart5.xml" Type="http://schemas.openxmlformats.org/officeDocument/2006/relationships/chart" Id="rId2"/><Relationship Target="../charts/chart4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350520</xdr:colOff>
      <xdr:row>0</xdr:row>
      <xdr:rowOff>0</xdr:rowOff>
    </xdr:from>
    <xdr:to>
      <xdr:col>16</xdr:col>
      <xdr:colOff>167640</xdr:colOff>
      <xdr:row>15</xdr:row>
      <xdr:rowOff>0</xdr:rowOff>
    </xdr:to>
    <xdr:graphicFrame macro="">
      <xdr:nvGraphicFramePr>
        <xdr:cNvPr id="2" name="Gráfico 1">
          <a:extLst>
            <a:ext xmlns:a16="http://schemas.microsoft.com/office/drawing/2014/main" uri="{FF2B5EF4-FFF2-40B4-BE49-F238E27FC236}">
              <a16:creationId xmlns:a16="http://schemas.microsoft.com/office/drawing/2014/main" id="{293EE899-67D2-392B-F584-5D532D8E3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373380</xdr:colOff>
      <xdr:row>22</xdr:row>
      <xdr:rowOff>11430</xdr:rowOff>
    </xdr:from>
    <xdr:to>
      <xdr:col>10</xdr:col>
      <xdr:colOff>502920</xdr:colOff>
      <xdr:row>37</xdr:row>
      <xdr:rowOff>11430</xdr:rowOff>
    </xdr:to>
    <xdr:graphicFrame macro="">
      <xdr:nvGraphicFramePr>
        <xdr:cNvPr id="3" name="Gráfico 2">
          <a:extLst>
            <a:ext xmlns:a16="http://schemas.microsoft.com/office/drawing/2014/main" uri="{FF2B5EF4-FFF2-40B4-BE49-F238E27FC236}">
              <a16:creationId xmlns:a16="http://schemas.microsoft.com/office/drawing/2014/main" id="{A2894BB0-8CB1-601E-966C-590ABF4E3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1150620</xdr:colOff>
      <xdr:row>22</xdr:row>
      <xdr:rowOff>3810</xdr:rowOff>
    </xdr:from>
    <xdr:to>
      <xdr:col>5</xdr:col>
      <xdr:colOff>22860</xdr:colOff>
      <xdr:row>37</xdr:row>
      <xdr:rowOff>3810</xdr:rowOff>
    </xdr:to>
    <xdr:graphicFrame macro="">
      <xdr:nvGraphicFramePr>
        <xdr:cNvPr id="4" name="Gráfico 3">
          <a:extLst>
            <a:ext xmlns:a16="http://schemas.microsoft.com/office/drawing/2014/main" uri="{FF2B5EF4-FFF2-40B4-BE49-F238E27FC236}">
              <a16:creationId xmlns:a16="http://schemas.microsoft.com/office/drawing/2014/main" id="{01079B0E-460B-BCD3-5D2B-428732F49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4</xdr:col>
      <xdr:colOff>280851</xdr:colOff>
      <xdr:row>6</xdr:row>
      <xdr:rowOff>76202</xdr:rowOff>
    </xdr:from>
    <xdr:to>
      <xdr:col>7</xdr:col>
      <xdr:colOff>937259</xdr:colOff>
      <xdr:row>28</xdr:row>
      <xdr:rowOff>102327</xdr:rowOff>
    </xdr:to>
    <xdr:graphicFrame macro="">
      <xdr:nvGraphicFramePr>
        <xdr:cNvPr id="2" name="Gráfico 1">
          <a:extLst>
            <a:ext xmlns:a16="http://schemas.microsoft.com/office/drawing/2014/main" uri="{FF2B5EF4-FFF2-40B4-BE49-F238E27FC236}">
              <a16:creationId xmlns:a16="http://schemas.microsoft.com/office/drawing/2014/main" id="{A3164A08-672B-F2D9-8BB7-9876B7129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1110342</xdr:colOff>
      <xdr:row>7</xdr:row>
      <xdr:rowOff>130629</xdr:rowOff>
    </xdr:from>
    <xdr:to>
      <xdr:col>9</xdr:col>
      <xdr:colOff>1371600</xdr:colOff>
      <xdr:row>25</xdr:row>
      <xdr:rowOff>97970</xdr:rowOff>
    </xdr:to>
    <xdr:graphicFrame macro="">
      <xdr:nvGraphicFramePr>
        <xdr:cNvPr id="3" name="Gráfico 2">
          <a:extLst>
            <a:ext xmlns:a16="http://schemas.microsoft.com/office/drawing/2014/main" uri="{FF2B5EF4-FFF2-40B4-BE49-F238E27FC236}">
              <a16:creationId xmlns:a16="http://schemas.microsoft.com/office/drawing/2014/main" id="{72E1719D-8C7A-5CB8-174F-BF5377535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?><Relationships xmlns="http://schemas.openxmlformats.org/package/2006/relationships"><Relationship TargetMode="External" Target="simul_results_mitigation_PSIA.xlsx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ity -BaU Reform"/>
      <sheetName val="Carburants - BaU Reform"/>
      <sheetName val="Hoja1"/>
      <sheetName val="VolumesFuels"/>
      <sheetName val="FuelBaskets"/>
      <sheetName val="Fuel_Simplified"/>
      <sheetName val="Fuel_pmts"/>
      <sheetName val="Fuel_prices_info"/>
      <sheetName val="elec_pmts_info"/>
      <sheetName val="labels"/>
      <sheetName val="single_policy"/>
      <sheetName val="To do"/>
      <sheetName val="Uprating pmts"/>
      <sheetName val="PNBSF_deps"/>
      <sheetName val="Parameters"/>
      <sheetName val="Summary Reforms"/>
      <sheetName val="Elec_Coverage"/>
      <sheetName val="Fuels_Coverage"/>
      <sheetName val="RI"/>
      <sheetName val="AI"/>
      <sheetName val="RI_Con"/>
      <sheetName val="Marginal Contributions"/>
      <sheetName val="Prices_fuels"/>
      <sheetName val="Fiscal Gains"/>
      <sheetName val="Decile Inc. Comparisons"/>
      <sheetName val="Decile shares RI"/>
      <sheetName val="UpratingMatch"/>
      <sheetName val="MC Comparisons"/>
      <sheetName val="F1"/>
      <sheetName val="stats"/>
      <sheetName val="calibdata"/>
      <sheetName val="elec_cost_deciles"/>
      <sheetName val="tab_elec_tranches"/>
      <sheetName val="GraficasPolicyNo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Electricity VAT</v>
          </cell>
          <cell r="F2" t="str">
            <v>Baseline</v>
          </cell>
          <cell r="K2" t="str">
            <v>Electricity VAT</v>
          </cell>
          <cell r="L2" t="str">
            <v>Electricity Subsidies</v>
          </cell>
          <cell r="M2" t="str">
            <v>Electricity Total</v>
          </cell>
          <cell r="N2" t="str">
            <v>Fuel VAT</v>
          </cell>
          <cell r="O2" t="str">
            <v>Fuel Subsidies</v>
          </cell>
          <cell r="P2" t="str">
            <v>Fuel Total</v>
          </cell>
          <cell r="Q2" t="str">
            <v>All Policies</v>
          </cell>
          <cell r="R2" t="str">
            <v>Mitigation PNBSF</v>
          </cell>
          <cell r="S2" t="str">
            <v>All Policies+Mitigation</v>
          </cell>
          <cell r="T2" t="str">
            <v>Electricity VAT</v>
          </cell>
          <cell r="U2" t="str">
            <v>Electricity Subsidies</v>
          </cell>
          <cell r="V2" t="str">
            <v>Electricity Total</v>
          </cell>
          <cell r="W2" t="str">
            <v>Fuel VAT</v>
          </cell>
          <cell r="X2" t="str">
            <v>Fuel Subsidies</v>
          </cell>
          <cell r="Y2" t="str">
            <v>Fuel Total</v>
          </cell>
          <cell r="Z2" t="str">
            <v>All Policies</v>
          </cell>
          <cell r="AA2" t="str">
            <v>Mitigation PNBSF</v>
          </cell>
          <cell r="AB2" t="str">
            <v>All Policies+Mitigation</v>
          </cell>
          <cell r="AE2" t="str">
            <v>Yes</v>
          </cell>
          <cell r="AF2" t="str">
            <v>Random</v>
          </cell>
        </row>
        <row r="3">
          <cell r="B3" t="str">
            <v>Electricity Subsidies</v>
          </cell>
          <cell r="F3" t="str">
            <v>Reform 1</v>
          </cell>
          <cell r="K3" t="str">
            <v>VAT</v>
          </cell>
          <cell r="L3" t="str">
            <v>Direct</v>
          </cell>
          <cell r="M3" t="str">
            <v>VAT</v>
          </cell>
          <cell r="N3" t="str">
            <v>VAT</v>
          </cell>
          <cell r="O3" t="str">
            <v>Direct</v>
          </cell>
          <cell r="P3" t="str">
            <v>VAT</v>
          </cell>
          <cell r="Q3" t="str">
            <v>VAT</v>
          </cell>
          <cell r="R3" t="str">
            <v>Mitigation PNBSF</v>
          </cell>
          <cell r="S3" t="str">
            <v>Total energy policies</v>
          </cell>
          <cell r="T3" t="str">
            <v>vat_elec</v>
          </cell>
          <cell r="U3" t="str">
            <v>subsidy_elec_direct</v>
          </cell>
          <cell r="V3" t="str">
            <v>vat_elec</v>
          </cell>
          <cell r="W3" t="str">
            <v>vat_fuel</v>
          </cell>
          <cell r="X3" t="str">
            <v>subsidy_fuel_direct</v>
          </cell>
          <cell r="Y3" t="str">
            <v>vat_fuel</v>
          </cell>
          <cell r="Z3" t="str">
            <v>all_tax</v>
          </cell>
          <cell r="AA3" t="str">
            <v>am_new_pnbsf</v>
          </cell>
          <cell r="AB3" t="str">
            <v>all_policies</v>
          </cell>
          <cell r="AE3" t="str">
            <v>No</v>
          </cell>
          <cell r="AF3" t="str">
            <v>PMT</v>
          </cell>
        </row>
        <row r="4">
          <cell r="B4" t="str">
            <v>Electricity Total</v>
          </cell>
          <cell r="F4" t="str">
            <v>Reform 2</v>
          </cell>
          <cell r="L4" t="str">
            <v>Indirect</v>
          </cell>
          <cell r="M4" t="str">
            <v>Subsidies</v>
          </cell>
          <cell r="O4" t="str">
            <v>Indirect</v>
          </cell>
          <cell r="P4" t="str">
            <v>Subsidies</v>
          </cell>
          <cell r="Q4" t="str">
            <v>Subsidies</v>
          </cell>
          <cell r="S4" t="str">
            <v>Mitigation PNBSF</v>
          </cell>
          <cell r="U4" t="str">
            <v>subsidy_elec_indirect</v>
          </cell>
          <cell r="V4" t="str">
            <v>subsidy_elec</v>
          </cell>
          <cell r="X4" t="str">
            <v>subsidy_fuel_indirect</v>
          </cell>
          <cell r="Y4" t="str">
            <v>subsidy_fuel</v>
          </cell>
          <cell r="Z4" t="str">
            <v>all_subs</v>
          </cell>
          <cell r="AB4" t="str">
            <v>am_new_pnbsf</v>
          </cell>
        </row>
        <row r="5">
          <cell r="B5" t="str">
            <v>Fuel VAT</v>
          </cell>
          <cell r="F5" t="str">
            <v>Reform 3</v>
          </cell>
          <cell r="L5" t="str">
            <v>Total</v>
          </cell>
          <cell r="M5" t="str">
            <v>Total</v>
          </cell>
          <cell r="O5" t="str">
            <v>Total</v>
          </cell>
          <cell r="P5" t="str">
            <v>Total</v>
          </cell>
          <cell r="Q5" t="str">
            <v>Total</v>
          </cell>
          <cell r="S5" t="str">
            <v>Total+PNBSF</v>
          </cell>
          <cell r="U5" t="str">
            <v>subsidy_elec</v>
          </cell>
          <cell r="V5" t="str">
            <v>all_elec</v>
          </cell>
          <cell r="X5" t="str">
            <v>subsidy_fuel</v>
          </cell>
          <cell r="Y5" t="str">
            <v>all_fuel</v>
          </cell>
          <cell r="Z5" t="str">
            <v>all_policies</v>
          </cell>
          <cell r="AB5" t="str">
            <v>all_policies_miti</v>
          </cell>
        </row>
        <row r="6">
          <cell r="B6" t="str">
            <v>Fuel Subsidies</v>
          </cell>
        </row>
        <row r="7">
          <cell r="B7" t="str">
            <v>Fuel Total</v>
          </cell>
        </row>
        <row r="8">
          <cell r="B8" t="str">
            <v>All Policies</v>
          </cell>
        </row>
        <row r="9">
          <cell r="B9" t="str">
            <v>Mitigation PNBSF</v>
          </cell>
        </row>
        <row r="10">
          <cell r="B10" t="str">
            <v>All Policies+Mitigation</v>
          </cell>
        </row>
      </sheetData>
      <sheetData sheetId="10"/>
      <sheetData sheetId="11"/>
      <sheetData sheetId="12">
        <row r="10">
          <cell r="C10">
            <v>16485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pivotCache/_rels/pivotCacheDefinition1.xml.rels><?xml version="1.0" encoding="UTF-8"?><Relationships xmlns="http://schemas.openxmlformats.org/package/2006/relationships"><Relationship Target="pivotCacheRecords1.xml" Type="http://schemas.openxmlformats.org/officeDocument/2006/relationships/pivotCacheRecords" Id="rId1"/></Relationships>
</file>

<file path=xl/pivotCache/_rels/pivotCacheDefinition2.xml.rels><?xml version="1.0" encoding="UTF-8"?><Relationships xmlns="http://schemas.openxmlformats.org/package/2006/relationships"><Relationship Target="pivotCacheRecords2.xml" Type="http://schemas.openxmlformats.org/officeDocument/2006/relationships/pivotCacheRecords" Id="rId1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Valderrama Gonzalez" refreshedDate="45012.063642939815" createdVersion="8" refreshedVersion="8" minRefreshableVersion="3" recordCount="14" xr:uid="{2458ABA9-CDEB-4051-993C-03EF4733F004}">
  <cacheSource type="worksheet">
    <worksheetSource ref="A1:F15" sheet="poverty_ineq"/>
  </cacheSource>
  <cacheFields count="6">
    <cacheField name="all" numFmtId="1">
      <sharedItems containsSemiMixedTypes="0" containsString="0" containsNumber="1" containsInteger="1" minValue="1" maxValue="1"/>
    </cacheField>
    <cacheField name="measure" numFmtId="0">
      <sharedItems count="2">
        <s v="gini"/>
        <s v="fgt0"/>
      </sharedItems>
    </cacheField>
    <cacheField name="_population" numFmtId="1">
      <sharedItems containsSemiMixedTypes="0" containsString="0" containsNumber="1" minValue="17258998.467498779" maxValue="17258998.467498779"/>
    </cacheField>
    <cacheField name="value" numFmtId="1">
      <sharedItems containsSemiMixedTypes="0" containsString="0" containsNumber="1" minValue="37.590470000000003" maxValue="38.517863561477277"/>
    </cacheField>
    <cacheField name="variable" numFmtId="0">
      <sharedItems count="7">
        <s v="yd_pc"/>
        <s v="yd_pc_0"/>
        <s v="yd_pc_1"/>
        <s v="yd_pc_2"/>
        <s v="yd_pc_3"/>
        <s v="yd_pc_4"/>
        <s v="yd_pc_5"/>
      </sharedItems>
    </cacheField>
    <cacheField name="refer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Valderrama Gonzalez" refreshedDate="45012.063754282404" createdVersion="8" refreshedVersion="8" minRefreshableVersion="3" recordCount="60" xr:uid="{295BE23B-7A76-4CA7-BF10-77E9A1B4CF8C}">
  <cacheSource type="worksheet">
    <worksheetSource ref="A1:D61" sheet="beneficiaries"/>
  </cacheSource>
  <cacheFields count="4">
    <cacheField name="yd_deciles_pc_0" numFmtId="1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imulation" numFmtId="0">
      <sharedItems count="6">
        <s v="0"/>
        <s v="1"/>
        <s v="2"/>
        <s v="3"/>
        <s v="4"/>
        <s v="5"/>
      </sharedItems>
    </cacheField>
    <cacheField name="orig_ben" numFmtId="1">
      <sharedItems containsSemiMixedTypes="0" containsString="0" containsNumber="1" minValue="3.2659978192920001" maxValue="75.180653542331996"/>
    </cacheField>
    <cacheField name="ben_" numFmtId="1">
      <sharedItems containsSemiMixedTypes="0" containsString="0" containsNumber="1" minValue="2.584905920532" maxValue="73.0941339159720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"/>
    <x v="0"/>
    <n v="17258998.467498779"/>
    <n v="37.85107"/>
    <x v="0"/>
    <s v=""/>
  </r>
  <r>
    <n v="1"/>
    <x v="1"/>
    <n v="17258998.467498779"/>
    <n v="38.494498958556932"/>
    <x v="0"/>
    <s v="zref"/>
  </r>
  <r>
    <n v="1"/>
    <x v="0"/>
    <n v="17258998.467498779"/>
    <n v="37.892769999999999"/>
    <x v="1"/>
    <s v=""/>
  </r>
  <r>
    <n v="1"/>
    <x v="1"/>
    <n v="17258998.467498779"/>
    <n v="38.517863561477277"/>
    <x v="1"/>
    <s v="zref"/>
  </r>
  <r>
    <n v="1"/>
    <x v="0"/>
    <n v="17258998.467498779"/>
    <n v="37.878869999999999"/>
    <x v="2"/>
    <s v=""/>
  </r>
  <r>
    <n v="1"/>
    <x v="1"/>
    <n v="17258998.467498779"/>
    <n v="38.404654857811309"/>
    <x v="2"/>
    <s v="zref"/>
  </r>
  <r>
    <n v="1"/>
    <x v="0"/>
    <n v="17258998.467498779"/>
    <n v="37.838909999999998"/>
    <x v="3"/>
    <s v=""/>
  </r>
  <r>
    <n v="1"/>
    <x v="1"/>
    <n v="17258998.467498779"/>
    <n v="38.387297399405682"/>
    <x v="3"/>
    <s v="zref"/>
  </r>
  <r>
    <n v="1"/>
    <x v="0"/>
    <n v="17258998.467498779"/>
    <n v="37.675579999999997"/>
    <x v="4"/>
    <s v=""/>
  </r>
  <r>
    <n v="1"/>
    <x v="1"/>
    <n v="17258998.467498779"/>
    <n v="38.21461857300848"/>
    <x v="4"/>
    <s v="zref"/>
  </r>
  <r>
    <n v="1"/>
    <x v="0"/>
    <n v="17258998.467498779"/>
    <n v="37.805140000000002"/>
    <x v="5"/>
    <s v=""/>
  </r>
  <r>
    <n v="1"/>
    <x v="1"/>
    <n v="17258998.467498779"/>
    <n v="38.35563930121387"/>
    <x v="5"/>
    <s v="zref"/>
  </r>
  <r>
    <n v="1"/>
    <x v="0"/>
    <n v="17258998.467498779"/>
    <n v="37.590470000000003"/>
    <x v="6"/>
    <s v=""/>
  </r>
  <r>
    <n v="1"/>
    <x v="1"/>
    <n v="17258998.467498779"/>
    <n v="38.091174541764062"/>
    <x v="6"/>
    <s v="zref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75.180653542331996"/>
    <n v="73.094133915972023"/>
  </r>
  <r>
    <x v="0"/>
    <x v="1"/>
    <n v="75.180653542331996"/>
    <n v="2.8151798482079999"/>
  </r>
  <r>
    <x v="0"/>
    <x v="2"/>
    <n v="75.180653542331996"/>
    <n v="10.487734142652"/>
  </r>
  <r>
    <x v="0"/>
    <x v="3"/>
    <n v="75.180653542331996"/>
    <n v="73.094133915972023"/>
  </r>
  <r>
    <x v="0"/>
    <x v="4"/>
    <n v="75.180653542331996"/>
    <n v="73.094133915972023"/>
  </r>
  <r>
    <x v="0"/>
    <x v="5"/>
    <n v="75.180653542331996"/>
    <n v="73.094133915972023"/>
  </r>
  <r>
    <x v="1"/>
    <x v="0"/>
    <n v="56.02899800815198"/>
    <n v="53.49598480371597"/>
  </r>
  <r>
    <x v="1"/>
    <x v="1"/>
    <n v="56.02899800815198"/>
    <n v="5.1535953672839998"/>
  </r>
  <r>
    <x v="1"/>
    <x v="2"/>
    <n v="56.02899800815198"/>
    <n v="16.828375390632001"/>
  </r>
  <r>
    <x v="1"/>
    <x v="3"/>
    <n v="56.02899800815198"/>
    <n v="53.49598480371597"/>
  </r>
  <r>
    <x v="1"/>
    <x v="4"/>
    <n v="56.02899800815198"/>
    <n v="53.49598480371597"/>
  </r>
  <r>
    <x v="1"/>
    <x v="5"/>
    <n v="56.02899800815198"/>
    <n v="53.49598480371597"/>
  </r>
  <r>
    <x v="2"/>
    <x v="0"/>
    <n v="52.102449156888063"/>
    <n v="49.53700300489205"/>
  </r>
  <r>
    <x v="2"/>
    <x v="1"/>
    <n v="52.102449156888063"/>
    <n v="5.6736036264959999"/>
  </r>
  <r>
    <x v="2"/>
    <x v="2"/>
    <n v="52.102449156888063"/>
    <n v="14.040222998723999"/>
  </r>
  <r>
    <x v="2"/>
    <x v="3"/>
    <n v="52.102449156888063"/>
    <n v="49.53700300489205"/>
  </r>
  <r>
    <x v="2"/>
    <x v="4"/>
    <n v="52.102449156888063"/>
    <n v="49.53700300489205"/>
  </r>
  <r>
    <x v="2"/>
    <x v="5"/>
    <n v="52.102449156888063"/>
    <n v="49.53700300489205"/>
  </r>
  <r>
    <x v="3"/>
    <x v="0"/>
    <n v="34.595144063999982"/>
    <n v="32.189700453299999"/>
  </r>
  <r>
    <x v="3"/>
    <x v="1"/>
    <n v="34.595144063999982"/>
    <n v="11.06504060922"/>
  </r>
  <r>
    <x v="3"/>
    <x v="2"/>
    <n v="34.595144063999982"/>
    <n v="13.571026357356001"/>
  </r>
  <r>
    <x v="3"/>
    <x v="3"/>
    <n v="34.595144063999982"/>
    <n v="32.189700453299999"/>
  </r>
  <r>
    <x v="3"/>
    <x v="4"/>
    <n v="34.595144063999982"/>
    <n v="32.189700453299999"/>
  </r>
  <r>
    <x v="3"/>
    <x v="5"/>
    <n v="34.595144063999982"/>
    <n v="32.189700453299999"/>
  </r>
  <r>
    <x v="4"/>
    <x v="0"/>
    <n v="28.492344431460001"/>
    <n v="25.537702908743992"/>
  </r>
  <r>
    <x v="4"/>
    <x v="1"/>
    <n v="28.492344431460001"/>
    <n v="8.5633792540919984"/>
  </r>
  <r>
    <x v="4"/>
    <x v="2"/>
    <n v="28.492344431460001"/>
    <n v="11.05206743019599"/>
  </r>
  <r>
    <x v="4"/>
    <x v="3"/>
    <n v="28.492344431460001"/>
    <n v="25.537702908743992"/>
  </r>
  <r>
    <x v="4"/>
    <x v="4"/>
    <n v="28.492344431460001"/>
    <n v="25.537702908743992"/>
  </r>
  <r>
    <x v="4"/>
    <x v="5"/>
    <n v="28.492344431460001"/>
    <n v="25.537702908743992"/>
  </r>
  <r>
    <x v="5"/>
    <x v="0"/>
    <n v="23.55713091107998"/>
    <n v="21.637100415527989"/>
  </r>
  <r>
    <x v="5"/>
    <x v="1"/>
    <n v="23.55713091107998"/>
    <n v="11.505047597783999"/>
  </r>
  <r>
    <x v="5"/>
    <x v="2"/>
    <n v="23.55713091107998"/>
    <n v="8.4952700642160011"/>
  </r>
  <r>
    <x v="5"/>
    <x v="3"/>
    <n v="23.55713091107998"/>
    <n v="21.637100415527989"/>
  </r>
  <r>
    <x v="5"/>
    <x v="4"/>
    <n v="23.55713091107998"/>
    <n v="21.637100415527989"/>
  </r>
  <r>
    <x v="5"/>
    <x v="5"/>
    <n v="23.55713091107998"/>
    <n v="21.637100415527989"/>
  </r>
  <r>
    <x v="6"/>
    <x v="0"/>
    <n v="19.073816460035989"/>
    <n v="16.759185102503999"/>
  </r>
  <r>
    <x v="6"/>
    <x v="1"/>
    <n v="19.073816460035989"/>
    <n v="11.113690030560001"/>
  </r>
  <r>
    <x v="6"/>
    <x v="2"/>
    <n v="19.073816460035989"/>
    <n v="12.354790823856"/>
  </r>
  <r>
    <x v="6"/>
    <x v="3"/>
    <n v="19.073816460035989"/>
    <n v="16.759185102503999"/>
  </r>
  <r>
    <x v="6"/>
    <x v="4"/>
    <n v="19.073816460035989"/>
    <n v="16.759185102503999"/>
  </r>
  <r>
    <x v="6"/>
    <x v="5"/>
    <n v="19.073816460035989"/>
    <n v="16.759185102503999"/>
  </r>
  <r>
    <x v="7"/>
    <x v="0"/>
    <n v="12.214248051096"/>
    <n v="11.826133778628"/>
  </r>
  <r>
    <x v="7"/>
    <x v="1"/>
    <n v="12.214248051096"/>
    <n v="16.199176207968002"/>
  </r>
  <r>
    <x v="7"/>
    <x v="2"/>
    <n v="12.214248051096"/>
    <n v="4.2627704076359976"/>
  </r>
  <r>
    <x v="7"/>
    <x v="3"/>
    <n v="12.214248051096"/>
    <n v="11.826133778628"/>
  </r>
  <r>
    <x v="7"/>
    <x v="4"/>
    <n v="12.214248051096"/>
    <n v="11.826133778628"/>
  </r>
  <r>
    <x v="7"/>
    <x v="5"/>
    <n v="12.214248051096"/>
    <n v="11.826133778628"/>
  </r>
  <r>
    <x v="8"/>
    <x v="0"/>
    <n v="11.907216147528001"/>
    <n v="10.542870153503999"/>
  </r>
  <r>
    <x v="8"/>
    <x v="1"/>
    <n v="11.907216147528001"/>
    <n v="12.147219959472"/>
  </r>
  <r>
    <x v="8"/>
    <x v="2"/>
    <n v="11.907216147528001"/>
    <n v="3.7405999519200002"/>
  </r>
  <r>
    <x v="8"/>
    <x v="3"/>
    <n v="11.907216147528001"/>
    <n v="10.542870153503999"/>
  </r>
  <r>
    <x v="8"/>
    <x v="4"/>
    <n v="11.907216147528001"/>
    <n v="10.542870153503999"/>
  </r>
  <r>
    <x v="8"/>
    <x v="5"/>
    <n v="11.907216147528001"/>
    <n v="10.542870153503999"/>
  </r>
  <r>
    <x v="9"/>
    <x v="0"/>
    <n v="3.2659978192920001"/>
    <n v="2.584905920532"/>
  </r>
  <r>
    <x v="9"/>
    <x v="1"/>
    <n v="3.2659978192920001"/>
    <n v="14.819694838416"/>
  </r>
  <r>
    <x v="9"/>
    <x v="2"/>
    <n v="3.2659978192920001"/>
    <n v="4.6184517325439991"/>
  </r>
  <r>
    <x v="9"/>
    <x v="3"/>
    <n v="3.2659978192920001"/>
    <n v="2.584905920532"/>
  </r>
  <r>
    <x v="9"/>
    <x v="4"/>
    <n v="3.2659978192920001"/>
    <n v="2.584905920532"/>
  </r>
  <r>
    <x v="9"/>
    <x v="5"/>
    <n v="3.2659978192920001"/>
    <n v="2.584905920532"/>
  </r>
</pivotCacheRecords>
</file>

<file path=xl/pivotTables/_rels/pivotTable1.xml.rels><?xml version="1.0" encoding="UTF-8"?><Relationships xmlns="http://schemas.openxmlformats.org/package/2006/relationships"><Relationship Target="../pivotCache/pivotCacheDefinition1.xml" Type="http://schemas.openxmlformats.org/officeDocument/2006/relationships/pivotCacheDefinition" Id="rId1"/></Relationships>
</file>

<file path=xl/pivotTables/_rels/pivotTable2.xml.rels><?xml version="1.0" encoding="UTF-8"?><Relationships xmlns="http://schemas.openxmlformats.org/package/2006/relationships"><Relationship Target="../pivotCache/pivotCacheDefinition2.xml" Type="http://schemas.openxmlformats.org/officeDocument/2006/relationships/pivotCacheDefinition" Id="rId1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663E9-C0CD-4F2C-846F-1C69DD21ABD3}" name="PivotTable1" cacheId="10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K1:M10" firstHeaderRow="1" firstDataRow="2" firstDataCol="1"/>
  <pivotFields count="6">
    <pivotField numFmtId="1" showAll="0"/>
    <pivotField axis="axisCol" showAll="0">
      <items count="3">
        <item x="1"/>
        <item x="0"/>
        <item t="default"/>
      </items>
    </pivotField>
    <pivotField numFmtId="1" showAll="0"/>
    <pivotField dataField="1" numFmtI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2">
    <i>
      <x/>
    </i>
    <i>
      <x v="1"/>
    </i>
  </colItems>
  <dataFields count="1">
    <dataField name="Sum of value" fld="3" baseField="0" baseItem="0"/>
  </dataFields>
  <formats count="1">
    <format dxfId="0">
      <pivotArea collapsedLevelsAreSubtotals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D059ED-EC38-45A5-BE3C-6C530D55CE13}" name="PivotTable2" cacheId="1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3:Z15" firstHeaderRow="1" firstDataRow="2" firstDataCol="1"/>
  <pivotFields count="4">
    <pivotField axis="axisRow"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numFmtId="1" showAll="0"/>
    <pivotField dataField="1" numFmtI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ben_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2"/><Relationship Target="../printerSettings/printerSettings2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printerSettings/printerSettings4.bin" Type="http://schemas.openxmlformats.org/officeDocument/2006/relationships/printerSettings" Id="rId1"/></Relationships>
</file>

<file path=xl/worksheets/_rels/sheet5.xml.rels><?xml version="1.0" encoding="UTF-8"?><Relationships xmlns="http://schemas.openxmlformats.org/package/2006/relationships"><Relationship Target="../printerSettings/printerSettings5.bin" Type="http://schemas.openxmlformats.org/officeDocument/2006/relationships/printerSettings" Id="rId1"/></Relationships>
</file>

<file path=xl/worksheets/_rels/sheet6.xml.rels><?xml version="1.0" encoding="UTF-8"?><Relationships xmlns="http://schemas.openxmlformats.org/package/2006/relationships"><Relationship Target="../printerSettings/printerSettings6.bin" Type="http://schemas.openxmlformats.org/officeDocument/2006/relationships/printerSettings" Id="rId1"/></Relationships>
</file>

<file path=xl/worksheets/_rels/sheet7.xml.rels><?xml version="1.0" encoding="UTF-8"?><Relationships xmlns="http://schemas.openxmlformats.org/package/2006/relationships"><Relationship Target="../printerSettings/printerSettings7.bin" Type="http://schemas.openxmlformats.org/officeDocument/2006/relationships/printerSettings" Id="rId2"/><Relationship Target="../pivotTables/pivotTable1.xml" Type="http://schemas.openxmlformats.org/officeDocument/2006/relationships/pivotTable" Id="rId1"/></Relationships>
</file>

<file path=xl/worksheets/_rels/sheet8.xml.rels><?xml version="1.0" encoding="UTF-8"?><Relationships xmlns="http://schemas.openxmlformats.org/package/2006/relationships"><Relationship Target="../printerSettings/printerSettings8.bin" Type="http://schemas.openxmlformats.org/officeDocument/2006/relationships/printerSettings" Id="rId2"/><Relationship Target="../pivotTables/pivotTable2.xml" Type="http://schemas.openxmlformats.org/officeDocument/2006/relationships/pivot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01F2-7AD2-42D6-B650-F6FE26161B77}">
  <dimension ref="A1:I21"/>
  <sheetViews>
    <sheetView workbookViewId="0">
      <selection activeCell="C13" sqref="C13"/>
    </sheetView>
  </sheetViews>
  <sheetFormatPr defaultColWidth="11.42578125" defaultRowHeight="15" x14ac:dyDescent="0.25"/>
  <cols>
    <col min="1" max="1" width="15.42578125" bestFit="true" customWidth="true"/>
    <col min="2" max="2" width="24.28515625" bestFit="true" customWidth="true"/>
    <col min="3" max="3" width="19.28515625" bestFit="true" customWidth="true"/>
    <col min="4" max="4" width="24.28515625" bestFit="true" customWidth="true"/>
    <col min="5" max="5" width="19.28515625" bestFit="true" customWidth="true"/>
  </cols>
  <sheetData>
    <row r="1" x14ac:dyDescent="0.25">
      <c r="B1" t="s">
        <v>3</v>
      </c>
      <c r="C1" t="s">
        <v>4</v>
      </c>
      <c r="D1" t="s">
        <v>7</v>
      </c>
    </row>
    <row r="2" x14ac:dyDescent="0.25">
      <c r="A2" t="s">
        <v>0</v>
      </c>
      <c r="B2" s="28">
        <f>stats!D4*100</f>
        <v>38.494498958556925</v>
      </c>
      <c r="C2">
        <f>stats!D2*100</f>
        <v>37.875979999999998</v>
      </c>
      <c r="D2" t="s">
        <v>122</v>
      </c>
      <c r="E2" t="s">
        <v>4</v>
      </c>
    </row>
    <row r="3" x14ac:dyDescent="0.25">
      <c r="A3" t="s">
        <v>1</v>
      </c>
      <c r="B3" s="28">
        <f>stats!D9*100</f>
        <v>38.424248549552132</v>
      </c>
      <c r="C3">
        <f>stats!D7*100</f>
        <v>37.846469999999997</v>
      </c>
      <c r="D3" s="29">
        <f>B3-B$2</f>
        <v>-7.0250409004792402E-2</v>
      </c>
      <c r="E3" s="29">
        <f>C3-C$2</f>
        <v>-2.9510000000001924E-2</v>
      </c>
    </row>
    <row r="4" x14ac:dyDescent="0.25">
      <c r="A4" t="s">
        <v>2</v>
      </c>
      <c r="B4" s="28">
        <f>stats!D19*100</f>
        <v>38.424248549552132</v>
      </c>
      <c r="C4">
        <f>stats!D17*100</f>
        <v>37.846669999999996</v>
      </c>
      <c r="D4" s="29">
        <f>B4-B$2</f>
        <v>-7.0250409004792402E-2</v>
      </c>
      <c r="E4" s="29">
        <f>C4-C$2</f>
        <v>-2.931000000000239E-2</v>
      </c>
    </row>
    <row r="8" x14ac:dyDescent="0.25">
      <c r="B8" s="38" t="s">
        <v>88</v>
      </c>
      <c r="C8" s="38"/>
      <c r="D8" s="38" t="s">
        <v>6</v>
      </c>
      <c r="E8" s="38"/>
      <c r="H8" t="s">
        <v>123</v>
      </c>
    </row>
    <row r="9" x14ac:dyDescent="0.25">
      <c r="A9" t="s">
        <v>5</v>
      </c>
      <c r="B9" t="s">
        <v>1</v>
      </c>
      <c r="C9" t="s">
        <v>2</v>
      </c>
      <c r="D9" t="s">
        <v>90</v>
      </c>
      <c r="E9" t="s">
        <v>89</v>
      </c>
      <c r="H9" t="s">
        <v>90</v>
      </c>
      <c r="I9" t="s">
        <v>89</v>
      </c>
    </row>
    <row r="10" x14ac:dyDescent="0.25">
      <c r="A10">
        <v>1</v>
      </c>
      <c r="B10" s="26">
        <f>benefs_by_decile!B2</f>
        <v>5906.039750676</v>
      </c>
      <c r="C10" s="26">
        <f>benefs_by_decile!C2</f>
        <v>5790.362237712</v>
      </c>
      <c r="D10" s="30">
        <f>B10*100/B$20</f>
        <v>10.482988889528526</v>
      </c>
      <c r="E10" s="30">
        <f>C10*100/C$20</f>
        <v>10.715643318728368</v>
      </c>
      <c r="G10" t="s">
        <v>124</v>
      </c>
      <c r="H10" s="28">
        <f>SUM(D10:D13)</f>
        <v>54.612092951854628</v>
      </c>
      <c r="I10" s="28">
        <f>SUM(E10:E13)</f>
        <v>55.796970970129834</v>
      </c>
    </row>
    <row r="11" x14ac:dyDescent="0.25">
      <c r="A11">
        <v>2</v>
      </c>
      <c r="B11" s="26">
        <f>benefs_by_decile!B3</f>
        <v>9245.5522511039999</v>
      </c>
      <c r="C11" s="26">
        <f>benefs_by_decile!C3</f>
        <v>9175.2808647239981</v>
      </c>
      <c r="D11" s="30">
        <f t="shared" ref="D11:D19" si="0">B11*100/B$20</f>
        <v>16.410492583424482</v>
      </c>
      <c r="E11" s="30">
        <f t="shared" ref="E11:E19" si="1">C11*100/C$20</f>
        <v>16.979773122861769</v>
      </c>
      <c r="G11" t="s">
        <v>125</v>
      </c>
      <c r="H11" s="26">
        <f>H10*50000/100</f>
        <v>27306.046475927313</v>
      </c>
      <c r="I11" s="26">
        <f>I10*50000/100</f>
        <v>27898.485485064917</v>
      </c>
    </row>
    <row r="12" x14ac:dyDescent="0.25">
      <c r="A12">
        <v>3</v>
      </c>
      <c r="B12" s="26">
        <f>benefs_by_decile!B4</f>
        <v>7097.4100243800003</v>
      </c>
      <c r="C12" s="26">
        <f>benefs_by_decile!C4</f>
        <v>7097.4100243800003</v>
      </c>
      <c r="D12" s="30">
        <f t="shared" si="0"/>
        <v>12.597624393145665</v>
      </c>
      <c r="E12" s="30">
        <f t="shared" si="1"/>
        <v>13.134465718344238</v>
      </c>
      <c r="G12" t="s">
        <v>126</v>
      </c>
      <c r="H12" s="26">
        <f>H10*B20/100</f>
        <v>30768.056251919999</v>
      </c>
      <c r="I12" s="26">
        <f>I10*C20/100</f>
        <v>30150.749150027998</v>
      </c>
    </row>
    <row r="13" x14ac:dyDescent="0.25">
      <c r="A13">
        <v>4</v>
      </c>
      <c r="B13" s="26">
        <f>benefs_by_decile!B5</f>
        <v>8519.0542257600027</v>
      </c>
      <c r="C13" s="26">
        <f>benefs_by_decile!C5</f>
        <v>8087.6960232120009</v>
      </c>
      <c r="D13" s="30">
        <f t="shared" si="0"/>
        <v>15.120987085755958</v>
      </c>
      <c r="E13" s="30">
        <f t="shared" si="1"/>
        <v>14.967088810195467</v>
      </c>
    </row>
    <row r="14" x14ac:dyDescent="0.25">
      <c r="A14">
        <v>5</v>
      </c>
      <c r="B14" s="26">
        <f>benefs_by_decile!B6</f>
        <v>5653.0627597079992</v>
      </c>
      <c r="C14" s="26">
        <f>benefs_by_decile!C6</f>
        <v>5653.0627597079992</v>
      </c>
      <c r="D14" s="30">
        <f t="shared" si="0"/>
        <v>10.033964653733234</v>
      </c>
      <c r="E14" s="30">
        <f t="shared" si="1"/>
        <v>10.46155692935598</v>
      </c>
    </row>
    <row r="15" x14ac:dyDescent="0.25">
      <c r="A15">
        <v>6</v>
      </c>
      <c r="B15" s="26">
        <f>benefs_by_decile!B7</f>
        <v>4900.6183763160016</v>
      </c>
      <c r="C15" s="26">
        <f>benefs_by_decile!C7</f>
        <v>4697.3719049400006</v>
      </c>
      <c r="D15" s="30">
        <f t="shared" si="0"/>
        <v>8.6984053882908317</v>
      </c>
      <c r="E15" s="30">
        <f t="shared" si="1"/>
        <v>8.6929556049056682</v>
      </c>
    </row>
    <row r="16" x14ac:dyDescent="0.25">
      <c r="A16">
        <v>7</v>
      </c>
      <c r="B16" s="26">
        <f>benefs_by_decile!B8</f>
        <v>7192.5466705559984</v>
      </c>
      <c r="C16" s="26">
        <f>benefs_by_decile!C8</f>
        <v>6987.1380026759989</v>
      </c>
      <c r="D16" s="30">
        <f t="shared" si="0"/>
        <v>12.76648820831654</v>
      </c>
      <c r="E16" s="30">
        <f t="shared" si="1"/>
        <v>12.930396334753814</v>
      </c>
    </row>
    <row r="17" x14ac:dyDescent="0.25">
      <c r="A17">
        <v>8</v>
      </c>
      <c r="B17" s="26">
        <f>benefs_by_decile!B9</f>
        <v>2259.4953466799998</v>
      </c>
      <c r="C17" s="26">
        <f>benefs_by_decile!C9</f>
        <v>1924.3548885600001</v>
      </c>
      <c r="D17" s="30">
        <f t="shared" si="0"/>
        <v>4.0105156103083681</v>
      </c>
      <c r="E17" s="30">
        <f t="shared" si="1"/>
        <v>3.56121081167597</v>
      </c>
    </row>
    <row r="18" x14ac:dyDescent="0.25">
      <c r="A18">
        <v>9</v>
      </c>
      <c r="B18" s="26">
        <f>benefs_by_decile!B10</f>
        <v>2087.6007246119998</v>
      </c>
      <c r="C18" s="26">
        <f>benefs_by_decile!C10</f>
        <v>1325.4264569520001</v>
      </c>
      <c r="D18" s="30">
        <f t="shared" si="0"/>
        <v>3.7054093988064394</v>
      </c>
      <c r="E18" s="30">
        <f t="shared" si="1"/>
        <v>2.4528339635476062</v>
      </c>
    </row>
    <row r="19" x14ac:dyDescent="0.25">
      <c r="A19">
        <v>10</v>
      </c>
      <c r="B19" s="26">
        <f>benefs_by_decile!B11</f>
        <v>3477.8930766839999</v>
      </c>
      <c r="C19" s="26">
        <f>benefs_by_decile!C11</f>
        <v>3298.430766852</v>
      </c>
      <c r="D19" s="30">
        <f t="shared" si="0"/>
        <v>6.1731237886899626</v>
      </c>
      <c r="E19" s="30">
        <f t="shared" si="1"/>
        <v>6.1040753856311136</v>
      </c>
    </row>
    <row r="20" x14ac:dyDescent="0.25">
      <c r="B20" s="26">
        <f>SUM(B10:B19)</f>
        <v>56339.273206475998</v>
      </c>
      <c r="C20" s="26">
        <f>SUM(C10:C19)</f>
        <v>54036.533929716003</v>
      </c>
    </row>
    <row r="21" x14ac:dyDescent="0.25">
      <c r="B21" s="27">
        <f>PNBSF_deps!J64</f>
        <v>56339.27320647602</v>
      </c>
      <c r="C21" s="27">
        <f>PNBSF_deps!M64</f>
        <v>54036.533929716003</v>
      </c>
    </row>
  </sheetData>
  <mergeCells count="2">
    <mergeCell ref="D8:E8"/>
    <mergeCell ref="B8:C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558E-7C7B-420F-9944-128E702D35A2}">
  <dimension ref="B2:M64"/>
  <sheetViews>
    <sheetView zoomScale="70" zoomScaleNormal="70" workbookViewId="0">
      <pane ySplit="4" topLeftCell="A34" activePane="bottomLeft" state="frozen"/>
      <selection pane="bottomLeft" activeCell="M5" sqref="M5:M63"/>
    </sheetView>
  </sheetViews>
  <sheetFormatPr defaultColWidth="19.42578125" defaultRowHeight="15" x14ac:dyDescent="0.25"/>
  <cols>
    <col min="1" max="1" width="1.7109375" customWidth="true"/>
    <col min="2" max="2" width="29.42578125" bestFit="true" customWidth="true"/>
    <col min="4" max="4" width="15" customWidth="true"/>
    <col min="5" max="5" width="14.28515625" bestFit="true" customWidth="true"/>
    <col min="6" max="6" width="22.28515625" customWidth="true"/>
    <col min="7" max="12" width="24.140625" customWidth="true"/>
  </cols>
  <sheetData>
    <row r="2" ht="20.25" x14ac:dyDescent="0.3">
      <c r="B2" s="39" t="s">
        <v>8</v>
      </c>
      <c r="C2" s="39"/>
      <c r="D2" s="39"/>
      <c r="E2" s="39"/>
      <c r="F2" s="18"/>
    </row>
    <row r="3" ht="15.75" thickBot="true" x14ac:dyDescent="0.3">
      <c r="B3" s="1"/>
      <c r="C3" s="2"/>
      <c r="D3" s="1"/>
      <c r="E3" s="3"/>
      <c r="F3" s="3"/>
      <c r="H3" s="40" t="s">
        <v>1</v>
      </c>
      <c r="I3" s="41"/>
      <c r="J3" s="42"/>
      <c r="K3" s="40" t="s">
        <v>2</v>
      </c>
      <c r="L3" s="41"/>
      <c r="M3" s="42"/>
    </row>
    <row r="4" ht="43.5" thickTop="true" x14ac:dyDescent="0.25">
      <c r="B4" s="4" t="s">
        <v>9</v>
      </c>
      <c r="C4" s="5" t="s">
        <v>10</v>
      </c>
      <c r="D4" s="6" t="s">
        <v>11</v>
      </c>
      <c r="E4" s="6" t="s">
        <v>12</v>
      </c>
      <c r="F4" s="5" t="s">
        <v>86</v>
      </c>
      <c r="G4" s="5" t="s">
        <v>84</v>
      </c>
      <c r="H4" s="21" t="s">
        <v>83</v>
      </c>
      <c r="I4" s="22" t="s">
        <v>87</v>
      </c>
      <c r="J4" s="23" t="s">
        <v>82</v>
      </c>
      <c r="K4" s="21" t="s">
        <v>83</v>
      </c>
      <c r="L4" s="22" t="s">
        <v>87</v>
      </c>
      <c r="M4" s="23" t="s">
        <v>82</v>
      </c>
    </row>
    <row r="5" ht="15.75" x14ac:dyDescent="0.25">
      <c r="B5" s="3" t="s">
        <v>13</v>
      </c>
      <c r="C5" s="7">
        <v>24903.490148093035</v>
      </c>
      <c r="D5" s="8">
        <v>100000</v>
      </c>
      <c r="E5" s="9">
        <v>11</v>
      </c>
      <c r="F5" s="9">
        <f>IFERROR(VLOOKUP(E5,benefs_by_dep!$A$1:$D$46,3,FALSE),-1)</f>
        <v>26423.122377132</v>
      </c>
      <c r="G5" s="7">
        <f>IFERROR(VLOOKUP(E5,benefs_by_dep!$A$1:$D$46,4,FALSE),"")</f>
        <v>211550.38704961209</v>
      </c>
      <c r="H5" s="7">
        <f>IFERROR(VLOOKUP(E5,benefs_by_dep!$A$1:$C$46,2,FALSE),"")</f>
        <v>31348.606013244011</v>
      </c>
      <c r="I5" s="19">
        <f t="shared" ref="I5:I36" si="0">IFERROR(H5/G5,"")</f>
        <v>0.14818505629059539</v>
      </c>
      <c r="J5" s="7">
        <f t="shared" ref="J5:J8" si="1">IFERROR(H5-F5,0)</f>
        <v>4925.4836361120106</v>
      </c>
      <c r="K5" s="7">
        <f>IFERROR(VLOOKUP(E5,benefs_by_dep!$A$1:$G$46,5,FALSE),"")</f>
        <v>31348.606013244011</v>
      </c>
      <c r="L5" s="19">
        <f>IFERROR(K5/G5,"")</f>
        <v>0.14818505629059539</v>
      </c>
      <c r="M5" s="7">
        <f>IFERROR(K5-F5,0)</f>
        <v>4925.4836361120106</v>
      </c>
    </row>
    <row r="6" ht="15.75" x14ac:dyDescent="0.25">
      <c r="B6" s="3" t="s">
        <v>14</v>
      </c>
      <c r="C6" s="7">
        <v>9022.6982013731194</v>
      </c>
      <c r="D6" s="8">
        <v>100000</v>
      </c>
      <c r="E6" s="9">
        <v>12</v>
      </c>
      <c r="F6" s="9">
        <f>IFERROR(VLOOKUP(E6,benefs_by_dep!$A$1:$D$46,3,FALSE),-1)</f>
        <v>9530.9621896320004</v>
      </c>
      <c r="G6" s="7">
        <f>IFERROR(VLOOKUP(E6,benefs_by_dep!$A$1:$D$46,4,FALSE),"")</f>
        <v>205313.53123382371</v>
      </c>
      <c r="H6" s="7">
        <f>IFERROR(VLOOKUP(E6,benefs_by_dep!$A$1:$C$46,2,FALSE),"")</f>
        <v>10831.523386788</v>
      </c>
      <c r="I6" s="19">
        <f t="shared" si="0"/>
        <v>5.2756013311428526E-2</v>
      </c>
      <c r="J6" s="7">
        <f t="shared" si="1"/>
        <v>1300.5611971559993</v>
      </c>
      <c r="K6" s="7">
        <f>IFERROR(VLOOKUP(E6,benefs_by_dep!$A$1:$G$46,5,FALSE),"")</f>
        <v>10831.523386788</v>
      </c>
      <c r="L6" s="19">
        <f t="shared" ref="L6:L63" si="2">IFERROR(K6/G6,"")</f>
        <v>5.2756013311428526E-2</v>
      </c>
      <c r="M6" s="7">
        <f t="shared" ref="M6:M63" si="3">IFERROR(K6-F6,0)</f>
        <v>1300.5611971559993</v>
      </c>
    </row>
    <row r="7" ht="15.75" x14ac:dyDescent="0.25">
      <c r="B7" s="3" t="s">
        <v>15</v>
      </c>
      <c r="C7" s="7">
        <v>4853.9501048546399</v>
      </c>
      <c r="D7" s="8">
        <v>100000</v>
      </c>
      <c r="E7" s="9">
        <v>13</v>
      </c>
      <c r="F7" s="9">
        <f>IFERROR(VLOOKUP(E7,benefs_by_dep!$A$1:$D$46,3,FALSE),-1)</f>
        <v>4717.9127717279998</v>
      </c>
      <c r="G7" s="7">
        <f>IFERROR(VLOOKUP(E7,benefs_by_dep!$A$1:$D$46,4,FALSE),"")</f>
        <v>102682.71197496</v>
      </c>
      <c r="H7" s="7">
        <f>IFERROR(VLOOKUP(E7,benefs_by_dep!$A$1:$C$46,2,FALSE),"")</f>
        <v>6053.0691129480001</v>
      </c>
      <c r="I7" s="19">
        <f t="shared" si="0"/>
        <v>5.8949252474205099E-2</v>
      </c>
      <c r="J7" s="7">
        <f t="shared" si="1"/>
        <v>1335.1563412200003</v>
      </c>
      <c r="K7" s="7">
        <f>IFERROR(VLOOKUP(E7,benefs_by_dep!$A$1:$G$46,5,FALSE),"")</f>
        <v>6053.0691129479983</v>
      </c>
      <c r="L7" s="19">
        <f t="shared" si="2"/>
        <v>5.8949252474205079E-2</v>
      </c>
      <c r="M7" s="7">
        <f t="shared" si="3"/>
        <v>1335.1563412199985</v>
      </c>
    </row>
    <row r="8" ht="15.75" x14ac:dyDescent="0.25">
      <c r="B8" s="3" t="s">
        <v>16</v>
      </c>
      <c r="C8" s="7">
        <v>6122.3584027288307</v>
      </c>
      <c r="D8" s="8">
        <v>100000</v>
      </c>
      <c r="E8" s="9">
        <v>14</v>
      </c>
      <c r="F8" s="9">
        <f>IFERROR(VLOOKUP(E8,benefs_by_dep!$A$1:$D$46,3,FALSE),-1)</f>
        <v>6581.7261581759994</v>
      </c>
      <c r="G8" s="7">
        <f>IFERROR(VLOOKUP(E8,benefs_by_dep!$A$1:$D$46,4,FALSE),"")</f>
        <v>51166.218070656003</v>
      </c>
      <c r="H8" s="7">
        <f>IFERROR(VLOOKUP(E8,benefs_by_dep!$A$1:$C$46,2,FALSE),"")</f>
        <v>7700.6628489959994</v>
      </c>
      <c r="I8" s="19">
        <f t="shared" si="0"/>
        <v>0.15050287356321837</v>
      </c>
      <c r="J8" s="7">
        <f t="shared" si="1"/>
        <v>1118.93669082</v>
      </c>
      <c r="K8" s="7">
        <f>IFERROR(VLOOKUP(E8,benefs_by_dep!$A$1:$G$46,5,FALSE),"")</f>
        <v>7235.790600635999</v>
      </c>
      <c r="L8" s="19">
        <f t="shared" si="2"/>
        <v>0.14141734279918861</v>
      </c>
      <c r="M8" s="7">
        <f t="shared" si="3"/>
        <v>654.06444245999955</v>
      </c>
    </row>
    <row r="9" ht="15.75" x14ac:dyDescent="0.25">
      <c r="B9" s="10" t="s">
        <v>17</v>
      </c>
      <c r="C9" s="7">
        <v>44902.496857049628</v>
      </c>
      <c r="D9" s="8">
        <v>100000</v>
      </c>
      <c r="E9" s="9"/>
      <c r="F9" s="9">
        <f>IFERROR(VLOOKUP(E9,benefs_by_dep!$A$1:$D$46,3,FALSE),-1)</f>
        <v>-1</v>
      </c>
      <c r="G9" s="7" t="str">
        <f>IFERROR(VLOOKUP(E9,benefs_by_dep!$A$1:$D$46,4,FALSE),"")</f>
        <v/>
      </c>
      <c r="H9" s="7" t="str">
        <f>IFERROR(VLOOKUP(E9,benefs_by_dep!$A$1:$C$46,2,FALSE),"")</f>
        <v/>
      </c>
      <c r="I9" s="19" t="str">
        <f t="shared" si="0"/>
        <v/>
      </c>
      <c r="J9" s="7">
        <f>IFERROR(H9-F9,0)</f>
        <v>0</v>
      </c>
      <c r="K9" s="7" t="str">
        <f>IFERROR(VLOOKUP(E9,benefs_by_dep!$A$1:$G$46,5,FALSE),"")</f>
        <v/>
      </c>
      <c r="L9" s="19" t="str">
        <f t="shared" si="2"/>
        <v/>
      </c>
      <c r="M9" s="7">
        <f t="shared" si="3"/>
        <v>0</v>
      </c>
    </row>
    <row r="10" ht="15.75" x14ac:dyDescent="0.25">
      <c r="B10" s="3" t="s">
        <v>18</v>
      </c>
      <c r="C10" s="7">
        <v>9990.4585310517668</v>
      </c>
      <c r="D10" s="8">
        <v>100000</v>
      </c>
      <c r="E10" s="9">
        <v>21</v>
      </c>
      <c r="F10" s="9">
        <f>IFERROR(VLOOKUP(E10,benefs_by_dep!$A$1:$D$46,3,FALSE),-1)</f>
        <v>10655.304371712</v>
      </c>
      <c r="G10" s="7">
        <f>IFERROR(VLOOKUP(E10,benefs_by_dep!$A$1:$D$46,4,FALSE),"")</f>
        <v>38063.307256416003</v>
      </c>
      <c r="H10" s="7">
        <f>IFERROR(VLOOKUP(E10,benefs_by_dep!$A$1:$C$46,2,FALSE),"")</f>
        <v>12532.090937184001</v>
      </c>
      <c r="I10" s="19">
        <f t="shared" si="0"/>
        <v>0.32924335378323105</v>
      </c>
      <c r="J10" s="7">
        <f t="shared" ref="J10:J63" si="4">IFERROR(H10-F10,0)</f>
        <v>1876.7865654720008</v>
      </c>
      <c r="K10" s="7">
        <f>IFERROR(VLOOKUP(E10,benefs_by_dep!$A$1:$G$46,5,FALSE),"")</f>
        <v>12532.09093718399</v>
      </c>
      <c r="L10" s="19">
        <f t="shared" si="2"/>
        <v>0.32924335378323077</v>
      </c>
      <c r="M10" s="7">
        <f t="shared" si="3"/>
        <v>1876.7865654719899</v>
      </c>
    </row>
    <row r="11" ht="15.75" x14ac:dyDescent="0.25">
      <c r="B11" s="3" t="s">
        <v>19</v>
      </c>
      <c r="C11" s="7">
        <v>2016.3769023938185</v>
      </c>
      <c r="D11" s="8">
        <v>100000</v>
      </c>
      <c r="E11" s="9">
        <v>22</v>
      </c>
      <c r="F11" s="9">
        <f>IFERROR(VLOOKUP(E11,benefs_by_dep!$A$1:$D$46,3,FALSE),-1)</f>
        <v>2151.3855214800001</v>
      </c>
      <c r="G11" s="7">
        <f>IFERROR(VLOOKUP(E11,benefs_by_dep!$A$1:$D$46,4,FALSE),"")</f>
        <v>5967.6623510399977</v>
      </c>
      <c r="H11" s="7">
        <f>IFERROR(VLOOKUP(E11,benefs_by_dep!$A$1:$C$46,2,FALSE),"")</f>
        <v>2476.7960953319998</v>
      </c>
      <c r="I11" s="19">
        <f t="shared" si="0"/>
        <v>0.41503623188405808</v>
      </c>
      <c r="J11" s="7">
        <f t="shared" si="4"/>
        <v>325.41057385199974</v>
      </c>
      <c r="K11" s="7">
        <f>IFERROR(VLOOKUP(E11,benefs_by_dep!$A$1:$G$46,5,FALSE),"")</f>
        <v>2476.7960953319998</v>
      </c>
      <c r="L11" s="19">
        <f t="shared" si="2"/>
        <v>0.41503623188405808</v>
      </c>
      <c r="M11" s="7">
        <f t="shared" si="3"/>
        <v>325.41057385199974</v>
      </c>
    </row>
    <row r="12" ht="15.75" x14ac:dyDescent="0.25">
      <c r="B12" s="3" t="s">
        <v>20</v>
      </c>
      <c r="C12" s="7">
        <v>4686.572515032065</v>
      </c>
      <c r="D12" s="8">
        <v>100000</v>
      </c>
      <c r="E12" s="9">
        <v>23</v>
      </c>
      <c r="F12" s="9">
        <f>IFERROR(VLOOKUP(E12,benefs_by_dep!$A$1:$D$46,3,FALSE),-1)</f>
        <v>4923.3214396080002</v>
      </c>
      <c r="G12" s="7">
        <f>IFERROR(VLOOKUP(E12,benefs_by_dep!$A$1:$D$46,4,FALSE),"")</f>
        <v>49765.114736064002</v>
      </c>
      <c r="H12" s="7">
        <f>IFERROR(VLOOKUP(E12,benefs_by_dep!$A$1:$C$46,2,FALSE),"")</f>
        <v>5845.4982485640012</v>
      </c>
      <c r="I12" s="19">
        <f t="shared" si="0"/>
        <v>0.1174617657281891</v>
      </c>
      <c r="J12" s="7">
        <f t="shared" si="4"/>
        <v>922.17680895600097</v>
      </c>
      <c r="K12" s="7">
        <f>IFERROR(VLOOKUP(E12,benefs_by_dep!$A$1:$G$46,5,FALSE),"")</f>
        <v>5713.6042618200008</v>
      </c>
      <c r="L12" s="19">
        <f t="shared" si="2"/>
        <v>0.11481143552311436</v>
      </c>
      <c r="M12" s="7">
        <f t="shared" si="3"/>
        <v>790.28282221200061</v>
      </c>
    </row>
    <row r="13" ht="15.75" x14ac:dyDescent="0.25">
      <c r="B13" s="10" t="s">
        <v>21</v>
      </c>
      <c r="C13" s="7">
        <v>16693.407948477648</v>
      </c>
      <c r="D13" s="8">
        <v>100000</v>
      </c>
      <c r="E13" s="9"/>
      <c r="F13" s="9">
        <f>IFERROR(VLOOKUP(E13,benefs_by_dep!$A$1:$D$46,3,FALSE),-1)</f>
        <v>-1</v>
      </c>
      <c r="G13" s="7" t="str">
        <f>IFERROR(VLOOKUP(E13,benefs_by_dep!$A$1:$D$46,4,FALSE),"")</f>
        <v/>
      </c>
      <c r="H13" s="7" t="str">
        <f>IFERROR(VLOOKUP(E13,benefs_by_dep!$A$1:$C$46,2,FALSE),"")</f>
        <v/>
      </c>
      <c r="I13" s="19" t="str">
        <f t="shared" si="0"/>
        <v/>
      </c>
      <c r="J13" s="7">
        <f t="shared" si="4"/>
        <v>0</v>
      </c>
      <c r="K13" s="7" t="str">
        <f>IFERROR(VLOOKUP(E13,benefs_by_dep!$A$1:$G$46,5,FALSE),"")</f>
        <v/>
      </c>
      <c r="L13" s="19" t="str">
        <f t="shared" si="2"/>
        <v/>
      </c>
      <c r="M13" s="7">
        <f t="shared" si="3"/>
        <v>0</v>
      </c>
    </row>
    <row r="14" ht="15.75" x14ac:dyDescent="0.25">
      <c r="B14" s="3" t="s">
        <v>22</v>
      </c>
      <c r="C14" s="7">
        <v>1937.2545081186204</v>
      </c>
      <c r="D14" s="8">
        <v>100000</v>
      </c>
      <c r="E14" s="9">
        <v>31</v>
      </c>
      <c r="F14" s="9">
        <f>IFERROR(VLOOKUP(E14,benefs_by_dep!$A$1:$D$46,3,FALSE),-1)</f>
        <v>1791.379803564</v>
      </c>
      <c r="G14" s="7">
        <f>IFERROR(VLOOKUP(E14,benefs_by_dep!$A$1:$D$46,4,FALSE),"")</f>
        <v>30694.541570783978</v>
      </c>
      <c r="H14" s="7">
        <f>IFERROR(VLOOKUP(E14,benefs_by_dep!$A$1:$C$46,2,FALSE),"")</f>
        <v>2430.3088704960001</v>
      </c>
      <c r="I14" s="19">
        <f t="shared" si="0"/>
        <v>7.9177233023386931E-2</v>
      </c>
      <c r="J14" s="7">
        <f t="shared" si="4"/>
        <v>638.92906693200007</v>
      </c>
      <c r="K14" s="7">
        <f>IFERROR(VLOOKUP(E14,benefs_by_dep!$A$1:$G$46,5,FALSE),"")</f>
        <v>2430.3088704960001</v>
      </c>
      <c r="L14" s="19">
        <f t="shared" si="2"/>
        <v>7.9177233023386931E-2</v>
      </c>
      <c r="M14" s="7">
        <f t="shared" si="3"/>
        <v>638.92906693200007</v>
      </c>
    </row>
    <row r="15" ht="15.75" x14ac:dyDescent="0.25">
      <c r="B15" s="3" t="s">
        <v>23</v>
      </c>
      <c r="C15" s="7">
        <v>3331.9764486777872</v>
      </c>
      <c r="D15" s="8">
        <v>100000</v>
      </c>
      <c r="E15" s="9">
        <v>32</v>
      </c>
      <c r="F15" s="9">
        <f>IFERROR(VLOOKUP(E15,benefs_by_dep!$A$1:$D$46,3,FALSE),-1)</f>
        <v>3341.6746969320002</v>
      </c>
      <c r="G15" s="7">
        <f>IFERROR(VLOOKUP(E15,benefs_by_dep!$A$1:$D$46,4,FALSE),"")</f>
        <v>33872.970431664013</v>
      </c>
      <c r="H15" s="7">
        <f>IFERROR(VLOOKUP(E15,benefs_by_dep!$A$1:$C$46,2,FALSE),"")</f>
        <v>4114.6599471120016</v>
      </c>
      <c r="I15" s="19">
        <f t="shared" si="0"/>
        <v>0.12147325418102899</v>
      </c>
      <c r="J15" s="7">
        <f t="shared" si="4"/>
        <v>772.98525018000146</v>
      </c>
      <c r="K15" s="7">
        <f>IFERROR(VLOOKUP(E15,benefs_by_dep!$A$1:$G$46,5,FALSE),"")</f>
        <v>3997.9013358960001</v>
      </c>
      <c r="L15" s="19">
        <f t="shared" si="2"/>
        <v>0.1180262989914464</v>
      </c>
      <c r="M15" s="7">
        <f t="shared" si="3"/>
        <v>656.2266389639999</v>
      </c>
    </row>
    <row r="16" ht="15.75" x14ac:dyDescent="0.25">
      <c r="B16" s="3" t="s">
        <v>24</v>
      </c>
      <c r="C16" s="7">
        <v>7526.8772936060423</v>
      </c>
      <c r="D16" s="8">
        <v>100000</v>
      </c>
      <c r="E16" s="9">
        <v>33</v>
      </c>
      <c r="F16" s="9">
        <f>IFERROR(VLOOKUP(E16,benefs_by_dep!$A$1:$D$46,3,FALSE),-1)</f>
        <v>7915.8014011439982</v>
      </c>
      <c r="G16" s="7">
        <f>IFERROR(VLOOKUP(E16,benefs_by_dep!$A$1:$D$46,4,FALSE),"")</f>
        <v>133999.9661388961</v>
      </c>
      <c r="H16" s="7">
        <f>IFERROR(VLOOKUP(E16,benefs_by_dep!$A$1:$C$46,2,FALSE),"")</f>
        <v>9208.7949105359985</v>
      </c>
      <c r="I16" s="19">
        <f t="shared" si="0"/>
        <v>6.8722367444412111E-2</v>
      </c>
      <c r="J16" s="7">
        <f t="shared" si="4"/>
        <v>1292.9935093920003</v>
      </c>
      <c r="K16" s="7">
        <f>IFERROR(VLOOKUP(E16,benefs_by_dep!$A$1:$G$46,5,FALSE),"")</f>
        <v>9208.7949105359985</v>
      </c>
      <c r="L16" s="19">
        <f t="shared" si="2"/>
        <v>6.8722367444412111E-2</v>
      </c>
      <c r="M16" s="7">
        <f t="shared" si="3"/>
        <v>1292.9935093920003</v>
      </c>
    </row>
    <row r="17" ht="15.75" x14ac:dyDescent="0.25">
      <c r="B17" s="10" t="s">
        <v>25</v>
      </c>
      <c r="C17" s="7">
        <v>12796.108250402449</v>
      </c>
      <c r="D17" s="8">
        <v>100000</v>
      </c>
      <c r="E17" s="9"/>
      <c r="F17" s="9">
        <f>IFERROR(VLOOKUP(E17,benefs_by_dep!$A$1:$D$46,3,FALSE),-1)</f>
        <v>-1</v>
      </c>
      <c r="G17" s="7" t="str">
        <f>IFERROR(VLOOKUP(E17,benefs_by_dep!$A$1:$D$46,4,FALSE),"")</f>
        <v/>
      </c>
      <c r="H17" s="7" t="str">
        <f>IFERROR(VLOOKUP(E17,benefs_by_dep!$A$1:$C$46,2,FALSE),"")</f>
        <v/>
      </c>
      <c r="I17" s="19" t="str">
        <f t="shared" si="0"/>
        <v/>
      </c>
      <c r="J17" s="7">
        <f t="shared" si="4"/>
        <v>0</v>
      </c>
      <c r="K17" s="7" t="str">
        <f>IFERROR(VLOOKUP(E17,benefs_by_dep!$A$1:$G$46,5,FALSE),"")</f>
        <v/>
      </c>
      <c r="L17" s="19" t="str">
        <f t="shared" si="2"/>
        <v/>
      </c>
      <c r="M17" s="7">
        <f t="shared" si="3"/>
        <v>0</v>
      </c>
    </row>
    <row r="18" ht="15.75" x14ac:dyDescent="0.25">
      <c r="B18" s="3" t="s">
        <v>26</v>
      </c>
      <c r="C18" s="7">
        <v>6059.591806545367</v>
      </c>
      <c r="D18" s="8">
        <v>100000</v>
      </c>
      <c r="E18" s="9">
        <v>41</v>
      </c>
      <c r="F18" s="9">
        <f>IFERROR(VLOOKUP(E18,benefs_by_dep!$A$1:$D$46,3,FALSE),-1)</f>
        <v>6459.5620556999966</v>
      </c>
      <c r="G18" s="7">
        <f>IFERROR(VLOOKUP(E18,benefs_by_dep!$A$1:$D$46,4,FALSE),"")</f>
        <v>32549.706171215999</v>
      </c>
      <c r="H18" s="7">
        <f>IFERROR(VLOOKUP(E18,benefs_by_dep!$A$1:$C$46,2,FALSE),"")</f>
        <v>7486.6053950999967</v>
      </c>
      <c r="I18" s="19">
        <f t="shared" si="0"/>
        <v>0.2300053142022053</v>
      </c>
      <c r="J18" s="7">
        <f t="shared" si="4"/>
        <v>1027.0433394000001</v>
      </c>
      <c r="K18" s="7">
        <f>IFERROR(VLOOKUP(E18,benefs_by_dep!$A$1:$G$46,5,FALSE),"")</f>
        <v>7486.6053950999976</v>
      </c>
      <c r="L18" s="19">
        <f t="shared" si="2"/>
        <v>0.23000531420220532</v>
      </c>
      <c r="M18" s="7">
        <f t="shared" si="3"/>
        <v>1027.0433394000011</v>
      </c>
    </row>
    <row r="19" ht="15.75" x14ac:dyDescent="0.25">
      <c r="B19" s="3" t="s">
        <v>27</v>
      </c>
      <c r="C19" s="7">
        <v>7273.0793327590263</v>
      </c>
      <c r="D19" s="8">
        <v>100000</v>
      </c>
      <c r="E19" s="9">
        <v>42</v>
      </c>
      <c r="F19" s="9">
        <f>IFERROR(VLOOKUP(E19,benefs_by_dep!$A$1:$D$46,3,FALSE),-1)</f>
        <v>7738.5012878159996</v>
      </c>
      <c r="G19" s="7">
        <f>IFERROR(VLOOKUP(E19,benefs_by_dep!$A$1:$D$46,4,FALSE),"")</f>
        <v>46820.203097616002</v>
      </c>
      <c r="H19" s="7">
        <f>IFERROR(VLOOKUP(E19,benefs_by_dep!$A$1:$C$46,2,FALSE),"")</f>
        <v>9109.3338713520006</v>
      </c>
      <c r="I19" s="19">
        <f t="shared" si="0"/>
        <v>0.19455989655490902</v>
      </c>
      <c r="J19" s="7">
        <f t="shared" si="4"/>
        <v>1370.832583536001</v>
      </c>
      <c r="K19" s="7">
        <f>IFERROR(VLOOKUP(E19,benefs_by_dep!$A$1:$G$46,5,FALSE),"")</f>
        <v>8809.8696555479983</v>
      </c>
      <c r="L19" s="19">
        <f t="shared" si="2"/>
        <v>0.1881638496351713</v>
      </c>
      <c r="M19" s="7">
        <f t="shared" si="3"/>
        <v>1071.3683677319987</v>
      </c>
    </row>
    <row r="20" ht="15.75" x14ac:dyDescent="0.25">
      <c r="B20" s="3" t="s">
        <v>28</v>
      </c>
      <c r="C20" s="7">
        <v>2056.7767004855509</v>
      </c>
      <c r="D20" s="8">
        <v>100000</v>
      </c>
      <c r="E20" s="9">
        <v>43</v>
      </c>
      <c r="F20" s="9">
        <f>IFERROR(VLOOKUP(E20,benefs_by_dep!$A$1:$D$46,3,FALSE),-1)</f>
        <v>1938.4091658360001</v>
      </c>
      <c r="G20" s="7">
        <f>IFERROR(VLOOKUP(E20,benefs_by_dep!$A$1:$D$46,4,FALSE),"")</f>
        <v>37414.648305215967</v>
      </c>
      <c r="H20" s="7">
        <f>IFERROR(VLOOKUP(E20,benefs_by_dep!$A$1:$C$46,2,FALSE),"")</f>
        <v>2453.0119337880001</v>
      </c>
      <c r="I20" s="19">
        <f t="shared" si="0"/>
        <v>6.5562875635691228E-2</v>
      </c>
      <c r="J20" s="7">
        <f t="shared" si="4"/>
        <v>514.60276795200002</v>
      </c>
      <c r="K20" s="7">
        <f>IFERROR(VLOOKUP(E20,benefs_by_dep!$A$1:$G$46,5,FALSE),"")</f>
        <v>2453.0119337880001</v>
      </c>
      <c r="L20" s="19">
        <f t="shared" si="2"/>
        <v>6.5562875635691228E-2</v>
      </c>
      <c r="M20" s="7">
        <f t="shared" si="3"/>
        <v>514.60276795200002</v>
      </c>
    </row>
    <row r="21" ht="15.75" x14ac:dyDescent="0.25">
      <c r="B21" s="10" t="s">
        <v>29</v>
      </c>
      <c r="C21" s="7">
        <v>15389.447839789946</v>
      </c>
      <c r="D21" s="8">
        <v>100000</v>
      </c>
      <c r="E21" s="9"/>
      <c r="F21" s="9">
        <f>IFERROR(VLOOKUP(E21,benefs_by_dep!$A$1:$D$46,3,FALSE),-1)</f>
        <v>-1</v>
      </c>
      <c r="G21" s="7" t="str">
        <f>IFERROR(VLOOKUP(E21,benefs_by_dep!$A$1:$D$46,4,FALSE),"")</f>
        <v/>
      </c>
      <c r="H21" s="7" t="str">
        <f>IFERROR(VLOOKUP(E21,benefs_by_dep!$A$1:$C$46,2,FALSE),"")</f>
        <v/>
      </c>
      <c r="I21" s="19" t="str">
        <f t="shared" si="0"/>
        <v/>
      </c>
      <c r="J21" s="7">
        <f t="shared" si="4"/>
        <v>0</v>
      </c>
      <c r="K21" s="7" t="str">
        <f>IFERROR(VLOOKUP(E21,benefs_by_dep!$A$1:$G$46,5,FALSE),"")</f>
        <v/>
      </c>
      <c r="L21" s="19" t="str">
        <f t="shared" si="2"/>
        <v/>
      </c>
      <c r="M21" s="7">
        <f t="shared" si="3"/>
        <v>0</v>
      </c>
    </row>
    <row r="22" ht="15.75" x14ac:dyDescent="0.25">
      <c r="B22" s="3" t="s">
        <v>30</v>
      </c>
      <c r="C22" s="7">
        <v>1169.0278539170388</v>
      </c>
      <c r="D22" s="8">
        <v>100000</v>
      </c>
      <c r="E22" s="9">
        <v>51</v>
      </c>
      <c r="F22" s="9">
        <f>IFERROR(VLOOKUP(E22,benefs_by_dep!$A$1:$D$46,3,FALSE),-1)</f>
        <v>1240.0196950439999</v>
      </c>
      <c r="G22" s="7">
        <f>IFERROR(VLOOKUP(E22,benefs_by_dep!$A$1:$D$46,4,FALSE),"")</f>
        <v>15074.834025888</v>
      </c>
      <c r="H22" s="7">
        <f>IFERROR(VLOOKUP(E22,benefs_by_dep!$A$1:$C$46,2,FALSE),"")</f>
        <v>1371.9136817880001</v>
      </c>
      <c r="I22" s="19">
        <f t="shared" si="0"/>
        <v>9.100688468158348E-2</v>
      </c>
      <c r="J22" s="7">
        <f t="shared" si="4"/>
        <v>131.89398674400013</v>
      </c>
      <c r="K22" s="7">
        <f>IFERROR(VLOOKUP(E22,benefs_by_dep!$A$1:$G$46,5,FALSE),"")</f>
        <v>1240.0196950439999</v>
      </c>
      <c r="L22" s="19">
        <f t="shared" si="2"/>
        <v>8.2257601835915087E-2</v>
      </c>
      <c r="M22" s="7">
        <f t="shared" si="3"/>
        <v>0</v>
      </c>
    </row>
    <row r="23" ht="15.75" x14ac:dyDescent="0.25">
      <c r="B23" s="3" t="s">
        <v>31</v>
      </c>
      <c r="C23" s="7">
        <v>23456.400048729131</v>
      </c>
      <c r="D23" s="8">
        <v>100000</v>
      </c>
      <c r="E23" s="9">
        <v>52</v>
      </c>
      <c r="F23" s="9">
        <f>IFERROR(VLOOKUP(E23,benefs_by_dep!$A$1:$D$46,3,FALSE),-1)</f>
        <v>25299.86129330402</v>
      </c>
      <c r="G23" s="7">
        <f>IFERROR(VLOOKUP(E23,benefs_by_dep!$A$1:$D$46,4,FALSE),"")</f>
        <v>41760.663278256099</v>
      </c>
      <c r="H23" s="7">
        <f>IFERROR(VLOOKUP(E23,benefs_by_dep!$A$1:$C$46,2,FALSE),"")</f>
        <v>29473.981644276031</v>
      </c>
      <c r="I23" s="19">
        <f t="shared" si="0"/>
        <v>0.70578336957647214</v>
      </c>
      <c r="J23" s="7">
        <f t="shared" si="4"/>
        <v>4174.1203509720108</v>
      </c>
      <c r="K23" s="7">
        <f>IFERROR(VLOOKUP(E23,benefs_by_dep!$A$1:$G$46,5,FALSE),"")</f>
        <v>29473.981644276031</v>
      </c>
      <c r="L23" s="19">
        <f t="shared" si="2"/>
        <v>0.70578336957647214</v>
      </c>
      <c r="M23" s="7">
        <f t="shared" si="3"/>
        <v>4174.1203509720108</v>
      </c>
    </row>
    <row r="24" ht="15.75" x14ac:dyDescent="0.25">
      <c r="B24" s="3" t="s">
        <v>32</v>
      </c>
      <c r="C24" s="7">
        <v>1299.7915959659247</v>
      </c>
      <c r="D24" s="8">
        <v>100000</v>
      </c>
      <c r="E24" s="9">
        <v>53</v>
      </c>
      <c r="F24" s="9">
        <f>IFERROR(VLOOKUP(E24,benefs_by_dep!$A$1:$D$46,3,FALSE),-1)</f>
        <v>1318.9398674399999</v>
      </c>
      <c r="G24" s="7">
        <f>IFERROR(VLOOKUP(E24,benefs_by_dep!$A$1:$D$46,4,FALSE),"")</f>
        <v>10858.550843088011</v>
      </c>
      <c r="H24" s="7">
        <f>IFERROR(VLOOKUP(E24,benefs_by_dep!$A$1:$C$46,2,FALSE),"")</f>
        <v>1633.539458772</v>
      </c>
      <c r="I24" s="19">
        <f t="shared" si="0"/>
        <v>0.15043807248108307</v>
      </c>
      <c r="J24" s="7">
        <f t="shared" si="4"/>
        <v>314.59959133200005</v>
      </c>
      <c r="K24" s="7">
        <f>IFERROR(VLOOKUP(E24,benefs_by_dep!$A$1:$G$46,5,FALSE),"")</f>
        <v>1633.539458772</v>
      </c>
      <c r="L24" s="19">
        <f t="shared" si="2"/>
        <v>0.15043807248108307</v>
      </c>
      <c r="M24" s="7">
        <f t="shared" si="3"/>
        <v>314.59959133200005</v>
      </c>
    </row>
    <row r="25" ht="15.75" x14ac:dyDescent="0.25">
      <c r="B25" s="3" t="s">
        <v>33</v>
      </c>
      <c r="C25" s="7">
        <v>6446.3785591232236</v>
      </c>
      <c r="D25" s="8">
        <v>100000</v>
      </c>
      <c r="E25" s="9">
        <v>54</v>
      </c>
      <c r="F25" s="9">
        <f>IFERROR(VLOOKUP(E25,benefs_by_dep!$A$1:$D$46,3,FALSE),-1)</f>
        <v>6871.4604897120016</v>
      </c>
      <c r="G25" s="7">
        <f>IFERROR(VLOOKUP(E25,benefs_by_dep!$A$1:$D$46,4,FALSE),"")</f>
        <v>17539.738040447999</v>
      </c>
      <c r="H25" s="7">
        <f>IFERROR(VLOOKUP(E25,benefs_by_dep!$A$1:$C$46,2,FALSE),"")</f>
        <v>8000.1270648000018</v>
      </c>
      <c r="I25" s="19">
        <f t="shared" si="0"/>
        <v>0.45611439842209084</v>
      </c>
      <c r="J25" s="7">
        <f t="shared" si="4"/>
        <v>1128.6665750880002</v>
      </c>
      <c r="K25" s="7">
        <f>IFERROR(VLOOKUP(E25,benefs_by_dep!$A$1:$G$46,5,FALSE),"")</f>
        <v>8000.1270648000009</v>
      </c>
      <c r="L25" s="19">
        <f t="shared" si="2"/>
        <v>0.45611439842209078</v>
      </c>
      <c r="M25" s="7">
        <f t="shared" si="3"/>
        <v>1128.6665750879993</v>
      </c>
    </row>
    <row r="26" ht="15.75" x14ac:dyDescent="0.25">
      <c r="B26" s="10" t="s">
        <v>34</v>
      </c>
      <c r="C26" s="7">
        <v>32371.598057735322</v>
      </c>
      <c r="D26" s="8">
        <v>100000</v>
      </c>
      <c r="E26" s="9"/>
      <c r="F26" s="9">
        <f>IFERROR(VLOOKUP(E26,benefs_by_dep!$A$1:$D$46,3,FALSE),-1)</f>
        <v>-1</v>
      </c>
      <c r="G26" s="7" t="str">
        <f>IFERROR(VLOOKUP(E26,benefs_by_dep!$A$1:$D$46,4,FALSE),"")</f>
        <v/>
      </c>
      <c r="H26" s="7" t="str">
        <f>IFERROR(VLOOKUP(E26,benefs_by_dep!$A$1:$C$46,2,FALSE),"")</f>
        <v/>
      </c>
      <c r="I26" s="19" t="str">
        <f t="shared" si="0"/>
        <v/>
      </c>
      <c r="J26" s="7">
        <f t="shared" si="4"/>
        <v>0</v>
      </c>
      <c r="K26" s="7" t="str">
        <f>IFERROR(VLOOKUP(E26,benefs_by_dep!$A$1:$G$46,5,FALSE),"")</f>
        <v/>
      </c>
      <c r="L26" s="19" t="str">
        <f t="shared" si="2"/>
        <v/>
      </c>
      <c r="M26" s="7">
        <f t="shared" si="3"/>
        <v>0</v>
      </c>
    </row>
    <row r="27" ht="15.75" x14ac:dyDescent="0.25">
      <c r="B27" s="3" t="s">
        <v>35</v>
      </c>
      <c r="C27" s="7">
        <v>14705.690430817691</v>
      </c>
      <c r="D27" s="8">
        <v>100000</v>
      </c>
      <c r="E27" s="9">
        <v>61</v>
      </c>
      <c r="F27" s="9">
        <f>IFERROR(VLOOKUP(E27,benefs_by_dep!$A$1:$D$46,3,FALSE),-1)</f>
        <v>15831.602802287989</v>
      </c>
      <c r="G27" s="7">
        <f>IFERROR(VLOOKUP(E27,benefs_by_dep!$A$1:$D$46,4,FALSE),"")</f>
        <v>65229.144132672023</v>
      </c>
      <c r="H27" s="7">
        <f>IFERROR(VLOOKUP(E27,benefs_by_dep!$A$1:$C$46,2,FALSE),"")</f>
        <v>18504.077681231989</v>
      </c>
      <c r="I27" s="19">
        <f t="shared" si="0"/>
        <v>0.28367806947759189</v>
      </c>
      <c r="J27" s="7">
        <f t="shared" si="4"/>
        <v>2672.474878944</v>
      </c>
      <c r="K27" s="7">
        <f>IFERROR(VLOOKUP(E27,benefs_by_dep!$A$1:$G$46,5,FALSE),"")</f>
        <v>18333.26415741599</v>
      </c>
      <c r="L27" s="19">
        <f t="shared" si="2"/>
        <v>0.28105940068947205</v>
      </c>
      <c r="M27" s="7">
        <f t="shared" si="3"/>
        <v>2501.6613551280007</v>
      </c>
    </row>
    <row r="28" ht="15.75" x14ac:dyDescent="0.25">
      <c r="B28" s="3" t="s">
        <v>36</v>
      </c>
      <c r="C28" s="7">
        <v>12409.479120439259</v>
      </c>
      <c r="D28" s="8">
        <v>100000</v>
      </c>
      <c r="E28" s="9">
        <v>62</v>
      </c>
      <c r="F28" s="9">
        <f>IFERROR(VLOOKUP(E28,benefs_by_dep!$A$1:$D$46,3,FALSE),-1)</f>
        <v>13145.073646068009</v>
      </c>
      <c r="G28" s="7">
        <f>IFERROR(VLOOKUP(E28,benefs_by_dep!$A$1:$D$46,4,FALSE),"")</f>
        <v>38348.717194944024</v>
      </c>
      <c r="H28" s="7">
        <f>IFERROR(VLOOKUP(E28,benefs_by_dep!$A$1:$C$46,2,FALSE),"")</f>
        <v>15506.19222843601</v>
      </c>
      <c r="I28" s="19">
        <f t="shared" si="0"/>
        <v>0.40434709066305818</v>
      </c>
      <c r="J28" s="7">
        <f t="shared" si="4"/>
        <v>2361.1185823680007</v>
      </c>
      <c r="K28" s="7">
        <f>IFERROR(VLOOKUP(E28,benefs_by_dep!$A$1:$G$46,5,FALSE),"")</f>
        <v>15506.192228436001</v>
      </c>
      <c r="L28" s="19">
        <f t="shared" si="2"/>
        <v>0.40434709066305796</v>
      </c>
      <c r="M28" s="7">
        <f t="shared" si="3"/>
        <v>2361.1185823679916</v>
      </c>
    </row>
    <row r="29" ht="15.75" x14ac:dyDescent="0.25">
      <c r="B29" s="3" t="s">
        <v>37</v>
      </c>
      <c r="C29" s="7">
        <v>1302.5231720790805</v>
      </c>
      <c r="D29" s="8">
        <v>100000</v>
      </c>
      <c r="E29" s="9">
        <v>63</v>
      </c>
      <c r="F29" s="9">
        <f>IFERROR(VLOOKUP(E29,benefs_by_dep!$A$1:$D$46,3,FALSE),-1)</f>
        <v>1383.8057625599999</v>
      </c>
      <c r="G29" s="7">
        <f>IFERROR(VLOOKUP(E29,benefs_by_dep!$A$1:$D$46,4,FALSE),"")</f>
        <v>14581.853222976</v>
      </c>
      <c r="H29" s="7">
        <f>IFERROR(VLOOKUP(E29,benefs_by_dep!$A$1:$C$46,2,FALSE),"")</f>
        <v>1587.052233936</v>
      </c>
      <c r="I29" s="19">
        <f t="shared" si="0"/>
        <v>0.10883748517200474</v>
      </c>
      <c r="J29" s="7">
        <f t="shared" si="4"/>
        <v>203.24647137600004</v>
      </c>
      <c r="K29" s="7">
        <f>IFERROR(VLOOKUP(E29,benefs_by_dep!$A$1:$G$46,5,FALSE),"")</f>
        <v>1383.8057625599999</v>
      </c>
      <c r="L29" s="19">
        <f t="shared" si="2"/>
        <v>9.4899169632265717E-2</v>
      </c>
      <c r="M29" s="7">
        <f t="shared" si="3"/>
        <v>0</v>
      </c>
    </row>
    <row r="30" ht="15.75" x14ac:dyDescent="0.25">
      <c r="B30" s="10" t="s">
        <v>38</v>
      </c>
      <c r="C30" s="7">
        <v>28417.692723336029</v>
      </c>
      <c r="D30" s="8">
        <v>100000</v>
      </c>
      <c r="E30" s="9"/>
      <c r="F30" s="9">
        <f>IFERROR(VLOOKUP(E30,benefs_by_dep!$A$1:$D$46,3,FALSE),-1)</f>
        <v>-1</v>
      </c>
      <c r="G30" s="7" t="str">
        <f>IFERROR(VLOOKUP(E30,benefs_by_dep!$A$1:$D$46,4,FALSE),"")</f>
        <v/>
      </c>
      <c r="H30" s="7" t="str">
        <f>IFERROR(VLOOKUP(E30,benefs_by_dep!$A$1:$C$46,2,FALSE),"")</f>
        <v/>
      </c>
      <c r="I30" s="19" t="str">
        <f t="shared" si="0"/>
        <v/>
      </c>
      <c r="J30" s="7">
        <f t="shared" si="4"/>
        <v>0</v>
      </c>
      <c r="K30" s="7" t="str">
        <f>IFERROR(VLOOKUP(E30,benefs_by_dep!$A$1:$G$46,5,FALSE),"")</f>
        <v/>
      </c>
      <c r="L30" s="19" t="str">
        <f t="shared" si="2"/>
        <v/>
      </c>
      <c r="M30" s="7">
        <f t="shared" si="3"/>
        <v>0</v>
      </c>
    </row>
    <row r="31" ht="15.75" x14ac:dyDescent="0.25">
      <c r="B31" s="3" t="s">
        <v>39</v>
      </c>
      <c r="C31" s="7">
        <v>15743.954542685848</v>
      </c>
      <c r="D31" s="8">
        <v>100000</v>
      </c>
      <c r="E31" s="9">
        <v>71</v>
      </c>
      <c r="F31" s="9">
        <f>IFERROR(VLOOKUP(E31,benefs_by_dep!$A$1:$D$46,3,FALSE),-1)</f>
        <v>16947.296198352</v>
      </c>
      <c r="G31" s="7">
        <f>IFERROR(VLOOKUP(E31,benefs_by_dep!$A$1:$D$46,4,FALSE),"")</f>
        <v>102643.792437888</v>
      </c>
      <c r="H31" s="7">
        <f>IFERROR(VLOOKUP(E31,benefs_by_dep!$A$1:$C$46,2,FALSE),"")</f>
        <v>19848.963906720001</v>
      </c>
      <c r="I31" s="19">
        <f t="shared" si="0"/>
        <v>0.19337714863498484</v>
      </c>
      <c r="J31" s="7">
        <f t="shared" si="4"/>
        <v>2901.6677083680006</v>
      </c>
      <c r="K31" s="7">
        <f>IFERROR(VLOOKUP(E31,benefs_by_dep!$A$1:$G$46,5,FALSE),"")</f>
        <v>19848.963906720001</v>
      </c>
      <c r="L31" s="19">
        <f t="shared" si="2"/>
        <v>0.19337714863498484</v>
      </c>
      <c r="M31" s="7">
        <f t="shared" si="3"/>
        <v>2901.6677083680006</v>
      </c>
    </row>
    <row r="32" ht="15.75" x14ac:dyDescent="0.25">
      <c r="B32" s="3" t="s">
        <v>40</v>
      </c>
      <c r="C32" s="7">
        <v>9137.770294376136</v>
      </c>
      <c r="D32" s="8">
        <v>100000</v>
      </c>
      <c r="E32" s="9">
        <v>72</v>
      </c>
      <c r="F32" s="9">
        <f>IFERROR(VLOOKUP(E32,benefs_by_dep!$A$1:$D$46,3,FALSE),-1)</f>
        <v>9712.5866959680006</v>
      </c>
      <c r="G32" s="7">
        <f>IFERROR(VLOOKUP(E32,benefs_by_dep!$A$1:$D$46,4,FALSE),"")</f>
        <v>81827.245595627945</v>
      </c>
      <c r="H32" s="7">
        <f>IFERROR(VLOOKUP(E32,benefs_by_dep!$A$1:$C$46,2,FALSE),"")</f>
        <v>11377.478004048</v>
      </c>
      <c r="I32" s="19">
        <f t="shared" si="0"/>
        <v>0.13904266141711485</v>
      </c>
      <c r="J32" s="7">
        <f t="shared" si="4"/>
        <v>1664.8913080799994</v>
      </c>
      <c r="K32" s="7">
        <f>IFERROR(VLOOKUP(E32,benefs_by_dep!$A$1:$G$46,5,FALSE),"")</f>
        <v>11377.478004048</v>
      </c>
      <c r="L32" s="19">
        <f t="shared" si="2"/>
        <v>0.13904266141711485</v>
      </c>
      <c r="M32" s="7">
        <f t="shared" si="3"/>
        <v>1664.8913080799994</v>
      </c>
    </row>
    <row r="33" ht="15.75" x14ac:dyDescent="0.25">
      <c r="B33" s="3" t="s">
        <v>41</v>
      </c>
      <c r="C33" s="7">
        <v>14760.611202478223</v>
      </c>
      <c r="D33" s="8">
        <v>100000</v>
      </c>
      <c r="E33" s="9">
        <v>73</v>
      </c>
      <c r="F33" s="9">
        <f>IFERROR(VLOOKUP(E33,benefs_by_dep!$A$1:$D$46,3,FALSE),-1)</f>
        <v>15755.925924648</v>
      </c>
      <c r="G33" s="7">
        <f>IFERROR(VLOOKUP(E33,benefs_by_dep!$A$1:$D$46,4,FALSE),"")</f>
        <v>54532.758027384007</v>
      </c>
      <c r="H33" s="7">
        <f>IFERROR(VLOOKUP(E33,benefs_by_dep!$A$1:$C$46,2,FALSE),"")</f>
        <v>18450.022768631999</v>
      </c>
      <c r="I33" s="19">
        <f t="shared" si="0"/>
        <v>0.33832917013599773</v>
      </c>
      <c r="J33" s="7">
        <f t="shared" si="4"/>
        <v>2694.0968439839999</v>
      </c>
      <c r="K33" s="7">
        <f>IFERROR(VLOOKUP(E33,benefs_by_dep!$A$1:$G$46,5,FALSE),"")</f>
        <v>18450.022768631999</v>
      </c>
      <c r="L33" s="19">
        <f t="shared" si="2"/>
        <v>0.33832917013599773</v>
      </c>
      <c r="M33" s="7">
        <f t="shared" si="3"/>
        <v>2694.0968439839999</v>
      </c>
    </row>
    <row r="34" ht="15.75" x14ac:dyDescent="0.25">
      <c r="B34" s="10" t="s">
        <v>42</v>
      </c>
      <c r="C34" s="7">
        <v>39642.336039540205</v>
      </c>
      <c r="D34" s="8">
        <v>100000</v>
      </c>
      <c r="E34" s="9"/>
      <c r="F34" s="9">
        <f>IFERROR(VLOOKUP(E34,benefs_by_dep!$A$1:$D$46,3,FALSE),-1)</f>
        <v>-1</v>
      </c>
      <c r="G34" s="7" t="str">
        <f>IFERROR(VLOOKUP(E34,benefs_by_dep!$A$1:$D$46,4,FALSE),"")</f>
        <v/>
      </c>
      <c r="H34" s="7" t="str">
        <f>IFERROR(VLOOKUP(E34,benefs_by_dep!$A$1:$C$46,2,FALSE),"")</f>
        <v/>
      </c>
      <c r="I34" s="19" t="str">
        <f t="shared" si="0"/>
        <v/>
      </c>
      <c r="J34" s="7">
        <f t="shared" si="4"/>
        <v>0</v>
      </c>
      <c r="K34" s="7" t="str">
        <f>IFERROR(VLOOKUP(E34,benefs_by_dep!$A$1:$G$46,5,FALSE),"")</f>
        <v/>
      </c>
      <c r="L34" s="19" t="str">
        <f t="shared" si="2"/>
        <v/>
      </c>
      <c r="M34" s="7">
        <f t="shared" si="3"/>
        <v>0</v>
      </c>
    </row>
    <row r="35" ht="15.75" x14ac:dyDescent="0.25">
      <c r="B35" s="3" t="s">
        <v>43</v>
      </c>
      <c r="C35" s="7">
        <v>1914.2235609810218</v>
      </c>
      <c r="D35" s="8">
        <v>100000</v>
      </c>
      <c r="E35" s="9">
        <v>81</v>
      </c>
      <c r="F35" s="9">
        <f>IFERROR(VLOOKUP(E35,benefs_by_dep!$A$1:$D$46,3,FALSE),-1)</f>
        <v>1831.3804388880001</v>
      </c>
      <c r="G35" s="7">
        <f>IFERROR(VLOOKUP(E35,benefs_by_dep!$A$1:$D$46,4,FALSE),"")</f>
        <v>28995.055118640012</v>
      </c>
      <c r="H35" s="7">
        <f>IFERROR(VLOOKUP(E35,benefs_by_dep!$A$1:$C$46,2,FALSE),"")</f>
        <v>2300.577080256</v>
      </c>
      <c r="I35" s="19">
        <f t="shared" si="0"/>
        <v>7.9343773303504811E-2</v>
      </c>
      <c r="J35" s="7">
        <f t="shared" si="4"/>
        <v>469.19664136799997</v>
      </c>
      <c r="K35" s="7">
        <f>IFERROR(VLOOKUP(E35,benefs_by_dep!$A$1:$G$46,5,FALSE),"")</f>
        <v>2184.899567292</v>
      </c>
      <c r="L35" s="19">
        <f t="shared" si="2"/>
        <v>7.5354213273676335E-2</v>
      </c>
      <c r="M35" s="7">
        <f t="shared" si="3"/>
        <v>353.51912840399996</v>
      </c>
    </row>
    <row r="36" ht="15.75" x14ac:dyDescent="0.25">
      <c r="B36" s="3" t="s">
        <v>44</v>
      </c>
      <c r="C36" s="7">
        <v>3815.6859929864854</v>
      </c>
      <c r="D36" s="8">
        <v>100000</v>
      </c>
      <c r="E36" s="9">
        <v>82</v>
      </c>
      <c r="F36" s="9">
        <f>IFERROR(VLOOKUP(E36,benefs_by_dep!$A$1:$D$46,3,FALSE),-1)</f>
        <v>4070.33491878</v>
      </c>
      <c r="G36" s="7">
        <f>IFERROR(VLOOKUP(E36,benefs_by_dep!$A$1:$D$46,4,FALSE),"")</f>
        <v>37401.675126192007</v>
      </c>
      <c r="H36" s="7">
        <f>IFERROR(VLOOKUP(E36,benefs_by_dep!$A$1:$C$46,2,FALSE),"")</f>
        <v>4775.2109790840004</v>
      </c>
      <c r="I36" s="19">
        <f t="shared" si="0"/>
        <v>0.12767371950514508</v>
      </c>
      <c r="J36" s="7">
        <f t="shared" si="4"/>
        <v>704.87606030400048</v>
      </c>
      <c r="K36" s="7">
        <f>IFERROR(VLOOKUP(E36,benefs_by_dep!$A$1:$G$46,5,FALSE),"")</f>
        <v>4648.7224835999996</v>
      </c>
      <c r="L36" s="19">
        <f t="shared" si="2"/>
        <v>0.12429182564458316</v>
      </c>
      <c r="M36" s="7">
        <f t="shared" si="3"/>
        <v>578.38756481999962</v>
      </c>
    </row>
    <row r="37" ht="15.75" x14ac:dyDescent="0.25">
      <c r="B37" s="3" t="s">
        <v>45</v>
      </c>
      <c r="C37" s="7">
        <v>3682.0330522097797</v>
      </c>
      <c r="D37" s="8">
        <v>100000</v>
      </c>
      <c r="E37" s="9">
        <v>83</v>
      </c>
      <c r="F37" s="9">
        <f>IFERROR(VLOOKUP(E37,benefs_by_dep!$A$1:$D$46,3,FALSE),-1)</f>
        <v>3863.8451526479989</v>
      </c>
      <c r="G37" s="7">
        <f>IFERROR(VLOOKUP(E37,benefs_by_dep!$A$1:$D$46,4,FALSE),"")</f>
        <v>42759.598063104073</v>
      </c>
      <c r="H37" s="7">
        <f>IFERROR(VLOOKUP(E37,benefs_by_dep!$A$1:$C$46,2,FALSE),"")</f>
        <v>4610.8840447799994</v>
      </c>
      <c r="I37" s="19">
        <f t="shared" ref="I37:I62" si="5">IFERROR(H37/G37,"")</f>
        <v>0.10783272653721664</v>
      </c>
      <c r="J37" s="7">
        <f t="shared" si="4"/>
        <v>747.03889213200046</v>
      </c>
      <c r="K37" s="7">
        <f>IFERROR(VLOOKUP(E37,benefs_by_dep!$A$1:$G$46,5,FALSE),"")</f>
        <v>4496.2876300679991</v>
      </c>
      <c r="L37" s="19">
        <f t="shared" si="2"/>
        <v>0.10515271035598685</v>
      </c>
      <c r="M37" s="7">
        <f t="shared" si="3"/>
        <v>632.44247742000016</v>
      </c>
    </row>
    <row r="38" ht="15.75" x14ac:dyDescent="0.25">
      <c r="B38" s="10" t="s">
        <v>46</v>
      </c>
      <c r="C38" s="7">
        <v>9411.9426061772865</v>
      </c>
      <c r="D38" s="8">
        <v>100000</v>
      </c>
      <c r="E38" s="9"/>
      <c r="F38" s="9">
        <f>IFERROR(VLOOKUP(E38,benefs_by_dep!$A$1:$D$46,3,FALSE),-1)</f>
        <v>-1</v>
      </c>
      <c r="G38" s="7" t="str">
        <f>IFERROR(VLOOKUP(E38,benefs_by_dep!$A$1:$D$46,4,FALSE),"")</f>
        <v/>
      </c>
      <c r="H38" s="7" t="str">
        <f>IFERROR(VLOOKUP(E38,benefs_by_dep!$A$1:$C$46,2,FALSE),"")</f>
        <v/>
      </c>
      <c r="I38" s="19" t="str">
        <f t="shared" si="5"/>
        <v/>
      </c>
      <c r="J38" s="7">
        <f t="shared" si="4"/>
        <v>0</v>
      </c>
      <c r="K38" s="7" t="str">
        <f>IFERROR(VLOOKUP(E38,benefs_by_dep!$A$1:$G$46,5,FALSE),"")</f>
        <v/>
      </c>
      <c r="L38" s="19" t="str">
        <f t="shared" si="2"/>
        <v/>
      </c>
      <c r="M38" s="7">
        <f t="shared" si="3"/>
        <v>0</v>
      </c>
    </row>
    <row r="39" ht="15.75" x14ac:dyDescent="0.25">
      <c r="B39" s="3" t="s">
        <v>47</v>
      </c>
      <c r="C39" s="7">
        <v>9166.5383176268915</v>
      </c>
      <c r="D39" s="8">
        <v>100000</v>
      </c>
      <c r="E39" s="9">
        <v>91</v>
      </c>
      <c r="F39" s="9">
        <f>IFERROR(VLOOKUP(E39,benefs_by_dep!$A$1:$D$46,3,FALSE),-1)</f>
        <v>9855.2916652319982</v>
      </c>
      <c r="G39" s="7">
        <f>IFERROR(VLOOKUP(E39,benefs_by_dep!$A$1:$D$46,4,FALSE),"")</f>
        <v>53298.143823600047</v>
      </c>
      <c r="H39" s="7">
        <f>IFERROR(VLOOKUP(E39,benefs_by_dep!$A$1:$C$46,2,FALSE),"")</f>
        <v>11382.883495308</v>
      </c>
      <c r="I39" s="19">
        <f t="shared" si="5"/>
        <v>0.21356997971602415</v>
      </c>
      <c r="J39" s="7">
        <f t="shared" si="4"/>
        <v>1527.5918300760022</v>
      </c>
      <c r="K39" s="7">
        <f>IFERROR(VLOOKUP(E39,benefs_by_dep!$A$1:$G$46,5,FALSE),"")</f>
        <v>11296.395635147999</v>
      </c>
      <c r="L39" s="19">
        <f t="shared" si="2"/>
        <v>0.21194726166328581</v>
      </c>
      <c r="M39" s="7">
        <f t="shared" si="3"/>
        <v>1441.103969916001</v>
      </c>
    </row>
    <row r="40" ht="15.75" x14ac:dyDescent="0.25">
      <c r="B40" s="3" t="s">
        <v>48</v>
      </c>
      <c r="C40" s="7">
        <v>11494.132926097058</v>
      </c>
      <c r="D40" s="8">
        <v>100000</v>
      </c>
      <c r="E40" s="9">
        <v>92</v>
      </c>
      <c r="F40" s="9">
        <f>IFERROR(VLOOKUP(E40,benefs_by_dep!$A$1:$D$46,3,FALSE),-1)</f>
        <v>12155.868745488</v>
      </c>
      <c r="G40" s="7">
        <f>IFERROR(VLOOKUP(E40,benefs_by_dep!$A$1:$D$46,4,FALSE),"")</f>
        <v>30603.72931761598</v>
      </c>
      <c r="H40" s="7">
        <f>IFERROR(VLOOKUP(E40,benefs_by_dep!$A$1:$C$46,2,FALSE),"")</f>
        <v>14476.986692531989</v>
      </c>
      <c r="I40" s="19">
        <f t="shared" si="5"/>
        <v>0.47304648862512361</v>
      </c>
      <c r="J40" s="7">
        <f t="shared" si="4"/>
        <v>2321.1179470439893</v>
      </c>
      <c r="K40" s="7">
        <f>IFERROR(VLOOKUP(E40,benefs_by_dep!$A$1:$G$46,5,FALSE),"")</f>
        <v>14476.986692531989</v>
      </c>
      <c r="L40" s="19">
        <f t="shared" si="2"/>
        <v>0.47304648862512361</v>
      </c>
      <c r="M40" s="7">
        <f t="shared" si="3"/>
        <v>2321.1179470439893</v>
      </c>
    </row>
    <row r="41" ht="15.75" x14ac:dyDescent="0.25">
      <c r="B41" s="3" t="s">
        <v>49</v>
      </c>
      <c r="C41" s="7">
        <v>1430.5553380148103</v>
      </c>
      <c r="D41" s="8">
        <v>100000</v>
      </c>
      <c r="E41" s="9">
        <v>93</v>
      </c>
      <c r="F41" s="9">
        <f>IFERROR(VLOOKUP(E41,benefs_by_dep!$A$1:$D$46,3,FALSE),-1)</f>
        <v>1210.83004224</v>
      </c>
      <c r="G41" s="7">
        <f>IFERROR(VLOOKUP(E41,benefs_by_dep!$A$1:$D$46,4,FALSE),"")</f>
        <v>14218.604210304</v>
      </c>
      <c r="H41" s="7">
        <f>IFERROR(VLOOKUP(E41,benefs_by_dep!$A$1:$C$46,2,FALSE),"")</f>
        <v>1796.7852948239999</v>
      </c>
      <c r="I41" s="19">
        <f t="shared" si="5"/>
        <v>0.12636861313868614</v>
      </c>
      <c r="J41" s="7">
        <f t="shared" si="4"/>
        <v>585.95525258399994</v>
      </c>
      <c r="K41" s="7">
        <f>IFERROR(VLOOKUP(E41,benefs_by_dep!$A$1:$G$46,5,FALSE),"")</f>
        <v>1596.782118204</v>
      </c>
      <c r="L41" s="19">
        <f t="shared" si="2"/>
        <v>0.11230231143552312</v>
      </c>
      <c r="M41" s="7">
        <f t="shared" si="3"/>
        <v>385.95207596399996</v>
      </c>
    </row>
    <row r="42" ht="15.75" x14ac:dyDescent="0.25">
      <c r="B42" s="10" t="s">
        <v>50</v>
      </c>
      <c r="C42" s="7">
        <v>22091.226581738763</v>
      </c>
      <c r="D42" s="8">
        <v>100000</v>
      </c>
      <c r="E42" s="9"/>
      <c r="F42" s="9">
        <f>IFERROR(VLOOKUP(E42,benefs_by_dep!$A$1:$D$46,3,FALSE),-1)</f>
        <v>-1</v>
      </c>
      <c r="G42" s="7" t="str">
        <f>IFERROR(VLOOKUP(E42,benefs_by_dep!$A$1:$D$46,4,FALSE),"")</f>
        <v/>
      </c>
      <c r="H42" s="7" t="str">
        <f>IFERROR(VLOOKUP(E42,benefs_by_dep!$A$1:$C$46,2,FALSE),"")</f>
        <v/>
      </c>
      <c r="I42" s="19" t="str">
        <f t="shared" si="5"/>
        <v/>
      </c>
      <c r="J42" s="7">
        <f t="shared" si="4"/>
        <v>0</v>
      </c>
      <c r="K42" s="7" t="str">
        <f>IFERROR(VLOOKUP(E42,benefs_by_dep!$A$1:$G$46,5,FALSE),"")</f>
        <v/>
      </c>
      <c r="L42" s="19" t="str">
        <f t="shared" si="2"/>
        <v/>
      </c>
      <c r="M42" s="7">
        <f t="shared" si="3"/>
        <v>0</v>
      </c>
    </row>
    <row r="43" ht="15.75" x14ac:dyDescent="0.25">
      <c r="B43" s="3" t="s">
        <v>51</v>
      </c>
      <c r="C43" s="7">
        <v>9773.2820807337212</v>
      </c>
      <c r="D43" s="8">
        <v>100000</v>
      </c>
      <c r="E43" s="9">
        <v>101</v>
      </c>
      <c r="F43" s="9">
        <f>IFERROR(VLOOKUP(E43,benefs_by_dep!$A$1:$D$46,3,FALSE),-1)</f>
        <v>10460.706686351999</v>
      </c>
      <c r="G43" s="7">
        <f>IFERROR(VLOOKUP(E43,benefs_by_dep!$A$1:$D$46,4,FALSE),"")</f>
        <v>38257.904941775989</v>
      </c>
      <c r="H43" s="7">
        <f>IFERROR(VLOOKUP(E43,benefs_by_dep!$A$1:$C$46,2,FALSE),"")</f>
        <v>12313.709090279999</v>
      </c>
      <c r="I43" s="19">
        <f t="shared" si="5"/>
        <v>0.32186051768961238</v>
      </c>
      <c r="J43" s="7">
        <f t="shared" si="4"/>
        <v>1853.0024039279997</v>
      </c>
      <c r="K43" s="7">
        <f>IFERROR(VLOOKUP(E43,benefs_by_dep!$A$1:$G$46,5,FALSE),"")</f>
        <v>12313.709090279999</v>
      </c>
      <c r="L43" s="19">
        <f t="shared" si="2"/>
        <v>0.32186051768961238</v>
      </c>
      <c r="M43" s="7">
        <f t="shared" si="3"/>
        <v>1853.0024039279997</v>
      </c>
    </row>
    <row r="44" ht="15.75" x14ac:dyDescent="0.25">
      <c r="B44" s="3" t="s">
        <v>52</v>
      </c>
      <c r="C44" s="7">
        <v>16910.367121761905</v>
      </c>
      <c r="D44" s="8">
        <v>100000</v>
      </c>
      <c r="E44" s="9">
        <v>102</v>
      </c>
      <c r="F44" s="9">
        <f>IFERROR(VLOOKUP(E44,benefs_by_dep!$A$1:$D$46,3,FALSE),-1)</f>
        <v>18215.424447948</v>
      </c>
      <c r="G44" s="7">
        <f>IFERROR(VLOOKUP(E44,benefs_by_dep!$A$1:$D$46,4,FALSE),"")</f>
        <v>35805.974106239977</v>
      </c>
      <c r="H44" s="7">
        <f>IFERROR(VLOOKUP(E44,benefs_by_dep!$A$1:$C$46,2,FALSE),"")</f>
        <v>21267.364813344011</v>
      </c>
      <c r="I44" s="19">
        <f t="shared" si="5"/>
        <v>0.59396135265700556</v>
      </c>
      <c r="J44" s="7">
        <f t="shared" si="4"/>
        <v>3051.9403653960107</v>
      </c>
      <c r="K44" s="7">
        <f>IFERROR(VLOOKUP(E44,benefs_by_dep!$A$1:$G$46,5,FALSE),"")</f>
        <v>21267.364813344</v>
      </c>
      <c r="L44" s="19">
        <f t="shared" si="2"/>
        <v>0.59396135265700523</v>
      </c>
      <c r="M44" s="7">
        <f t="shared" si="3"/>
        <v>3051.9403653959998</v>
      </c>
    </row>
    <row r="45" ht="15.75" x14ac:dyDescent="0.25">
      <c r="B45" s="3" t="s">
        <v>53</v>
      </c>
      <c r="C45" s="7">
        <v>7061.2420706398307</v>
      </c>
      <c r="D45" s="8">
        <v>100000</v>
      </c>
      <c r="E45" s="9">
        <v>103</v>
      </c>
      <c r="F45" s="9">
        <f>IFERROR(VLOOKUP(E45,benefs_by_dep!$A$1:$D$46,3,FALSE),-1)</f>
        <v>7574.1743535119986</v>
      </c>
      <c r="G45" s="7">
        <f>IFERROR(VLOOKUP(E45,benefs_by_dep!$A$1:$D$46,4,FALSE),"")</f>
        <v>13401.293931792001</v>
      </c>
      <c r="H45" s="7">
        <f>IFERROR(VLOOKUP(E45,benefs_by_dep!$A$1:$C$46,2,FALSE),"")</f>
        <v>8690.9488478279982</v>
      </c>
      <c r="I45" s="19">
        <f t="shared" si="5"/>
        <v>0.64851565020974489</v>
      </c>
      <c r="J45" s="7">
        <f t="shared" si="4"/>
        <v>1116.7744943159996</v>
      </c>
      <c r="K45" s="7">
        <f>IFERROR(VLOOKUP(E45,benefs_by_dep!$A$1:$G$46,5,FALSE),"")</f>
        <v>8690.9488478279982</v>
      </c>
      <c r="L45" s="19">
        <f t="shared" si="2"/>
        <v>0.64851565020974489</v>
      </c>
      <c r="M45" s="7">
        <f t="shared" si="3"/>
        <v>1116.7744943159996</v>
      </c>
    </row>
    <row r="46" ht="15.75" x14ac:dyDescent="0.25">
      <c r="B46" s="10" t="s">
        <v>54</v>
      </c>
      <c r="C46" s="7">
        <v>33744.891273135458</v>
      </c>
      <c r="D46" s="8">
        <v>100000</v>
      </c>
      <c r="E46" s="9"/>
      <c r="F46" s="9">
        <f>IFERROR(VLOOKUP(E46,benefs_by_dep!$A$1:$D$46,3,FALSE),-1)</f>
        <v>-1</v>
      </c>
      <c r="G46" s="7" t="str">
        <f>IFERROR(VLOOKUP(E46,benefs_by_dep!$A$1:$D$46,4,FALSE),"")</f>
        <v/>
      </c>
      <c r="H46" s="7" t="str">
        <f>IFERROR(VLOOKUP(E46,benefs_by_dep!$A$1:$C$46,2,FALSE),"")</f>
        <v/>
      </c>
      <c r="I46" s="19" t="str">
        <f t="shared" si="5"/>
        <v/>
      </c>
      <c r="J46" s="7">
        <f t="shared" si="4"/>
        <v>0</v>
      </c>
      <c r="K46" s="7" t="str">
        <f>IFERROR(VLOOKUP(E46,benefs_by_dep!$A$1:$G$46,5,FALSE),"")</f>
        <v/>
      </c>
      <c r="L46" s="19" t="str">
        <f t="shared" si="2"/>
        <v/>
      </c>
      <c r="M46" s="7">
        <f t="shared" si="3"/>
        <v>0</v>
      </c>
    </row>
    <row r="47" ht="15.75" x14ac:dyDescent="0.25">
      <c r="B47" s="3" t="s">
        <v>55</v>
      </c>
      <c r="C47" s="7">
        <v>3854.9151156011526</v>
      </c>
      <c r="D47" s="8">
        <v>100000</v>
      </c>
      <c r="E47" s="9">
        <v>111</v>
      </c>
      <c r="F47" s="9">
        <f>IFERROR(VLOOKUP(E47,benefs_by_dep!$A$1:$D$46,3,FALSE),-1)</f>
        <v>3767.6274082199998</v>
      </c>
      <c r="G47" s="7">
        <f>IFERROR(VLOOKUP(E47,benefs_by_dep!$A$1:$D$46,4,FALSE),"")</f>
        <v>42902.303032367978</v>
      </c>
      <c r="H47" s="7">
        <f>IFERROR(VLOOKUP(E47,benefs_by_dep!$A$1:$C$46,2,FALSE),"")</f>
        <v>4677.9121364039993</v>
      </c>
      <c r="I47" s="19">
        <f t="shared" si="5"/>
        <v>0.10903638746094148</v>
      </c>
      <c r="J47" s="7">
        <f t="shared" si="4"/>
        <v>910.2847281839995</v>
      </c>
      <c r="K47" s="7">
        <f>IFERROR(VLOOKUP(E47,benefs_by_dep!$A$1:$G$46,5,FALSE),"")</f>
        <v>4677.9121364040002</v>
      </c>
      <c r="L47" s="19">
        <f t="shared" si="2"/>
        <v>0.10903638746094149</v>
      </c>
      <c r="M47" s="7">
        <f t="shared" si="3"/>
        <v>910.28472818400041</v>
      </c>
    </row>
    <row r="48" ht="15.75" x14ac:dyDescent="0.25">
      <c r="B48" s="3" t="s">
        <v>56</v>
      </c>
      <c r="C48" s="7">
        <v>2333.7219097423454</v>
      </c>
      <c r="D48" s="8">
        <v>100000</v>
      </c>
      <c r="E48" s="9">
        <v>112</v>
      </c>
      <c r="F48" s="9">
        <f>IFERROR(VLOOKUP(E48,benefs_by_dep!$A$1:$D$46,3,FALSE),-1)</f>
        <v>2363.2807788720002</v>
      </c>
      <c r="G48" s="7">
        <f>IFERROR(VLOOKUP(E48,benefs_by_dep!$A$1:$D$46,4,FALSE),"")</f>
        <v>25103.10141144002</v>
      </c>
      <c r="H48" s="7">
        <f>IFERROR(VLOOKUP(E48,benefs_by_dep!$A$1:$C$46,2,FALSE),"")</f>
        <v>2903.829904872</v>
      </c>
      <c r="I48" s="19">
        <f t="shared" si="5"/>
        <v>0.11567614125753652</v>
      </c>
      <c r="J48" s="7">
        <f t="shared" si="4"/>
        <v>540.54912599999989</v>
      </c>
      <c r="K48" s="7">
        <f>IFERROR(VLOOKUP(E48,benefs_by_dep!$A$1:$G$46,5,FALSE),"")</f>
        <v>2903.829904872</v>
      </c>
      <c r="L48" s="19">
        <f t="shared" si="2"/>
        <v>0.11567614125753652</v>
      </c>
      <c r="M48" s="7">
        <f t="shared" si="3"/>
        <v>540.54912599999989</v>
      </c>
    </row>
    <row r="49" ht="15.75" x14ac:dyDescent="0.25">
      <c r="B49" s="3" t="s">
        <v>57</v>
      </c>
      <c r="C49" s="7">
        <v>196.14561307332863</v>
      </c>
      <c r="D49" s="8">
        <v>100000</v>
      </c>
      <c r="E49" s="9">
        <v>113</v>
      </c>
      <c r="F49" s="9">
        <f>IFERROR(VLOOKUP(E49,benefs_by_dep!$A$1:$D$46,3,FALSE),-1)</f>
        <v>0</v>
      </c>
      <c r="G49" s="7">
        <f>IFERROR(VLOOKUP(E49,benefs_by_dep!$A$1:$D$46,4,FALSE),"")</f>
        <v>5824.9573817759983</v>
      </c>
      <c r="H49" s="7">
        <f>IFERROR(VLOOKUP(E49,benefs_by_dep!$A$1:$C$46,2,FALSE),"")</f>
        <v>245.409303204</v>
      </c>
      <c r="I49" s="19">
        <f t="shared" si="5"/>
        <v>4.21306607275427E-2</v>
      </c>
      <c r="J49" s="7">
        <f t="shared" si="4"/>
        <v>245.409303204</v>
      </c>
      <c r="K49" s="7">
        <f>IFERROR(VLOOKUP(E49,benefs_by_dep!$A$1:$G$46,5,FALSE),"")</f>
        <v>245.409303204</v>
      </c>
      <c r="L49" s="19">
        <f t="shared" si="2"/>
        <v>4.21306607275427E-2</v>
      </c>
      <c r="M49" s="7">
        <f t="shared" si="3"/>
        <v>245.409303204</v>
      </c>
    </row>
    <row r="50" ht="15.75" x14ac:dyDescent="0.25">
      <c r="B50" s="10" t="s">
        <v>58</v>
      </c>
      <c r="C50" s="7">
        <v>6384.7826384168266</v>
      </c>
      <c r="D50" s="8">
        <v>100000</v>
      </c>
      <c r="E50" s="9"/>
      <c r="F50" s="9">
        <f>IFERROR(VLOOKUP(E50,benefs_by_dep!$A$1:$D$46,3,FALSE),-1)</f>
        <v>-1</v>
      </c>
      <c r="G50" s="7" t="str">
        <f>IFERROR(VLOOKUP(E50,benefs_by_dep!$A$1:$D$46,4,FALSE),"")</f>
        <v/>
      </c>
      <c r="H50" s="7" t="str">
        <f>IFERROR(VLOOKUP(E50,benefs_by_dep!$A$1:$C$46,2,FALSE),"")</f>
        <v/>
      </c>
      <c r="I50" s="19" t="str">
        <f t="shared" si="5"/>
        <v/>
      </c>
      <c r="J50" s="7">
        <f t="shared" si="4"/>
        <v>0</v>
      </c>
      <c r="K50" s="7" t="str">
        <f>IFERROR(VLOOKUP(E50,benefs_by_dep!$A$1:$G$46,5,FALSE),"")</f>
        <v/>
      </c>
      <c r="L50" s="19" t="str">
        <f t="shared" si="2"/>
        <v/>
      </c>
      <c r="M50" s="7">
        <f t="shared" si="3"/>
        <v>0</v>
      </c>
    </row>
    <row r="51" ht="15.75" x14ac:dyDescent="0.25">
      <c r="B51" s="3" t="s">
        <v>59</v>
      </c>
      <c r="C51" s="7">
        <v>4372.7395341147394</v>
      </c>
      <c r="D51" s="8">
        <v>100000</v>
      </c>
      <c r="E51" s="9">
        <v>121</v>
      </c>
      <c r="F51" s="9">
        <f>IFERROR(VLOOKUP(E51,benefs_by_dep!$A$1:$D$46,3,FALSE),-1)</f>
        <v>4683.3176276640006</v>
      </c>
      <c r="G51" s="7">
        <f>IFERROR(VLOOKUP(E51,benefs_by_dep!$A$1:$D$46,4,FALSE),"")</f>
        <v>29254.51869912005</v>
      </c>
      <c r="H51" s="7">
        <f>IFERROR(VLOOKUP(E51,benefs_by_dep!$A$1:$C$46,2,FALSE),"")</f>
        <v>5399.0046704880006</v>
      </c>
      <c r="I51" s="19">
        <f t="shared" si="5"/>
        <v>0.184552845528455</v>
      </c>
      <c r="J51" s="7">
        <f t="shared" si="4"/>
        <v>715.68704282399995</v>
      </c>
      <c r="K51" s="7">
        <f>IFERROR(VLOOKUP(E51,benefs_by_dep!$A$1:$G$46,5,FALSE),"")</f>
        <v>5399.0046704880006</v>
      </c>
      <c r="L51" s="19">
        <f t="shared" si="2"/>
        <v>0.184552845528455</v>
      </c>
      <c r="M51" s="7">
        <f t="shared" si="3"/>
        <v>715.68704282399995</v>
      </c>
    </row>
    <row r="52" ht="15.75" x14ac:dyDescent="0.25">
      <c r="B52" s="3" t="s">
        <v>60</v>
      </c>
      <c r="C52" s="7">
        <v>1145.6066816204175</v>
      </c>
      <c r="D52" s="8">
        <v>100000</v>
      </c>
      <c r="E52" s="9">
        <v>122</v>
      </c>
      <c r="F52" s="9">
        <f>IFERROR(VLOOKUP(E52,benefs_by_dep!$A$1:$D$46,3,FALSE),-1)</f>
        <v>1139.4775576080001</v>
      </c>
      <c r="G52" s="7">
        <f>IFERROR(VLOOKUP(E52,benefs_by_dep!$A$1:$D$46,4,FALSE),"")</f>
        <v>12019.65036573599</v>
      </c>
      <c r="H52" s="7">
        <f>IFERROR(VLOOKUP(E52,benefs_by_dep!$A$1:$C$46,2,FALSE),"")</f>
        <v>1361.1026992679999</v>
      </c>
      <c r="I52" s="19">
        <f t="shared" si="5"/>
        <v>0.11323979132937588</v>
      </c>
      <c r="J52" s="7">
        <f t="shared" si="4"/>
        <v>221.62514165999983</v>
      </c>
      <c r="K52" s="7">
        <f>IFERROR(VLOOKUP(E52,benefs_by_dep!$A$1:$G$46,5,FALSE),"")</f>
        <v>1361.1026992679999</v>
      </c>
      <c r="L52" s="19">
        <f t="shared" si="2"/>
        <v>0.11323979132937588</v>
      </c>
      <c r="M52" s="7">
        <f t="shared" si="3"/>
        <v>221.62514165999983</v>
      </c>
    </row>
    <row r="53" ht="15.75" x14ac:dyDescent="0.25">
      <c r="B53" s="3" t="s">
        <v>61</v>
      </c>
      <c r="C53" s="7">
        <v>5941.9044387013682</v>
      </c>
      <c r="D53" s="8">
        <v>100000</v>
      </c>
      <c r="E53" s="9">
        <v>123</v>
      </c>
      <c r="F53" s="9">
        <f>IFERROR(VLOOKUP(E53,benefs_by_dep!$A$1:$D$46,3,FALSE),-1)</f>
        <v>6192.5307874560021</v>
      </c>
      <c r="G53" s="7">
        <f>IFERROR(VLOOKUP(E53,benefs_by_dep!$A$1:$D$46,4,FALSE),"")</f>
        <v>20679.247364255989</v>
      </c>
      <c r="H53" s="7">
        <f>IFERROR(VLOOKUP(E53,benefs_by_dep!$A$1:$C$46,2,FALSE),"")</f>
        <v>7483.362100344003</v>
      </c>
      <c r="I53" s="19">
        <f t="shared" si="5"/>
        <v>0.361877875365956</v>
      </c>
      <c r="J53" s="7">
        <f t="shared" si="4"/>
        <v>1290.8313128880009</v>
      </c>
      <c r="K53" s="7">
        <f>IFERROR(VLOOKUP(E53,benefs_by_dep!$A$1:$G$46,5,FALSE),"")</f>
        <v>7483.3621003440021</v>
      </c>
      <c r="L53" s="19">
        <f t="shared" si="2"/>
        <v>0.36187787536595595</v>
      </c>
      <c r="M53" s="7">
        <f t="shared" si="3"/>
        <v>1290.831312888</v>
      </c>
    </row>
    <row r="54" ht="15.75" x14ac:dyDescent="0.25">
      <c r="B54" s="3" t="s">
        <v>62</v>
      </c>
      <c r="C54" s="7">
        <v>3483.5460881823165</v>
      </c>
      <c r="D54" s="8">
        <v>100000</v>
      </c>
      <c r="E54" s="9">
        <v>124</v>
      </c>
      <c r="F54" s="9">
        <f>IFERROR(VLOOKUP(E54,benefs_by_dep!$A$1:$D$46,3,FALSE),-1)</f>
        <v>3630.327930215999</v>
      </c>
      <c r="G54" s="7">
        <f>IFERROR(VLOOKUP(E54,benefs_by_dep!$A$1:$D$46,4,FALSE),"")</f>
        <v>8523.3786187680016</v>
      </c>
      <c r="H54" s="7">
        <f>IFERROR(VLOOKUP(E54,benefs_by_dep!$A$1:$C$46,2,FALSE),"")</f>
        <v>4392.5021978759996</v>
      </c>
      <c r="I54" s="19">
        <f t="shared" si="5"/>
        <v>0.51534753932014188</v>
      </c>
      <c r="J54" s="7">
        <f t="shared" si="4"/>
        <v>762.17426766000062</v>
      </c>
      <c r="K54" s="7">
        <f>IFERROR(VLOOKUP(E54,benefs_by_dep!$A$1:$G$46,5,FALSE),"")</f>
        <v>4251.9594251159997</v>
      </c>
      <c r="L54" s="19">
        <f t="shared" si="2"/>
        <v>0.49885844748858432</v>
      </c>
      <c r="M54" s="7">
        <f t="shared" si="3"/>
        <v>621.63149490000069</v>
      </c>
    </row>
    <row r="55" ht="15.75" x14ac:dyDescent="0.25">
      <c r="B55" s="10" t="s">
        <v>63</v>
      </c>
      <c r="C55" s="7">
        <v>14943.796742618842</v>
      </c>
      <c r="D55" s="8">
        <v>100000</v>
      </c>
      <c r="E55" s="9"/>
      <c r="F55" s="9">
        <f>IFERROR(VLOOKUP(E55,benefs_by_dep!$A$1:$D$46,3,FALSE),-1)</f>
        <v>-1</v>
      </c>
      <c r="G55" s="7" t="str">
        <f>IFERROR(VLOOKUP(E55,benefs_by_dep!$A$1:$D$46,4,FALSE),"")</f>
        <v/>
      </c>
      <c r="H55" s="7" t="str">
        <f>IFERROR(VLOOKUP(E55,benefs_by_dep!$A$1:$C$46,2,FALSE),"")</f>
        <v/>
      </c>
      <c r="I55" s="19" t="str">
        <f t="shared" si="5"/>
        <v/>
      </c>
      <c r="J55" s="7">
        <f t="shared" si="4"/>
        <v>0</v>
      </c>
      <c r="K55" s="7" t="str">
        <f>IFERROR(VLOOKUP(E55,benefs_by_dep!$A$1:$G$46,5,FALSE),"")</f>
        <v/>
      </c>
      <c r="L55" s="19" t="str">
        <f t="shared" si="2"/>
        <v/>
      </c>
      <c r="M55" s="7">
        <f t="shared" si="3"/>
        <v>0</v>
      </c>
    </row>
    <row r="56" ht="15.75" x14ac:dyDescent="0.25">
      <c r="B56" s="3" t="s">
        <v>64</v>
      </c>
      <c r="C56" s="7">
        <v>2785.2677056412663</v>
      </c>
      <c r="D56" s="8">
        <v>100000</v>
      </c>
      <c r="E56" s="9">
        <v>131</v>
      </c>
      <c r="F56" s="9">
        <f>IFERROR(VLOOKUP(E56,benefs_by_dep!$A$1:$D$46,3,FALSE),-1)</f>
        <v>2953.5604244639999</v>
      </c>
      <c r="G56" s="7">
        <f>IFERROR(VLOOKUP(E56,benefs_by_dep!$A$1:$D$46,4,FALSE),"")</f>
        <v>15775.385693183969</v>
      </c>
      <c r="H56" s="7">
        <f>IFERROR(VLOOKUP(E56,benefs_by_dep!$A$1:$C$46,2,FALSE),"")</f>
        <v>3472.4875854240022</v>
      </c>
      <c r="I56" s="19">
        <f t="shared" si="5"/>
        <v>0.22012061403508829</v>
      </c>
      <c r="J56" s="7">
        <f t="shared" si="4"/>
        <v>518.92716096000231</v>
      </c>
      <c r="K56" s="7">
        <f>IFERROR(VLOOKUP(E56,benefs_by_dep!$A$1:$G$46,5,FALSE),"")</f>
        <v>3472.4875854240008</v>
      </c>
      <c r="L56" s="19">
        <f t="shared" si="2"/>
        <v>0.2201206140350882</v>
      </c>
      <c r="M56" s="7">
        <f t="shared" si="3"/>
        <v>518.92716096000095</v>
      </c>
    </row>
    <row r="57" ht="15.75" x14ac:dyDescent="0.25">
      <c r="B57" s="3" t="s">
        <v>65</v>
      </c>
      <c r="C57" s="24">
        <v>3972.6024834451491</v>
      </c>
      <c r="D57" s="8">
        <v>100000</v>
      </c>
      <c r="E57" s="9">
        <v>132</v>
      </c>
      <c r="F57" s="25">
        <f>IFERROR(VLOOKUP(E57,benefs_by_dep!$A$1:$D$46,3,FALSE),-1)</f>
        <v>2646.5285208959999</v>
      </c>
      <c r="G57" s="7">
        <f>IFERROR(VLOOKUP(E57,benefs_by_dep!$A$1:$D$46,4,FALSE),"")</f>
        <v>2646.5285208959999</v>
      </c>
      <c r="H57" s="7">
        <f>IFERROR(VLOOKUP(E57,benefs_by_dep!$A$1:$C$46,2,FALSE),"")</f>
        <v>2646.5285208959999</v>
      </c>
      <c r="I57" s="19">
        <f t="shared" si="5"/>
        <v>1</v>
      </c>
      <c r="J57" s="7">
        <f t="shared" si="4"/>
        <v>0</v>
      </c>
      <c r="K57" s="7">
        <f>IFERROR(VLOOKUP(E57,benefs_by_dep!$A$1:$G$46,5,FALSE),"")</f>
        <v>2646.528520895999</v>
      </c>
      <c r="L57" s="19">
        <f t="shared" si="2"/>
        <v>0.99999999999999967</v>
      </c>
      <c r="M57" s="7">
        <f t="shared" si="3"/>
        <v>-9.0949470177292824E-13</v>
      </c>
    </row>
    <row r="58" ht="15.75" x14ac:dyDescent="0.25">
      <c r="B58" s="3" t="s">
        <v>66</v>
      </c>
      <c r="C58" s="7">
        <v>2889.8373779378876</v>
      </c>
      <c r="D58" s="8">
        <v>100000</v>
      </c>
      <c r="E58" s="9">
        <v>133</v>
      </c>
      <c r="F58" s="9">
        <f>IFERROR(VLOOKUP(E58,benefs_by_dep!$A$1:$D$46,3,FALSE),-1)</f>
        <v>3037.886088119998</v>
      </c>
      <c r="G58" s="7">
        <f>IFERROR(VLOOKUP(E58,benefs_by_dep!$A$1:$D$46,4,FALSE),"")</f>
        <v>4761.1567018079986</v>
      </c>
      <c r="H58" s="7">
        <f>IFERROR(VLOOKUP(E58,benefs_by_dep!$A$1:$C$46,2,FALSE),"")</f>
        <v>3614.1114564359982</v>
      </c>
      <c r="I58" s="19">
        <f t="shared" si="5"/>
        <v>0.75908265213442305</v>
      </c>
      <c r="J58" s="7">
        <f t="shared" si="4"/>
        <v>576.22536831600019</v>
      </c>
      <c r="K58" s="7">
        <f>IFERROR(VLOOKUP(E58,benefs_by_dep!$A$1:$G$46,5,FALSE),"")</f>
        <v>3614.1114564359991</v>
      </c>
      <c r="L58" s="19">
        <f t="shared" si="2"/>
        <v>0.75908265213442327</v>
      </c>
      <c r="M58" s="7">
        <f t="shared" si="3"/>
        <v>576.2253683160011</v>
      </c>
    </row>
    <row r="59" ht="15.75" x14ac:dyDescent="0.25">
      <c r="B59" s="10" t="s">
        <v>67</v>
      </c>
      <c r="C59" s="7">
        <v>9647.707567024303</v>
      </c>
      <c r="D59" s="8">
        <v>100000</v>
      </c>
      <c r="E59" s="9"/>
      <c r="F59" s="9">
        <f>IFERROR(VLOOKUP(E59,benefs_by_dep!$A$1:$D$46,3,FALSE),-1)</f>
        <v>-1</v>
      </c>
      <c r="G59" s="7" t="str">
        <f>IFERROR(VLOOKUP(E59,benefs_by_dep!$A$1:$D$46,4,FALSE),"")</f>
        <v/>
      </c>
      <c r="H59" s="7" t="str">
        <f>IFERROR(VLOOKUP(E59,benefs_by_dep!$A$1:$C$46,2,FALSE),"")</f>
        <v/>
      </c>
      <c r="I59" s="19" t="str">
        <f t="shared" si="5"/>
        <v/>
      </c>
      <c r="J59" s="7">
        <f t="shared" si="4"/>
        <v>0</v>
      </c>
      <c r="K59" s="7" t="str">
        <f>IFERROR(VLOOKUP(E59,benefs_by_dep!$A$1:$G$46,5,FALSE),"")</f>
        <v/>
      </c>
      <c r="L59" s="19" t="str">
        <f t="shared" si="2"/>
        <v/>
      </c>
      <c r="M59" s="7">
        <f t="shared" si="3"/>
        <v>0</v>
      </c>
    </row>
    <row r="60" ht="15.75" x14ac:dyDescent="0.25">
      <c r="B60" s="3" t="s">
        <v>68</v>
      </c>
      <c r="C60" s="7">
        <v>11389.52193245795</v>
      </c>
      <c r="D60" s="8">
        <v>100000</v>
      </c>
      <c r="E60" s="9">
        <v>141</v>
      </c>
      <c r="F60" s="9">
        <f>IFERROR(VLOOKUP(E60,benefs_by_dep!$A$1:$D$46,3,FALSE),-1)</f>
        <v>12235.870016135999</v>
      </c>
      <c r="G60" s="7">
        <f>IFERROR(VLOOKUP(E60,benefs_by_dep!$A$1:$D$46,4,FALSE),"")</f>
        <v>16203.500600976</v>
      </c>
      <c r="H60" s="7">
        <f>IFERROR(VLOOKUP(E60,benefs_by_dep!$A$1:$C$46,2,FALSE),"")</f>
        <v>14326.714035503999</v>
      </c>
      <c r="I60" s="19">
        <f t="shared" si="5"/>
        <v>0.88417400587136374</v>
      </c>
      <c r="J60" s="7">
        <f t="shared" si="4"/>
        <v>2090.8440193679999</v>
      </c>
      <c r="K60" s="7">
        <f>IFERROR(VLOOKUP(E60,benefs_by_dep!$A$1:$G$46,5,FALSE),"")</f>
        <v>14326.714035503999</v>
      </c>
      <c r="L60" s="19">
        <f t="shared" si="2"/>
        <v>0.88417400587136374</v>
      </c>
      <c r="M60" s="7">
        <f t="shared" si="3"/>
        <v>2090.8440193679999</v>
      </c>
    </row>
    <row r="61" ht="15.75" x14ac:dyDescent="0.25">
      <c r="B61" s="3" t="s">
        <v>69</v>
      </c>
      <c r="C61" s="7">
        <v>1001.6502640944649</v>
      </c>
      <c r="D61" s="8">
        <v>100000</v>
      </c>
      <c r="E61" s="9">
        <v>142</v>
      </c>
      <c r="F61" s="9">
        <f>IFERROR(VLOOKUP(E61,benefs_by_dep!$A$1:$D$46,3,FALSE),-1)</f>
        <v>1029.205535904</v>
      </c>
      <c r="G61" s="7">
        <f>IFERROR(VLOOKUP(E61,benefs_by_dep!$A$1:$D$46,4,FALSE),"")</f>
        <v>19330.036745760011</v>
      </c>
      <c r="H61" s="7">
        <f>IFERROR(VLOOKUP(E61,benefs_by_dep!$A$1:$C$46,2,FALSE),"")</f>
        <v>1204.3434527280001</v>
      </c>
      <c r="I61" s="19">
        <f t="shared" si="5"/>
        <v>6.2304250559284083E-2</v>
      </c>
      <c r="J61" s="7">
        <f t="shared" si="4"/>
        <v>175.13791682400006</v>
      </c>
      <c r="K61" s="7">
        <f>IFERROR(VLOOKUP(E61,benefs_by_dep!$A$1:$G$46,5,FALSE),"")</f>
        <v>1204.3434527280001</v>
      </c>
      <c r="L61" s="19">
        <f t="shared" si="2"/>
        <v>6.2304250559284083E-2</v>
      </c>
      <c r="M61" s="7">
        <f t="shared" si="3"/>
        <v>175.13791682400006</v>
      </c>
    </row>
    <row r="62" ht="15.75" x14ac:dyDescent="0.25">
      <c r="B62" s="3" t="s">
        <v>70</v>
      </c>
      <c r="C62" s="7">
        <v>1722.8019711584482</v>
      </c>
      <c r="D62" s="8">
        <v>100000</v>
      </c>
      <c r="E62" s="9">
        <v>143</v>
      </c>
      <c r="F62" s="9">
        <f>IFERROR(VLOOKUP(E62,benefs_by_dep!$A$1:$D$46,3,FALSE),-1)</f>
        <v>1824.8938493759999</v>
      </c>
      <c r="G62" s="7">
        <f>IFERROR(VLOOKUP(E62,benefs_by_dep!$A$1:$D$46,4,FALSE),"")</f>
        <v>17007.837700463991</v>
      </c>
      <c r="H62" s="7">
        <f>IFERROR(VLOOKUP(E62,benefs_by_dep!$A$1:$C$46,2,FALSE),"")</f>
        <v>2070.3031525800002</v>
      </c>
      <c r="I62" s="19">
        <f t="shared" si="5"/>
        <v>0.12172641749300796</v>
      </c>
      <c r="J62" s="7">
        <f t="shared" si="4"/>
        <v>245.40930320400025</v>
      </c>
      <c r="K62" s="7">
        <f>IFERROR(VLOOKUP(E62,benefs_by_dep!$A$1:$G$46,5,FALSE),"")</f>
        <v>2070.3031525800002</v>
      </c>
      <c r="L62" s="19">
        <f t="shared" si="2"/>
        <v>0.12172641749300796</v>
      </c>
      <c r="M62" s="7">
        <f t="shared" si="3"/>
        <v>245.40930320400025</v>
      </c>
    </row>
    <row r="63" ht="15.75" x14ac:dyDescent="0.25">
      <c r="B63" s="11" t="s">
        <v>71</v>
      </c>
      <c r="C63" s="7">
        <v>14113.974167710861</v>
      </c>
      <c r="D63" s="8">
        <v>100000</v>
      </c>
      <c r="E63" s="12"/>
      <c r="F63" s="9">
        <f>IFERROR(VLOOKUP(E63,benefs_by_dep!$A$1:$D$46,3,FALSE),-1)</f>
        <v>-1</v>
      </c>
      <c r="G63" s="7" t="str">
        <f>IFERROR(VLOOKUP(E63,benefs_by_dep!$A$1:$D$46,4,FALSE),"")</f>
        <v/>
      </c>
      <c r="H63" s="7" t="str">
        <f>IFERROR(VLOOKUP(E63,benefs_by_dep!$A$1:$C$46,2,FALSE),"")</f>
        <v/>
      </c>
      <c r="I63" s="7"/>
      <c r="J63" s="7">
        <f t="shared" si="4"/>
        <v>0</v>
      </c>
      <c r="K63" s="7" t="str">
        <f>IFERROR(VLOOKUP(E63,benefs_by_dep!$A$1:$G$46,5,FALSE),"")</f>
        <v/>
      </c>
      <c r="L63" s="19" t="str">
        <f t="shared" si="2"/>
        <v/>
      </c>
      <c r="M63" s="7">
        <f t="shared" si="3"/>
        <v>0</v>
      </c>
    </row>
    <row r="64" ht="15.75" x14ac:dyDescent="0.25">
      <c r="B64" s="13" t="s">
        <v>72</v>
      </c>
      <c r="C64" s="14">
        <f>SUM(C9,C13,C17,C21,C26,C30,C34,C38,C42,C46,C50,C55,C59,C63)</f>
        <v>300551.40929315361</v>
      </c>
      <c r="D64" s="15">
        <v>100000</v>
      </c>
      <c r="E64" s="16">
        <f>+D64*C64</f>
        <v>30055140929.315361</v>
      </c>
      <c r="F64" s="14">
        <f>SUM(F5:F63)</f>
        <v>316403.99859186402</v>
      </c>
      <c r="G64" s="14">
        <f>SUM(G5:G63)</f>
        <v>1937031.8466629526</v>
      </c>
      <c r="H64" s="14">
        <f>SUM(H5:H63)</f>
        <v>372757.27179833996</v>
      </c>
      <c r="J64" s="14">
        <f>SUM(J5:J63)</f>
        <v>56339.27320647602</v>
      </c>
      <c r="K64" s="14">
        <f>SUM(K5:K63)</f>
        <v>370454.53252157988</v>
      </c>
      <c r="M64" s="14">
        <f>SUM(M5:M63)</f>
        <v>54036.533929716003</v>
      </c>
    </row>
  </sheetData>
  <mergeCells count="3">
    <mergeCell ref="B2:E2"/>
    <mergeCell ref="H3:J3"/>
    <mergeCell ref="K3:M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5986-5496-4C9C-BB8E-196D43485AE5}">
  <dimension ref="A1:J2"/>
  <sheetViews>
    <sheetView workbookViewId="0">
      <selection activeCell="J2" sqref="J2"/>
    </sheetView>
  </sheetViews>
  <sheetFormatPr defaultColWidth="11.7109375" defaultRowHeight="15" x14ac:dyDescent="0.25"/>
  <cols>
    <col min="1" max="3" width="12.85546875" bestFit="true" customWidth="true"/>
    <col min="4" max="6" width="6.140625" bestFit="true" customWidth="true"/>
    <col min="7" max="7" width="12" bestFit="true" customWidth="true"/>
    <col min="8" max="8" width="6.85546875" bestFit="true" customWidth="true"/>
    <col min="9" max="9" width="19.7109375" bestFit="true" customWidth="true"/>
    <col min="10" max="10" width="21.7109375" bestFit="true" customWidth="true"/>
  </cols>
  <sheetData>
    <row r="1" x14ac:dyDescent="0.25">
      <c r="A1" s="17" t="s">
        <v>73</v>
      </c>
      <c r="B1" s="17" t="s">
        <v>74</v>
      </c>
      <c r="C1" s="17" t="s">
        <v>75</v>
      </c>
      <c r="D1" s="17" t="s">
        <v>76</v>
      </c>
      <c r="E1" s="17" t="s">
        <v>77</v>
      </c>
      <c r="F1" s="17" t="s">
        <v>78</v>
      </c>
      <c r="G1" s="17" t="s">
        <v>79</v>
      </c>
      <c r="H1" s="17" t="s">
        <v>80</v>
      </c>
      <c r="I1" t="s">
        <v>81</v>
      </c>
      <c r="J1" t="s">
        <v>85</v>
      </c>
    </row>
    <row r="2" x14ac:dyDescent="0.25">
      <c r="A2" s="17">
        <v>1.0269999999999999</v>
      </c>
      <c r="B2" s="17">
        <v>1.026</v>
      </c>
      <c r="C2" s="17">
        <v>1.026</v>
      </c>
      <c r="D2" s="17">
        <v>1.0249999999999999</v>
      </c>
      <c r="E2" s="17">
        <v>1.022</v>
      </c>
      <c r="F2" s="17">
        <v>1.087</v>
      </c>
      <c r="G2" s="17">
        <v>1.2709923664122138</v>
      </c>
      <c r="H2" s="17">
        <v>16485</v>
      </c>
      <c r="I2" s="20">
        <f>50000/PNBSF_deps!C64+1</f>
        <v>1.1663608901970934</v>
      </c>
      <c r="J2" s="1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7"/>
  <sheetViews>
    <sheetView workbookViewId="0"/>
  </sheetViews>
  <sheetFormatPr defaultColWidth="8.85546875" defaultRowHeight="15" x14ac:dyDescent="0.25"/>
  <cols>
    <col min="1" max="1" width="11.5703125" bestFit="true" customWidth="true"/>
    <col min="2" max="2" width="16.85546875" bestFit="true" customWidth="true"/>
    <col min="3" max="3" width="15.85546875" bestFit="true" customWidth="true"/>
    <col min="4" max="4" width="9.42578125" bestFit="true" customWidth="true"/>
    <col min="5" max="5" width="16.85546875" bestFit="true" customWidth="true"/>
    <col min="6" max="6" width="15.85546875" bestFit="true" customWidth="true"/>
    <col min="7" max="7" width="9.42578125" bestFit="true" customWidth="true"/>
  </cols>
  <sheetData>
    <row r="1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101</v>
      </c>
    </row>
    <row r="2">
      <c r="A2" s="5">
        <v>11</v>
      </c>
      <c r="B2" s="5">
        <v>31348.606013244</v>
      </c>
      <c r="C2" s="5">
        <v>26423.122377132</v>
      </c>
      <c r="D2" s="5">
        <v>211550.3870496119</v>
      </c>
      <c r="E2" s="5">
        <v>31348.60601324401</v>
      </c>
      <c r="F2" s="5">
        <v>26423.122377132</v>
      </c>
      <c r="G2" s="5">
        <v>211550.3870496119</v>
      </c>
      <c r="H2" t="s">
        <v>102</v>
      </c>
    </row>
    <row r="3">
      <c r="A3" s="5">
        <v>12</v>
      </c>
      <c r="B3" s="5">
        <v>10831.523386788</v>
      </c>
      <c r="C3" s="5">
        <v>9530.962189631999</v>
      </c>
      <c r="D3" s="5">
        <v>205313.5312338237</v>
      </c>
      <c r="E3" s="5">
        <v>10831.523386788</v>
      </c>
      <c r="F3" s="5">
        <v>9530.962189632</v>
      </c>
      <c r="G3" s="5">
        <v>205313.5312338237</v>
      </c>
      <c r="H3" t="s">
        <v>102</v>
      </c>
    </row>
    <row r="4">
      <c r="A4" s="5">
        <v>13</v>
      </c>
      <c r="B4" s="5">
        <v>6053.069112947999</v>
      </c>
      <c r="C4" s="5">
        <v>4717.912771727999</v>
      </c>
      <c r="D4" s="5">
        <v>102682.71197496</v>
      </c>
      <c r="E4" s="5">
        <v>6053.069112948</v>
      </c>
      <c r="F4" s="5">
        <v>4717.912771727999</v>
      </c>
      <c r="G4" s="5">
        <v>102682.71197496</v>
      </c>
      <c r="H4" t="s">
        <v>102</v>
      </c>
    </row>
    <row r="5">
      <c r="A5" s="5">
        <v>14</v>
      </c>
      <c r="B5" s="5">
        <v>7700.662848995999</v>
      </c>
      <c r="C5" s="5">
        <v>6581.726158175999</v>
      </c>
      <c r="D5" s="5">
        <v>51166.218070656</v>
      </c>
      <c r="E5" s="5">
        <v>7235.790600635999</v>
      </c>
      <c r="F5" s="5">
        <v>6581.726158175999</v>
      </c>
      <c r="G5" s="5">
        <v>51166.21807065601</v>
      </c>
      <c r="H5" t="s">
        <v>102</v>
      </c>
    </row>
    <row r="6">
      <c r="A6" s="5">
        <v>21</v>
      </c>
      <c r="B6" s="5">
        <v>12532.09093718399</v>
      </c>
      <c r="C6" s="5">
        <v>10655.304371712</v>
      </c>
      <c r="D6" s="5">
        <v>38063.307256416</v>
      </c>
      <c r="E6" s="5">
        <v>12532.090937184</v>
      </c>
      <c r="F6" s="5">
        <v>10655.304371712</v>
      </c>
      <c r="G6" s="5">
        <v>38063.30725641599</v>
      </c>
      <c r="H6" t="s">
        <v>102</v>
      </c>
    </row>
    <row r="7">
      <c r="A7" s="5">
        <v>22</v>
      </c>
      <c r="B7" s="5">
        <v>2476.796095332</v>
      </c>
      <c r="C7" s="5">
        <v>2151.38552148</v>
      </c>
      <c r="D7" s="5">
        <v>5967.662351039998</v>
      </c>
      <c r="E7" s="5">
        <v>2476.796095332</v>
      </c>
      <c r="F7" s="5">
        <v>2151.38552148</v>
      </c>
      <c r="G7" s="5">
        <v>5967.662351039998</v>
      </c>
      <c r="H7" t="s">
        <v>102</v>
      </c>
    </row>
    <row r="8">
      <c r="A8" s="5">
        <v>23</v>
      </c>
      <c r="B8" s="5">
        <v>5845.498248563998</v>
      </c>
      <c r="C8" s="5">
        <v>4923.321439608</v>
      </c>
      <c r="D8" s="5">
        <v>49765.11473606401</v>
      </c>
      <c r="E8" s="5">
        <v>5713.604261819999</v>
      </c>
      <c r="F8" s="5">
        <v>4923.321439607998</v>
      </c>
      <c r="G8" s="5">
        <v>49765.11473606398</v>
      </c>
      <c r="H8" t="s">
        <v>102</v>
      </c>
    </row>
    <row r="9">
      <c r="A9" s="5">
        <v>31</v>
      </c>
      <c r="B9" s="5">
        <v>2430.308870496</v>
      </c>
      <c r="C9" s="5">
        <v>1791.379803564</v>
      </c>
      <c r="D9" s="5">
        <v>30694.54157078398</v>
      </c>
      <c r="E9" s="5">
        <v>2430.308870496</v>
      </c>
      <c r="F9" s="5">
        <v>1791.379803564</v>
      </c>
      <c r="G9" s="5">
        <v>30694.54157078399</v>
      </c>
      <c r="H9" t="s">
        <v>102</v>
      </c>
    </row>
    <row r="10">
      <c r="A10" s="5">
        <v>32</v>
      </c>
      <c r="B10" s="5">
        <v>4114.659947112001</v>
      </c>
      <c r="C10" s="5">
        <v>3341.674696932</v>
      </c>
      <c r="D10" s="5">
        <v>33872.970431664</v>
      </c>
      <c r="E10" s="5">
        <v>3997.901335896001</v>
      </c>
      <c r="F10" s="5">
        <v>3341.674696932</v>
      </c>
      <c r="G10" s="5">
        <v>33872.97043166401</v>
      </c>
      <c r="H10" t="s">
        <v>102</v>
      </c>
    </row>
    <row r="11">
      <c r="A11" s="5">
        <v>33</v>
      </c>
      <c r="B11" s="5">
        <v>9208.794910535998</v>
      </c>
      <c r="C11" s="5">
        <v>7915.801401143998</v>
      </c>
      <c r="D11" s="5">
        <v>133999.9661388961</v>
      </c>
      <c r="E11" s="5">
        <v>9208.794910535998</v>
      </c>
      <c r="F11" s="5">
        <v>7915.801401143998</v>
      </c>
      <c r="G11" s="5">
        <v>133999.966138896</v>
      </c>
      <c r="H11" t="s">
        <v>102</v>
      </c>
    </row>
    <row r="12">
      <c r="A12" s="5">
        <v>41</v>
      </c>
      <c r="B12" s="5">
        <v>7486.605395099999</v>
      </c>
      <c r="C12" s="5">
        <v>6459.562055699999</v>
      </c>
      <c r="D12" s="5">
        <v>32549.70617121601</v>
      </c>
      <c r="E12" s="5">
        <v>7486.605395099998</v>
      </c>
      <c r="F12" s="5">
        <v>6459.562055699998</v>
      </c>
      <c r="G12" s="5">
        <v>32549.706171216</v>
      </c>
      <c r="H12" t="s">
        <v>102</v>
      </c>
    </row>
    <row r="13">
      <c r="A13" s="5">
        <v>42</v>
      </c>
      <c r="B13" s="5">
        <v>9109.333871352001</v>
      </c>
      <c r="C13" s="5">
        <v>7738.501287816</v>
      </c>
      <c r="D13" s="5">
        <v>46820.203097616</v>
      </c>
      <c r="E13" s="5">
        <v>8809.869655548</v>
      </c>
      <c r="F13" s="5">
        <v>7738.501287815998</v>
      </c>
      <c r="G13" s="5">
        <v>46820.20309761601</v>
      </c>
      <c r="H13" t="s">
        <v>102</v>
      </c>
    </row>
    <row r="14">
      <c r="A14" s="5">
        <v>43</v>
      </c>
      <c r="B14" s="5">
        <v>2453.011933788</v>
      </c>
      <c r="C14" s="5">
        <v>1938.409165836</v>
      </c>
      <c r="D14" s="5">
        <v>37414.64830521595</v>
      </c>
      <c r="E14" s="5">
        <v>2453.011933788</v>
      </c>
      <c r="F14" s="5">
        <v>1938.409165836</v>
      </c>
      <c r="G14" s="5">
        <v>37414.64830521596</v>
      </c>
      <c r="H14" t="s">
        <v>102</v>
      </c>
    </row>
    <row r="15">
      <c r="A15" s="5">
        <v>51</v>
      </c>
      <c r="B15" s="5">
        <v>1371.913681788</v>
      </c>
      <c r="C15" s="5">
        <v>1240.019695044</v>
      </c>
      <c r="D15" s="5">
        <v>15074.834025888</v>
      </c>
      <c r="E15" s="5">
        <v>1240.019695044</v>
      </c>
      <c r="F15" s="5">
        <v>1240.019695044</v>
      </c>
      <c r="G15" s="5">
        <v>15074.834025888</v>
      </c>
      <c r="H15" t="s">
        <v>102</v>
      </c>
    </row>
    <row r="16">
      <c r="A16" s="5">
        <v>52</v>
      </c>
      <c r="B16" s="5">
        <v>29473.98164427603</v>
      </c>
      <c r="C16" s="5">
        <v>25299.86129330403</v>
      </c>
      <c r="D16" s="5">
        <v>41760.6632782561</v>
      </c>
      <c r="E16" s="5">
        <v>29473.98164427603</v>
      </c>
      <c r="F16" s="5">
        <v>25299.86129330402</v>
      </c>
      <c r="G16" s="5">
        <v>41760.6632782561</v>
      </c>
      <c r="H16" t="s">
        <v>102</v>
      </c>
    </row>
    <row r="17">
      <c r="A17" s="5">
        <v>53</v>
      </c>
      <c r="B17" s="5">
        <v>1633.539458772</v>
      </c>
      <c r="C17" s="5">
        <v>1318.93986744</v>
      </c>
      <c r="D17" s="5">
        <v>10858.55084308801</v>
      </c>
      <c r="E17" s="5">
        <v>1633.539458772</v>
      </c>
      <c r="F17" s="5">
        <v>1318.93986744</v>
      </c>
      <c r="G17" s="5">
        <v>10858.55084308801</v>
      </c>
      <c r="H17" t="s">
        <v>102</v>
      </c>
    </row>
    <row r="18">
      <c r="A18" s="5">
        <v>54</v>
      </c>
      <c r="B18" s="5">
        <v>8000.127064800002</v>
      </c>
      <c r="C18" s="5">
        <v>6871.460489712002</v>
      </c>
      <c r="D18" s="5">
        <v>17539.73804044801</v>
      </c>
      <c r="E18" s="5">
        <v>8000.127064800001</v>
      </c>
      <c r="F18" s="5">
        <v>6871.460489712002</v>
      </c>
      <c r="G18" s="5">
        <v>17539.738040448</v>
      </c>
      <c r="H18" t="s">
        <v>102</v>
      </c>
    </row>
    <row r="19">
      <c r="A19" s="5">
        <v>61</v>
      </c>
      <c r="B19" s="5">
        <v>18504.07768123199</v>
      </c>
      <c r="C19" s="5">
        <v>15831.60280228799</v>
      </c>
      <c r="D19" s="5">
        <v>65229.14413267202</v>
      </c>
      <c r="E19" s="5">
        <v>18333.26415741599</v>
      </c>
      <c r="F19" s="5">
        <v>15831.60280228799</v>
      </c>
      <c r="G19" s="5">
        <v>65229.14413267202</v>
      </c>
      <c r="H19" t="s">
        <v>102</v>
      </c>
    </row>
    <row r="20">
      <c r="A20" s="5">
        <v>62</v>
      </c>
      <c r="B20" s="5">
        <v>15506.192228436</v>
      </c>
      <c r="C20" s="5">
        <v>13145.073646068</v>
      </c>
      <c r="D20" s="5">
        <v>38348.71719494403</v>
      </c>
      <c r="E20" s="5">
        <v>15506.192228436</v>
      </c>
      <c r="F20" s="5">
        <v>13145.073646068</v>
      </c>
      <c r="G20" s="5">
        <v>38348.71719494402</v>
      </c>
      <c r="H20" t="s">
        <v>102</v>
      </c>
    </row>
    <row r="21">
      <c r="A21" s="5">
        <v>63</v>
      </c>
      <c r="B21" s="5">
        <v>1587.052233936</v>
      </c>
      <c r="C21" s="5">
        <v>1383.80576256</v>
      </c>
      <c r="D21" s="5">
        <v>14581.853222976</v>
      </c>
      <c r="E21" s="5">
        <v>1383.80576256</v>
      </c>
      <c r="F21" s="5">
        <v>1383.80576256</v>
      </c>
      <c r="G21" s="5">
        <v>14581.85322297599</v>
      </c>
      <c r="H21" t="s">
        <v>102</v>
      </c>
    </row>
    <row r="22">
      <c r="A22" s="5">
        <v>71</v>
      </c>
      <c r="B22" s="5">
        <v>19848.96390672001</v>
      </c>
      <c r="C22" s="5">
        <v>16947.296198352</v>
      </c>
      <c r="D22" s="5">
        <v>102643.792437888</v>
      </c>
      <c r="E22" s="5">
        <v>19848.96390672</v>
      </c>
      <c r="F22" s="5">
        <v>16947.296198352</v>
      </c>
      <c r="G22" s="5">
        <v>102643.792437888</v>
      </c>
      <c r="H22" t="s">
        <v>102</v>
      </c>
    </row>
    <row r="23">
      <c r="A23" s="5">
        <v>72</v>
      </c>
      <c r="B23" s="5">
        <v>11377.478004048</v>
      </c>
      <c r="C23" s="5">
        <v>9712.586695968001</v>
      </c>
      <c r="D23" s="5">
        <v>81827.24559562794</v>
      </c>
      <c r="E23" s="5">
        <v>11377.478004048</v>
      </c>
      <c r="F23" s="5">
        <v>9712.586695968002</v>
      </c>
      <c r="G23" s="5">
        <v>81827.2455956279</v>
      </c>
      <c r="H23" t="s">
        <v>102</v>
      </c>
    </row>
    <row r="24">
      <c r="A24" s="5">
        <v>73</v>
      </c>
      <c r="B24" s="5">
        <v>18450.022768632</v>
      </c>
      <c r="C24" s="5">
        <v>15755.92592464801</v>
      </c>
      <c r="D24" s="5">
        <v>54532.758027384</v>
      </c>
      <c r="E24" s="5">
        <v>18450.022768632</v>
      </c>
      <c r="F24" s="5">
        <v>15755.925924648</v>
      </c>
      <c r="G24" s="5">
        <v>54532.75802738401</v>
      </c>
      <c r="H24" t="s">
        <v>102</v>
      </c>
    </row>
    <row r="25">
      <c r="A25" s="5">
        <v>81</v>
      </c>
      <c r="B25" s="5">
        <v>2300.577080256</v>
      </c>
      <c r="C25" s="5">
        <v>1831.380438888</v>
      </c>
      <c r="D25" s="5">
        <v>28995.05511864001</v>
      </c>
      <c r="E25" s="5">
        <v>2184.899567292</v>
      </c>
      <c r="F25" s="5">
        <v>1831.380438888</v>
      </c>
      <c r="G25" s="5">
        <v>28995.05511864001</v>
      </c>
      <c r="H25" t="s">
        <v>102</v>
      </c>
    </row>
    <row r="26">
      <c r="A26" s="5">
        <v>82</v>
      </c>
      <c r="B26" s="5">
        <v>4775.210979084</v>
      </c>
      <c r="C26" s="5">
        <v>4070.33491878</v>
      </c>
      <c r="D26" s="5">
        <v>37401.67512619201</v>
      </c>
      <c r="E26" s="5">
        <v>4648.7224836</v>
      </c>
      <c r="F26" s="5">
        <v>4070.33491878</v>
      </c>
      <c r="G26" s="5">
        <v>37401.67512619203</v>
      </c>
      <c r="H26" t="s">
        <v>102</v>
      </c>
    </row>
    <row r="27">
      <c r="A27" s="5">
        <v>83</v>
      </c>
      <c r="B27" s="5">
        <v>4610.88404478</v>
      </c>
      <c r="C27" s="5">
        <v>3863.845152648</v>
      </c>
      <c r="D27" s="5">
        <v>42759.59806310407</v>
      </c>
      <c r="E27" s="5">
        <v>4496.287630067999</v>
      </c>
      <c r="F27" s="5">
        <v>3863.845152647999</v>
      </c>
      <c r="G27" s="5">
        <v>42759.59806310407</v>
      </c>
      <c r="H27" t="s">
        <v>102</v>
      </c>
    </row>
    <row r="28">
      <c r="A28" s="5">
        <v>91</v>
      </c>
      <c r="B28" s="5">
        <v>11382.88349530799</v>
      </c>
      <c r="C28" s="5">
        <v>9855.291665232</v>
      </c>
      <c r="D28" s="5">
        <v>53298.14382360006</v>
      </c>
      <c r="E28" s="5">
        <v>11296.395635148</v>
      </c>
      <c r="F28" s="5">
        <v>9855.291665231998</v>
      </c>
      <c r="G28" s="5">
        <v>53298.14382360006</v>
      </c>
      <c r="H28" t="s">
        <v>102</v>
      </c>
    </row>
    <row r="29">
      <c r="A29" s="5">
        <v>92</v>
      </c>
      <c r="B29" s="5">
        <v>14476.986692532</v>
      </c>
      <c r="C29" s="5">
        <v>12155.868745488</v>
      </c>
      <c r="D29" s="5">
        <v>30603.72931761597</v>
      </c>
      <c r="E29" s="5">
        <v>14476.986692532</v>
      </c>
      <c r="F29" s="5">
        <v>12155.868745488</v>
      </c>
      <c r="G29" s="5">
        <v>30603.72931761598</v>
      </c>
      <c r="H29" t="s">
        <v>102</v>
      </c>
    </row>
    <row r="30">
      <c r="A30" s="5">
        <v>93</v>
      </c>
      <c r="B30" s="5">
        <v>1796.785294824</v>
      </c>
      <c r="C30" s="5">
        <v>1210.83004224</v>
      </c>
      <c r="D30" s="5">
        <v>14218.604210304</v>
      </c>
      <c r="E30" s="5">
        <v>1596.782118204</v>
      </c>
      <c r="F30" s="5">
        <v>1210.83004224</v>
      </c>
      <c r="G30" s="5">
        <v>14218.604210304</v>
      </c>
      <c r="H30" t="s">
        <v>102</v>
      </c>
    </row>
    <row r="31">
      <c r="A31" s="5">
        <v>101</v>
      </c>
      <c r="B31" s="5">
        <v>12313.70909028</v>
      </c>
      <c r="C31" s="5">
        <v>10460.706686352</v>
      </c>
      <c r="D31" s="5">
        <v>38257.90494177597</v>
      </c>
      <c r="E31" s="5">
        <v>12313.70909028</v>
      </c>
      <c r="F31" s="5">
        <v>10460.706686352</v>
      </c>
      <c r="G31" s="5">
        <v>38257.90494177597</v>
      </c>
      <c r="H31" t="s">
        <v>102</v>
      </c>
    </row>
    <row r="32">
      <c r="A32" s="5">
        <v>102</v>
      </c>
      <c r="B32" s="5">
        <v>21267.364813344</v>
      </c>
      <c r="C32" s="5">
        <v>18215.424447948</v>
      </c>
      <c r="D32" s="5">
        <v>35805.97410623998</v>
      </c>
      <c r="E32" s="5">
        <v>21267.364813344</v>
      </c>
      <c r="F32" s="5">
        <v>18215.424447948</v>
      </c>
      <c r="G32" s="5">
        <v>35805.97410623998</v>
      </c>
      <c r="H32" t="s">
        <v>102</v>
      </c>
    </row>
    <row r="33">
      <c r="A33" s="5">
        <v>103</v>
      </c>
      <c r="B33" s="5">
        <v>8690.948847828</v>
      </c>
      <c r="C33" s="5">
        <v>7574.174353511999</v>
      </c>
      <c r="D33" s="5">
        <v>13401.293931792</v>
      </c>
      <c r="E33" s="5">
        <v>8690.948847828</v>
      </c>
      <c r="F33" s="5">
        <v>7574.174353511999</v>
      </c>
      <c r="G33" s="5">
        <v>13401.293931792</v>
      </c>
      <c r="H33" t="s">
        <v>102</v>
      </c>
    </row>
    <row r="34">
      <c r="A34" s="5">
        <v>111</v>
      </c>
      <c r="B34" s="5">
        <v>4677.912136404</v>
      </c>
      <c r="C34" s="5">
        <v>3767.627408220001</v>
      </c>
      <c r="D34" s="5">
        <v>42902.303032368</v>
      </c>
      <c r="E34" s="5">
        <v>4677.912136404</v>
      </c>
      <c r="F34" s="5">
        <v>3767.62740822</v>
      </c>
      <c r="G34" s="5">
        <v>42902.30303236798</v>
      </c>
      <c r="H34" t="s">
        <v>102</v>
      </c>
    </row>
    <row r="35">
      <c r="A35" s="5">
        <v>112</v>
      </c>
      <c r="B35" s="5">
        <v>2903.829904872</v>
      </c>
      <c r="C35" s="5">
        <v>2363.280778872</v>
      </c>
      <c r="D35" s="5">
        <v>25103.10141144002</v>
      </c>
      <c r="E35" s="5">
        <v>2903.829904872</v>
      </c>
      <c r="F35" s="5">
        <v>2363.280778872</v>
      </c>
      <c r="G35" s="5">
        <v>25103.10141144002</v>
      </c>
      <c r="H35" t="s">
        <v>102</v>
      </c>
    </row>
    <row r="36">
      <c r="A36" s="5">
        <v>113</v>
      </c>
      <c r="B36" s="5">
        <v>245.409303204</v>
      </c>
      <c r="C36" s="5">
        <v>0</v>
      </c>
      <c r="D36" s="5">
        <v>5824.957381775998</v>
      </c>
      <c r="E36" s="5">
        <v>245.409303204</v>
      </c>
      <c r="F36" s="5">
        <v>0</v>
      </c>
      <c r="G36" s="5">
        <v>5824.957381775999</v>
      </c>
      <c r="H36" t="s">
        <v>102</v>
      </c>
    </row>
    <row r="37">
      <c r="A37" s="5">
        <v>121</v>
      </c>
      <c r="B37" s="5">
        <v>5399.004670488001</v>
      </c>
      <c r="C37" s="5">
        <v>4683.317627664001</v>
      </c>
      <c r="D37" s="5">
        <v>29254.51869912005</v>
      </c>
      <c r="E37" s="5">
        <v>5399.004670488</v>
      </c>
      <c r="F37" s="5">
        <v>4683.317627664</v>
      </c>
      <c r="G37" s="5">
        <v>29254.51869912005</v>
      </c>
      <c r="H37" t="s">
        <v>102</v>
      </c>
    </row>
    <row r="38">
      <c r="A38" s="5">
        <v>122</v>
      </c>
      <c r="B38" s="5">
        <v>1361.102699268</v>
      </c>
      <c r="C38" s="5">
        <v>1139.477557608</v>
      </c>
      <c r="D38" s="5">
        <v>12019.65036573599</v>
      </c>
      <c r="E38" s="5">
        <v>1361.102699268</v>
      </c>
      <c r="F38" s="5">
        <v>1139.477557608</v>
      </c>
      <c r="G38" s="5">
        <v>12019.65036573599</v>
      </c>
      <c r="H38" t="s">
        <v>102</v>
      </c>
    </row>
    <row r="39">
      <c r="A39" s="5">
        <v>123</v>
      </c>
      <c r="B39" s="5">
        <v>7483.362100344001</v>
      </c>
      <c r="C39" s="5">
        <v>6192.530787456</v>
      </c>
      <c r="D39" s="5">
        <v>20679.24736425599</v>
      </c>
      <c r="E39" s="5">
        <v>7483.362100344002</v>
      </c>
      <c r="F39" s="5">
        <v>6192.530787456</v>
      </c>
      <c r="G39" s="5">
        <v>20679.24736425599</v>
      </c>
      <c r="H39" t="s">
        <v>102</v>
      </c>
    </row>
    <row r="40">
      <c r="A40" s="5">
        <v>124</v>
      </c>
      <c r="B40" s="5">
        <v>4392.502197876</v>
      </c>
      <c r="C40" s="5">
        <v>3630.327930216</v>
      </c>
      <c r="D40" s="5">
        <v>8523.378618768</v>
      </c>
      <c r="E40" s="5">
        <v>4251.959425116</v>
      </c>
      <c r="F40" s="5">
        <v>3630.327930215999</v>
      </c>
      <c r="G40" s="5">
        <v>8523.378618768</v>
      </c>
      <c r="H40" t="s">
        <v>102</v>
      </c>
    </row>
    <row r="41">
      <c r="A41" s="5">
        <v>131</v>
      </c>
      <c r="B41" s="5">
        <v>3472.487585424001</v>
      </c>
      <c r="C41" s="5">
        <v>2953.560424464001</v>
      </c>
      <c r="D41" s="5">
        <v>15775.38569318397</v>
      </c>
      <c r="E41" s="5">
        <v>3472.487585424001</v>
      </c>
      <c r="F41" s="5">
        <v>2953.560424464001</v>
      </c>
      <c r="G41" s="5">
        <v>15775.38569318397</v>
      </c>
      <c r="H41" t="s">
        <v>102</v>
      </c>
    </row>
    <row r="42">
      <c r="A42" s="5">
        <v>132</v>
      </c>
      <c r="B42" s="5">
        <v>2646.528520896</v>
      </c>
      <c r="C42" s="5">
        <v>2646.528520896</v>
      </c>
      <c r="D42" s="5">
        <v>2646.528520896</v>
      </c>
      <c r="E42" s="5">
        <v>2646.528520896</v>
      </c>
      <c r="F42" s="5">
        <v>2646.528520896</v>
      </c>
      <c r="G42" s="5">
        <v>2646.528520896</v>
      </c>
      <c r="H42" t="s">
        <v>102</v>
      </c>
    </row>
    <row r="43">
      <c r="A43" s="5">
        <v>133</v>
      </c>
      <c r="B43" s="5">
        <v>3614.111456435998</v>
      </c>
      <c r="C43" s="5">
        <v>3037.886088119998</v>
      </c>
      <c r="D43" s="5">
        <v>4761.156701807999</v>
      </c>
      <c r="E43" s="5">
        <v>3614.111456435998</v>
      </c>
      <c r="F43" s="5">
        <v>3037.886088119999</v>
      </c>
      <c r="G43" s="5">
        <v>4761.156701807999</v>
      </c>
      <c r="H43" t="s">
        <v>102</v>
      </c>
    </row>
    <row r="44">
      <c r="A44" s="5">
        <v>141</v>
      </c>
      <c r="B44" s="5">
        <v>14326.714035504</v>
      </c>
      <c r="C44" s="5">
        <v>12235.870016136</v>
      </c>
      <c r="D44" s="5">
        <v>16203.500600976</v>
      </c>
      <c r="E44" s="5">
        <v>14326.714035504</v>
      </c>
      <c r="F44" s="5">
        <v>12235.870016136</v>
      </c>
      <c r="G44" s="5">
        <v>16203.500600976</v>
      </c>
      <c r="H44" t="s">
        <v>102</v>
      </c>
    </row>
    <row r="45">
      <c r="A45" s="5">
        <v>142</v>
      </c>
      <c r="B45" s="5">
        <v>1204.343452728</v>
      </c>
      <c r="C45" s="5">
        <v>1029.205535904</v>
      </c>
      <c r="D45" s="5">
        <v>19330.03674576002</v>
      </c>
      <c r="E45" s="5">
        <v>1204.343452728</v>
      </c>
      <c r="F45" s="5">
        <v>1029.205535904</v>
      </c>
      <c r="G45" s="5">
        <v>19330.03674576002</v>
      </c>
      <c r="H45" t="s">
        <v>102</v>
      </c>
    </row>
    <row r="46">
      <c r="A46" s="5">
        <v>143</v>
      </c>
      <c r="B46" s="5">
        <v>2070.30315258</v>
      </c>
      <c r="C46" s="5">
        <v>1824.893849376</v>
      </c>
      <c r="D46" s="5">
        <v>17007.83770046399</v>
      </c>
      <c r="E46" s="5">
        <v>2070.30315258</v>
      </c>
      <c r="F46" s="5">
        <v>1824.893849376</v>
      </c>
      <c r="G46" s="5">
        <v>17007.83770046399</v>
      </c>
      <c r="H46" t="s">
        <v>102</v>
      </c>
    </row>
    <row r="47">
      <c r="A47" s="5"/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t="s">
        <v>102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"/>
  <sheetViews>
    <sheetView workbookViewId="0">
      <selection activeCell="B2" sqref="B2:B11"/>
    </sheetView>
  </sheetViews>
  <sheetFormatPr defaultColWidth="8.85546875" defaultRowHeight="15" x14ac:dyDescent="0.25"/>
  <sheetData>
    <row r="1">
      <c r="A1" t="s">
        <v>98</v>
      </c>
      <c r="B1" t="s">
        <v>99</v>
      </c>
      <c r="C1" t="s">
        <v>100</v>
      </c>
      <c r="D1" t="s">
        <v>101</v>
      </c>
    </row>
    <row r="2">
      <c r="A2" s="5">
        <v>1</v>
      </c>
      <c r="B2" s="5">
        <v>5906.039750676</v>
      </c>
      <c r="C2" s="5">
        <v>5790.362237712</v>
      </c>
      <c r="D2" t="s">
        <v>102</v>
      </c>
    </row>
    <row r="3">
      <c r="A3" s="5">
        <v>2</v>
      </c>
      <c r="B3" s="5">
        <v>9245.552251104</v>
      </c>
      <c r="C3" s="5">
        <v>9175.280864723998</v>
      </c>
      <c r="D3" t="s">
        <v>102</v>
      </c>
    </row>
    <row r="4">
      <c r="A4" s="5">
        <v>3</v>
      </c>
      <c r="B4" s="5">
        <v>7097.41002438</v>
      </c>
      <c r="C4" s="5">
        <v>7097.41002438</v>
      </c>
      <c r="D4" t="s">
        <v>102</v>
      </c>
    </row>
    <row r="5">
      <c r="A5" s="5">
        <v>4</v>
      </c>
      <c r="B5" s="5">
        <v>8519.054225760003</v>
      </c>
      <c r="C5" s="5">
        <v>8087.696023212001</v>
      </c>
      <c r="D5" t="s">
        <v>102</v>
      </c>
    </row>
    <row r="6">
      <c r="A6" s="5">
        <v>5</v>
      </c>
      <c r="B6" s="5">
        <v>5653.062759707999</v>
      </c>
      <c r="C6" s="5">
        <v>5653.062759707999</v>
      </c>
      <c r="D6" t="s">
        <v>102</v>
      </c>
    </row>
    <row r="7">
      <c r="A7" s="5">
        <v>6</v>
      </c>
      <c r="B7" s="5">
        <v>4900.618376316002</v>
      </c>
      <c r="C7" s="5">
        <v>4697.371904940001</v>
      </c>
      <c r="D7" t="s">
        <v>102</v>
      </c>
    </row>
    <row r="8">
      <c r="A8" s="5">
        <v>7</v>
      </c>
      <c r="B8" s="5">
        <v>7192.546670555998</v>
      </c>
      <c r="C8" s="5">
        <v>6987.138002675999</v>
      </c>
      <c r="D8" t="s">
        <v>102</v>
      </c>
    </row>
    <row r="9">
      <c r="A9" s="5">
        <v>8</v>
      </c>
      <c r="B9" s="5">
        <v>2259.49534668</v>
      </c>
      <c r="C9" s="5">
        <v>1924.35488856</v>
      </c>
      <c r="D9" t="s">
        <v>102</v>
      </c>
    </row>
    <row r="10">
      <c r="A10" s="5">
        <v>9</v>
      </c>
      <c r="B10" s="5">
        <v>2087.600724612</v>
      </c>
      <c r="C10" s="5">
        <v>1325.426456952</v>
      </c>
      <c r="D10" t="s">
        <v>102</v>
      </c>
    </row>
    <row r="11">
      <c r="A11" s="5">
        <v>10</v>
      </c>
      <c r="B11" s="5">
        <v>3477.893076684</v>
      </c>
      <c r="C11" s="5">
        <v>3298.430766852</v>
      </c>
      <c r="D11" t="s">
        <v>102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true"/>
  <dimension ref="A1:G21"/>
  <sheetViews>
    <sheetView tabSelected="true" workbookViewId="0">
      <selection activeCell="D19" sqref="D19"/>
    </sheetView>
  </sheetViews>
  <sheetFormatPr defaultColWidth="8.85546875" defaultRowHeight="15" x14ac:dyDescent="0.25"/>
  <cols>
    <col min="3" max="3" width="14" bestFit="true" customWidth="true"/>
    <col min="4" max="4" width="14" customWidth="true"/>
    <col min="5" max="5" width="12.140625" bestFit="true" customWidth="true"/>
  </cols>
  <sheetData>
    <row r="1">
      <c r="A1" t="s">
        <v>103</v>
      </c>
      <c r="B1" t="s">
        <v>104</v>
      </c>
      <c r="C1" t="s">
        <v>112</v>
      </c>
      <c r="D1" t="s">
        <v>113</v>
      </c>
      <c r="E1" t="s">
        <v>114</v>
      </c>
      <c r="F1" t="s">
        <v>118</v>
      </c>
      <c r="G1" t="s">
        <v>121</v>
      </c>
    </row>
    <row r="2">
      <c r="A2" s="5">
        <v>1</v>
      </c>
      <c r="B2" t="s">
        <v>107</v>
      </c>
      <c r="C2" s="5">
        <v>17258998.46749878</v>
      </c>
      <c r="D2" s="5">
        <v>0.3787598</v>
      </c>
      <c r="E2" t="s">
        <v>116</v>
      </c>
      <c r="F2" t="s">
        <v>119</v>
      </c>
      <c r="G2" s="5">
        <v>0</v>
      </c>
    </row>
    <row r="3">
      <c r="A3" s="5">
        <v>1</v>
      </c>
      <c r="B3" t="s">
        <v>108</v>
      </c>
      <c r="C3" s="5">
        <v>17258998.46749878</v>
      </c>
      <c r="D3" s="5">
        <v>0.2593084</v>
      </c>
      <c r="E3" t="s">
        <v>116</v>
      </c>
      <c r="F3" t="s">
        <v>119</v>
      </c>
      <c r="G3" s="5">
        <v>0</v>
      </c>
    </row>
    <row r="4">
      <c r="A4" s="5">
        <v>1</v>
      </c>
      <c r="B4" t="s">
        <v>109</v>
      </c>
      <c r="C4" s="5">
        <v>17258998.46749878</v>
      </c>
      <c r="D4" s="5">
        <v>0.3849449895855693</v>
      </c>
      <c r="E4" t="s">
        <v>116</v>
      </c>
      <c r="F4" t="s">
        <v>120</v>
      </c>
      <c r="G4" s="5">
        <v>0</v>
      </c>
    </row>
    <row r="5">
      <c r="A5" s="5">
        <v>1</v>
      </c>
      <c r="B5" t="s">
        <v>110</v>
      </c>
      <c r="C5" s="5">
        <v>17258998.46749878</v>
      </c>
      <c r="D5" s="5">
        <v>0.1142656125628316</v>
      </c>
      <c r="E5" t="s">
        <v>116</v>
      </c>
      <c r="F5" t="s">
        <v>120</v>
      </c>
      <c r="G5" s="5">
        <v>0</v>
      </c>
    </row>
    <row r="6">
      <c r="A6" s="5">
        <v>1</v>
      </c>
      <c r="B6" t="s">
        <v>111</v>
      </c>
      <c r="C6" s="5">
        <v>17258998.46749878</v>
      </c>
      <c r="D6" s="5">
        <v>0.04737286116696954</v>
      </c>
      <c r="E6" t="s">
        <v>116</v>
      </c>
      <c r="F6" t="s">
        <v>120</v>
      </c>
      <c r="G6" s="5">
        <v>0</v>
      </c>
    </row>
    <row r="7">
      <c r="A7" s="5">
        <v>1</v>
      </c>
      <c r="B7" t="s">
        <v>107</v>
      </c>
      <c r="C7" s="5">
        <v>17258998.46749878</v>
      </c>
      <c r="D7" s="5">
        <v>0.3784647</v>
      </c>
      <c r="E7" t="s">
        <v>117</v>
      </c>
      <c r="F7" t="s">
        <v>119</v>
      </c>
      <c r="G7" s="5">
        <v>0</v>
      </c>
    </row>
    <row r="8">
      <c r="A8" s="5">
        <v>1</v>
      </c>
      <c r="B8" t="s">
        <v>108</v>
      </c>
      <c r="C8" s="5">
        <v>17258998.46749878</v>
      </c>
      <c r="D8" s="5">
        <v>0.2589467</v>
      </c>
      <c r="E8" t="s">
        <v>117</v>
      </c>
      <c r="F8" t="s">
        <v>119</v>
      </c>
      <c r="G8" s="5">
        <v>0</v>
      </c>
    </row>
    <row r="9">
      <c r="A9" s="5">
        <v>1</v>
      </c>
      <c r="B9" t="s">
        <v>109</v>
      </c>
      <c r="C9" s="5">
        <v>17258998.46749878</v>
      </c>
      <c r="D9" s="5">
        <v>0.3842424854955213</v>
      </c>
      <c r="E9" t="s">
        <v>117</v>
      </c>
      <c r="F9" t="s">
        <v>120</v>
      </c>
      <c r="G9" s="5">
        <v>0</v>
      </c>
    </row>
    <row r="10">
      <c r="A10" s="5">
        <v>1</v>
      </c>
      <c r="B10" t="s">
        <v>110</v>
      </c>
      <c r="C10" s="5">
        <v>17258998.46749878</v>
      </c>
      <c r="D10" s="5">
        <v>0.1138233714644176</v>
      </c>
      <c r="E10" t="s">
        <v>117</v>
      </c>
      <c r="F10" t="s">
        <v>120</v>
      </c>
      <c r="G10" s="5">
        <v>0</v>
      </c>
    </row>
    <row r="11">
      <c r="A11" s="5">
        <v>1</v>
      </c>
      <c r="B11" t="s">
        <v>111</v>
      </c>
      <c r="C11" s="5">
        <v>17258998.46749878</v>
      </c>
      <c r="D11" s="5">
        <v>0.0471329916126938</v>
      </c>
      <c r="E11" t="s">
        <v>117</v>
      </c>
      <c r="F11" t="s">
        <v>120</v>
      </c>
      <c r="G11" s="5">
        <v>0</v>
      </c>
    </row>
    <row r="12">
      <c r="A12" s="5">
        <v>1</v>
      </c>
      <c r="B12" t="s">
        <v>107</v>
      </c>
      <c r="C12" s="5">
        <v>17258998.46749878</v>
      </c>
      <c r="D12" s="5">
        <v>0.3787598</v>
      </c>
      <c r="E12" t="s">
        <v>116</v>
      </c>
      <c r="F12" t="s">
        <v>119</v>
      </c>
      <c r="G12" s="5">
        <v>1</v>
      </c>
    </row>
    <row r="13">
      <c r="A13" s="5">
        <v>1</v>
      </c>
      <c r="B13" t="s">
        <v>108</v>
      </c>
      <c r="C13" s="5">
        <v>17258998.46749878</v>
      </c>
      <c r="D13" s="5">
        <v>0.2593084</v>
      </c>
      <c r="E13" t="s">
        <v>116</v>
      </c>
      <c r="F13" t="s">
        <v>119</v>
      </c>
      <c r="G13" s="5">
        <v>1</v>
      </c>
    </row>
    <row r="14">
      <c r="A14" s="5">
        <v>1</v>
      </c>
      <c r="B14" t="s">
        <v>109</v>
      </c>
      <c r="C14" s="5">
        <v>17258998.46749878</v>
      </c>
      <c r="D14" s="5">
        <v>0.3849449895855693</v>
      </c>
      <c r="E14" t="s">
        <v>116</v>
      </c>
      <c r="F14" t="s">
        <v>120</v>
      </c>
      <c r="G14" s="5">
        <v>1</v>
      </c>
    </row>
    <row r="15">
      <c r="A15" s="5">
        <v>1</v>
      </c>
      <c r="B15" t="s">
        <v>110</v>
      </c>
      <c r="C15" s="5">
        <v>17258998.46749878</v>
      </c>
      <c r="D15" s="5">
        <v>0.1142656125628316</v>
      </c>
      <c r="E15" t="s">
        <v>116</v>
      </c>
      <c r="F15" t="s">
        <v>120</v>
      </c>
      <c r="G15" s="5">
        <v>1</v>
      </c>
    </row>
    <row r="16">
      <c r="A16" s="5">
        <v>1</v>
      </c>
      <c r="B16" t="s">
        <v>111</v>
      </c>
      <c r="C16" s="5">
        <v>17258998.46749878</v>
      </c>
      <c r="D16" s="5">
        <v>0.04737286116696954</v>
      </c>
      <c r="E16" t="s">
        <v>116</v>
      </c>
      <c r="F16" t="s">
        <v>120</v>
      </c>
      <c r="G16" s="5">
        <v>1</v>
      </c>
    </row>
    <row r="17">
      <c r="A17" s="5">
        <v>1</v>
      </c>
      <c r="B17" t="s">
        <v>107</v>
      </c>
      <c r="C17" s="5">
        <v>17258998.46749878</v>
      </c>
      <c r="D17" s="5">
        <v>0.3784667</v>
      </c>
      <c r="E17" t="s">
        <v>117</v>
      </c>
      <c r="F17" t="s">
        <v>119</v>
      </c>
      <c r="G17" s="5">
        <v>1</v>
      </c>
    </row>
    <row r="18">
      <c r="A18" s="5">
        <v>1</v>
      </c>
      <c r="B18" t="s">
        <v>108</v>
      </c>
      <c r="C18" s="5">
        <v>17258998.46749878</v>
      </c>
      <c r="D18" s="5">
        <v>0.258952</v>
      </c>
      <c r="E18" t="s">
        <v>117</v>
      </c>
      <c r="F18" t="s">
        <v>119</v>
      </c>
      <c r="G18" s="5">
        <v>1</v>
      </c>
    </row>
    <row r="19">
      <c r="A19" s="5">
        <v>1</v>
      </c>
      <c r="B19" t="s">
        <v>109</v>
      </c>
      <c r="C19" s="5">
        <v>17258998.46749878</v>
      </c>
      <c r="D19" s="5">
        <v>0.3842424854955213</v>
      </c>
      <c r="E19" t="s">
        <v>117</v>
      </c>
      <c r="F19" t="s">
        <v>120</v>
      </c>
      <c r="G19" s="5">
        <v>1</v>
      </c>
    </row>
    <row r="20">
      <c r="A20" s="5">
        <v>1</v>
      </c>
      <c r="B20" t="s">
        <v>110</v>
      </c>
      <c r="C20" s="5">
        <v>17258998.46749878</v>
      </c>
      <c r="D20" s="5">
        <v>0.1138307789916471</v>
      </c>
      <c r="E20" t="s">
        <v>117</v>
      </c>
      <c r="F20" t="s">
        <v>120</v>
      </c>
      <c r="G20" s="5">
        <v>1</v>
      </c>
    </row>
    <row r="21">
      <c r="A21" s="5">
        <v>1</v>
      </c>
      <c r="B21" t="s">
        <v>111</v>
      </c>
      <c r="C21" s="5">
        <v>17258998.46749878</v>
      </c>
      <c r="D21" s="5">
        <v>0.04713592261593582</v>
      </c>
      <c r="E21" t="s">
        <v>117</v>
      </c>
      <c r="F21" t="s">
        <v>120</v>
      </c>
      <c r="G21" s="5">
        <v>1</v>
      </c>
    </row>
  </sheetData>
  <autoFilter ref="A1:G21">
    <filterColumn colId="1">
      <filters>
        <filter val="fgt0"/>
      </filters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5"/>
  <sheetViews>
    <sheetView workbookViewId="0">
      <selection activeCell="L4" sqref="L4:M6"/>
    </sheetView>
  </sheetViews>
  <sheetFormatPr defaultRowHeight="15" x14ac:dyDescent="0.25"/>
  <cols>
    <col min="11" max="11" width="13.140625" bestFit="true" customWidth="true"/>
    <col min="12" max="12" width="16.28515625" bestFit="true" customWidth="true"/>
    <col min="13" max="13" width="10.28515625" bestFit="true" customWidth="true"/>
    <col min="14" max="15" width="12.42578125" bestFit="true" customWidth="true"/>
    <col min="16" max="16" width="14.7109375" bestFit="true" customWidth="true"/>
    <col min="17" max="17" width="17.5703125" bestFit="true" customWidth="true"/>
  </cols>
  <sheetData>
    <row r="1" x14ac:dyDescent="0.25">
      <c r="A1" t="s">
        <v>103</v>
      </c>
      <c r="B1" t="s">
        <v>104</v>
      </c>
      <c r="C1" t="s">
        <v>112</v>
      </c>
      <c r="D1" t="s">
        <v>113</v>
      </c>
      <c r="E1" t="s">
        <v>114</v>
      </c>
      <c r="F1" t="s">
        <v>118</v>
      </c>
      <c r="K1" s="31" t="s">
        <v>147</v>
      </c>
      <c r="L1" s="31" t="s">
        <v>144</v>
      </c>
    </row>
    <row r="2" x14ac:dyDescent="0.25">
      <c r="A2" s="5">
        <v>1</v>
      </c>
      <c r="B2" t="s">
        <v>107</v>
      </c>
      <c r="C2" s="5">
        <v>17258998.467498779</v>
      </c>
      <c r="D2" s="5">
        <v>37.85107</v>
      </c>
      <c r="E2" t="s">
        <v>116</v>
      </c>
      <c r="F2" t="s">
        <v>119</v>
      </c>
      <c r="K2" s="31" t="s">
        <v>142</v>
      </c>
      <c r="L2" t="s">
        <v>106</v>
      </c>
      <c r="M2" t="s">
        <v>105</v>
      </c>
    </row>
    <row r="3" x14ac:dyDescent="0.25">
      <c r="A3" s="5">
        <v>1</v>
      </c>
      <c r="B3" t="s">
        <v>109</v>
      </c>
      <c r="C3" s="5">
        <v>17258998.467498779</v>
      </c>
      <c r="D3" s="5">
        <v>38.494498958556932</v>
      </c>
      <c r="E3" t="s">
        <v>116</v>
      </c>
      <c r="F3" t="s">
        <v>120</v>
      </c>
      <c r="K3" s="34" t="s">
        <v>115</v>
      </c>
      <c r="L3" s="35">
        <v>38.494498958556932</v>
      </c>
      <c r="M3" s="35">
        <v>37.85107</v>
      </c>
    </row>
    <row r="4" x14ac:dyDescent="0.25">
      <c r="A4" s="5">
        <v>1</v>
      </c>
      <c r="B4" t="s">
        <v>107</v>
      </c>
      <c r="C4" s="5">
        <v>17258998.467498779</v>
      </c>
      <c r="D4" s="5">
        <v>37.892769999999999</v>
      </c>
      <c r="E4" t="s">
        <v>127</v>
      </c>
      <c r="F4" t="s">
        <v>119</v>
      </c>
      <c r="K4" s="34" t="s">
        <v>127</v>
      </c>
      <c r="L4" s="35">
        <v>38.517863561477277</v>
      </c>
      <c r="M4" s="35">
        <v>37.892769999999999</v>
      </c>
    </row>
    <row r="5" x14ac:dyDescent="0.25">
      <c r="A5" s="5">
        <v>1</v>
      </c>
      <c r="B5" t="s">
        <v>109</v>
      </c>
      <c r="C5" s="5">
        <v>17258998.467498779</v>
      </c>
      <c r="D5" s="5">
        <v>38.517863561477277</v>
      </c>
      <c r="E5" t="s">
        <v>127</v>
      </c>
      <c r="F5" t="s">
        <v>120</v>
      </c>
      <c r="K5" s="34" t="s">
        <v>128</v>
      </c>
      <c r="L5" s="35">
        <v>38.404654857811309</v>
      </c>
      <c r="M5" s="35">
        <v>37.878869999999999</v>
      </c>
    </row>
    <row r="6" x14ac:dyDescent="0.25">
      <c r="A6" s="5">
        <v>1</v>
      </c>
      <c r="B6" t="s">
        <v>107</v>
      </c>
      <c r="C6" s="5">
        <v>17258998.467498779</v>
      </c>
      <c r="D6" s="5">
        <v>37.878869999999999</v>
      </c>
      <c r="E6" t="s">
        <v>128</v>
      </c>
      <c r="F6" t="s">
        <v>119</v>
      </c>
      <c r="K6" s="34" t="s">
        <v>129</v>
      </c>
      <c r="L6" s="35">
        <v>38.387297399405682</v>
      </c>
      <c r="M6" s="35">
        <v>37.838909999999998</v>
      </c>
    </row>
    <row r="7" x14ac:dyDescent="0.25">
      <c r="A7" s="5">
        <v>1</v>
      </c>
      <c r="B7" t="s">
        <v>109</v>
      </c>
      <c r="C7" s="5">
        <v>17258998.467498779</v>
      </c>
      <c r="D7" s="5">
        <v>38.404654857811309</v>
      </c>
      <c r="E7" t="s">
        <v>128</v>
      </c>
      <c r="F7" t="s">
        <v>120</v>
      </c>
      <c r="K7" s="34" t="s">
        <v>130</v>
      </c>
      <c r="L7" s="35">
        <v>38.21461857300848</v>
      </c>
      <c r="M7" s="35">
        <v>37.675579999999997</v>
      </c>
    </row>
    <row r="8" x14ac:dyDescent="0.25">
      <c r="A8" s="5">
        <v>1</v>
      </c>
      <c r="B8" t="s">
        <v>107</v>
      </c>
      <c r="C8" s="5">
        <v>17258998.467498779</v>
      </c>
      <c r="D8" s="5">
        <v>37.838909999999998</v>
      </c>
      <c r="E8" t="s">
        <v>129</v>
      </c>
      <c r="F8" t="s">
        <v>119</v>
      </c>
      <c r="K8" s="34" t="s">
        <v>131</v>
      </c>
      <c r="L8" s="35">
        <v>38.35563930121387</v>
      </c>
      <c r="M8" s="35">
        <v>37.805140000000002</v>
      </c>
    </row>
    <row r="9" x14ac:dyDescent="0.25">
      <c r="A9" s="5">
        <v>1</v>
      </c>
      <c r="B9" t="s">
        <v>109</v>
      </c>
      <c r="C9" s="5">
        <v>17258998.467498779</v>
      </c>
      <c r="D9" s="5">
        <v>38.387297399405682</v>
      </c>
      <c r="E9" t="s">
        <v>129</v>
      </c>
      <c r="F9" t="s">
        <v>120</v>
      </c>
      <c r="K9" s="34" t="s">
        <v>132</v>
      </c>
      <c r="L9" s="35">
        <v>38.091174541764062</v>
      </c>
      <c r="M9" s="35">
        <v>37.590470000000003</v>
      </c>
    </row>
    <row r="10" x14ac:dyDescent="0.25">
      <c r="A10" s="5">
        <v>1</v>
      </c>
      <c r="B10" t="s">
        <v>107</v>
      </c>
      <c r="C10" s="5">
        <v>17258998.467498779</v>
      </c>
      <c r="D10" s="5">
        <v>37.675579999999997</v>
      </c>
      <c r="E10" t="s">
        <v>130</v>
      </c>
      <c r="F10" t="s">
        <v>119</v>
      </c>
      <c r="K10" s="34" t="s">
        <v>143</v>
      </c>
      <c r="L10" s="32">
        <v>268.46574719323758</v>
      </c>
      <c r="M10" s="32">
        <v>264.53280999999998</v>
      </c>
    </row>
    <row r="11" x14ac:dyDescent="0.25">
      <c r="A11" s="5">
        <v>1</v>
      </c>
      <c r="B11" t="s">
        <v>109</v>
      </c>
      <c r="C11" s="5">
        <v>17258998.467498779</v>
      </c>
      <c r="D11" s="5">
        <v>38.21461857300848</v>
      </c>
      <c r="E11" t="s">
        <v>130</v>
      </c>
      <c r="F11" t="s">
        <v>120</v>
      </c>
    </row>
    <row r="12" x14ac:dyDescent="0.25">
      <c r="A12" s="5">
        <v>1</v>
      </c>
      <c r="B12" t="s">
        <v>107</v>
      </c>
      <c r="C12" s="5">
        <v>17258998.467498779</v>
      </c>
      <c r="D12" s="5">
        <v>37.805140000000002</v>
      </c>
      <c r="E12" t="s">
        <v>131</v>
      </c>
      <c r="F12" t="s">
        <v>119</v>
      </c>
    </row>
    <row r="13" x14ac:dyDescent="0.25">
      <c r="A13" s="5">
        <v>1</v>
      </c>
      <c r="B13" t="s">
        <v>109</v>
      </c>
      <c r="C13" s="5">
        <v>17258998.467498779</v>
      </c>
      <c r="D13" s="5">
        <v>38.35563930121387</v>
      </c>
      <c r="E13" t="s">
        <v>131</v>
      </c>
      <c r="F13" t="s">
        <v>120</v>
      </c>
    </row>
    <row r="14" x14ac:dyDescent="0.25">
      <c r="A14" s="5">
        <v>1</v>
      </c>
      <c r="B14" t="s">
        <v>107</v>
      </c>
      <c r="C14" s="5">
        <v>17258998.467498779</v>
      </c>
      <c r="D14" s="5">
        <v>37.590470000000003</v>
      </c>
      <c r="E14" t="s">
        <v>132</v>
      </c>
      <c r="F14" t="s">
        <v>119</v>
      </c>
    </row>
    <row r="15" x14ac:dyDescent="0.25">
      <c r="A15" s="5">
        <v>1</v>
      </c>
      <c r="B15" t="s">
        <v>109</v>
      </c>
      <c r="C15" s="5">
        <v>17258998.467498779</v>
      </c>
      <c r="D15" s="5">
        <v>38.091174541764062</v>
      </c>
      <c r="E15" t="s">
        <v>132</v>
      </c>
      <c r="F15" t="s">
        <v>120</v>
      </c>
    </row>
  </sheetData>
  <autoFilter ref="A1:F15"/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61"/>
  <sheetViews>
    <sheetView topLeftCell="M1" workbookViewId="0">
      <selection activeCell="U5" sqref="U5:V14"/>
    </sheetView>
  </sheetViews>
  <sheetFormatPr defaultRowHeight="15" x14ac:dyDescent="0.25"/>
  <cols>
    <col min="19" max="19" width="13.140625" bestFit="true" customWidth="true"/>
    <col min="20" max="20" width="16.28515625" bestFit="true" customWidth="true"/>
    <col min="21" max="26" width="12.42578125" bestFit="true" customWidth="true"/>
    <col min="27" max="27" width="15.5703125" bestFit="true" customWidth="true"/>
    <col min="28" max="28" width="12.42578125" bestFit="true" customWidth="true"/>
    <col min="29" max="29" width="15.5703125" bestFit="true" customWidth="true"/>
    <col min="30" max="30" width="12.42578125" bestFit="true" customWidth="true"/>
    <col min="31" max="31" width="15.5703125" bestFit="true" customWidth="true"/>
    <col min="32" max="32" width="17" bestFit="true" customWidth="true"/>
    <col min="33" max="33" width="20.5703125" bestFit="true" customWidth="true"/>
  </cols>
  <sheetData>
    <row r="1" x14ac:dyDescent="0.25">
      <c r="A1" t="s">
        <v>133</v>
      </c>
      <c r="B1" t="s">
        <v>134</v>
      </c>
      <c r="C1" t="s">
        <v>145</v>
      </c>
      <c r="D1" t="s">
        <v>141</v>
      </c>
    </row>
    <row r="2" x14ac:dyDescent="0.25">
      <c r="A2" s="5">
        <v>1</v>
      </c>
      <c r="B2" t="s">
        <v>135</v>
      </c>
      <c r="C2" s="5">
        <v>75.180653542331996</v>
      </c>
      <c r="D2" s="5">
        <v>73.094133915972023</v>
      </c>
    </row>
    <row r="3" x14ac:dyDescent="0.25">
      <c r="A3" s="5">
        <v>1</v>
      </c>
      <c r="B3" t="s">
        <v>136</v>
      </c>
      <c r="C3" s="5">
        <v>75.180653542331996</v>
      </c>
      <c r="D3" s="5">
        <v>2.8151798482079999</v>
      </c>
      <c r="S3" s="31" t="s">
        <v>146</v>
      </c>
      <c r="T3" s="31" t="s">
        <v>144</v>
      </c>
    </row>
    <row r="4" x14ac:dyDescent="0.25">
      <c r="A4" s="5">
        <v>1</v>
      </c>
      <c r="B4" t="s">
        <v>137</v>
      </c>
      <c r="C4" s="5">
        <v>75.180653542331996</v>
      </c>
      <c r="D4" s="5">
        <v>10.487734142652</v>
      </c>
      <c r="S4" s="31" t="s">
        <v>142</v>
      </c>
      <c r="T4" t="s">
        <v>135</v>
      </c>
      <c r="U4" t="s">
        <v>136</v>
      </c>
      <c r="V4" t="s">
        <v>137</v>
      </c>
      <c r="W4" t="s">
        <v>138</v>
      </c>
      <c r="X4" t="s">
        <v>139</v>
      </c>
      <c r="Y4" t="s">
        <v>140</v>
      </c>
      <c r="Z4" t="s">
        <v>143</v>
      </c>
    </row>
    <row r="5" x14ac:dyDescent="0.25">
      <c r="A5" s="5">
        <v>1</v>
      </c>
      <c r="B5" t="s">
        <v>138</v>
      </c>
      <c r="C5" s="5">
        <v>75.180653542331996</v>
      </c>
      <c r="D5" s="5">
        <v>73.094133915972023</v>
      </c>
      <c r="S5" s="33">
        <v>1</v>
      </c>
      <c r="T5" s="32">
        <v>73.094133915972023</v>
      </c>
      <c r="U5" s="32">
        <v>2.8151798482079999</v>
      </c>
      <c r="V5" s="32">
        <v>10.487734142652</v>
      </c>
      <c r="W5" s="32">
        <v>73.094133915972023</v>
      </c>
      <c r="X5" s="32">
        <v>73.094133915972023</v>
      </c>
      <c r="Y5" s="32">
        <v>73.094133915972023</v>
      </c>
      <c r="Z5" s="32">
        <v>305.67944965474805</v>
      </c>
    </row>
    <row r="6" x14ac:dyDescent="0.25">
      <c r="A6" s="5">
        <v>1</v>
      </c>
      <c r="B6" t="s">
        <v>139</v>
      </c>
      <c r="C6" s="5">
        <v>75.180653542331996</v>
      </c>
      <c r="D6" s="5">
        <v>73.094133915972023</v>
      </c>
      <c r="S6" s="33">
        <v>2</v>
      </c>
      <c r="T6" s="32">
        <v>53.49598480371597</v>
      </c>
      <c r="U6" s="32">
        <v>5.1535953672839998</v>
      </c>
      <c r="V6" s="32">
        <v>16.828375390632001</v>
      </c>
      <c r="W6" s="32">
        <v>53.49598480371597</v>
      </c>
      <c r="X6" s="32">
        <v>53.49598480371597</v>
      </c>
      <c r="Y6" s="32">
        <v>53.49598480371597</v>
      </c>
      <c r="Z6" s="32">
        <v>235.96590997277988</v>
      </c>
    </row>
    <row r="7" x14ac:dyDescent="0.25">
      <c r="A7" s="5">
        <v>1</v>
      </c>
      <c r="B7" t="s">
        <v>140</v>
      </c>
      <c r="C7" s="5">
        <v>75.180653542331996</v>
      </c>
      <c r="D7" s="5">
        <v>73.094133915972023</v>
      </c>
      <c r="S7" s="33">
        <v>3</v>
      </c>
      <c r="T7" s="32">
        <v>49.53700300489205</v>
      </c>
      <c r="U7" s="32">
        <v>5.6736036264959999</v>
      </c>
      <c r="V7" s="32">
        <v>14.040222998723999</v>
      </c>
      <c r="W7" s="32">
        <v>49.53700300489205</v>
      </c>
      <c r="X7" s="32">
        <v>49.53700300489205</v>
      </c>
      <c r="Y7" s="32">
        <v>49.53700300489205</v>
      </c>
      <c r="Z7" s="32">
        <v>217.86183864478821</v>
      </c>
    </row>
    <row r="8" x14ac:dyDescent="0.25">
      <c r="A8" s="5">
        <v>2</v>
      </c>
      <c r="B8" t="s">
        <v>135</v>
      </c>
      <c r="C8" s="5">
        <v>56.02899800815198</v>
      </c>
      <c r="D8" s="5">
        <v>53.49598480371597</v>
      </c>
      <c r="S8" s="33">
        <v>4</v>
      </c>
      <c r="T8" s="32">
        <v>32.189700453299999</v>
      </c>
      <c r="U8" s="32">
        <v>11.06504060922</v>
      </c>
      <c r="V8" s="32">
        <v>13.571026357356001</v>
      </c>
      <c r="W8" s="32">
        <v>32.189700453299999</v>
      </c>
      <c r="X8" s="32">
        <v>32.189700453299999</v>
      </c>
      <c r="Y8" s="32">
        <v>32.189700453299999</v>
      </c>
      <c r="Z8" s="32">
        <v>153.39486877977598</v>
      </c>
    </row>
    <row r="9" x14ac:dyDescent="0.25">
      <c r="A9" s="5">
        <v>2</v>
      </c>
      <c r="B9" t="s">
        <v>136</v>
      </c>
      <c r="C9" s="5">
        <v>56.02899800815198</v>
      </c>
      <c r="D9" s="5">
        <v>5.1535953672839998</v>
      </c>
      <c r="S9" s="33">
        <v>5</v>
      </c>
      <c r="T9" s="32">
        <v>25.537702908743992</v>
      </c>
      <c r="U9" s="32">
        <v>8.5633792540919984</v>
      </c>
      <c r="V9" s="32">
        <v>11.05206743019599</v>
      </c>
      <c r="W9" s="32">
        <v>25.537702908743992</v>
      </c>
      <c r="X9" s="32">
        <v>25.537702908743992</v>
      </c>
      <c r="Y9" s="32">
        <v>25.537702908743992</v>
      </c>
      <c r="Z9" s="32">
        <v>121.76625831926397</v>
      </c>
    </row>
    <row r="10" x14ac:dyDescent="0.25">
      <c r="A10" s="5">
        <v>2</v>
      </c>
      <c r="B10" t="s">
        <v>137</v>
      </c>
      <c r="C10" s="5">
        <v>56.02899800815198</v>
      </c>
      <c r="D10" s="5">
        <v>16.828375390632001</v>
      </c>
      <c r="S10" s="33">
        <v>6</v>
      </c>
      <c r="T10" s="32">
        <v>21.637100415527989</v>
      </c>
      <c r="U10" s="32">
        <v>11.505047597783999</v>
      </c>
      <c r="V10" s="32">
        <v>8.4952700642160011</v>
      </c>
      <c r="W10" s="32">
        <v>21.637100415527989</v>
      </c>
      <c r="X10" s="32">
        <v>21.637100415527989</v>
      </c>
      <c r="Y10" s="32">
        <v>21.637100415527989</v>
      </c>
      <c r="Z10" s="32">
        <v>106.54871932411194</v>
      </c>
    </row>
    <row r="11" x14ac:dyDescent="0.25">
      <c r="A11" s="5">
        <v>2</v>
      </c>
      <c r="B11" t="s">
        <v>138</v>
      </c>
      <c r="C11" s="5">
        <v>56.02899800815198</v>
      </c>
      <c r="D11" s="5">
        <v>53.49598480371597</v>
      </c>
      <c r="S11" s="33">
        <v>7</v>
      </c>
      <c r="T11" s="32">
        <v>16.759185102503999</v>
      </c>
      <c r="U11" s="32">
        <v>11.113690030560001</v>
      </c>
      <c r="V11" s="32">
        <v>12.354790823856</v>
      </c>
      <c r="W11" s="32">
        <v>16.759185102503999</v>
      </c>
      <c r="X11" s="32">
        <v>16.759185102503999</v>
      </c>
      <c r="Y11" s="32">
        <v>16.759185102503999</v>
      </c>
      <c r="Z11" s="32">
        <v>90.505221264432009</v>
      </c>
    </row>
    <row r="12" x14ac:dyDescent="0.25">
      <c r="A12" s="5">
        <v>2</v>
      </c>
      <c r="B12" t="s">
        <v>139</v>
      </c>
      <c r="C12" s="5">
        <v>56.02899800815198</v>
      </c>
      <c r="D12" s="5">
        <v>53.49598480371597</v>
      </c>
      <c r="S12" s="33">
        <v>8</v>
      </c>
      <c r="T12" s="32">
        <v>11.826133778628</v>
      </c>
      <c r="U12" s="32">
        <v>16.199176207968002</v>
      </c>
      <c r="V12" s="32">
        <v>4.2627704076359976</v>
      </c>
      <c r="W12" s="32">
        <v>11.826133778628</v>
      </c>
      <c r="X12" s="32">
        <v>11.826133778628</v>
      </c>
      <c r="Y12" s="32">
        <v>11.826133778628</v>
      </c>
      <c r="Z12" s="32">
        <v>67.766481730115999</v>
      </c>
    </row>
    <row r="13" x14ac:dyDescent="0.25">
      <c r="A13" s="5">
        <v>2</v>
      </c>
      <c r="B13" t="s">
        <v>140</v>
      </c>
      <c r="C13" s="5">
        <v>56.02899800815198</v>
      </c>
      <c r="D13" s="5">
        <v>53.49598480371597</v>
      </c>
      <c r="S13" s="33">
        <v>9</v>
      </c>
      <c r="T13" s="32">
        <v>10.542870153503999</v>
      </c>
      <c r="U13" s="32">
        <v>12.147219959472</v>
      </c>
      <c r="V13" s="32">
        <v>3.7405999519200002</v>
      </c>
      <c r="W13" s="32">
        <v>10.542870153503999</v>
      </c>
      <c r="X13" s="32">
        <v>10.542870153503999</v>
      </c>
      <c r="Y13" s="32">
        <v>10.542870153503999</v>
      </c>
      <c r="Z13" s="32">
        <v>58.059300525407998</v>
      </c>
    </row>
    <row r="14" x14ac:dyDescent="0.25">
      <c r="A14" s="5">
        <v>3</v>
      </c>
      <c r="B14" t="s">
        <v>135</v>
      </c>
      <c r="C14" s="5">
        <v>52.102449156888063</v>
      </c>
      <c r="D14" s="5">
        <v>49.53700300489205</v>
      </c>
      <c r="S14" s="33">
        <v>10</v>
      </c>
      <c r="T14" s="32">
        <v>2.584905920532</v>
      </c>
      <c r="U14" s="32">
        <v>14.819694838416</v>
      </c>
      <c r="V14" s="32">
        <v>4.6184517325439991</v>
      </c>
      <c r="W14" s="32">
        <v>2.584905920532</v>
      </c>
      <c r="X14" s="32">
        <v>2.584905920532</v>
      </c>
      <c r="Y14" s="32">
        <v>2.584905920532</v>
      </c>
      <c r="Z14" s="32">
        <v>29.777770253088001</v>
      </c>
    </row>
    <row r="15" x14ac:dyDescent="0.25">
      <c r="A15" s="5">
        <v>3</v>
      </c>
      <c r="B15" t="s">
        <v>136</v>
      </c>
      <c r="C15" s="5">
        <v>52.102449156888063</v>
      </c>
      <c r="D15" s="5">
        <v>5.6736036264959999</v>
      </c>
      <c r="S15" s="33" t="s">
        <v>143</v>
      </c>
      <c r="T15" s="32">
        <v>297.20472045731998</v>
      </c>
      <c r="U15" s="32">
        <v>99.055627339499992</v>
      </c>
      <c r="V15" s="32">
        <v>99.451309299731989</v>
      </c>
      <c r="W15" s="32">
        <v>297.20472045731998</v>
      </c>
      <c r="X15" s="32">
        <v>297.20472045731998</v>
      </c>
      <c r="Y15" s="32">
        <v>297.20472045731998</v>
      </c>
      <c r="Z15" s="32">
        <v>1387.3258184685121</v>
      </c>
    </row>
    <row r="16" x14ac:dyDescent="0.25">
      <c r="A16" s="5">
        <v>3</v>
      </c>
      <c r="B16" t="s">
        <v>137</v>
      </c>
      <c r="C16" s="5">
        <v>52.102449156888063</v>
      </c>
      <c r="D16" s="5">
        <v>14.040222998723999</v>
      </c>
    </row>
    <row r="17" x14ac:dyDescent="0.25">
      <c r="A17" s="5">
        <v>3</v>
      </c>
      <c r="B17" t="s">
        <v>138</v>
      </c>
      <c r="C17" s="5">
        <v>52.102449156888063</v>
      </c>
      <c r="D17" s="5">
        <v>49.53700300489205</v>
      </c>
    </row>
    <row r="18" x14ac:dyDescent="0.25">
      <c r="A18" s="5">
        <v>3</v>
      </c>
      <c r="B18" t="s">
        <v>139</v>
      </c>
      <c r="C18" s="5">
        <v>52.102449156888063</v>
      </c>
      <c r="D18" s="5">
        <v>49.53700300489205</v>
      </c>
    </row>
    <row r="19" x14ac:dyDescent="0.25">
      <c r="A19" s="5">
        <v>3</v>
      </c>
      <c r="B19" t="s">
        <v>140</v>
      </c>
      <c r="C19" s="5">
        <v>52.102449156888063</v>
      </c>
      <c r="D19" s="5">
        <v>49.53700300489205</v>
      </c>
    </row>
    <row r="20" x14ac:dyDescent="0.25">
      <c r="A20" s="5">
        <v>4</v>
      </c>
      <c r="B20" t="s">
        <v>135</v>
      </c>
      <c r="C20" s="5">
        <v>34.595144063999982</v>
      </c>
      <c r="D20" s="5">
        <v>32.189700453299999</v>
      </c>
    </row>
    <row r="21" x14ac:dyDescent="0.25">
      <c r="A21" s="5">
        <v>4</v>
      </c>
      <c r="B21" t="s">
        <v>136</v>
      </c>
      <c r="C21" s="5">
        <v>34.595144063999982</v>
      </c>
      <c r="D21" s="5">
        <v>11.06504060922</v>
      </c>
    </row>
    <row r="22" x14ac:dyDescent="0.25">
      <c r="A22" s="5">
        <v>4</v>
      </c>
      <c r="B22" t="s">
        <v>137</v>
      </c>
      <c r="C22" s="5">
        <v>34.595144063999982</v>
      </c>
      <c r="D22" s="5">
        <v>13.571026357356001</v>
      </c>
    </row>
    <row r="23" x14ac:dyDescent="0.25">
      <c r="A23" s="5">
        <v>4</v>
      </c>
      <c r="B23" t="s">
        <v>138</v>
      </c>
      <c r="C23" s="5">
        <v>34.595144063999982</v>
      </c>
      <c r="D23" s="5">
        <v>32.189700453299999</v>
      </c>
    </row>
    <row r="24" x14ac:dyDescent="0.25">
      <c r="A24" s="5">
        <v>4</v>
      </c>
      <c r="B24" t="s">
        <v>139</v>
      </c>
      <c r="C24" s="5">
        <v>34.595144063999982</v>
      </c>
      <c r="D24" s="5">
        <v>32.189700453299999</v>
      </c>
    </row>
    <row r="25" x14ac:dyDescent="0.25">
      <c r="A25" s="5">
        <v>4</v>
      </c>
      <c r="B25" t="s">
        <v>140</v>
      </c>
      <c r="C25" s="5">
        <v>34.595144063999982</v>
      </c>
      <c r="D25" s="5">
        <v>32.189700453299999</v>
      </c>
    </row>
    <row r="26" x14ac:dyDescent="0.25">
      <c r="A26" s="5">
        <v>5</v>
      </c>
      <c r="B26" t="s">
        <v>135</v>
      </c>
      <c r="C26" s="5">
        <v>28.492344431460001</v>
      </c>
      <c r="D26" s="5">
        <v>25.537702908743992</v>
      </c>
    </row>
    <row r="27" x14ac:dyDescent="0.25">
      <c r="A27" s="5">
        <v>5</v>
      </c>
      <c r="B27" t="s">
        <v>136</v>
      </c>
      <c r="C27" s="5">
        <v>28.492344431460001</v>
      </c>
      <c r="D27" s="5">
        <v>8.5633792540919984</v>
      </c>
    </row>
    <row r="28" x14ac:dyDescent="0.25">
      <c r="A28" s="5">
        <v>5</v>
      </c>
      <c r="B28" t="s">
        <v>137</v>
      </c>
      <c r="C28" s="5">
        <v>28.492344431460001</v>
      </c>
      <c r="D28" s="5">
        <v>11.05206743019599</v>
      </c>
    </row>
    <row r="29" x14ac:dyDescent="0.25">
      <c r="A29" s="5">
        <v>5</v>
      </c>
      <c r="B29" t="s">
        <v>138</v>
      </c>
      <c r="C29" s="5">
        <v>28.492344431460001</v>
      </c>
      <c r="D29" s="5">
        <v>25.537702908743992</v>
      </c>
    </row>
    <row r="30" x14ac:dyDescent="0.25">
      <c r="A30" s="5">
        <v>5</v>
      </c>
      <c r="B30" t="s">
        <v>139</v>
      </c>
      <c r="C30" s="5">
        <v>28.492344431460001</v>
      </c>
      <c r="D30" s="5">
        <v>25.537702908743992</v>
      </c>
    </row>
    <row r="31" x14ac:dyDescent="0.25">
      <c r="A31" s="5">
        <v>5</v>
      </c>
      <c r="B31" t="s">
        <v>140</v>
      </c>
      <c r="C31" s="5">
        <v>28.492344431460001</v>
      </c>
      <c r="D31" s="5">
        <v>25.537702908743992</v>
      </c>
    </row>
    <row r="32" x14ac:dyDescent="0.25">
      <c r="A32" s="5">
        <v>6</v>
      </c>
      <c r="B32" t="s">
        <v>135</v>
      </c>
      <c r="C32" s="5">
        <v>23.55713091107998</v>
      </c>
      <c r="D32" s="5">
        <v>21.637100415527989</v>
      </c>
    </row>
    <row r="33" x14ac:dyDescent="0.25">
      <c r="A33" s="5">
        <v>6</v>
      </c>
      <c r="B33" t="s">
        <v>136</v>
      </c>
      <c r="C33" s="5">
        <v>23.55713091107998</v>
      </c>
      <c r="D33" s="5">
        <v>11.505047597783999</v>
      </c>
    </row>
    <row r="34" x14ac:dyDescent="0.25">
      <c r="A34" s="5">
        <v>6</v>
      </c>
      <c r="B34" t="s">
        <v>137</v>
      </c>
      <c r="C34" s="5">
        <v>23.55713091107998</v>
      </c>
      <c r="D34" s="5">
        <v>8.4952700642160011</v>
      </c>
    </row>
    <row r="35" x14ac:dyDescent="0.25">
      <c r="A35" s="5">
        <v>6</v>
      </c>
      <c r="B35" t="s">
        <v>138</v>
      </c>
      <c r="C35" s="5">
        <v>23.55713091107998</v>
      </c>
      <c r="D35" s="5">
        <v>21.637100415527989</v>
      </c>
    </row>
    <row r="36" x14ac:dyDescent="0.25">
      <c r="A36" s="5">
        <v>6</v>
      </c>
      <c r="B36" t="s">
        <v>139</v>
      </c>
      <c r="C36" s="5">
        <v>23.55713091107998</v>
      </c>
      <c r="D36" s="5">
        <v>21.637100415527989</v>
      </c>
    </row>
    <row r="37" x14ac:dyDescent="0.25">
      <c r="A37" s="5">
        <v>6</v>
      </c>
      <c r="B37" t="s">
        <v>140</v>
      </c>
      <c r="C37" s="5">
        <v>23.55713091107998</v>
      </c>
      <c r="D37" s="5">
        <v>21.637100415527989</v>
      </c>
    </row>
    <row r="38" x14ac:dyDescent="0.25">
      <c r="A38" s="5">
        <v>7</v>
      </c>
      <c r="B38" t="s">
        <v>135</v>
      </c>
      <c r="C38" s="5">
        <v>19.073816460035989</v>
      </c>
      <c r="D38" s="5">
        <v>16.759185102503999</v>
      </c>
    </row>
    <row r="39" x14ac:dyDescent="0.25">
      <c r="A39" s="5">
        <v>7</v>
      </c>
      <c r="B39" t="s">
        <v>136</v>
      </c>
      <c r="C39" s="5">
        <v>19.073816460035989</v>
      </c>
      <c r="D39" s="5">
        <v>11.113690030560001</v>
      </c>
    </row>
    <row r="40" x14ac:dyDescent="0.25">
      <c r="A40" s="5">
        <v>7</v>
      </c>
      <c r="B40" t="s">
        <v>137</v>
      </c>
      <c r="C40" s="5">
        <v>19.073816460035989</v>
      </c>
      <c r="D40" s="5">
        <v>12.354790823856</v>
      </c>
    </row>
    <row r="41" x14ac:dyDescent="0.25">
      <c r="A41" s="5">
        <v>7</v>
      </c>
      <c r="B41" t="s">
        <v>138</v>
      </c>
      <c r="C41" s="5">
        <v>19.073816460035989</v>
      </c>
      <c r="D41" s="5">
        <v>16.759185102503999</v>
      </c>
    </row>
    <row r="42" x14ac:dyDescent="0.25">
      <c r="A42" s="5">
        <v>7</v>
      </c>
      <c r="B42" t="s">
        <v>139</v>
      </c>
      <c r="C42" s="5">
        <v>19.073816460035989</v>
      </c>
      <c r="D42" s="5">
        <v>16.759185102503999</v>
      </c>
    </row>
    <row r="43" x14ac:dyDescent="0.25">
      <c r="A43" s="5">
        <v>7</v>
      </c>
      <c r="B43" t="s">
        <v>140</v>
      </c>
      <c r="C43" s="5">
        <v>19.073816460035989</v>
      </c>
      <c r="D43" s="5">
        <v>16.759185102503999</v>
      </c>
    </row>
    <row r="44" x14ac:dyDescent="0.25">
      <c r="A44" s="5">
        <v>8</v>
      </c>
      <c r="B44" t="s">
        <v>135</v>
      </c>
      <c r="C44" s="5">
        <v>12.214248051096</v>
      </c>
      <c r="D44" s="5">
        <v>11.826133778628</v>
      </c>
    </row>
    <row r="45" x14ac:dyDescent="0.25">
      <c r="A45" s="5">
        <v>8</v>
      </c>
      <c r="B45" t="s">
        <v>136</v>
      </c>
      <c r="C45" s="5">
        <v>12.214248051096</v>
      </c>
      <c r="D45" s="5">
        <v>16.199176207968002</v>
      </c>
    </row>
    <row r="46" x14ac:dyDescent="0.25">
      <c r="A46" s="5">
        <v>8</v>
      </c>
      <c r="B46" t="s">
        <v>137</v>
      </c>
      <c r="C46" s="5">
        <v>12.214248051096</v>
      </c>
      <c r="D46" s="5">
        <v>4.2627704076359976</v>
      </c>
    </row>
    <row r="47" x14ac:dyDescent="0.25">
      <c r="A47" s="5">
        <v>8</v>
      </c>
      <c r="B47" t="s">
        <v>138</v>
      </c>
      <c r="C47" s="5">
        <v>12.214248051096</v>
      </c>
      <c r="D47" s="5">
        <v>11.826133778628</v>
      </c>
    </row>
    <row r="48" x14ac:dyDescent="0.25">
      <c r="A48" s="5">
        <v>8</v>
      </c>
      <c r="B48" t="s">
        <v>139</v>
      </c>
      <c r="C48" s="5">
        <v>12.214248051096</v>
      </c>
      <c r="D48" s="5">
        <v>11.826133778628</v>
      </c>
    </row>
    <row r="49" x14ac:dyDescent="0.25">
      <c r="A49" s="5">
        <v>8</v>
      </c>
      <c r="B49" t="s">
        <v>140</v>
      </c>
      <c r="C49" s="5">
        <v>12.214248051096</v>
      </c>
      <c r="D49" s="5">
        <v>11.826133778628</v>
      </c>
    </row>
    <row r="50" x14ac:dyDescent="0.25">
      <c r="A50" s="5">
        <v>9</v>
      </c>
      <c r="B50" t="s">
        <v>135</v>
      </c>
      <c r="C50" s="5">
        <v>11.907216147528001</v>
      </c>
      <c r="D50" s="5">
        <v>10.542870153503999</v>
      </c>
    </row>
    <row r="51" x14ac:dyDescent="0.25">
      <c r="A51" s="5">
        <v>9</v>
      </c>
      <c r="B51" t="s">
        <v>136</v>
      </c>
      <c r="C51" s="5">
        <v>11.907216147528001</v>
      </c>
      <c r="D51" s="5">
        <v>12.147219959472</v>
      </c>
    </row>
    <row r="52" x14ac:dyDescent="0.25">
      <c r="A52" s="5">
        <v>9</v>
      </c>
      <c r="B52" t="s">
        <v>137</v>
      </c>
      <c r="C52" s="5">
        <v>11.907216147528001</v>
      </c>
      <c r="D52" s="5">
        <v>3.7405999519200002</v>
      </c>
    </row>
    <row r="53" x14ac:dyDescent="0.25">
      <c r="A53" s="5">
        <v>9</v>
      </c>
      <c r="B53" t="s">
        <v>138</v>
      </c>
      <c r="C53" s="5">
        <v>11.907216147528001</v>
      </c>
      <c r="D53" s="5">
        <v>10.542870153503999</v>
      </c>
    </row>
    <row r="54" x14ac:dyDescent="0.25">
      <c r="A54" s="5">
        <v>9</v>
      </c>
      <c r="B54" t="s">
        <v>139</v>
      </c>
      <c r="C54" s="5">
        <v>11.907216147528001</v>
      </c>
      <c r="D54" s="5">
        <v>10.542870153503999</v>
      </c>
    </row>
    <row r="55" x14ac:dyDescent="0.25">
      <c r="A55" s="5">
        <v>9</v>
      </c>
      <c r="B55" t="s">
        <v>140</v>
      </c>
      <c r="C55" s="5">
        <v>11.907216147528001</v>
      </c>
      <c r="D55" s="5">
        <v>10.542870153503999</v>
      </c>
    </row>
    <row r="56" x14ac:dyDescent="0.25">
      <c r="A56" s="5">
        <v>10</v>
      </c>
      <c r="B56" t="s">
        <v>135</v>
      </c>
      <c r="C56" s="5">
        <v>3.2659978192920001</v>
      </c>
      <c r="D56" s="5">
        <v>2.584905920532</v>
      </c>
    </row>
    <row r="57" x14ac:dyDescent="0.25">
      <c r="A57" s="5">
        <v>10</v>
      </c>
      <c r="B57" t="s">
        <v>136</v>
      </c>
      <c r="C57" s="5">
        <v>3.2659978192920001</v>
      </c>
      <c r="D57" s="5">
        <v>14.819694838416</v>
      </c>
    </row>
    <row r="58" x14ac:dyDescent="0.25">
      <c r="A58" s="5">
        <v>10</v>
      </c>
      <c r="B58" t="s">
        <v>137</v>
      </c>
      <c r="C58" s="5">
        <v>3.2659978192920001</v>
      </c>
      <c r="D58" s="5">
        <v>4.6184517325439991</v>
      </c>
    </row>
    <row r="59" x14ac:dyDescent="0.25">
      <c r="A59" s="5">
        <v>10</v>
      </c>
      <c r="B59" t="s">
        <v>138</v>
      </c>
      <c r="C59" s="5">
        <v>3.2659978192920001</v>
      </c>
      <c r="D59" s="5">
        <v>2.584905920532</v>
      </c>
    </row>
    <row r="60" x14ac:dyDescent="0.25">
      <c r="A60" s="5">
        <v>10</v>
      </c>
      <c r="B60" t="s">
        <v>139</v>
      </c>
      <c r="C60" s="5">
        <v>3.2659978192920001</v>
      </c>
      <c r="D60" s="5">
        <v>2.584905920532</v>
      </c>
    </row>
    <row r="61" x14ac:dyDescent="0.25">
      <c r="A61" s="5">
        <v>10</v>
      </c>
      <c r="B61" t="s">
        <v>140</v>
      </c>
      <c r="C61" s="5">
        <v>3.2659978192920001</v>
      </c>
      <c r="D61" s="5">
        <v>2.584905920532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?><Relationships xmlns="http://schemas.openxmlformats.org/package/2006/relationships"><Relationship Target="itemProps1.xml" Type="http://schemas.openxmlformats.org/officeDocument/2006/relationships/customXmlProps" Id="rId1"/></Relationships>
</file>

<file path=customXml/_rels/item2.xml.rels><?xml version="1.0" encoding="UTF-8"?><Relationships xmlns="http://schemas.openxmlformats.org/package/2006/relationships"><Relationship Target="itemProps2.xml" Type="http://schemas.openxmlformats.org/officeDocument/2006/relationships/customXmlProps" Id="rId1"/></Relationships>
</file>

<file path=customXml/_rels/item3.xml.rels><?xml version="1.0" encoding="UTF-8"?><Relationships xmlns="http://schemas.openxmlformats.org/package/2006/relationships"><Relationship Target="itemProps3.xml" Type="http://schemas.openxmlformats.org/officeDocument/2006/relationships/customXmlProps" Id="rId1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1370013B154E642925D45278B95D32F" ma:contentTypeVersion="13" ma:contentTypeDescription="Crear nuevo documento." ma:contentTypeScope="" ma:versionID="ffd84a345361e3e18d0b2ba68697ba03">
  <xsd:schema xmlns:xsd="http://www.w3.org/2001/XMLSchema" xmlns:xs="http://www.w3.org/2001/XMLSchema" xmlns:p="http://schemas.microsoft.com/office/2006/metadata/properties" xmlns:ns3="d153cf4f-cfcf-4653-a06f-c074833c30a6" xmlns:ns4="95ea303f-39b1-42ca-beac-952387addeab" targetNamespace="http://schemas.microsoft.com/office/2006/metadata/properties" ma:root="true" ma:fieldsID="cfe509448c78a396748808649184feb5" ns3:_="" ns4:_="">
    <xsd:import namespace="d153cf4f-cfcf-4653-a06f-c074833c30a6"/>
    <xsd:import namespace="95ea303f-39b1-42ca-beac-952387adde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53cf4f-cfcf-4653-a06f-c074833c30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ea303f-39b1-42ca-beac-952387addea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53cf4f-cfcf-4653-a06f-c074833c30a6" xsi:nil="true"/>
  </documentManagement>
</p:properties>
</file>

<file path=customXml/itemProps1.xml><?xml version="1.0" encoding="utf-8"?>
<ds:datastoreItem xmlns:ds="http://schemas.openxmlformats.org/officeDocument/2006/customXml" ds:itemID="{1AAFBE09-4DD3-45D1-8B80-C71B989719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ED9B7D-094C-407E-B9FC-1BDDB28FFE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53cf4f-cfcf-4653-a06f-c074833c30a6"/>
    <ds:schemaRef ds:uri="95ea303f-39b1-42ca-beac-952387adde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A17114-B3C2-4B74-A225-37A69C2AE0D0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95ea303f-39b1-42ca-beac-952387addeab"/>
    <ds:schemaRef ds:uri="d153cf4f-cfcf-4653-a06f-c074833c30a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Hoja1</vt:lpstr>
      <vt:lpstr>PNBSF_deps</vt:lpstr>
      <vt:lpstr>Other_params</vt:lpstr>
      <vt:lpstr>benefs_by_dep</vt:lpstr>
      <vt:lpstr>benefs_by_decile</vt:lpstr>
      <vt:lpstr>stats</vt:lpstr>
      <vt:lpstr>poverty_ineq</vt:lpstr>
      <vt:lpstr>beneficiaries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Gallegos</dc:creator>
  <cp:lastModifiedBy>Daniel Valderrama Gonzalez</cp:lastModifiedBy>
  <dcterms:created xsi:type="dcterms:W3CDTF">2023-03-21T18:41:45Z</dcterms:created>
  <dcterms:modified xsi:type="dcterms:W3CDTF">2023-03-27T06:40:06Z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0x01010091370013B154E642925D45278B95D32F</vt:lpwstr>
  </property>
</Properties>
</file>