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3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SenSim Tool/JTR/Energy_reform/results/_old/"/>
    </mc:Choice>
  </mc:AlternateContent>
  <xr:revisionPtr revIDLastSave="0" documentId="8_{4A4C8803-44A2-450D-9636-E0B080AA73BF}" xr6:coauthVersionLast="47" xr6:coauthVersionMax="47" xr10:uidLastSave="{00000000-0000-0000-0000-000000000000}"/>
  <bookViews>
    <workbookView xWindow="-108" yWindow="-108" windowWidth="23256" windowHeight="12720" activeTab="9" xr2:uid="{00000000-000D-0000-FFFF-FFFF00000000}"/>
  </bookViews>
  <sheets>
    <sheet name="labels" sheetId="39" r:id="rId1"/>
    <sheet name="Elec_RI" sheetId="15" r:id="rId2"/>
    <sheet name="Elec_RI_con" sheetId="30" state="hidden" r:id="rId3"/>
    <sheet name="Elec_AI" sheetId="33" r:id="rId4"/>
    <sheet name="Fuels_Coverage" sheetId="16" r:id="rId5"/>
    <sheet name="Fuels_RI" sheetId="31" r:id="rId6"/>
    <sheet name="Fuels_RI_con" sheetId="32" state="hidden" r:id="rId7"/>
    <sheet name="Fuels_AI" sheetId="19" r:id="rId8"/>
    <sheet name="Total_RI" sheetId="37" r:id="rId9"/>
    <sheet name="Total_AI" sheetId="36" r:id="rId10"/>
    <sheet name="Elec_Fuel_MC" sheetId="10" r:id="rId11"/>
    <sheet name="Sheet1" sheetId="38" r:id="rId12"/>
  </sheets>
  <externalReferences>
    <externalReference r:id="rId13"/>
    <externalReference r:id="rId1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3" l="1"/>
  <c r="B20" i="33"/>
  <c r="B21" i="33"/>
  <c r="K5" i="15"/>
  <c r="K6" i="15"/>
  <c r="K7" i="15"/>
  <c r="K8" i="15"/>
  <c r="K9" i="15"/>
  <c r="K10" i="15"/>
  <c r="K11" i="15"/>
  <c r="K12" i="15"/>
  <c r="K13" i="15"/>
  <c r="K4" i="15"/>
  <c r="I5" i="15"/>
  <c r="I6" i="15"/>
  <c r="I7" i="15"/>
  <c r="I8" i="15"/>
  <c r="I9" i="15"/>
  <c r="I10" i="15"/>
  <c r="I11" i="15"/>
  <c r="I12" i="15"/>
  <c r="I13" i="15"/>
  <c r="I4" i="15"/>
  <c r="V5" i="15"/>
  <c r="V6" i="15"/>
  <c r="V7" i="15"/>
  <c r="V8" i="15"/>
  <c r="V9" i="15"/>
  <c r="V10" i="15"/>
  <c r="V11" i="15"/>
  <c r="V12" i="15"/>
  <c r="V13" i="15"/>
  <c r="V4" i="15"/>
  <c r="Z4" i="33"/>
  <c r="Z5" i="33"/>
  <c r="Z6" i="33"/>
  <c r="Z7" i="33"/>
  <c r="Z8" i="33"/>
  <c r="Z9" i="33"/>
  <c r="Z10" i="33"/>
  <c r="Z11" i="33"/>
  <c r="Z12" i="33"/>
  <c r="Z3" i="33"/>
  <c r="Y4" i="33"/>
  <c r="Y5" i="33"/>
  <c r="Y6" i="33"/>
  <c r="Y7" i="33"/>
  <c r="Y8" i="33"/>
  <c r="Y9" i="33"/>
  <c r="Y10" i="33"/>
  <c r="Y11" i="33"/>
  <c r="Y12" i="33"/>
  <c r="Y3" i="33"/>
  <c r="W4" i="33"/>
  <c r="W5" i="33"/>
  <c r="W6" i="33"/>
  <c r="W7" i="33"/>
  <c r="W8" i="33"/>
  <c r="W9" i="33"/>
  <c r="W10" i="33"/>
  <c r="W11" i="33"/>
  <c r="W12" i="33"/>
  <c r="W3" i="33"/>
  <c r="V4" i="33"/>
  <c r="V5" i="33"/>
  <c r="V6" i="33"/>
  <c r="V7" i="33"/>
  <c r="V8" i="33"/>
  <c r="V9" i="33"/>
  <c r="V10" i="33"/>
  <c r="V11" i="33"/>
  <c r="V12" i="33"/>
  <c r="V3" i="33"/>
  <c r="Z5" i="19"/>
  <c r="Z6" i="19"/>
  <c r="Z7" i="19"/>
  <c r="Z8" i="19"/>
  <c r="Z9" i="19"/>
  <c r="Z10" i="19"/>
  <c r="Z11" i="19"/>
  <c r="Z12" i="19"/>
  <c r="Z13" i="19"/>
  <c r="Z4" i="19"/>
  <c r="Y5" i="19"/>
  <c r="Y6" i="19"/>
  <c r="Y7" i="19"/>
  <c r="Y8" i="19"/>
  <c r="Y9" i="19"/>
  <c r="Y10" i="19"/>
  <c r="AA10" i="19" s="1"/>
  <c r="Y11" i="19"/>
  <c r="AA11" i="19" s="1"/>
  <c r="Y12" i="19"/>
  <c r="Y13" i="19"/>
  <c r="Y4" i="19"/>
  <c r="V5" i="19"/>
  <c r="V6" i="19"/>
  <c r="V7" i="19"/>
  <c r="V8" i="19"/>
  <c r="V9" i="19"/>
  <c r="V10" i="19"/>
  <c r="V11" i="19"/>
  <c r="V12" i="19"/>
  <c r="V13" i="19"/>
  <c r="V4" i="19"/>
  <c r="U5" i="19"/>
  <c r="U6" i="19"/>
  <c r="U7" i="19"/>
  <c r="U8" i="19"/>
  <c r="U9" i="19"/>
  <c r="U10" i="19"/>
  <c r="U11" i="19"/>
  <c r="U12" i="19"/>
  <c r="U13" i="19"/>
  <c r="U4" i="19"/>
  <c r="B3" i="33" a="1"/>
  <c r="B4" i="33" a="1"/>
  <c r="B5" i="33" a="1"/>
  <c r="B6" i="33" a="1"/>
  <c r="B10" i="33" a="1"/>
  <c r="B16" i="33" a="1"/>
  <c r="B7" i="33" a="1"/>
  <c r="B11" i="33" a="1"/>
  <c r="B8" i="33" a="1"/>
  <c r="B13" i="33" a="1"/>
  <c r="B17" i="33" a="1"/>
  <c r="B12" i="33" a="1"/>
  <c r="B9" i="33" a="1"/>
  <c r="B9" i="33" l="1"/>
  <c r="B12" i="33"/>
  <c r="B17" i="33"/>
  <c r="B13" i="33"/>
  <c r="B8" i="33"/>
  <c r="B11" i="33"/>
  <c r="B7" i="33"/>
  <c r="B16" i="33"/>
  <c r="B10" i="33"/>
  <c r="B6" i="33"/>
  <c r="B5" i="33"/>
  <c r="B4" i="33"/>
  <c r="B3" i="33"/>
  <c r="AA13" i="19"/>
  <c r="Y13" i="33"/>
  <c r="AA11" i="33"/>
  <c r="AA12" i="19"/>
  <c r="AA12" i="33"/>
  <c r="AA10" i="33"/>
  <c r="Z13" i="33"/>
  <c r="AA13" i="33" s="1"/>
  <c r="P6" i="38"/>
  <c r="J7" i="38"/>
  <c r="R4" i="38"/>
  <c r="R5" i="38"/>
  <c r="R3" i="38"/>
  <c r="Q4" i="38"/>
  <c r="Q5" i="38"/>
  <c r="Q3" i="38"/>
  <c r="P4" i="38"/>
  <c r="P5" i="38"/>
  <c r="P3" i="38"/>
  <c r="Q6" i="38"/>
  <c r="R6" i="38"/>
  <c r="AG15" i="10"/>
  <c r="K5" i="31"/>
  <c r="I11" i="31"/>
  <c r="I10" i="31"/>
  <c r="I9" i="31"/>
  <c r="I6" i="31"/>
  <c r="K13" i="31"/>
  <c r="AJ17" i="10"/>
  <c r="AJ16" i="10"/>
  <c r="AJ15" i="10"/>
  <c r="AJ9" i="10"/>
  <c r="AL9" i="10" s="1"/>
  <c r="AJ8" i="10"/>
  <c r="AL8" i="10" s="1"/>
  <c r="AJ7" i="10"/>
  <c r="AL7" i="10" s="1"/>
  <c r="K6" i="31"/>
  <c r="K7" i="31"/>
  <c r="K8" i="31"/>
  <c r="K9" i="31"/>
  <c r="K10" i="31"/>
  <c r="K11" i="31"/>
  <c r="K12" i="31"/>
  <c r="K4" i="31"/>
  <c r="I5" i="31"/>
  <c r="I7" i="31"/>
  <c r="I8" i="31"/>
  <c r="I12" i="31"/>
  <c r="I4" i="31"/>
  <c r="I4" i="32"/>
  <c r="F18" i="38"/>
  <c r="F17" i="38"/>
  <c r="F16" i="38"/>
  <c r="AA17" i="10"/>
  <c r="AA16" i="10"/>
  <c r="AA15" i="10"/>
  <c r="AA9" i="10"/>
  <c r="AA8" i="10"/>
  <c r="AA7" i="10"/>
  <c r="E17" i="38"/>
  <c r="E16" i="38"/>
  <c r="J5" i="38"/>
  <c r="J10" i="38" s="1"/>
  <c r="J8" i="38"/>
  <c r="P4" i="33" l="1"/>
  <c r="I13" i="31"/>
  <c r="P3" i="19"/>
  <c r="G7" i="38"/>
  <c r="G9" i="38" s="1"/>
  <c r="P8" i="38"/>
  <c r="I7" i="38"/>
  <c r="I9" i="38" s="1"/>
  <c r="Q8" i="38"/>
  <c r="S8" i="38"/>
  <c r="H7" i="38"/>
  <c r="H9" i="38" s="1"/>
  <c r="C7" i="38"/>
  <c r="C8" i="38"/>
  <c r="AC13" i="38"/>
  <c r="AB13" i="38"/>
  <c r="E18" i="38" l="1"/>
  <c r="Q8" i="36"/>
  <c r="Q4" i="36"/>
  <c r="Q11" i="36"/>
  <c r="Q3" i="36"/>
  <c r="M6" i="36"/>
  <c r="I3" i="19"/>
  <c r="P9" i="36"/>
  <c r="P7" i="36"/>
  <c r="P12" i="36"/>
  <c r="P10" i="36"/>
  <c r="P4" i="37"/>
  <c r="M4" i="37"/>
  <c r="I4" i="37"/>
  <c r="Q5" i="37"/>
  <c r="Q6" i="37"/>
  <c r="Q7" i="37"/>
  <c r="Q8" i="37"/>
  <c r="Q9" i="37"/>
  <c r="Q10" i="37"/>
  <c r="Q11" i="37"/>
  <c r="Q12" i="37"/>
  <c r="Q13" i="37"/>
  <c r="Q4" i="37"/>
  <c r="P5" i="37"/>
  <c r="P6" i="37"/>
  <c r="P7" i="37"/>
  <c r="P8" i="37"/>
  <c r="P9" i="37"/>
  <c r="P10" i="37"/>
  <c r="P11" i="37"/>
  <c r="P12" i="37"/>
  <c r="P13" i="37"/>
  <c r="N5" i="37"/>
  <c r="N6" i="37"/>
  <c r="N7" i="37"/>
  <c r="N8" i="37"/>
  <c r="N9" i="37"/>
  <c r="N10" i="37"/>
  <c r="N11" i="37"/>
  <c r="N12" i="37"/>
  <c r="N13" i="37"/>
  <c r="N4" i="37"/>
  <c r="M5" i="37"/>
  <c r="M6" i="37"/>
  <c r="M7" i="37"/>
  <c r="M8" i="37"/>
  <c r="M9" i="37"/>
  <c r="M10" i="37"/>
  <c r="M11" i="37"/>
  <c r="M12" i="37"/>
  <c r="M13" i="37"/>
  <c r="K5" i="37"/>
  <c r="K6" i="37"/>
  <c r="K7" i="37"/>
  <c r="K8" i="37"/>
  <c r="K9" i="37"/>
  <c r="K10" i="37"/>
  <c r="K11" i="37"/>
  <c r="K12" i="37"/>
  <c r="K13" i="37"/>
  <c r="K4" i="37"/>
  <c r="I5" i="37"/>
  <c r="I6" i="37"/>
  <c r="I7" i="37"/>
  <c r="I8" i="37"/>
  <c r="I9" i="37"/>
  <c r="I10" i="37"/>
  <c r="I11" i="37"/>
  <c r="I12" i="37"/>
  <c r="I13" i="37"/>
  <c r="B22" i="37"/>
  <c r="B21" i="37"/>
  <c r="B20" i="37"/>
  <c r="K2" i="37"/>
  <c r="Q5" i="36"/>
  <c r="Q6" i="36"/>
  <c r="Q7" i="36"/>
  <c r="Q9" i="36"/>
  <c r="Q10" i="36"/>
  <c r="Q12" i="36"/>
  <c r="P4" i="36"/>
  <c r="P5" i="36"/>
  <c r="P6" i="36"/>
  <c r="P8" i="36"/>
  <c r="P11" i="36"/>
  <c r="P3" i="36"/>
  <c r="N4" i="36"/>
  <c r="N5" i="36"/>
  <c r="N6" i="36"/>
  <c r="N7" i="36"/>
  <c r="N8" i="36"/>
  <c r="N9" i="36"/>
  <c r="N10" i="36"/>
  <c r="N11" i="36"/>
  <c r="N12" i="36"/>
  <c r="N3" i="36"/>
  <c r="M3" i="36"/>
  <c r="M4" i="36"/>
  <c r="M5" i="36"/>
  <c r="M7" i="36"/>
  <c r="M8" i="36"/>
  <c r="M9" i="36"/>
  <c r="M10" i="36"/>
  <c r="M11" i="36"/>
  <c r="M12" i="36"/>
  <c r="I4" i="36"/>
  <c r="I5" i="36"/>
  <c r="I6" i="36"/>
  <c r="I7" i="36"/>
  <c r="I8" i="36"/>
  <c r="I9" i="36"/>
  <c r="I10" i="36"/>
  <c r="I11" i="36"/>
  <c r="I12" i="36"/>
  <c r="I3" i="36"/>
  <c r="B21" i="36"/>
  <c r="B20" i="36"/>
  <c r="B19" i="36"/>
  <c r="B5" i="37" a="1"/>
  <c r="B8" i="36" a="1"/>
  <c r="B9" i="37" a="1"/>
  <c r="B5" i="36" a="1"/>
  <c r="B6" i="36" a="1"/>
  <c r="B6" i="37" a="1"/>
  <c r="B12" i="36" a="1"/>
  <c r="B7" i="37" a="1"/>
  <c r="B16" i="36" a="1"/>
  <c r="B11" i="36" a="1"/>
  <c r="B17" i="36" a="1"/>
  <c r="B7" i="36" a="1"/>
  <c r="B10" i="37" a="1"/>
  <c r="B8" i="37" a="1"/>
  <c r="B14" i="37" a="1"/>
  <c r="B3" i="36" a="1"/>
  <c r="B4" i="37" a="1"/>
  <c r="B10" i="36" a="1"/>
  <c r="B13" i="36" a="1"/>
  <c r="B11" i="37" a="1"/>
  <c r="B17" i="37" a="1"/>
  <c r="B13" i="37" a="1"/>
  <c r="B4" i="36" a="1"/>
  <c r="B12" i="37" a="1"/>
  <c r="B9" i="36" a="1"/>
  <c r="B11" i="37" l="1"/>
  <c r="H11" i="37" s="1"/>
  <c r="B6" i="37"/>
  <c r="H6" i="37" s="1"/>
  <c r="B14" i="37"/>
  <c r="B9" i="37"/>
  <c r="H9" i="37" s="1"/>
  <c r="B4" i="37"/>
  <c r="H4" i="37" s="1"/>
  <c r="B12" i="37"/>
  <c r="H12" i="37" s="1"/>
  <c r="B17" i="37"/>
  <c r="O2" i="37" s="1"/>
  <c r="B7" i="37"/>
  <c r="H7" i="37" s="1"/>
  <c r="B10" i="37"/>
  <c r="H10" i="37" s="1"/>
  <c r="B13" i="37"/>
  <c r="H13" i="37" s="1"/>
  <c r="B5" i="37"/>
  <c r="H5" i="37" s="1"/>
  <c r="B8" i="37"/>
  <c r="H8" i="37" s="1"/>
  <c r="B8" i="36"/>
  <c r="H8" i="36" s="1"/>
  <c r="B6" i="36"/>
  <c r="H6" i="36" s="1"/>
  <c r="B5" i="36"/>
  <c r="H5" i="36" s="1"/>
  <c r="B13" i="36"/>
  <c r="H2" i="36" s="1"/>
  <c r="B3" i="36"/>
  <c r="H3" i="36" s="1"/>
  <c r="B11" i="36"/>
  <c r="H11" i="36" s="1"/>
  <c r="B16" i="36"/>
  <c r="B9" i="36"/>
  <c r="H9" i="36" s="1"/>
  <c r="B17" i="36"/>
  <c r="M1" i="36" s="1"/>
  <c r="B4" i="36"/>
  <c r="H4" i="36" s="1"/>
  <c r="B12" i="36"/>
  <c r="H12" i="36" s="1"/>
  <c r="B7" i="36"/>
  <c r="H7" i="36" s="1"/>
  <c r="B10" i="36"/>
  <c r="H10" i="36" s="1"/>
  <c r="K8" i="36"/>
  <c r="K4" i="36"/>
  <c r="K6" i="36"/>
  <c r="K7" i="36"/>
  <c r="K12" i="36"/>
  <c r="K11" i="36"/>
  <c r="K10" i="36"/>
  <c r="K9" i="36"/>
  <c r="K3" i="36"/>
  <c r="K5" i="36"/>
  <c r="I2" i="37" l="1"/>
  <c r="M2" i="37"/>
  <c r="P1" i="36"/>
  <c r="I1" i="36"/>
  <c r="K2" i="33" l="1"/>
  <c r="I2" i="33"/>
  <c r="S4" i="19"/>
  <c r="S5" i="19"/>
  <c r="S6" i="19"/>
  <c r="S7" i="19"/>
  <c r="S8" i="19"/>
  <c r="S9" i="19"/>
  <c r="S10" i="19"/>
  <c r="S11" i="19"/>
  <c r="S12" i="19"/>
  <c r="S3" i="19"/>
  <c r="R4" i="19"/>
  <c r="R5" i="19"/>
  <c r="R6" i="19"/>
  <c r="R7" i="19"/>
  <c r="R8" i="19"/>
  <c r="R9" i="19"/>
  <c r="R10" i="19"/>
  <c r="R11" i="19"/>
  <c r="R12" i="19"/>
  <c r="R3" i="19"/>
  <c r="N4" i="16"/>
  <c r="N5" i="16"/>
  <c r="N6" i="16"/>
  <c r="N7" i="16"/>
  <c r="N8" i="16"/>
  <c r="N9" i="16"/>
  <c r="N10" i="16"/>
  <c r="N11" i="16"/>
  <c r="N12" i="16"/>
  <c r="N3" i="16"/>
  <c r="M3" i="16"/>
  <c r="M4" i="16"/>
  <c r="M5" i="16"/>
  <c r="M6" i="16"/>
  <c r="M7" i="16"/>
  <c r="M8" i="16"/>
  <c r="M9" i="16"/>
  <c r="M10" i="16"/>
  <c r="M11" i="16"/>
  <c r="M12" i="16"/>
  <c r="J4" i="16"/>
  <c r="J5" i="16"/>
  <c r="J6" i="16"/>
  <c r="J7" i="16"/>
  <c r="J8" i="16"/>
  <c r="J9" i="16"/>
  <c r="J10" i="16"/>
  <c r="J11" i="16"/>
  <c r="J12" i="16"/>
  <c r="J3" i="16"/>
  <c r="I4" i="16"/>
  <c r="I5" i="16"/>
  <c r="I6" i="16"/>
  <c r="I7" i="16"/>
  <c r="I8" i="16"/>
  <c r="I9" i="16"/>
  <c r="I10" i="16"/>
  <c r="I11" i="16"/>
  <c r="I12" i="16"/>
  <c r="I3" i="16"/>
  <c r="S4" i="33" l="1"/>
  <c r="S5" i="33"/>
  <c r="S6" i="33"/>
  <c r="S7" i="33"/>
  <c r="S8" i="33"/>
  <c r="S9" i="33"/>
  <c r="S10" i="33"/>
  <c r="S11" i="33"/>
  <c r="S12" i="33"/>
  <c r="S3" i="33"/>
  <c r="R4" i="33"/>
  <c r="R5" i="33"/>
  <c r="R6" i="33"/>
  <c r="R7" i="33"/>
  <c r="R8" i="33"/>
  <c r="R9" i="33"/>
  <c r="R10" i="33"/>
  <c r="R11" i="33"/>
  <c r="R12" i="33"/>
  <c r="R3" i="33"/>
  <c r="N4" i="33"/>
  <c r="N5" i="33"/>
  <c r="N6" i="33"/>
  <c r="N7" i="33"/>
  <c r="N8" i="33"/>
  <c r="N9" i="33"/>
  <c r="N10" i="33"/>
  <c r="N11" i="33"/>
  <c r="N12" i="33"/>
  <c r="N3" i="33"/>
  <c r="K4" i="33"/>
  <c r="K5" i="33"/>
  <c r="K6" i="33"/>
  <c r="K7" i="33"/>
  <c r="K8" i="33"/>
  <c r="K9" i="33"/>
  <c r="K10" i="33"/>
  <c r="K11" i="33"/>
  <c r="K12" i="33"/>
  <c r="K3" i="33"/>
  <c r="N4" i="19"/>
  <c r="N5" i="19"/>
  <c r="N6" i="19"/>
  <c r="N7" i="19"/>
  <c r="N8" i="19"/>
  <c r="N9" i="19"/>
  <c r="N10" i="19"/>
  <c r="N11" i="19"/>
  <c r="N12" i="19"/>
  <c r="N3" i="19"/>
  <c r="K4" i="19"/>
  <c r="K5" i="19"/>
  <c r="K6" i="19"/>
  <c r="K7" i="19"/>
  <c r="K8" i="19"/>
  <c r="K9" i="19"/>
  <c r="K10" i="19"/>
  <c r="K11" i="19"/>
  <c r="K12" i="19"/>
  <c r="K3" i="19"/>
  <c r="T5" i="32"/>
  <c r="T6" i="32"/>
  <c r="T7" i="32"/>
  <c r="T8" i="32"/>
  <c r="T9" i="32"/>
  <c r="T10" i="32"/>
  <c r="T11" i="32"/>
  <c r="T12" i="32"/>
  <c r="T13" i="32"/>
  <c r="T4" i="32"/>
  <c r="S5" i="32"/>
  <c r="S6" i="32"/>
  <c r="S7" i="32"/>
  <c r="S8" i="32"/>
  <c r="S9" i="32"/>
  <c r="S10" i="32"/>
  <c r="S11" i="32"/>
  <c r="S12" i="32"/>
  <c r="S13" i="32"/>
  <c r="S4" i="32"/>
  <c r="N5" i="32"/>
  <c r="N6" i="32"/>
  <c r="N7" i="32"/>
  <c r="N8" i="32"/>
  <c r="N9" i="32"/>
  <c r="N10" i="32"/>
  <c r="N11" i="32"/>
  <c r="N12" i="32"/>
  <c r="N13" i="32"/>
  <c r="N4" i="32"/>
  <c r="K5" i="32"/>
  <c r="K6" i="32"/>
  <c r="K7" i="32"/>
  <c r="K8" i="32"/>
  <c r="K9" i="32"/>
  <c r="K10" i="32"/>
  <c r="K11" i="32"/>
  <c r="K12" i="32"/>
  <c r="K13" i="32"/>
  <c r="K4" i="32"/>
  <c r="B22" i="32"/>
  <c r="B21" i="32"/>
  <c r="B20" i="32"/>
  <c r="K2" i="32"/>
  <c r="T5" i="31"/>
  <c r="T6" i="31"/>
  <c r="T7" i="31"/>
  <c r="T8" i="31"/>
  <c r="T9" i="31"/>
  <c r="T10" i="31"/>
  <c r="T11" i="31"/>
  <c r="T12" i="31"/>
  <c r="T13" i="31"/>
  <c r="T4" i="31"/>
  <c r="S5" i="31"/>
  <c r="S6" i="31"/>
  <c r="S7" i="31"/>
  <c r="S8" i="31"/>
  <c r="S9" i="31"/>
  <c r="S10" i="31"/>
  <c r="S11" i="31"/>
  <c r="S12" i="31"/>
  <c r="S13" i="31"/>
  <c r="S4" i="31"/>
  <c r="N5" i="31"/>
  <c r="N6" i="31"/>
  <c r="N7" i="31"/>
  <c r="N8" i="31"/>
  <c r="N9" i="31"/>
  <c r="N10" i="31"/>
  <c r="N11" i="31"/>
  <c r="N12" i="31"/>
  <c r="N13" i="31"/>
  <c r="N4" i="31"/>
  <c r="B22" i="31"/>
  <c r="B21" i="31"/>
  <c r="B20" i="31"/>
  <c r="K2" i="31"/>
  <c r="B22" i="30"/>
  <c r="B21" i="30"/>
  <c r="B20" i="30"/>
  <c r="K2" i="30"/>
  <c r="B14" i="32" a="1"/>
  <c r="B4" i="32" a="1"/>
  <c r="B13" i="30" a="1"/>
  <c r="B10" i="32" a="1"/>
  <c r="B14" i="31" a="1"/>
  <c r="B17" i="31" a="1"/>
  <c r="B4" i="31" a="1"/>
  <c r="B14" i="30" a="1"/>
  <c r="B5" i="30" a="1"/>
  <c r="B6" i="32" a="1"/>
  <c r="B9" i="30" a="1"/>
  <c r="B12" i="30" a="1"/>
  <c r="B8" i="31" a="1"/>
  <c r="B12" i="32" a="1"/>
  <c r="B17" i="32" a="1"/>
  <c r="B17" i="30" a="1"/>
  <c r="B8" i="32" a="1"/>
  <c r="B11" i="32" a="1"/>
  <c r="B5" i="31" a="1"/>
  <c r="B4" i="30" a="1"/>
  <c r="B11" i="30" a="1"/>
  <c r="B13" i="31" a="1"/>
  <c r="B5" i="32" a="1"/>
  <c r="B13" i="32" a="1"/>
  <c r="B11" i="31" a="1"/>
  <c r="B9" i="31" a="1"/>
  <c r="B6" i="30" a="1"/>
  <c r="B9" i="32" a="1"/>
  <c r="B10" i="30" a="1"/>
  <c r="B7" i="30" a="1"/>
  <c r="B7" i="31" a="1"/>
  <c r="B8" i="30" a="1"/>
  <c r="B7" i="32" a="1"/>
  <c r="B12" i="31" a="1"/>
  <c r="B6" i="31" a="1"/>
  <c r="B10" i="31" a="1"/>
  <c r="H6" i="33" l="1"/>
  <c r="I1" i="33"/>
  <c r="H3" i="33"/>
  <c r="H11" i="33"/>
  <c r="H7" i="33"/>
  <c r="H4" i="33"/>
  <c r="H12" i="33"/>
  <c r="H8" i="33"/>
  <c r="H9" i="33"/>
  <c r="H10" i="33"/>
  <c r="H5" i="33"/>
  <c r="H2" i="33"/>
  <c r="B9" i="32"/>
  <c r="H9" i="32" s="1"/>
  <c r="B12" i="32"/>
  <c r="H12" i="32" s="1"/>
  <c r="B11" i="32"/>
  <c r="H11" i="32" s="1"/>
  <c r="B6" i="32"/>
  <c r="H6" i="32" s="1"/>
  <c r="B14" i="32"/>
  <c r="B4" i="32"/>
  <c r="H4" i="32" s="1"/>
  <c r="B10" i="32"/>
  <c r="H10" i="32" s="1"/>
  <c r="B17" i="32"/>
  <c r="I2" i="32" s="1"/>
  <c r="B7" i="32"/>
  <c r="H7" i="32" s="1"/>
  <c r="B5" i="32"/>
  <c r="H5" i="32" s="1"/>
  <c r="B13" i="32"/>
  <c r="H13" i="32" s="1"/>
  <c r="B8" i="32"/>
  <c r="H8" i="32" s="1"/>
  <c r="B12" i="31"/>
  <c r="H12" i="31" s="1"/>
  <c r="B6" i="31"/>
  <c r="H6" i="31" s="1"/>
  <c r="B14" i="31"/>
  <c r="B17" i="31"/>
  <c r="I2" i="31" s="1"/>
  <c r="B7" i="31"/>
  <c r="H7" i="31" s="1"/>
  <c r="B11" i="31"/>
  <c r="H11" i="31" s="1"/>
  <c r="B9" i="31"/>
  <c r="H9" i="31" s="1"/>
  <c r="B4" i="31"/>
  <c r="H4" i="31" s="1"/>
  <c r="B5" i="31"/>
  <c r="H5" i="31" s="1"/>
  <c r="B13" i="31"/>
  <c r="H13" i="31" s="1"/>
  <c r="B10" i="31"/>
  <c r="H10" i="31" s="1"/>
  <c r="B8" i="31"/>
  <c r="H8" i="31" s="1"/>
  <c r="B7" i="30"/>
  <c r="H7" i="30" s="1"/>
  <c r="B9" i="30"/>
  <c r="H9" i="30" s="1"/>
  <c r="B6" i="30"/>
  <c r="H6" i="30" s="1"/>
  <c r="B14" i="30"/>
  <c r="B5" i="30"/>
  <c r="H5" i="30" s="1"/>
  <c r="B13" i="30"/>
  <c r="H13" i="30" s="1"/>
  <c r="B4" i="30"/>
  <c r="H4" i="30" s="1"/>
  <c r="B12" i="30"/>
  <c r="H12" i="30" s="1"/>
  <c r="B17" i="30"/>
  <c r="I2" i="30" s="1"/>
  <c r="B11" i="30"/>
  <c r="H11" i="30" s="1"/>
  <c r="B10" i="30"/>
  <c r="H10" i="30" s="1"/>
  <c r="B8" i="30"/>
  <c r="H8" i="30" s="1"/>
  <c r="M1" i="33" l="1"/>
  <c r="S13" i="30" l="1"/>
  <c r="N13" i="30"/>
  <c r="K13" i="30"/>
  <c r="N12" i="30"/>
  <c r="S12" i="30"/>
  <c r="K12" i="30"/>
  <c r="S11" i="30"/>
  <c r="N11" i="30"/>
  <c r="K11" i="30"/>
  <c r="S10" i="30"/>
  <c r="N10" i="30"/>
  <c r="K10" i="30"/>
  <c r="S9" i="30"/>
  <c r="K9" i="30"/>
  <c r="N9" i="30"/>
  <c r="S8" i="30"/>
  <c r="N8" i="30"/>
  <c r="K8" i="30"/>
  <c r="S7" i="30"/>
  <c r="N7" i="30"/>
  <c r="K7" i="30"/>
  <c r="N6" i="30"/>
  <c r="K6" i="30"/>
  <c r="S6" i="30"/>
  <c r="S5" i="30"/>
  <c r="K5" i="30"/>
  <c r="N5" i="30"/>
  <c r="S4" i="30"/>
  <c r="N4" i="30"/>
  <c r="K4" i="30"/>
  <c r="B21" i="19"/>
  <c r="B20" i="19"/>
  <c r="B19" i="19"/>
  <c r="B21" i="16"/>
  <c r="B20" i="16"/>
  <c r="B19" i="16"/>
  <c r="B22" i="15"/>
  <c r="B21" i="15"/>
  <c r="B20" i="15"/>
  <c r="K2" i="15"/>
  <c r="B8" i="19" a="1"/>
  <c r="B4" i="19" a="1"/>
  <c r="B11" i="15" a="1"/>
  <c r="B8" i="15" a="1"/>
  <c r="B3" i="16" a="1"/>
  <c r="B7" i="16" a="1"/>
  <c r="B11" i="16" a="1"/>
  <c r="B9" i="15" a="1"/>
  <c r="B17" i="15" a="1"/>
  <c r="B17" i="19" a="1"/>
  <c r="B14" i="15" a="1"/>
  <c r="B16" i="19" a="1"/>
  <c r="B16" i="16" a="1"/>
  <c r="B13" i="19" a="1"/>
  <c r="B11" i="19" a="1"/>
  <c r="B4" i="15" a="1"/>
  <c r="B7" i="15" a="1"/>
  <c r="B4" i="16" a="1"/>
  <c r="B10" i="15" a="1"/>
  <c r="B17" i="16" a="1"/>
  <c r="B5" i="15" a="1"/>
  <c r="B6" i="15" a="1"/>
  <c r="B3" i="19" a="1"/>
  <c r="B10" i="16" a="1"/>
  <c r="B7" i="19" a="1"/>
  <c r="B8" i="16" a="1"/>
  <c r="B12" i="19" a="1"/>
  <c r="B12" i="15" a="1"/>
  <c r="B9" i="16" a="1"/>
  <c r="B6" i="16" a="1"/>
  <c r="B6" i="19" a="1"/>
  <c r="B9" i="19" a="1"/>
  <c r="B13" i="16" a="1"/>
  <c r="B10" i="19" a="1"/>
  <c r="B13" i="15" a="1"/>
  <c r="B5" i="16" a="1"/>
  <c r="B5" i="19" a="1"/>
  <c r="B12" i="16" a="1"/>
  <c r="Y8" i="30" l="1"/>
  <c r="S8" i="15"/>
  <c r="T5" i="30"/>
  <c r="T13" i="30"/>
  <c r="T6" i="30"/>
  <c r="T4" i="30"/>
  <c r="T7" i="30"/>
  <c r="T9" i="30"/>
  <c r="T10" i="30"/>
  <c r="T8" i="30"/>
  <c r="T11" i="30"/>
  <c r="T12" i="30"/>
  <c r="N4" i="15"/>
  <c r="N5" i="15"/>
  <c r="N6" i="15"/>
  <c r="S7" i="15"/>
  <c r="Y7" i="30"/>
  <c r="N12" i="15"/>
  <c r="Y4" i="30"/>
  <c r="S4" i="15"/>
  <c r="N9" i="15"/>
  <c r="N10" i="15"/>
  <c r="N11" i="15"/>
  <c r="Z4" i="30"/>
  <c r="T4" i="15"/>
  <c r="Y9" i="30"/>
  <c r="S9" i="15"/>
  <c r="Y10" i="30"/>
  <c r="S10" i="15"/>
  <c r="Z13" i="30"/>
  <c r="T13" i="15"/>
  <c r="S5" i="15"/>
  <c r="Y5" i="30"/>
  <c r="N8" i="15"/>
  <c r="Z11" i="30"/>
  <c r="T11" i="15"/>
  <c r="T8" i="15"/>
  <c r="Z8" i="30"/>
  <c r="Y11" i="30"/>
  <c r="S11" i="15"/>
  <c r="T9" i="15"/>
  <c r="Z9" i="30"/>
  <c r="Z5" i="30"/>
  <c r="T5" i="15"/>
  <c r="N7" i="15"/>
  <c r="Y6" i="30"/>
  <c r="S6" i="15"/>
  <c r="T7" i="15"/>
  <c r="Z7" i="30"/>
  <c r="Y12" i="30"/>
  <c r="S12" i="15"/>
  <c r="N13" i="15"/>
  <c r="Z6" i="30"/>
  <c r="T6" i="15"/>
  <c r="T10" i="15"/>
  <c r="Z10" i="30"/>
  <c r="T12" i="15"/>
  <c r="Z12" i="30"/>
  <c r="S13" i="15"/>
  <c r="Y13" i="30"/>
  <c r="B11" i="16"/>
  <c r="H11" i="16" s="1"/>
  <c r="B11" i="15"/>
  <c r="H11" i="15" s="1"/>
  <c r="B8" i="15"/>
  <c r="H8" i="15" s="1"/>
  <c r="B9" i="15"/>
  <c r="H9" i="15" s="1"/>
  <c r="B7" i="16"/>
  <c r="H7" i="16" s="1"/>
  <c r="B16" i="16"/>
  <c r="I1" i="16" s="1"/>
  <c r="B5" i="15"/>
  <c r="H5" i="15" s="1"/>
  <c r="B6" i="16"/>
  <c r="H6" i="16" s="1"/>
  <c r="B5" i="19"/>
  <c r="H5" i="19" s="1"/>
  <c r="B8" i="19"/>
  <c r="H8" i="19" s="1"/>
  <c r="B11" i="19"/>
  <c r="H11" i="19" s="1"/>
  <c r="B17" i="16"/>
  <c r="J1" i="16" s="1"/>
  <c r="B3" i="19"/>
  <c r="H3" i="19" s="1"/>
  <c r="B6" i="19"/>
  <c r="H6" i="19" s="1"/>
  <c r="B12" i="19"/>
  <c r="H12" i="19" s="1"/>
  <c r="B5" i="16"/>
  <c r="H5" i="16" s="1"/>
  <c r="B10" i="16"/>
  <c r="H10" i="16" s="1"/>
  <c r="B9" i="19"/>
  <c r="H9" i="19" s="1"/>
  <c r="B13" i="15"/>
  <c r="H13" i="15" s="1"/>
  <c r="B9" i="16"/>
  <c r="H9" i="16" s="1"/>
  <c r="B4" i="19"/>
  <c r="H4" i="19" s="1"/>
  <c r="B13" i="19"/>
  <c r="H2" i="19" s="1"/>
  <c r="B6" i="15"/>
  <c r="H6" i="15" s="1"/>
  <c r="B10" i="15"/>
  <c r="H10" i="15" s="1"/>
  <c r="B7" i="15"/>
  <c r="H7" i="15" s="1"/>
  <c r="B14" i="15"/>
  <c r="B8" i="16"/>
  <c r="H8" i="16" s="1"/>
  <c r="B7" i="19"/>
  <c r="H7" i="19" s="1"/>
  <c r="B3" i="16"/>
  <c r="H3" i="16" s="1"/>
  <c r="B13" i="16"/>
  <c r="B10" i="19"/>
  <c r="H10" i="19" s="1"/>
  <c r="B16" i="19"/>
  <c r="I1" i="19" s="1"/>
  <c r="B4" i="15"/>
  <c r="H4" i="15" s="1"/>
  <c r="B12" i="15"/>
  <c r="H12" i="15" s="1"/>
  <c r="B17" i="15"/>
  <c r="B4" i="16"/>
  <c r="H4" i="16" s="1"/>
  <c r="B12" i="16"/>
  <c r="H12" i="16" s="1"/>
  <c r="B17" i="19"/>
  <c r="M1" i="19" l="1"/>
  <c r="P1" i="19"/>
  <c r="I2" i="15"/>
  <c r="I11" i="19"/>
  <c r="P12" i="19"/>
  <c r="M11" i="19"/>
  <c r="M10" i="19"/>
  <c r="M9" i="19"/>
  <c r="I9" i="19"/>
  <c r="P9" i="19"/>
  <c r="I8" i="19"/>
  <c r="M7" i="19"/>
  <c r="P6" i="19"/>
  <c r="P5" i="19"/>
  <c r="M3" i="19"/>
  <c r="Q13" i="32"/>
  <c r="P13" i="32"/>
  <c r="I13" i="32"/>
  <c r="M13" i="32"/>
  <c r="Q12" i="32"/>
  <c r="P12" i="32"/>
  <c r="M12" i="32"/>
  <c r="I12" i="32"/>
  <c r="M11" i="32"/>
  <c r="Q11" i="32"/>
  <c r="P11" i="32"/>
  <c r="I11" i="32"/>
  <c r="M10" i="32"/>
  <c r="Q10" i="32"/>
  <c r="P10" i="32"/>
  <c r="I10" i="32"/>
  <c r="P9" i="32"/>
  <c r="M9" i="32"/>
  <c r="Q9" i="32"/>
  <c r="I9" i="32"/>
  <c r="P8" i="32"/>
  <c r="M8" i="32"/>
  <c r="I8" i="32"/>
  <c r="Q8" i="32"/>
  <c r="Q7" i="32"/>
  <c r="P7" i="32"/>
  <c r="M7" i="32"/>
  <c r="I7" i="32"/>
  <c r="Q6" i="32"/>
  <c r="I6" i="32"/>
  <c r="P6" i="32"/>
  <c r="M6" i="32"/>
  <c r="Q5" i="32"/>
  <c r="I5" i="32"/>
  <c r="P5" i="32"/>
  <c r="M5" i="32"/>
  <c r="Q4" i="32"/>
  <c r="P4" i="32"/>
  <c r="M4" i="32"/>
  <c r="Q13" i="31"/>
  <c r="P13" i="31"/>
  <c r="M13" i="31"/>
  <c r="Q12" i="31"/>
  <c r="M12" i="31"/>
  <c r="P12" i="31"/>
  <c r="Q11" i="31"/>
  <c r="M11" i="31"/>
  <c r="P11" i="31"/>
  <c r="Q10" i="31"/>
  <c r="P10" i="31"/>
  <c r="M10" i="31"/>
  <c r="Q9" i="31"/>
  <c r="P9" i="31"/>
  <c r="M9" i="31"/>
  <c r="P8" i="31"/>
  <c r="Q8" i="31"/>
  <c r="M8" i="31"/>
  <c r="P7" i="31"/>
  <c r="Q7" i="31"/>
  <c r="M7" i="31"/>
  <c r="P6" i="31"/>
  <c r="Q6" i="31"/>
  <c r="M6" i="31"/>
  <c r="Q5" i="31"/>
  <c r="P5" i="31"/>
  <c r="M5" i="31"/>
  <c r="Q4" i="31"/>
  <c r="M4" i="31"/>
  <c r="P4" i="31"/>
  <c r="P8" i="33"/>
  <c r="I12" i="33"/>
  <c r="M12" i="33"/>
  <c r="M11" i="33"/>
  <c r="I11" i="33"/>
  <c r="M10" i="33"/>
  <c r="I10" i="33"/>
  <c r="M9" i="33"/>
  <c r="I9" i="33"/>
  <c r="M8" i="33"/>
  <c r="P7" i="33"/>
  <c r="M7" i="33"/>
  <c r="I7" i="33"/>
  <c r="M6" i="33"/>
  <c r="I6" i="33"/>
  <c r="M5" i="33"/>
  <c r="I5" i="33"/>
  <c r="I4" i="33"/>
  <c r="M4" i="33"/>
  <c r="P3" i="33"/>
  <c r="M3" i="33"/>
  <c r="I3" i="33"/>
  <c r="Q13" i="30"/>
  <c r="P13" i="30"/>
  <c r="M13" i="30"/>
  <c r="I13" i="30"/>
  <c r="Q12" i="30"/>
  <c r="P12" i="30"/>
  <c r="M12" i="30"/>
  <c r="I12" i="30"/>
  <c r="M11" i="30"/>
  <c r="Q11" i="30"/>
  <c r="P11" i="30"/>
  <c r="I11" i="30"/>
  <c r="P10" i="30"/>
  <c r="M10" i="30"/>
  <c r="Q10" i="30"/>
  <c r="I10" i="30"/>
  <c r="P9" i="30"/>
  <c r="Q9" i="30"/>
  <c r="M9" i="30"/>
  <c r="I9" i="30"/>
  <c r="P8" i="30"/>
  <c r="Q8" i="30"/>
  <c r="M8" i="30"/>
  <c r="I8" i="30"/>
  <c r="I7" i="30"/>
  <c r="Q7" i="30"/>
  <c r="P7" i="30"/>
  <c r="M7" i="30"/>
  <c r="Q6" i="30"/>
  <c r="P6" i="30"/>
  <c r="M6" i="30"/>
  <c r="I6" i="30"/>
  <c r="Q5" i="30"/>
  <c r="P5" i="30"/>
  <c r="M5" i="30"/>
  <c r="I5" i="30"/>
  <c r="Q4" i="30"/>
  <c r="P4" i="30"/>
  <c r="M4" i="30"/>
  <c r="I4" i="30"/>
  <c r="X9" i="30" l="1"/>
  <c r="Q9" i="15"/>
  <c r="Q4" i="15"/>
  <c r="X4" i="30"/>
  <c r="P6" i="33"/>
  <c r="M8" i="15"/>
  <c r="W5" i="30"/>
  <c r="P5" i="15"/>
  <c r="P4" i="15"/>
  <c r="W4" i="30"/>
  <c r="P7" i="15"/>
  <c r="W7" i="30"/>
  <c r="Q12" i="15"/>
  <c r="X12" i="30"/>
  <c r="Q11" i="33"/>
  <c r="W6" i="30"/>
  <c r="P6" i="15"/>
  <c r="Q7" i="15"/>
  <c r="X7" i="30"/>
  <c r="W8" i="30"/>
  <c r="P8" i="15"/>
  <c r="W10" i="30"/>
  <c r="P10" i="15"/>
  <c r="M11" i="15"/>
  <c r="W13" i="30"/>
  <c r="P13" i="15"/>
  <c r="I8" i="33"/>
  <c r="I4" i="19"/>
  <c r="P11" i="19"/>
  <c r="M12" i="19"/>
  <c r="I7" i="19"/>
  <c r="X10" i="30"/>
  <c r="Q10" i="15"/>
  <c r="I5" i="19"/>
  <c r="X8" i="30"/>
  <c r="Q8" i="15"/>
  <c r="M13" i="15"/>
  <c r="M6" i="15"/>
  <c r="M12" i="15"/>
  <c r="P9" i="33"/>
  <c r="I6" i="19"/>
  <c r="M8" i="19"/>
  <c r="I12" i="19"/>
  <c r="P8" i="19"/>
  <c r="Q6" i="15"/>
  <c r="X6" i="30"/>
  <c r="Q11" i="15"/>
  <c r="X11" i="30"/>
  <c r="Q13" i="15"/>
  <c r="X13" i="30"/>
  <c r="M5" i="15"/>
  <c r="M7" i="15"/>
  <c r="P11" i="15"/>
  <c r="W11" i="30"/>
  <c r="P11" i="33"/>
  <c r="M4" i="19"/>
  <c r="M5" i="19"/>
  <c r="M6" i="19"/>
  <c r="I10" i="19"/>
  <c r="Q3" i="33"/>
  <c r="P12" i="15"/>
  <c r="W12" i="30"/>
  <c r="M9" i="15"/>
  <c r="W9" i="30"/>
  <c r="P9" i="15"/>
  <c r="M4" i="15"/>
  <c r="Q5" i="15"/>
  <c r="X5" i="30"/>
  <c r="M10" i="15"/>
  <c r="Q8" i="33"/>
  <c r="P5" i="33"/>
  <c r="P10" i="33"/>
  <c r="Q5" i="33"/>
  <c r="Q10" i="33"/>
  <c r="Q6" i="33"/>
  <c r="Q7" i="33"/>
  <c r="Q9" i="33"/>
  <c r="P12" i="33"/>
  <c r="Q4" i="33"/>
  <c r="Q12" i="33"/>
  <c r="P4" i="19"/>
  <c r="Q5" i="19"/>
  <c r="Q11" i="19"/>
  <c r="P7" i="19"/>
  <c r="Q8" i="19"/>
  <c r="P10" i="19"/>
  <c r="Q3" i="19"/>
  <c r="Q12" i="19"/>
  <c r="Q6" i="19"/>
  <c r="Q9" i="19"/>
  <c r="Q4" i="19"/>
  <c r="Q7" i="19"/>
  <c r="Q10" i="19"/>
  <c r="M12" i="10"/>
  <c r="Q12" i="10"/>
  <c r="P11" i="10"/>
  <c r="O12" i="10"/>
  <c r="L12" i="10"/>
  <c r="J12" i="10"/>
  <c r="O11" i="10"/>
  <c r="I8" i="10"/>
  <c r="L7" i="10"/>
  <c r="I7" i="10"/>
  <c r="Q10" i="10"/>
  <c r="P10" i="10"/>
  <c r="O10" i="10"/>
  <c r="I10" i="10"/>
  <c r="P9" i="10"/>
  <c r="O9" i="10"/>
  <c r="I9" i="10"/>
  <c r="Q11" i="10" l="1"/>
  <c r="X15" i="10"/>
  <c r="O8" i="10"/>
  <c r="X7" i="10"/>
  <c r="O7" i="10"/>
  <c r="X17" i="10"/>
  <c r="Q8" i="10"/>
  <c r="X8" i="10"/>
  <c r="AG9" i="10"/>
  <c r="P7" i="10"/>
  <c r="AG7" i="10"/>
  <c r="J7" i="10"/>
  <c r="AG8" i="10"/>
  <c r="M7" i="10"/>
  <c r="J8" i="10"/>
  <c r="I11" i="10"/>
  <c r="J16" i="38" s="1"/>
  <c r="I12" i="10"/>
  <c r="AG14" i="10"/>
  <c r="AJ14" i="10"/>
  <c r="X14" i="10"/>
  <c r="AA14" i="10"/>
  <c r="AG16" i="10"/>
  <c r="M8" i="10"/>
  <c r="J10" i="10"/>
  <c r="AA6" i="10"/>
  <c r="AG6" i="10"/>
  <c r="AJ6" i="10"/>
  <c r="X6" i="10"/>
  <c r="X9" i="10"/>
  <c r="Q7" i="10"/>
  <c r="D4" i="38"/>
  <c r="D8" i="38" s="1"/>
  <c r="M11" i="10"/>
  <c r="K17" i="38" s="1"/>
  <c r="X16" i="10"/>
  <c r="AG17" i="10"/>
  <c r="P8" i="10"/>
  <c r="M10" i="10"/>
  <c r="L8" i="10"/>
  <c r="L10" i="10"/>
  <c r="L9" i="10"/>
  <c r="M9" i="10"/>
  <c r="Q9" i="10"/>
  <c r="J9" i="10"/>
  <c r="P12" i="10"/>
  <c r="AH9" i="10" l="1"/>
  <c r="AB8" i="10"/>
  <c r="AB9" i="10"/>
  <c r="AB7" i="10"/>
  <c r="AH8" i="10"/>
  <c r="Y8" i="10"/>
  <c r="AC8" i="10"/>
  <c r="Y17" i="10"/>
  <c r="AC17" i="10"/>
  <c r="AC16" i="10"/>
  <c r="Y16" i="10"/>
  <c r="AK17" i="10"/>
  <c r="AK16" i="10"/>
  <c r="AK15" i="10"/>
  <c r="AH7" i="10"/>
  <c r="D3" i="38"/>
  <c r="D7" i="38" s="1"/>
  <c r="J11" i="10"/>
  <c r="K16" i="38" s="1"/>
  <c r="L16" i="38" s="1"/>
  <c r="Y9" i="10"/>
  <c r="AC9" i="10"/>
  <c r="AH16" i="10"/>
  <c r="AL16" i="10"/>
  <c r="C5" i="38"/>
  <c r="AC7" i="10"/>
  <c r="Y7" i="10"/>
  <c r="AB15" i="10"/>
  <c r="AB16" i="10"/>
  <c r="AB17" i="10"/>
  <c r="C6" i="38"/>
  <c r="L11" i="10"/>
  <c r="J17" i="38" s="1"/>
  <c r="J18" i="38" s="1"/>
  <c r="AL17" i="10"/>
  <c r="AH17" i="10"/>
  <c r="AK9" i="10"/>
  <c r="AK8" i="10"/>
  <c r="AK7" i="10"/>
  <c r="AH15" i="10"/>
  <c r="AL15" i="10"/>
  <c r="Y15" i="10"/>
  <c r="AC15" i="10"/>
  <c r="L17" i="38" l="1"/>
  <c r="B17" i="38"/>
  <c r="D6" i="38"/>
  <c r="B16" i="38"/>
  <c r="C16" i="38" s="1"/>
  <c r="D5" i="38"/>
  <c r="K18" i="38"/>
  <c r="L18" i="38" s="1"/>
  <c r="C17" i="38" l="1"/>
  <c r="B18" i="38"/>
  <c r="C18" i="3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tc={E2F9B284-C3AF-4FCB-AAA0-E1A4A5D0724B}</author>
    <author>tc={4383919D-EDEF-4F42-9838-507C50BCBC0A}</author>
    <author>tc={40424C56-0A1A-4FA1-B29D-58A37912E18A}</author>
  </authors>
  <commentList>
    <comment ref="A3" authorId="0" shapeId="0" xr:uid="{E2F9B284-C3AF-4FCB-AAA0-E1A4A5D0724B}">
      <text>
        <t>[Threaded comment]
Your version of Excel allows you to read this threaded comment; however, any edits to it will get removed if the file is opened in a newer version of Excel. Learn more: https://go.microsoft.com/fwlink/?linkid=870924
Comment:
    Obtain from the decree of 7 jan of 2023</t>
      </text>
    </comment>
    <comment ref="J4" authorId="1" shapeId="0" xr:uid="{4383919D-EDEF-4F42-9838-507C50BCBC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 to 1780 if exclude outliers</t>
      </text>
    </comment>
    <comment ref="J7" authorId="2" shapeId="0" xr:uid="{40424C56-0A1A-4FA1-B29D-58A37912E1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takes decree 2022-30 total GwH by Kwh consume by domestic users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<sst xmlns="http://schemas.openxmlformats.org/spreadsheetml/2006/main" count="561" uniqueCount="169">
  <si>
    <t>Legends</t>
  </si>
  <si>
    <t>Yaxis</t>
  </si>
  <si>
    <t>Xaxis</t>
  </si>
  <si>
    <t>XaxisLabel</t>
  </si>
  <si>
    <t>Percentage of population who pays VAT on electricity</t>
  </si>
  <si>
    <t>Bottom decile</t>
  </si>
  <si>
    <t>Deciles of per capita disposable income</t>
  </si>
  <si>
    <t>Tranche1</t>
  </si>
  <si>
    <t>Percentage of population receiving electricity subsidies</t>
  </si>
  <si>
    <t>Tranche2</t>
  </si>
  <si>
    <t>Percentage of disposable income</t>
  </si>
  <si>
    <t>Tranche3</t>
  </si>
  <si>
    <t>Percentage of total tax</t>
  </si>
  <si>
    <t>Percentage of total subsidy</t>
  </si>
  <si>
    <t>Marginal Contribution on Poverty</t>
  </si>
  <si>
    <t>Marginal Contribution on Inequality</t>
  </si>
  <si>
    <t>Total vat collected</t>
  </si>
  <si>
    <t>Total subsidies</t>
  </si>
  <si>
    <t>MC to poverty headcount (percentage points)</t>
  </si>
  <si>
    <t>Top decile</t>
  </si>
  <si>
    <t>MC to inequality (Gini points)</t>
  </si>
  <si>
    <t>Total tax/subsidy (CFA bn)</t>
  </si>
  <si>
    <t>Revenues or spending as % of GDP</t>
  </si>
  <si>
    <t>Agreggated incidence VAT</t>
  </si>
  <si>
    <t>Aggregated inicidence of subsidies</t>
  </si>
  <si>
    <t>Disaggregated incidence of subsidies</t>
  </si>
  <si>
    <t>Y-axis</t>
  </si>
  <si>
    <t>Baseline</t>
  </si>
  <si>
    <t>Reform</t>
  </si>
  <si>
    <t xml:space="preserve">VAT Baseline </t>
  </si>
  <si>
    <t>VAT Reform</t>
  </si>
  <si>
    <t>Subsidies Baseline</t>
  </si>
  <si>
    <t>Subsidies Reform</t>
  </si>
  <si>
    <t>Direct</t>
  </si>
  <si>
    <t>Indirect</t>
  </si>
  <si>
    <t>labels!K2</t>
  </si>
  <si>
    <t>labels!K3</t>
  </si>
  <si>
    <t>labels!K4</t>
  </si>
  <si>
    <t>labels!K5</t>
  </si>
  <si>
    <t>labels!K6</t>
  </si>
  <si>
    <t>labels!K7</t>
  </si>
  <si>
    <t>labels!K8</t>
  </si>
  <si>
    <t>labels!K9</t>
  </si>
  <si>
    <t>labels!K10</t>
  </si>
  <si>
    <t>labels!K11</t>
  </si>
  <si>
    <t>labels!L2</t>
  </si>
  <si>
    <t>labels!F4</t>
  </si>
  <si>
    <t>Series</t>
  </si>
  <si>
    <t>labels!A3</t>
  </si>
  <si>
    <t>labels!A4</t>
  </si>
  <si>
    <t>labels!A5</t>
  </si>
  <si>
    <t>Key Size</t>
  </si>
  <si>
    <t>Medium</t>
  </si>
  <si>
    <t>Key word</t>
  </si>
  <si>
    <t>ApiladasMultipleSerie1</t>
  </si>
  <si>
    <t>Percentage of consumption by VAT incidence</t>
  </si>
  <si>
    <t xml:space="preserve">Baseline </t>
  </si>
  <si>
    <t>Subsidies</t>
  </si>
  <si>
    <t>Subdies Reform</t>
  </si>
  <si>
    <t>Baseline-Direct</t>
  </si>
  <si>
    <t>Reform-Direct</t>
  </si>
  <si>
    <t>labels!F5</t>
  </si>
  <si>
    <t>labels!F6</t>
  </si>
  <si>
    <t>labels!F2</t>
  </si>
  <si>
    <t>labels!F3</t>
  </si>
  <si>
    <t>Baseline - Indirect</t>
  </si>
  <si>
    <t>Reform-Indirect</t>
  </si>
  <si>
    <t>all_tax</t>
  </si>
  <si>
    <t>all_subs</t>
  </si>
  <si>
    <t>all_policies</t>
  </si>
  <si>
    <t>all_taxes</t>
  </si>
  <si>
    <t>all_subsidies</t>
  </si>
  <si>
    <t>ALL</t>
  </si>
  <si>
    <t>Fuel Energy</t>
  </si>
  <si>
    <t>Change due to the reform [4] - [2]</t>
  </si>
  <si>
    <t>Electricity</t>
  </si>
  <si>
    <t>Fuel</t>
  </si>
  <si>
    <t>Electricity and Fuels</t>
  </si>
  <si>
    <t>Headcount ratio (%) [1]</t>
  </si>
  <si>
    <t>Diff with disposable income [2]</t>
  </si>
  <si>
    <t>Headcount ratio (%) [3]</t>
  </si>
  <si>
    <t>Diff with disposable income [4]</t>
  </si>
  <si>
    <t>VAT</t>
  </si>
  <si>
    <t xml:space="preserve">VAT </t>
  </si>
  <si>
    <t>Total</t>
  </si>
  <si>
    <t>Disposable income</t>
  </si>
  <si>
    <t>Disposable income poverty with the tax/subsidy</t>
  </si>
  <si>
    <t>Disposable income Inequality with the tax/subsidy</t>
  </si>
  <si>
    <t>Electricity and Fuel</t>
  </si>
  <si>
    <t>Total tax/subsidy as % of GDP</t>
  </si>
  <si>
    <t>Total Collection</t>
  </si>
  <si>
    <t>Households</t>
  </si>
  <si>
    <t>All Economy</t>
  </si>
  <si>
    <t>tranche3_tool</t>
  </si>
  <si>
    <t>tranche2_tool</t>
  </si>
  <si>
    <t>tranche1_tool</t>
  </si>
  <si>
    <t>consumption_electricite (MhW)</t>
  </si>
  <si>
    <t>Users</t>
  </si>
  <si>
    <t>T3</t>
  </si>
  <si>
    <t>T2</t>
  </si>
  <si>
    <t>T1</t>
  </si>
  <si>
    <t>Subsidies level escenario 1</t>
  </si>
  <si>
    <t>subsidies direct</t>
  </si>
  <si>
    <t>subsidies in direct</t>
  </si>
  <si>
    <t>Income</t>
  </si>
  <si>
    <t>Parameters</t>
  </si>
  <si>
    <t>2019 data</t>
  </si>
  <si>
    <t>Uprating</t>
  </si>
  <si>
    <t>Uprating + scaling</t>
  </si>
  <si>
    <t>IMF 2021</t>
  </si>
  <si>
    <t>WorldBank_2022 (Using shares of 2021 IMF and Gov data for total of 2022)</t>
  </si>
  <si>
    <t>t3</t>
  </si>
  <si>
    <t>t2</t>
  </si>
  <si>
    <t>t1</t>
  </si>
  <si>
    <t>Gains subsidies admin data</t>
  </si>
  <si>
    <t>Subsidies 2022</t>
  </si>
  <si>
    <t>Gains reform</t>
  </si>
  <si>
    <t>Revenue Gains</t>
  </si>
  <si>
    <t>Bn CFA</t>
  </si>
  <si>
    <t>% of GDP</t>
  </si>
  <si>
    <t>Projected GDP</t>
  </si>
  <si>
    <t>https://www.imf.org/en/Publications/CR/Issues/2023/01/18/Senegal-Sixth-Review-Under-the-Policy-Coordination-Instrument-and-Third-Reviews-Under-the-528312</t>
  </si>
  <si>
    <t>Page 29</t>
  </si>
  <si>
    <t>Type of tension</t>
  </si>
  <si>
    <t>Sales CFA/Sales kWh</t>
  </si>
  <si>
    <t>Production Cost</t>
  </si>
  <si>
    <t>Market prices</t>
  </si>
  <si>
    <t>Low tension</t>
  </si>
  <si>
    <t>LPG (Butane)</t>
  </si>
  <si>
    <t>Medium tension</t>
  </si>
  <si>
    <t>Premium Gasoline (Super Carburant)</t>
  </si>
  <si>
    <t>High tension</t>
  </si>
  <si>
    <t>Regular Gasoline (Essence Ordinaire)</t>
  </si>
  <si>
    <t>Weighted Mean</t>
  </si>
  <si>
    <t>Boat Gasoline (Essence Pirogue)</t>
  </si>
  <si>
    <t>Kerosene (Petrole Lampant)</t>
  </si>
  <si>
    <t>Diesel (Gasoil)</t>
  </si>
  <si>
    <t>Raw microdata</t>
  </si>
  <si>
    <t>data</t>
  </si>
  <si>
    <t>raw microdata</t>
  </si>
  <si>
    <t>Administrative data (IMF 2022)</t>
  </si>
  <si>
    <t xml:space="preserve">Bracket 1 </t>
  </si>
  <si>
    <t>Bracket 2</t>
  </si>
  <si>
    <t>Only uprated by prepaid composition</t>
  </si>
  <si>
    <t>Uprated by all components</t>
  </si>
  <si>
    <t>type_consumer</t>
  </si>
  <si>
    <t>chiffres_KCFA_21</t>
  </si>
  <si>
    <t>tariffs21</t>
  </si>
  <si>
    <t>weight21</t>
  </si>
  <si>
    <t>ventes_GWh_21</t>
  </si>
  <si>
    <t>BASSE TENSION</t>
  </si>
  <si>
    <t>HAUTE TENSION</t>
  </si>
  <si>
    <t>MOYENNE TENSION</t>
  </si>
  <si>
    <t>basse tension</t>
  </si>
  <si>
    <t>domestic</t>
  </si>
  <si>
    <t>Administrative data</t>
  </si>
  <si>
    <t>Consumption of domestic users (GWh)</t>
  </si>
  <si>
    <t>Domestic users (Number)</t>
  </si>
  <si>
    <t xml:space="preserve">Percentage of prepaid users </t>
  </si>
  <si>
    <t>Microdata uprated</t>
  </si>
  <si>
    <t>Total subsidy to households (billion CFA)</t>
  </si>
  <si>
    <t>Total VAT collected from households (billion CFA)</t>
  </si>
  <si>
    <t>Cost</t>
  </si>
  <si>
    <t>Reform (Direct Effect)</t>
  </si>
  <si>
    <t>Baseline (Direct Effect)</t>
  </si>
  <si>
    <t xml:space="preserve">Electricity </t>
  </si>
  <si>
    <t>Poor</t>
  </si>
  <si>
    <t>Vulnerable</t>
  </si>
  <si>
    <t>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</si>
</sst>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#,##0.0"/>
    <numFmt numFmtId="166" formatCode="0.00000"/>
    <numFmt numFmtId="167" formatCode="0.000"/>
    <numFmt numFmtId="168" formatCode="0.0000"/>
    <numFmt numFmtId="169" formatCode="_-* #,##0.00\ _€_-;\-* #,##0.00\ _€_-;_-* &quot;-&quot;??\ _€_-;_-@_-"/>
    <numFmt numFmtId="170" formatCode="0.0000000"/>
    <numFmt numFmtId="171" formatCode="0.00000000"/>
    <numFmt numFmtId="172" formatCode="_(* #,##0.0_);_(* \(#,##0.0\);_(* &quot;-&quot;??_);_(@_)"/>
    <numFmt numFmtId="173" formatCode="_(* #,##0.0_);_(* \(#,##0.0\);_(* &quot;-&quot;?_);_(@_)"/>
  </numFmts>
  <fonts count="2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name val="Garamond"/>
      <family val="1"/>
    </font>
    <font>
      <sz val="10"/>
      <color rgb="FF000000"/>
      <name val="Garamond"/>
      <family val="1"/>
    </font>
    <font>
      <sz val="11"/>
      <name val="Calibri"/>
      <family val="2"/>
      <scheme val="minor"/>
    </font>
    <font>
      <sz val="10"/>
      <color indexed="63"/>
      <name val="Cambria"/>
      <family val="2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1"/>
      <name val="Calibri"/>
      <family val="2"/>
    </font>
    <font>
      <sz val="11"/>
      <color theme="0"/>
      <name val="Calibri"/>
      <family val="2"/>
    </font>
    <font>
      <b/>
      <sz val="14"/>
      <color rgb="FF000000"/>
      <name val="Garamond"/>
    </font>
    <font>
      <sz val="14"/>
      <color rgb="FF000000"/>
      <name val="Garamond"/>
    </font>
    <font>
      <sz val="9"/>
      <name val="Segoe UI"/>
      <family val="2"/>
    </font>
    <font>
      <sz val="11"/>
      <name val="Calibri"/>
    </font>
    <font>
      <sz val="8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7" fillId="0" borderId="1"/>
    <xf numFmtId="0" fontId="8" fillId="0" borderId="1"/>
    <xf numFmtId="0" fontId="6" fillId="0" borderId="2"/>
    <xf numFmtId="43" fontId="6" fillId="0" borderId="2" applyFont="0" applyFill="0" applyBorder="0" applyAlignment="0" applyProtection="0"/>
    <xf numFmtId="169" fontId="19" fillId="0" borderId="2" applyFont="0" applyFill="0" applyBorder="0" applyAlignment="0" applyProtection="0"/>
    <xf numFmtId="0" fontId="5" fillId="0" borderId="2"/>
    <xf numFmtId="0" fontId="8" fillId="0" borderId="2"/>
    <xf numFmtId="43" fontId="22" fillId="0" borderId="0" applyFont="0" applyFill="0" applyBorder="0" applyAlignment="0" applyProtection="0"/>
    <xf numFmtId="0" fontId="4" fillId="0" borderId="2"/>
    <xf numFmtId="0" fontId="27" fillId="0" borderId="2"/>
  </cellStyleXfs>
  <cellXfs count="165">
    <xf numFmtId="0" fontId="0" fillId="0" borderId="0" xfId="0"/>
    <xf numFmtId="0" fontId="7" fillId="3" borderId="1" xfId="1" applyFill="1"/>
    <xf numFmtId="0" fontId="7" fillId="3" borderId="5" xfId="1" applyFill="1" applyBorder="1"/>
    <xf numFmtId="0" fontId="7" fillId="3" borderId="1" xfId="1" applyFill="1" applyAlignment="1">
      <alignment horizontal="center"/>
    </xf>
    <xf numFmtId="0" fontId="9" fillId="3" borderId="1" xfId="1" applyFont="1" applyFill="1"/>
    <xf numFmtId="0" fontId="7" fillId="3" borderId="1" xfId="1" applyFill="1" applyProtection="1">
      <protection locked="0"/>
    </xf>
    <xf numFmtId="0" fontId="0" fillId="3" borderId="0" xfId="0" applyFill="1" applyProtection="1">
      <protection locked="0"/>
    </xf>
    <xf numFmtId="0" fontId="10" fillId="3" borderId="1" xfId="1" applyFont="1" applyFill="1"/>
    <xf numFmtId="0" fontId="11" fillId="3" borderId="1" xfId="1" applyFont="1" applyFill="1"/>
    <xf numFmtId="0" fontId="7" fillId="3" borderId="5" xfId="1" applyFill="1" applyBorder="1" applyAlignment="1">
      <alignment horizontal="center"/>
    </xf>
    <xf numFmtId="0" fontId="9" fillId="3" borderId="2" xfId="1" applyFont="1" applyFill="1" applyBorder="1"/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0" fillId="3" borderId="0" xfId="0" applyFill="1"/>
    <xf numFmtId="0" fontId="7" fillId="3" borderId="1" xfId="1" applyFill="1" applyAlignment="1">
      <alignment vertical="center"/>
    </xf>
    <xf numFmtId="0" fontId="12" fillId="3" borderId="0" xfId="0" applyFont="1" applyFill="1" applyAlignment="1">
      <alignment horizontal="center" vertical="center" wrapText="1" readingOrder="1"/>
    </xf>
    <xf numFmtId="0" fontId="9" fillId="3" borderId="5" xfId="1" applyFont="1" applyFill="1" applyBorder="1" applyAlignment="1">
      <alignment horizontal="center"/>
    </xf>
    <xf numFmtId="0" fontId="9" fillId="3" borderId="1" xfId="1" applyFont="1" applyFill="1" applyProtection="1">
      <protection locked="0"/>
    </xf>
    <xf numFmtId="0" fontId="8" fillId="3" borderId="0" xfId="0" applyFont="1" applyFill="1"/>
    <xf numFmtId="0" fontId="0" fillId="3" borderId="2" xfId="0" applyFill="1" applyBorder="1"/>
    <xf numFmtId="0" fontId="7" fillId="3" borderId="2" xfId="1" applyFill="1" applyBorder="1"/>
    <xf numFmtId="0" fontId="7" fillId="3" borderId="4" xfId="1" applyFill="1" applyBorder="1" applyAlignment="1">
      <alignment horizontal="center" vertical="center" wrapText="1"/>
    </xf>
    <xf numFmtId="0" fontId="13" fillId="3" borderId="2" xfId="0" applyFont="1" applyFill="1" applyBorder="1" applyProtection="1">
      <protection locked="0"/>
    </xf>
    <xf numFmtId="0" fontId="18" fillId="3" borderId="1" xfId="1" applyFont="1" applyFill="1"/>
    <xf numFmtId="166" fontId="7" fillId="3" borderId="1" xfId="1" applyNumberFormat="1" applyFill="1"/>
    <xf numFmtId="1" fontId="7" fillId="3" borderId="1" xfId="1" applyNumberFormat="1" applyFill="1"/>
    <xf numFmtId="164" fontId="7" fillId="3" borderId="1" xfId="1" applyNumberFormat="1" applyFill="1"/>
    <xf numFmtId="0" fontId="9" fillId="3" borderId="1" xfId="1" applyFont="1" applyFill="1" applyAlignment="1">
      <alignment horizontal="center"/>
    </xf>
    <xf numFmtId="164" fontId="7" fillId="3" borderId="1" xfId="1" applyNumberFormat="1" applyFill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20" fillId="3" borderId="2" xfId="3" applyFont="1" applyFill="1"/>
    <xf numFmtId="0" fontId="7" fillId="3" borderId="2" xfId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/>
    </xf>
    <xf numFmtId="0" fontId="9" fillId="3" borderId="4" xfId="1" applyFont="1" applyFill="1" applyBorder="1"/>
    <xf numFmtId="0" fontId="9" fillId="3" borderId="2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164" fontId="20" fillId="3" borderId="2" xfId="1" applyNumberFormat="1" applyFont="1" applyFill="1" applyBorder="1" applyAlignment="1">
      <alignment horizontal="center" vertical="center"/>
    </xf>
    <xf numFmtId="165" fontId="20" fillId="3" borderId="2" xfId="1" applyNumberFormat="1" applyFont="1" applyFill="1" applyBorder="1" applyAlignment="1">
      <alignment horizontal="center" vertical="center"/>
    </xf>
    <xf numFmtId="2" fontId="21" fillId="2" borderId="2" xfId="0" applyNumberFormat="1" applyFont="1" applyFill="1" applyBorder="1" applyAlignment="1">
      <alignment horizontal="center" vertical="center" wrapText="1"/>
    </xf>
    <xf numFmtId="0" fontId="7" fillId="3" borderId="1" xfId="1" applyFill="1" applyAlignment="1">
      <alignment horizontal="center" vertical="center"/>
    </xf>
    <xf numFmtId="0" fontId="7" fillId="3" borderId="1" xfId="1" applyFill="1" applyAlignment="1">
      <alignment horizontal="center" vertical="center" wrapText="1"/>
    </xf>
    <xf numFmtId="164" fontId="20" fillId="3" borderId="2" xfId="1" applyNumberFormat="1" applyFont="1" applyFill="1" applyBorder="1" applyAlignment="1">
      <alignment horizontal="center"/>
    </xf>
    <xf numFmtId="2" fontId="20" fillId="3" borderId="2" xfId="1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left" vertical="center" wrapText="1"/>
    </xf>
    <xf numFmtId="2" fontId="16" fillId="3" borderId="2" xfId="0" applyNumberFormat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/>
    </xf>
    <xf numFmtId="2" fontId="20" fillId="3" borderId="2" xfId="1" applyNumberFormat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7" fillId="3" borderId="3" xfId="1" applyFill="1" applyBorder="1"/>
    <xf numFmtId="0" fontId="20" fillId="3" borderId="3" xfId="1" applyFont="1" applyFill="1" applyBorder="1" applyAlignment="1" applyProtection="1">
      <alignment horizontal="center"/>
      <protection locked="0"/>
    </xf>
    <xf numFmtId="0" fontId="16" fillId="3" borderId="4" xfId="0" applyFont="1" applyFill="1" applyBorder="1" applyAlignment="1">
      <alignment horizontal="center"/>
    </xf>
    <xf numFmtId="167" fontId="20" fillId="3" borderId="2" xfId="1" applyNumberFormat="1" applyFont="1" applyFill="1" applyBorder="1" applyAlignment="1">
      <alignment horizontal="center"/>
    </xf>
    <xf numFmtId="0" fontId="7" fillId="3" borderId="2" xfId="1" applyFill="1" applyBorder="1" applyAlignment="1">
      <alignment horizontal="center"/>
    </xf>
    <xf numFmtId="0" fontId="7" fillId="3" borderId="2" xfId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20" fillId="3" borderId="2" xfId="1" applyFont="1" applyFill="1" applyBorder="1"/>
    <xf numFmtId="167" fontId="20" fillId="3" borderId="3" xfId="1" applyNumberFormat="1" applyFont="1" applyFill="1" applyBorder="1" applyAlignment="1">
      <alignment horizontal="center"/>
    </xf>
    <xf numFmtId="168" fontId="20" fillId="3" borderId="2" xfId="1" applyNumberFormat="1" applyFont="1" applyFill="1" applyBorder="1" applyAlignment="1">
      <alignment horizontal="center"/>
    </xf>
    <xf numFmtId="170" fontId="20" fillId="3" borderId="2" xfId="1" applyNumberFormat="1" applyFont="1" applyFill="1" applyBorder="1" applyAlignment="1">
      <alignment horizontal="center"/>
    </xf>
    <xf numFmtId="0" fontId="20" fillId="3" borderId="5" xfId="1" applyFont="1" applyFill="1" applyBorder="1"/>
    <xf numFmtId="0" fontId="20" fillId="3" borderId="2" xfId="1" applyFont="1" applyFill="1" applyBorder="1" applyAlignment="1" applyProtection="1">
      <alignment horizontal="center"/>
      <protection locked="0"/>
    </xf>
    <xf numFmtId="43" fontId="0" fillId="3" borderId="0" xfId="8" applyFont="1" applyFill="1"/>
    <xf numFmtId="0" fontId="8" fillId="3" borderId="2" xfId="0" applyFont="1" applyFill="1" applyBorder="1"/>
    <xf numFmtId="0" fontId="23" fillId="3" borderId="3" xfId="0" applyFont="1" applyFill="1" applyBorder="1"/>
    <xf numFmtId="0" fontId="8" fillId="3" borderId="3" xfId="0" applyFont="1" applyFill="1" applyBorder="1"/>
    <xf numFmtId="0" fontId="0" fillId="3" borderId="5" xfId="0" applyFill="1" applyBorder="1"/>
    <xf numFmtId="43" fontId="0" fillId="3" borderId="0" xfId="0" applyNumberFormat="1" applyFill="1"/>
    <xf numFmtId="0" fontId="0" fillId="3" borderId="3" xfId="0" applyFill="1" applyBorder="1"/>
    <xf numFmtId="0" fontId="8" fillId="3" borderId="5" xfId="0" applyFont="1" applyFill="1" applyBorder="1"/>
    <xf numFmtId="0" fontId="8" fillId="3" borderId="3" xfId="0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3" xfId="0" applyNumberFormat="1" applyFill="1" applyBorder="1"/>
    <xf numFmtId="167" fontId="0" fillId="3" borderId="3" xfId="0" applyNumberFormat="1" applyFill="1" applyBorder="1"/>
    <xf numFmtId="164" fontId="20" fillId="3" borderId="2" xfId="1" applyNumberFormat="1" applyFont="1" applyFill="1" applyBorder="1"/>
    <xf numFmtId="164" fontId="0" fillId="3" borderId="0" xfId="0" applyNumberFormat="1" applyFill="1"/>
    <xf numFmtId="164" fontId="18" fillId="3" borderId="1" xfId="1" applyNumberFormat="1" applyFont="1" applyFill="1"/>
    <xf numFmtId="168" fontId="7" fillId="3" borderId="2" xfId="1" applyNumberFormat="1" applyFill="1" applyBorder="1"/>
    <xf numFmtId="2" fontId="7" fillId="3" borderId="2" xfId="1" applyNumberFormat="1" applyFill="1" applyBorder="1"/>
    <xf numFmtId="2" fontId="7" fillId="3" borderId="2" xfId="1" applyNumberFormat="1" applyFill="1" applyBorder="1" applyAlignment="1">
      <alignment horizontal="center"/>
    </xf>
    <xf numFmtId="49" fontId="9" fillId="3" borderId="4" xfId="1" applyNumberFormat="1" applyFont="1" applyFill="1" applyBorder="1"/>
    <xf numFmtId="2" fontId="9" fillId="3" borderId="4" xfId="1" applyNumberFormat="1" applyFont="1" applyFill="1" applyBorder="1" applyAlignment="1">
      <alignment horizontal="center"/>
    </xf>
    <xf numFmtId="2" fontId="9" fillId="3" borderId="4" xfId="1" applyNumberFormat="1" applyFont="1" applyFill="1" applyBorder="1"/>
    <xf numFmtId="2" fontId="7" fillId="3" borderId="4" xfId="1" applyNumberFormat="1" applyFill="1" applyBorder="1" applyAlignment="1">
      <alignment horizontal="center"/>
    </xf>
    <xf numFmtId="2" fontId="7" fillId="3" borderId="4" xfId="1" applyNumberFormat="1" applyFill="1" applyBorder="1"/>
    <xf numFmtId="0" fontId="0" fillId="4" borderId="0" xfId="0" applyFill="1"/>
    <xf numFmtId="0" fontId="0" fillId="3" borderId="5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/>
    <xf numFmtId="164" fontId="0" fillId="3" borderId="5" xfId="0" applyNumberFormat="1" applyFill="1" applyBorder="1"/>
    <xf numFmtId="0" fontId="14" fillId="3" borderId="3" xfId="0" applyFont="1" applyFill="1" applyBorder="1"/>
    <xf numFmtId="164" fontId="14" fillId="3" borderId="3" xfId="0" applyNumberFormat="1" applyFont="1" applyFill="1" applyBorder="1"/>
    <xf numFmtId="0" fontId="24" fillId="0" borderId="6" xfId="0" applyFont="1" applyBorder="1" applyAlignment="1">
      <alignment horizontal="center" vertical="center" wrapText="1" readingOrder="1"/>
    </xf>
    <xf numFmtId="0" fontId="25" fillId="0" borderId="7" xfId="0" applyFont="1" applyBorder="1" applyAlignment="1">
      <alignment horizontal="left" wrapText="1" readingOrder="1"/>
    </xf>
    <xf numFmtId="0" fontId="25" fillId="0" borderId="7" xfId="0" applyFont="1" applyBorder="1" applyAlignment="1">
      <alignment horizontal="center" wrapText="1" readingOrder="1"/>
    </xf>
    <xf numFmtId="1" fontId="25" fillId="0" borderId="7" xfId="0" applyNumberFormat="1" applyFont="1" applyBorder="1" applyAlignment="1">
      <alignment horizontal="center" wrapText="1" readingOrder="1"/>
    </xf>
    <xf numFmtId="0" fontId="25" fillId="0" borderId="2" xfId="0" applyFont="1" applyBorder="1" applyAlignment="1">
      <alignment horizontal="left" vertical="center" wrapText="1" readingOrder="1"/>
    </xf>
    <xf numFmtId="0" fontId="25" fillId="0" borderId="2" xfId="0" applyFont="1" applyBorder="1" applyAlignment="1">
      <alignment horizontal="center" wrapText="1" readingOrder="1"/>
    </xf>
    <xf numFmtId="1" fontId="25" fillId="0" borderId="2" xfId="0" applyNumberFormat="1" applyFont="1" applyBorder="1" applyAlignment="1">
      <alignment horizontal="center" wrapText="1" readingOrder="1"/>
    </xf>
    <xf numFmtId="0" fontId="25" fillId="0" borderId="2" xfId="0" applyFont="1" applyBorder="1" applyAlignment="1">
      <alignment horizontal="left" wrapText="1" readingOrder="1"/>
    </xf>
    <xf numFmtId="0" fontId="25" fillId="0" borderId="3" xfId="0" applyFont="1" applyBorder="1" applyAlignment="1">
      <alignment horizontal="left" wrapText="1" readingOrder="1"/>
    </xf>
    <xf numFmtId="0" fontId="25" fillId="0" borderId="3" xfId="0" applyFont="1" applyBorder="1" applyAlignment="1">
      <alignment horizontal="center" wrapText="1" readingOrder="1"/>
    </xf>
    <xf numFmtId="1" fontId="25" fillId="0" borderId="3" xfId="0" applyNumberFormat="1" applyFont="1" applyBorder="1" applyAlignment="1">
      <alignment horizontal="center" wrapText="1" readingOrder="1"/>
    </xf>
    <xf numFmtId="0" fontId="20" fillId="0" borderId="2" xfId="3" applyFont="1"/>
    <xf numFmtId="0" fontId="0" fillId="3" borderId="5" xfId="0" applyFill="1" applyBorder="1" applyAlignment="1">
      <alignment vertical="center"/>
    </xf>
    <xf numFmtId="3" fontId="0" fillId="0" borderId="0" xfId="0" applyNumberFormat="1"/>
    <xf numFmtId="171" fontId="7" fillId="3" borderId="1" xfId="1" applyNumberFormat="1" applyFill="1"/>
    <xf numFmtId="3" fontId="26" fillId="0" borderId="0" xfId="0" applyNumberFormat="1" applyFont="1"/>
    <xf numFmtId="0" fontId="4" fillId="3" borderId="2" xfId="9" applyFill="1"/>
    <xf numFmtId="0" fontId="27" fillId="3" borderId="2" xfId="10" applyFill="1"/>
    <xf numFmtId="0" fontId="8" fillId="3" borderId="2" xfId="10" applyFont="1" applyFill="1"/>
    <xf numFmtId="0" fontId="28" fillId="3" borderId="2" xfId="10" applyFont="1" applyFill="1" applyAlignment="1">
      <alignment horizontal="center" vertical="center" readingOrder="1"/>
    </xf>
    <xf numFmtId="0" fontId="4" fillId="3" borderId="2" xfId="1" applyFont="1" applyFill="1" applyBorder="1" applyAlignment="1">
      <alignment horizontal="center"/>
    </xf>
    <xf numFmtId="0" fontId="4" fillId="3" borderId="1" xfId="1" applyFont="1" applyFill="1"/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Protection="1">
      <protection locked="0"/>
    </xf>
    <xf numFmtId="0" fontId="4" fillId="3" borderId="3" xfId="1" applyFont="1" applyFill="1" applyBorder="1"/>
    <xf numFmtId="0" fontId="4" fillId="3" borderId="2" xfId="1" applyFont="1" applyFill="1" applyBorder="1"/>
    <xf numFmtId="0" fontId="4" fillId="3" borderId="4" xfId="1" applyFont="1" applyFill="1" applyBorder="1" applyAlignment="1">
      <alignment vertical="center" wrapText="1"/>
    </xf>
    <xf numFmtId="164" fontId="4" fillId="3" borderId="1" xfId="1" applyNumberFormat="1" applyFont="1" applyFill="1"/>
    <xf numFmtId="49" fontId="4" fillId="3" borderId="3" xfId="1" applyNumberFormat="1" applyFont="1" applyFill="1" applyBorder="1"/>
    <xf numFmtId="0" fontId="4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vertical="center"/>
    </xf>
    <xf numFmtId="0" fontId="4" fillId="3" borderId="4" xfId="1" applyFont="1" applyFill="1" applyBorder="1" applyAlignment="1">
      <alignment horizontal="center" wrapText="1"/>
    </xf>
    <xf numFmtId="49" fontId="4" fillId="3" borderId="2" xfId="1" applyNumberFormat="1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2" xfId="1" applyNumberFormat="1" applyFont="1" applyFill="1" applyBorder="1"/>
    <xf numFmtId="168" fontId="4" fillId="3" borderId="2" xfId="1" applyNumberFormat="1" applyFont="1" applyFill="1" applyBorder="1"/>
    <xf numFmtId="0" fontId="4" fillId="3" borderId="2" xfId="1" applyFont="1" applyFill="1" applyBorder="1" applyAlignment="1">
      <alignment horizontal="center"/>
    </xf>
    <xf numFmtId="0" fontId="3" fillId="3" borderId="1" xfId="1" applyFont="1" applyFill="1"/>
    <xf numFmtId="43" fontId="0" fillId="0" borderId="2" xfId="8" applyFont="1" applyBorder="1"/>
    <xf numFmtId="49" fontId="8" fillId="3" borderId="0" xfId="0" applyNumberFormat="1" applyFont="1" applyFill="1"/>
    <xf numFmtId="49" fontId="0" fillId="3" borderId="0" xfId="0" applyNumberFormat="1" applyFill="1"/>
    <xf numFmtId="0" fontId="0" fillId="3" borderId="2" xfId="0" applyFill="1" applyBorder="1" applyAlignment="1">
      <alignment vertical="center"/>
    </xf>
    <xf numFmtId="1" fontId="0" fillId="3" borderId="2" xfId="0" applyNumberFormat="1" applyFill="1" applyBorder="1"/>
    <xf numFmtId="49" fontId="8" fillId="3" borderId="2" xfId="0" applyNumberFormat="1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1" fontId="0" fillId="3" borderId="3" xfId="0" applyNumberFormat="1" applyFill="1" applyBorder="1"/>
    <xf numFmtId="43" fontId="0" fillId="3" borderId="2" xfId="8" applyFont="1" applyFill="1" applyBorder="1"/>
    <xf numFmtId="172" fontId="0" fillId="3" borderId="0" xfId="8" applyNumberFormat="1" applyFont="1" applyFill="1"/>
    <xf numFmtId="173" fontId="0" fillId="3" borderId="0" xfId="0" applyNumberFormat="1" applyFill="1"/>
    <xf numFmtId="43" fontId="7" fillId="3" borderId="1" xfId="8" applyFont="1" applyFill="1" applyBorder="1"/>
    <xf numFmtId="0" fontId="2" fillId="3" borderId="1" xfId="1" applyFont="1" applyFill="1"/>
    <xf numFmtId="0" fontId="1" fillId="3" borderId="1" xfId="1" applyFont="1" applyFill="1"/>
    <xf numFmtId="0" fontId="4" fillId="3" borderId="3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/>
    </xf>
    <xf numFmtId="0" fontId="7" fillId="3" borderId="4" xfId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7" fillId="3" borderId="5" xfId="1" applyFill="1" applyBorder="1" applyAlignment="1">
      <alignment horizont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0" fillId="3" borderId="4" xfId="1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</cellXfs>
  <cellStyles count="11">
    <cellStyle name="Comma" xfId="8" builtinId="3"/>
    <cellStyle name="Comma 2" xfId="4" xr:uid="{00000000-0005-0000-0000-000000000000}"/>
    <cellStyle name="Milliers 5" xfId="5" xr:uid="{00000000-0005-0000-0000-000001000000}"/>
    <cellStyle name="Normal" xfId="0" builtinId="0"/>
    <cellStyle name="Normal 2" xfId="1" xr:uid="{00000000-0005-0000-0000-000003000000}"/>
    <cellStyle name="Normal 2 2" xfId="6" xr:uid="{2702B597-D451-C147-888E-72C41BFD30BC}"/>
    <cellStyle name="Normal 2 3" xfId="9" xr:uid="{E10E1A95-BB9B-493E-823D-BAAD387A6318}"/>
    <cellStyle name="Normal 3" xfId="2" xr:uid="{00000000-0005-0000-0000-000004000000}"/>
    <cellStyle name="Normal 4" xfId="3" xr:uid="{00000000-0005-0000-0000-000005000000}"/>
    <cellStyle name="Normal 5" xfId="7" xr:uid="{18996163-735D-D841-9F01-D90D5D46AAA2}"/>
    <cellStyle name="Normal 6" xfId="10" xr:uid="{917199F5-F2DA-46B1-9AA9-82C297E14CE5}"/>
  </cellStyles>
  <dxfs count="0"/>
  <tableStyles count="0" defaultTableStyle="TableStyleMedium2" defaultPivotStyle="PivotStyleLight16"/>
  <colors>
    <mruColors>
      <color rgb="FF2DB485"/>
      <color rgb="FF39EBAC"/>
      <color rgb="FF78EAA8"/>
      <color rgb="FFF58D98"/>
      <color rgb="FFFFA764"/>
      <color rgb="FF9BB5FF"/>
      <color rgb="FF8EA2E6"/>
      <color rgb="FF70D5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Elec_RI!$I$4:$I$13</c:f>
              <c:numCache>
                <c:formatCode>General</c:formatCode>
                <c:ptCount val="10"/>
                <c:pt idx="0">
                  <c:v>1.149028515130032E-3</c:v>
                </c:pt>
                <c:pt idx="1">
                  <c:v>8.5600181188349982E-3</c:v>
                </c:pt>
                <c:pt idx="2">
                  <c:v>1.113099244008417E-2</c:v>
                </c:pt>
                <c:pt idx="3">
                  <c:v>5.7128706926344273E-3</c:v>
                </c:pt>
                <c:pt idx="4">
                  <c:v>4.2438069801990341E-3</c:v>
                </c:pt>
                <c:pt idx="5">
                  <c:v>1.7764761153737891E-2</c:v>
                </c:pt>
                <c:pt idx="6">
                  <c:v>2.0505030371028368E-2</c:v>
                </c:pt>
                <c:pt idx="7">
                  <c:v>2.49430652019909E-2</c:v>
                </c:pt>
                <c:pt idx="8">
                  <c:v>3.003990677309101E-2</c:v>
                </c:pt>
                <c:pt idx="9">
                  <c:v>6.4910256175487901E-2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1-43DB-BDA6-15409BB76DA2}"/>
            </c:ext>
          </c:extLst>
        </c:ser>
        <c:ser>
          <c:idx val="1"/>
          <c:order val="1"/>
          <c:tx>
            <c:strRef>
              <c:f>Elec_RI!$K$3</c:f>
              <c:strCache>
                <c:ptCount val="1"/>
                <c:pt idx="0">
                  <c:v>VAT 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Elec_RI!$K$4:$K$13</c:f>
              <c:numCache>
                <c:formatCode>General</c:formatCode>
                <c:ptCount val="10"/>
                <c:pt idx="0">
                  <c:v>1.3400223900571909E-3</c:v>
                </c:pt>
                <c:pt idx="1">
                  <c:v>9.9828825119830621E-3</c:v>
                </c:pt>
                <c:pt idx="2">
                  <c:v>1.298120069045371E-2</c:v>
                </c:pt>
                <c:pt idx="3">
                  <c:v>6.6623442680075621E-3</c:v>
                </c:pt>
                <c:pt idx="4">
                  <c:v>4.9491742544943871E-3</c:v>
                </c:pt>
                <c:pt idx="5">
                  <c:v>2.0717621876505551E-2</c:v>
                </c:pt>
                <c:pt idx="6">
                  <c:v>2.3913218867751058E-2</c:v>
                </c:pt>
                <c:pt idx="7">
                  <c:v>2.9088868972719072E-2</c:v>
                </c:pt>
                <c:pt idx="8">
                  <c:v>3.5032647514772752E-2</c:v>
                </c:pt>
                <c:pt idx="9">
                  <c:v>7.5685110447225687E-2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14-C042-9A1A-627E1A92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26404555790568"/>
          <c:y val="4.9631741008288183E-2"/>
          <c:w val="0.79275400830973974"/>
          <c:h val="0.76390283831740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Elec_RI!$M$3</c:f>
              <c:strCache>
                <c:ptCount val="1"/>
                <c:pt idx="0">
                  <c:v>Subsidies Baseline</c:v>
                </c:pt>
              </c:strCache>
            </c:strRef>
          </c:tx>
          <c:spPr>
            <a:solidFill>
              <a:srgbClr val="F58D98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Elec_RI!$M$4:$M$13</c:f>
              <c:numCache>
                <c:formatCode>General</c:formatCode>
                <c:ptCount val="10"/>
                <c:pt idx="0">
                  <c:v>0.48090457062219694</c:v>
                </c:pt>
                <c:pt idx="1">
                  <c:v>0.62575830982531921</c:v>
                </c:pt>
                <c:pt idx="2">
                  <c:v>0.75216130512987533</c:v>
                </c:pt>
                <c:pt idx="3">
                  <c:v>0.90323730333993735</c:v>
                </c:pt>
                <c:pt idx="4">
                  <c:v>0.94373080995484704</c:v>
                </c:pt>
                <c:pt idx="5">
                  <c:v>1.148991930352671</c:v>
                </c:pt>
                <c:pt idx="6">
                  <c:v>1.3074848909575221</c:v>
                </c:pt>
                <c:pt idx="7">
                  <c:v>1.3998173908360769</c:v>
                </c:pt>
                <c:pt idx="8">
                  <c:v>1.491858030812653</c:v>
                </c:pt>
                <c:pt idx="9">
                  <c:v>1.498182792471596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9-438B-B680-D5A9D236BCA9}"/>
            </c:ext>
          </c:extLst>
        </c:ser>
        <c:ser>
          <c:idx val="1"/>
          <c:order val="1"/>
          <c:tx>
            <c:strRef>
              <c:f>Elec_RI!$N$3</c:f>
              <c:strCache>
                <c:ptCount val="1"/>
                <c:pt idx="0">
                  <c:v>Subsidies 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Elec_RI!$N$4:$N$13</c:f>
              <c:numCache>
                <c:formatCode>General</c:formatCode>
                <c:ptCount val="10"/>
                <c:pt idx="0">
                  <c:v>0.28348323481247029</c:v>
                </c:pt>
                <c:pt idx="1">
                  <c:v>0.39815264182414017</c:v>
                </c:pt>
                <c:pt idx="2">
                  <c:v>0.51327403975517938</c:v>
                </c:pt>
                <c:pt idx="3">
                  <c:v>0.65800135852208297</c:v>
                </c:pt>
                <c:pt idx="4">
                  <c:v>0.69500366383324952</c:v>
                </c:pt>
                <c:pt idx="5">
                  <c:v>0.8686326684624629</c:v>
                </c:pt>
                <c:pt idx="6">
                  <c:v>1.0207270470573091</c:v>
                </c:pt>
                <c:pt idx="7">
                  <c:v>1.07596609665297</c:v>
                </c:pt>
                <c:pt idx="8">
                  <c:v>1.1532270378673959</c:v>
                </c:pt>
                <c:pt idx="9">
                  <c:v>1.111581130228795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C-FF42-8A0C-B30E832EF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405968891215886"/>
          <c:y val="5.8389593890144365E-2"/>
          <c:w val="0.3072149262221236"/>
          <c:h val="0.14909948909901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26404555790568"/>
          <c:y val="4.9631741008288183E-2"/>
          <c:w val="0.79275400830973974"/>
          <c:h val="0.76390283831740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Elec_RI!$V$3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FFC00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Elec_RI!$V$4:$V$13</c:f>
              <c:numCache>
                <c:formatCode>General</c:formatCode>
                <c:ptCount val="10"/>
                <c:pt idx="0">
                  <c:v>0.68648536214843869</c:v>
                </c:pt>
                <c:pt idx="1">
                  <c:v>1.029037662639174</c:v>
                </c:pt>
                <c:pt idx="2">
                  <c:v>1.3564834069331688</c:v>
                </c:pt>
                <c:pt idx="3">
                  <c:v>1.699810192187666</c:v>
                </c:pt>
                <c:pt idx="4">
                  <c:v>1.7566909067380929</c:v>
                </c:pt>
                <c:pt idx="5">
                  <c:v>2.3276750894666769</c:v>
                </c:pt>
                <c:pt idx="6">
                  <c:v>2.6967934646801797</c:v>
                </c:pt>
                <c:pt idx="7">
                  <c:v>2.9625869658674091</c:v>
                </c:pt>
                <c:pt idx="8">
                  <c:v>3.2323450733229531</c:v>
                </c:pt>
                <c:pt idx="9">
                  <c:v>3.3772891749556027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6-4ED7-AF87-CEE80CA39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7636361940329745E-2"/>
              <c:y val="0.14545617325421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405968891215886"/>
          <c:y val="5.8389593890144365E-2"/>
          <c:w val="0.37497180615454612"/>
          <c:h val="0.22447189447233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26404555790568"/>
          <c:y val="4.9631741008288183E-2"/>
          <c:w val="0.79275400830973974"/>
          <c:h val="0.7639028383174093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Elec_RI!$V$3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Elec_RI!$V$4:$V$13</c:f>
              <c:numCache>
                <c:formatCode>General</c:formatCode>
                <c:ptCount val="10"/>
                <c:pt idx="0">
                  <c:v>0.68648536214843869</c:v>
                </c:pt>
                <c:pt idx="1">
                  <c:v>1.029037662639174</c:v>
                </c:pt>
                <c:pt idx="2">
                  <c:v>1.3564834069331688</c:v>
                </c:pt>
                <c:pt idx="3">
                  <c:v>1.699810192187666</c:v>
                </c:pt>
                <c:pt idx="4">
                  <c:v>1.7566909067380929</c:v>
                </c:pt>
                <c:pt idx="5">
                  <c:v>2.3276750894666769</c:v>
                </c:pt>
                <c:pt idx="6">
                  <c:v>2.6967934646801797</c:v>
                </c:pt>
                <c:pt idx="7">
                  <c:v>2.9625869658674091</c:v>
                </c:pt>
                <c:pt idx="8">
                  <c:v>3.2323450733229531</c:v>
                </c:pt>
                <c:pt idx="9">
                  <c:v>3.3772891749556027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0-447D-A36A-239E4814D87D}"/>
            </c:ext>
          </c:extLst>
        </c:ser>
        <c:ser>
          <c:idx val="0"/>
          <c:order val="1"/>
          <c:tx>
            <c:strRef>
              <c:f>Elec_RI!$P$3</c:f>
              <c:strCache>
                <c:ptCount val="1"/>
                <c:pt idx="0">
                  <c:v>Baseline (Direct Effect)</c:v>
                </c:pt>
              </c:strCache>
            </c:strRef>
          </c:tx>
          <c:spPr>
            <a:solidFill>
              <a:srgbClr val="F58D98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Elec_RI!$P$4:$P$13</c:f>
              <c:numCache>
                <c:formatCode>General</c:formatCode>
                <c:ptCount val="10"/>
                <c:pt idx="0">
                  <c:v>0.28264227846050638</c:v>
                </c:pt>
                <c:pt idx="1">
                  <c:v>0.41121227850726744</c:v>
                </c:pt>
                <c:pt idx="2">
                  <c:v>0.53723781324477915</c:v>
                </c:pt>
                <c:pt idx="3">
                  <c:v>0.68235252259593249</c:v>
                </c:pt>
                <c:pt idx="4">
                  <c:v>0.71288834898545528</c:v>
                </c:pt>
                <c:pt idx="5">
                  <c:v>0.91894265999900682</c:v>
                </c:pt>
                <c:pt idx="6">
                  <c:v>1.072813870313529</c:v>
                </c:pt>
                <c:pt idx="7">
                  <c:v>1.1548026447820638</c:v>
                </c:pt>
                <c:pt idx="8">
                  <c:v>1.2493001512632289</c:v>
                </c:pt>
                <c:pt idx="9">
                  <c:v>1.25436486765868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0-447D-A36A-239E4814D87D}"/>
            </c:ext>
          </c:extLst>
        </c:ser>
        <c:ser>
          <c:idx val="1"/>
          <c:order val="2"/>
          <c:tx>
            <c:strRef>
              <c:f>Elec_RI!$S$3</c:f>
              <c:strCache>
                <c:ptCount val="1"/>
                <c:pt idx="0">
                  <c:v>Reform (Direct Effect)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Elec_RI!$H$4:$H$13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Elec_RI!$S$4:$S$13</c:f>
              <c:numCache>
                <c:formatCode>General</c:formatCode>
                <c:ptCount val="10"/>
                <c:pt idx="0">
                  <c:v>0.27499399295293364</c:v>
                </c:pt>
                <c:pt idx="1">
                  <c:v>0.38896615796258427</c:v>
                </c:pt>
                <c:pt idx="2">
                  <c:v>0.50407139685581404</c:v>
                </c:pt>
                <c:pt idx="3">
                  <c:v>0.64854345950801284</c:v>
                </c:pt>
                <c:pt idx="4">
                  <c:v>0.68511939038479019</c:v>
                </c:pt>
                <c:pt idx="5">
                  <c:v>0.85878236458347235</c:v>
                </c:pt>
                <c:pt idx="6">
                  <c:v>1.0106788501361441</c:v>
                </c:pt>
                <c:pt idx="7">
                  <c:v>1.0654749888620141</c:v>
                </c:pt>
                <c:pt idx="8">
                  <c:v>1.142841144060309</c:v>
                </c:pt>
                <c:pt idx="9">
                  <c:v>1.1011412826397731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C0-447D-A36A-239E4814D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0001751928"/>
              <c:y val="0.88329803987267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405968891215886"/>
          <c:y val="5.8389593890144365E-2"/>
          <c:w val="0.3673572204326383"/>
          <c:h val="0.22364930168630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Elec_RI_con!$I$3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Elec_RI_con!$I$4:$I$13</c:f>
              <c:numCache>
                <c:formatCode>General</c:formatCode>
                <c:ptCount val="10"/>
                <c:pt idx="0">
                  <c:v>-0.22003273138805021</c:v>
                </c:pt>
                <c:pt idx="1">
                  <c:v>-0.34063940144145749</c:v>
                </c:pt>
                <c:pt idx="2">
                  <c:v>-0.3527001408476278</c:v>
                </c:pt>
                <c:pt idx="3">
                  <c:v>-0.105996594510673</c:v>
                </c:pt>
                <c:pt idx="4">
                  <c:v>-0.12310402321654729</c:v>
                </c:pt>
                <c:pt idx="5">
                  <c:v>-0.15260682381436411</c:v>
                </c:pt>
                <c:pt idx="6">
                  <c:v>-0.2453534267901758</c:v>
                </c:pt>
                <c:pt idx="7">
                  <c:v>-0.17100648500389248</c:v>
                </c:pt>
                <c:pt idx="8">
                  <c:v>-0.13984883591584549</c:v>
                </c:pt>
                <c:pt idx="9">
                  <c:v>-0.1933553805963196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C-2245-A7B5-1D709C9744BE}"/>
            </c:ext>
          </c:extLst>
        </c:ser>
        <c:ser>
          <c:idx val="1"/>
          <c:order val="1"/>
          <c:tx>
            <c:strRef>
              <c:f>Elec_RI_con!$K$3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FFA764"/>
            </a:solidFill>
            <a:ln>
              <a:noFill/>
            </a:ln>
            <a:effectLst/>
          </c:spPr>
          <c:invertIfNegative val="0"/>
          <c:val>
            <c:numRef>
              <c:f>Elec_RI_con!$K$4:$K$13</c:f>
              <c:numCache>
                <c:formatCode>General</c:formatCode>
                <c:ptCount val="10"/>
                <c:pt idx="0">
                  <c:v>-0.25660702299634369</c:v>
                </c:pt>
                <c:pt idx="1">
                  <c:v>-0.39726120626542721</c:v>
                </c:pt>
                <c:pt idx="2">
                  <c:v>-0.41132642363556626</c:v>
                </c:pt>
                <c:pt idx="3">
                  <c:v>-0.12361312584529269</c:v>
                </c:pt>
                <c:pt idx="4">
                  <c:v>-0.14356526231535649</c:v>
                </c:pt>
                <c:pt idx="5">
                  <c:v>-0.17797314831307232</c:v>
                </c:pt>
                <c:pt idx="6">
                  <c:v>-0.2861341870078859</c:v>
                </c:pt>
                <c:pt idx="7">
                  <c:v>-0.19942958876467318</c:v>
                </c:pt>
                <c:pt idx="8">
                  <c:v>-0.16309221633070289</c:v>
                </c:pt>
                <c:pt idx="9">
                  <c:v>-0.2254516342753875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C-2245-A7B5-1D709C974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2678240213465232"/>
              <c:y val="0.83617407200578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-0.15000000000000002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93914474448786"/>
          <c:y val="0.91409633465243545"/>
          <c:w val="0.28174528279959277"/>
          <c:h val="6.62686478553922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Elec_RI_con!$M$3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Elec_RI_con!$M$4:$M$13</c:f>
              <c:numCache>
                <c:formatCode>General</c:formatCode>
                <c:ptCount val="10"/>
                <c:pt idx="0">
                  <c:v>0.48090457062219694</c:v>
                </c:pt>
                <c:pt idx="1">
                  <c:v>0.62575830982531921</c:v>
                </c:pt>
                <c:pt idx="2">
                  <c:v>0.75216130512987533</c:v>
                </c:pt>
                <c:pt idx="3">
                  <c:v>0.90323730333993735</c:v>
                </c:pt>
                <c:pt idx="4">
                  <c:v>0.94373080995484704</c:v>
                </c:pt>
                <c:pt idx="5">
                  <c:v>1.148991930352671</c:v>
                </c:pt>
                <c:pt idx="6">
                  <c:v>1.3074848909575221</c:v>
                </c:pt>
                <c:pt idx="7">
                  <c:v>1.3998173908360769</c:v>
                </c:pt>
                <c:pt idx="8">
                  <c:v>1.491858030812653</c:v>
                </c:pt>
                <c:pt idx="9">
                  <c:v>1.498182792471596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5-974C-B353-402322660D98}"/>
            </c:ext>
          </c:extLst>
        </c:ser>
        <c:ser>
          <c:idx val="1"/>
          <c:order val="1"/>
          <c:tx>
            <c:strRef>
              <c:f>Elec_RI_con!$N$3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Elec_RI_con!$N$4:$N$13</c:f>
              <c:numCache>
                <c:formatCode>General</c:formatCode>
                <c:ptCount val="10"/>
                <c:pt idx="0">
                  <c:v>0.28348323481247029</c:v>
                </c:pt>
                <c:pt idx="1">
                  <c:v>0.39815264182414017</c:v>
                </c:pt>
                <c:pt idx="2">
                  <c:v>0.51327403975517938</c:v>
                </c:pt>
                <c:pt idx="3">
                  <c:v>0.65800135852208297</c:v>
                </c:pt>
                <c:pt idx="4">
                  <c:v>0.69500366383324952</c:v>
                </c:pt>
                <c:pt idx="5">
                  <c:v>0.8686326684624629</c:v>
                </c:pt>
                <c:pt idx="6">
                  <c:v>1.0207270470573091</c:v>
                </c:pt>
                <c:pt idx="7">
                  <c:v>1.07596609665297</c:v>
                </c:pt>
                <c:pt idx="8">
                  <c:v>1.1532270378673959</c:v>
                </c:pt>
                <c:pt idx="9">
                  <c:v>1.111581130228795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5-974C-B353-402322660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8892645316300308"/>
              <c:y val="0.83339293140654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72675929360198"/>
          <c:y val="0.90902648839638611"/>
          <c:w val="0.25846044098999005"/>
          <c:h val="7.017967836688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Elec_RI_con!$P$3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Elec_RI_con!$P$4:$P$13</c:f>
              <c:numCache>
                <c:formatCode>General</c:formatCode>
                <c:ptCount val="10"/>
                <c:pt idx="0">
                  <c:v>1.703853197442496</c:v>
                </c:pt>
                <c:pt idx="1">
                  <c:v>1.5213996797363321</c:v>
                </c:pt>
                <c:pt idx="2">
                  <c:v>1.5265736825416791</c:v>
                </c:pt>
                <c:pt idx="3">
                  <c:v>1.423857425406718</c:v>
                </c:pt>
                <c:pt idx="4">
                  <c:v>1.3081765026860899</c:v>
                </c:pt>
                <c:pt idx="5">
                  <c:v>1.401233593138097</c:v>
                </c:pt>
                <c:pt idx="6">
                  <c:v>1.4119553045885771</c:v>
                </c:pt>
                <c:pt idx="7">
                  <c:v>1.375112911105727</c:v>
                </c:pt>
                <c:pt idx="8">
                  <c:v>1.391752328862216</c:v>
                </c:pt>
                <c:pt idx="9">
                  <c:v>1.3165751268632568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3-084E-A543-3349109549D2}"/>
            </c:ext>
          </c:extLst>
        </c:ser>
        <c:ser>
          <c:idx val="3"/>
          <c:order val="1"/>
          <c:tx>
            <c:strRef>
              <c:f>Elec_RI_con!$Q$3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Elec_RI_con!$Q$4:$Q$13</c:f>
              <c:numCache>
                <c:formatCode>General</c:formatCode>
                <c:ptCount val="10"/>
                <c:pt idx="0">
                  <c:v>0.1982622889013464</c:v>
                </c:pt>
                <c:pt idx="1">
                  <c:v>0.21454602817614141</c:v>
                </c:pt>
                <c:pt idx="2">
                  <c:v>0.21492349418356149</c:v>
                </c:pt>
                <c:pt idx="3">
                  <c:v>0.22088477937030671</c:v>
                </c:pt>
                <c:pt idx="4">
                  <c:v>0.23084245885978522</c:v>
                </c:pt>
                <c:pt idx="5">
                  <c:v>0.23004926073870108</c:v>
                </c:pt>
                <c:pt idx="6">
                  <c:v>0.23467101425448558</c:v>
                </c:pt>
                <c:pt idx="7">
                  <c:v>0.24501474335513351</c:v>
                </c:pt>
                <c:pt idx="8">
                  <c:v>0.24255788282260979</c:v>
                </c:pt>
                <c:pt idx="9">
                  <c:v>0.2438179252578338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3-084E-A543-334910954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5093489889706769"/>
          <c:y val="1.64371837472346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9349765651323873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Elec_RI_con!$S$3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Elec_RI_con!$S$4:$S$13</c:f>
              <c:numCache>
                <c:formatCode>General</c:formatCode>
                <c:ptCount val="10"/>
                <c:pt idx="0">
                  <c:v>1.6577470176168481</c:v>
                </c:pt>
                <c:pt idx="1">
                  <c:v>1.4390936727393679</c:v>
                </c:pt>
                <c:pt idx="2">
                  <c:v>1.4323305426222919</c:v>
                </c:pt>
                <c:pt idx="3">
                  <c:v>1.3533084292065751</c:v>
                </c:pt>
                <c:pt idx="4">
                  <c:v>1.2572194359909319</c:v>
                </c:pt>
                <c:pt idx="5">
                  <c:v>1.3094992221279951</c:v>
                </c:pt>
                <c:pt idx="6">
                  <c:v>1.3301779583332221</c:v>
                </c:pt>
                <c:pt idx="7">
                  <c:v>1.268743555675603</c:v>
                </c:pt>
                <c:pt idx="8">
                  <c:v>1.273154271339205</c:v>
                </c:pt>
                <c:pt idx="9">
                  <c:v>1.1557524140418689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2-7A40-9B2B-31AF54BF9723}"/>
            </c:ext>
          </c:extLst>
        </c:ser>
        <c:ser>
          <c:idx val="3"/>
          <c:order val="1"/>
          <c:tx>
            <c:strRef>
              <c:f>Elec_RI_con!$T$3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Elec_RI_con!$H$4:$H$13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Elec_RI_con!$T$4:$T$13</c:f>
              <c:numCache>
                <c:formatCode>General</c:formatCode>
                <c:ptCount val="10"/>
                <c:pt idx="0">
                  <c:v>8.4892424709797822E-3</c:v>
                </c:pt>
                <c:pt idx="1">
                  <c:v>8.4892424709797822E-3</c:v>
                </c:pt>
                <c:pt idx="2">
                  <c:v>8.4892424709797822E-3</c:v>
                </c:pt>
                <c:pt idx="3">
                  <c:v>8.4892424709797822E-3</c:v>
                </c:pt>
                <c:pt idx="4">
                  <c:v>8.4892424709797822E-3</c:v>
                </c:pt>
                <c:pt idx="5">
                  <c:v>8.4892424709797822E-3</c:v>
                </c:pt>
                <c:pt idx="6">
                  <c:v>8.4892424709797822E-3</c:v>
                </c:pt>
                <c:pt idx="7">
                  <c:v>8.4892424709797822E-3</c:v>
                </c:pt>
                <c:pt idx="8">
                  <c:v>8.4892424709797822E-3</c:v>
                </c:pt>
                <c:pt idx="9">
                  <c:v>8.4892424709797822E-3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2-7A40-9B2B-31AF54BF9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1282084437246654"/>
              <c:y val="0.9498830255052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At val="1"/>
        <c:crossBetween val="between"/>
        <c:majorUnit val="5.000000000000001E-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8118895277762727"/>
          <c:y val="5.9835248543591395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Elec_AI!$I$2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ED7D31">
                <a:lumMod val="60000"/>
                <a:lumOff val="40000"/>
                <a:alpha val="70424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Elec_AI!$I$3:$I$12</c:f>
              <c:numCache>
                <c:formatCode>General</c:formatCode>
                <c:ptCount val="10"/>
                <c:pt idx="0">
                  <c:v>8.298569319691626E-2</c:v>
                </c:pt>
                <c:pt idx="1">
                  <c:v>0.87228983843876573</c:v>
                </c:pt>
                <c:pt idx="2">
                  <c:v>1.3033314542971859</c:v>
                </c:pt>
                <c:pt idx="3">
                  <c:v>0.81956222887047481</c:v>
                </c:pt>
                <c:pt idx="4">
                  <c:v>0.72336260724698342</c:v>
                </c:pt>
                <c:pt idx="5">
                  <c:v>3.4958747350855681</c:v>
                </c:pt>
                <c:pt idx="6">
                  <c:v>5.127562288820334</c:v>
                </c:pt>
                <c:pt idx="7">
                  <c:v>7.1001562705513006</c:v>
                </c:pt>
                <c:pt idx="8">
                  <c:v>11.26423881059802</c:v>
                </c:pt>
                <c:pt idx="9">
                  <c:v>69.210636072894488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D-BF4B-A339-C7B1D3D1D934}"/>
            </c:ext>
          </c:extLst>
        </c:ser>
        <c:ser>
          <c:idx val="2"/>
          <c:order val="1"/>
          <c:tx>
            <c:strRef>
              <c:f>Elec_AI!$K$2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FFA764"/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Elec_AI!$K$3:$K$12</c:f>
              <c:numCache>
                <c:formatCode>General</c:formatCode>
                <c:ptCount val="10"/>
                <c:pt idx="0">
                  <c:v>8.2996182234083449E-2</c:v>
                </c:pt>
                <c:pt idx="1">
                  <c:v>0.87240012398918632</c:v>
                </c:pt>
                <c:pt idx="2">
                  <c:v>1.3034953293001015</c:v>
                </c:pt>
                <c:pt idx="3">
                  <c:v>0.8196486963206272</c:v>
                </c:pt>
                <c:pt idx="4">
                  <c:v>0.72344704450223374</c:v>
                </c:pt>
                <c:pt idx="5">
                  <c:v>3.4963100020482827</c:v>
                </c:pt>
                <c:pt idx="6">
                  <c:v>5.1281706902202124</c:v>
                </c:pt>
                <c:pt idx="7">
                  <c:v>7.1009826612567117</c:v>
                </c:pt>
                <c:pt idx="8">
                  <c:v>11.265474859558742</c:v>
                </c:pt>
                <c:pt idx="9">
                  <c:v>69.207074410569803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ED-BF4B-A339-C7B1D3D1D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5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Elec_AI!$B$16</c:f>
              <c:strCache>
                <c:ptCount val="1"/>
                <c:pt idx="0">
                  <c:v>Percentage of total tax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0708072348535645"/>
          <c:y val="0.8805286156813521"/>
          <c:w val="0.25941238564391272"/>
          <c:h val="7.1814543591937369E-2"/>
        </c:manualLayout>
      </c:layout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Elec_AI!$M$2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Elec_AI!$M$3:$M$12</c:f>
              <c:numCache>
                <c:formatCode>General</c:formatCode>
                <c:ptCount val="10"/>
                <c:pt idx="0">
                  <c:v>1.0683369680446644</c:v>
                </c:pt>
                <c:pt idx="1">
                  <c:v>2.020222839713484</c:v>
                </c:pt>
                <c:pt idx="2">
                  <c:v>2.9119228520974922</c:v>
                </c:pt>
                <c:pt idx="3">
                  <c:v>4.1857331347492464</c:v>
                </c:pt>
                <c:pt idx="4">
                  <c:v>5.0892226354106587</c:v>
                </c:pt>
                <c:pt idx="5">
                  <c:v>7.3040336984177321</c:v>
                </c:pt>
                <c:pt idx="6">
                  <c:v>10.01163461969737</c:v>
                </c:pt>
                <c:pt idx="7">
                  <c:v>12.935867657615503</c:v>
                </c:pt>
                <c:pt idx="8">
                  <c:v>17.938415959188369</c:v>
                </c:pt>
                <c:pt idx="9">
                  <c:v>36.534609635065479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2-9A4A-BC0A-8D3648D3457C}"/>
            </c:ext>
          </c:extLst>
        </c:ser>
        <c:ser>
          <c:idx val="0"/>
          <c:order val="1"/>
          <c:tx>
            <c:strRef>
              <c:f>Elec_AI!$N$2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Elec_AI!$N$3:$N$12</c:f>
              <c:numCache>
                <c:formatCode>General</c:formatCode>
                <c:ptCount val="10"/>
                <c:pt idx="0">
                  <c:v>0.84597366823748998</c:v>
                </c:pt>
                <c:pt idx="1">
                  <c:v>1.7310628134030634</c:v>
                </c:pt>
                <c:pt idx="2">
                  <c:v>2.6648454323747628</c:v>
                </c:pt>
                <c:pt idx="3">
                  <c:v>4.0910178363931271</c:v>
                </c:pt>
                <c:pt idx="4">
                  <c:v>5.0226098790526006</c:v>
                </c:pt>
                <c:pt idx="5">
                  <c:v>7.4115728718271683</c:v>
                </c:pt>
                <c:pt idx="6">
                  <c:v>10.476983214974391</c:v>
                </c:pt>
                <c:pt idx="7">
                  <c:v>13.334236667173178</c:v>
                </c:pt>
                <c:pt idx="8">
                  <c:v>18.597216440559293</c:v>
                </c:pt>
                <c:pt idx="9">
                  <c:v>35.824481176004902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2-9A4A-BC0A-8D3648D34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973780325624373"/>
              <c:y val="0.83709069420312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Elec_AI!$P$2</c:f>
              <c:strCache>
                <c:ptCount val="1"/>
                <c:pt idx="0">
                  <c:v>Baseline-Direct</c:v>
                </c:pt>
              </c:strCache>
            </c:strRef>
          </c:tx>
          <c:spPr>
            <a:solidFill>
              <a:srgbClr val="8EA2E6"/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Elec_AI!$P$3:$P$12</c:f>
              <c:numCache>
                <c:formatCode>General</c:formatCode>
                <c:ptCount val="10"/>
                <c:pt idx="0">
                  <c:v>0.76874229238994596</c:v>
                </c:pt>
                <c:pt idx="1">
                  <c:v>1.6330760552468855</c:v>
                </c:pt>
                <c:pt idx="2">
                  <c:v>2.546204896056345</c:v>
                </c:pt>
                <c:pt idx="3">
                  <c:v>3.8742747843674934</c:v>
                </c:pt>
                <c:pt idx="4">
                  <c:v>4.7042062741396382</c:v>
                </c:pt>
                <c:pt idx="5">
                  <c:v>7.1580610778935307</c:v>
                </c:pt>
                <c:pt idx="6">
                  <c:v>10.065203039916755</c:v>
                </c:pt>
                <c:pt idx="7">
                  <c:v>13.06333520842596</c:v>
                </c:pt>
                <c:pt idx="8">
                  <c:v>18.401386055015212</c:v>
                </c:pt>
                <c:pt idx="9">
                  <c:v>37.785510316548205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B-A247-9C45-255698D1AD23}"/>
            </c:ext>
          </c:extLst>
        </c:ser>
        <c:ser>
          <c:idx val="0"/>
          <c:order val="1"/>
          <c:tx>
            <c:strRef>
              <c:f>Elec_AI!$R$2</c:f>
              <c:strCache>
                <c:ptCount val="1"/>
                <c:pt idx="0">
                  <c:v>Reform-Direct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</c:spPr>
          <c:invertIfNegative val="0"/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Elec_AI!$R$3:$R$12</c:f>
              <c:numCache>
                <c:formatCode>General</c:formatCode>
                <c:ptCount val="10"/>
                <c:pt idx="0">
                  <c:v>0.82940865940687392</c:v>
                </c:pt>
                <c:pt idx="1">
                  <c:v>1.7096376062934706</c:v>
                </c:pt>
                <c:pt idx="2">
                  <c:v>2.6448837132576002</c:v>
                </c:pt>
                <c:pt idx="3">
                  <c:v>4.0752493670940177</c:v>
                </c:pt>
                <c:pt idx="4">
                  <c:v>5.0036545654100237</c:v>
                </c:pt>
                <c:pt idx="5">
                  <c:v>7.4057998224192421</c:v>
                </c:pt>
                <c:pt idx="6">
                  <c:v>10.484475358591281</c:v>
                </c:pt>
                <c:pt idx="7">
                  <c:v>13.344517902718296</c:v>
                </c:pt>
                <c:pt idx="8">
                  <c:v>18.626169689012215</c:v>
                </c:pt>
                <c:pt idx="9">
                  <c:v>35.876203315796992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B-A247-9C45-255698D1A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08805223185725"/>
              <c:y val="0.83317361598413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Elec_AI!$R$2</c:f>
              <c:strCache>
                <c:ptCount val="1"/>
                <c:pt idx="0">
                  <c:v>Reform-Direct</c:v>
                </c:pt>
              </c:strCache>
            </c:strRef>
          </c:tx>
          <c:spPr>
            <a:solidFill>
              <a:srgbClr val="8EA2E6"/>
            </a:solidFill>
            <a:ln>
              <a:noFill/>
            </a:ln>
            <a:effectLst/>
          </c:spPr>
          <c:invertIfNegative val="0"/>
          <c:val>
            <c:numRef>
              <c:f>Elec_AI!$R$3:$R$12</c:f>
              <c:numCache>
                <c:formatCode>General</c:formatCode>
                <c:ptCount val="10"/>
                <c:pt idx="0">
                  <c:v>0.82940865940687392</c:v>
                </c:pt>
                <c:pt idx="1">
                  <c:v>1.7096376062934706</c:v>
                </c:pt>
                <c:pt idx="2">
                  <c:v>2.6448837132576002</c:v>
                </c:pt>
                <c:pt idx="3">
                  <c:v>4.0752493670940177</c:v>
                </c:pt>
                <c:pt idx="4">
                  <c:v>5.0036545654100237</c:v>
                </c:pt>
                <c:pt idx="5">
                  <c:v>7.4057998224192421</c:v>
                </c:pt>
                <c:pt idx="6">
                  <c:v>10.484475358591281</c:v>
                </c:pt>
                <c:pt idx="7">
                  <c:v>13.344517902718296</c:v>
                </c:pt>
                <c:pt idx="8">
                  <c:v>18.626169689012215</c:v>
                </c:pt>
                <c:pt idx="9">
                  <c:v>35.876203315796992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6-3940-AD80-6CBD5767368D}"/>
            </c:ext>
          </c:extLst>
        </c:ser>
        <c:ser>
          <c:idx val="1"/>
          <c:order val="1"/>
          <c:tx>
            <c:strRef>
              <c:f>Elec_AI!$S$2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Elec_AI!$S$3:$S$12</c:f>
              <c:numCache>
                <c:formatCode>General</c:formatCode>
                <c:ptCount val="10"/>
                <c:pt idx="0">
                  <c:v>2.4021490948232493</c:v>
                </c:pt>
                <c:pt idx="1">
                  <c:v>3.7438218003651862</c:v>
                </c:pt>
                <c:pt idx="2">
                  <c:v>4.5401195161009049</c:v>
                </c:pt>
                <c:pt idx="3">
                  <c:v>5.5723630361983743</c:v>
                </c:pt>
                <c:pt idx="4">
                  <c:v>6.8033368682666584</c:v>
                </c:pt>
                <c:pt idx="5">
                  <c:v>7.953911670739001</c:v>
                </c:pt>
                <c:pt idx="6">
                  <c:v>9.77314502117021</c:v>
                </c:pt>
                <c:pt idx="7">
                  <c:v>12.368374927160069</c:v>
                </c:pt>
                <c:pt idx="8">
                  <c:v>15.877247583653432</c:v>
                </c:pt>
                <c:pt idx="9">
                  <c:v>30.965530481522929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F6-3940-AD80-6CBD57673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1969871"/>
        <c:axId val="906530736"/>
      </c:barChart>
      <c:catAx>
        <c:axId val="511969871"/>
        <c:scaling>
          <c:orientation val="minMax"/>
        </c:scaling>
        <c:delete val="0"/>
        <c:axPos val="b"/>
        <c:title>
          <c:tx>
            <c:strRef>
              <c:f>Elec_AI!$B$13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094552214716908"/>
              <c:y val="0.817746527104606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30736"/>
        <c:crosses val="autoZero"/>
        <c:auto val="1"/>
        <c:lblAlgn val="ctr"/>
        <c:lblOffset val="100"/>
        <c:noMultiLvlLbl val="0"/>
      </c:catAx>
      <c:valAx>
        <c:axId val="906530736"/>
        <c:scaling>
          <c:orientation val="minMax"/>
        </c:scaling>
        <c:delete val="0"/>
        <c:axPos val="l"/>
        <c:title>
          <c:tx>
            <c:strRef>
              <c:f>Elec_AI!$B$17</c:f>
              <c:strCache>
                <c:ptCount val="1"/>
                <c:pt idx="0">
                  <c:v>Percentage of total subsidy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6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Elec_AI!$V$2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ED7D31">
                <a:lumMod val="60000"/>
                <a:lumOff val="40000"/>
                <a:alpha val="70424"/>
              </a:srgbClr>
            </a:solidFill>
          </c:spPr>
          <c:invertIfNegative val="0"/>
          <c:dLbls>
            <c:dLbl>
              <c:idx val="9"/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01-41CB-8BE6-4EFDF13AC5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Elec_AI!$V$3:$V$12</c:f>
              <c:numCache>
                <c:formatCode>General</c:formatCode>
                <c:ptCount val="10"/>
                <c:pt idx="0">
                  <c:v>3.5991767264690923E-3</c:v>
                </c:pt>
                <c:pt idx="1">
                  <c:v>3.7832127012478275E-2</c:v>
                </c:pt>
                <c:pt idx="2">
                  <c:v>5.6526854888715464E-2</c:v>
                </c:pt>
                <c:pt idx="3">
                  <c:v>3.5545275172243318E-2</c:v>
                </c:pt>
                <c:pt idx="4">
                  <c:v>3.137299648294186E-2</c:v>
                </c:pt>
                <c:pt idx="5">
                  <c:v>0.1516197611956423</c:v>
                </c:pt>
                <c:pt idx="6">
                  <c:v>0.22238776519768258</c:v>
                </c:pt>
                <c:pt idx="7">
                  <c:v>0.3079412392522069</c:v>
                </c:pt>
                <c:pt idx="8">
                  <c:v>0.48854187519157599</c:v>
                </c:pt>
                <c:pt idx="9">
                  <c:v>3.001738022319016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1-41CB-8BE6-4EFDF13AC51E}"/>
            </c:ext>
          </c:extLst>
        </c:ser>
        <c:ser>
          <c:idx val="2"/>
          <c:order val="1"/>
          <c:tx>
            <c:strRef>
              <c:f>Elec_AI!$W$2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FFA764"/>
            </a:solidFill>
          </c:spPr>
          <c:invertIfNegative val="0"/>
          <c:dLbls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01-41CB-8BE6-4EFDF13AC51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Elec_AI!$W$3:$W$12</c:f>
              <c:numCache>
                <c:formatCode>General</c:formatCode>
                <c:ptCount val="10"/>
                <c:pt idx="0">
                  <c:v>4.1974394904285223E-3</c:v>
                </c:pt>
                <c:pt idx="1">
                  <c:v>4.4120664750084929E-2</c:v>
                </c:pt>
                <c:pt idx="2">
                  <c:v>6.5922824683211756E-2</c:v>
                </c:pt>
                <c:pt idx="3">
                  <c:v>4.1452820040698224E-2</c:v>
                </c:pt>
                <c:pt idx="4">
                  <c:v>3.6587528631894677E-2</c:v>
                </c:pt>
                <c:pt idx="5">
                  <c:v>0.176821984799091</c:v>
                </c:pt>
                <c:pt idx="6">
                  <c:v>0.25935152183360088</c:v>
                </c:pt>
                <c:pt idx="7">
                  <c:v>0.35912429030942766</c:v>
                </c:pt>
                <c:pt idx="8">
                  <c:v>0.56973884558418775</c:v>
                </c:pt>
                <c:pt idx="9">
                  <c:v>3.5000707180559503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1-41CB-8BE6-4EFDF13AC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5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Elec_AI!$V$1</c:f>
              <c:strCache>
                <c:ptCount val="1"/>
                <c:pt idx="0">
                  <c:v>Total VAT collected from households (billion CFA)</c:v>
                </c:pt>
              </c:strCache>
            </c:strRef>
          </c:tx>
          <c:layout>
            <c:manualLayout>
              <c:xMode val="edge"/>
              <c:yMode val="edge"/>
              <c:x val="1.2698369374412155E-2"/>
              <c:y val="2.23282535175984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"/>
      </c:valAx>
    </c:plotArea>
    <c:legend>
      <c:legendPos val="b"/>
      <c:layout>
        <c:manualLayout>
          <c:xMode val="edge"/>
          <c:yMode val="edge"/>
          <c:x val="0.40708072348535645"/>
          <c:y val="0.8805286156813521"/>
          <c:w val="0.25941238564391272"/>
          <c:h val="7.1814543591937369E-2"/>
        </c:manualLayout>
      </c:layout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Elec_AI!$Y$2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02-450C-9486-3A4D4E95CB7A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02-450C-9486-3A4D4E95CB7A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Elec_AI!$Y$3:$Y$12</c:f>
              <c:numCache>
                <c:formatCode>General</c:formatCode>
                <c:ptCount val="10"/>
                <c:pt idx="0">
                  <c:v>1.4430968124687891</c:v>
                </c:pt>
                <c:pt idx="1">
                  <c:v>2.7288928752536532</c:v>
                </c:pt>
                <c:pt idx="2">
                  <c:v>3.933390598387712</c:v>
                </c:pt>
                <c:pt idx="3">
                  <c:v>5.6540383093334041</c:v>
                </c:pt>
                <c:pt idx="4">
                  <c:v>6.8744611323775597</c:v>
                </c:pt>
                <c:pt idx="5">
                  <c:v>9.8662014548115717</c:v>
                </c:pt>
                <c:pt idx="6">
                  <c:v>13.523596430188709</c:v>
                </c:pt>
                <c:pt idx="7">
                  <c:v>17.473615480506883</c:v>
                </c:pt>
                <c:pt idx="8">
                  <c:v>24.23099795827877</c:v>
                </c:pt>
                <c:pt idx="9">
                  <c:v>49.350514197455254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50C-9486-3A4D4E95CB7A}"/>
            </c:ext>
          </c:extLst>
        </c:ser>
        <c:ser>
          <c:idx val="0"/>
          <c:order val="1"/>
          <c:tx>
            <c:strRef>
              <c:f>Elec_AI!$Z$2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dLbls>
            <c:dLbl>
              <c:idx val="0"/>
              <c:layout>
                <c:manualLayout>
                  <c:x val="2.2965662717597368E-2"/>
                  <c:y val="-7.935399598918733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602-450C-9486-3A4D4E95CB7A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602-450C-9486-3A4D4E95CB7A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Elec_AI!$H$3:$H$12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Elec_AI!$Z$3:$Z$12</c:f>
              <c:numCache>
                <c:formatCode>General</c:formatCode>
                <c:ptCount val="10"/>
                <c:pt idx="0">
                  <c:v>0.85207523175714861</c:v>
                </c:pt>
                <c:pt idx="1">
                  <c:v>1.7435480598227342</c:v>
                </c:pt>
                <c:pt idx="2">
                  <c:v>2.6840655621331537</c:v>
                </c:pt>
                <c:pt idx="3">
                  <c:v>4.1205241982646674</c:v>
                </c:pt>
                <c:pt idx="4">
                  <c:v>5.0588353247870437</c:v>
                </c:pt>
                <c:pt idx="5">
                  <c:v>7.4650286522561835</c:v>
                </c:pt>
                <c:pt idx="6">
                  <c:v>10.552548189370992</c:v>
                </c:pt>
                <c:pt idx="7">
                  <c:v>13.43040950926698</c:v>
                </c:pt>
                <c:pt idx="8">
                  <c:v>18.731348390123781</c:v>
                </c:pt>
                <c:pt idx="9">
                  <c:v>36.082864333378595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50C-9486-3A4D4E95C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Elec_AI!$H$2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973780325624373"/>
              <c:y val="0.83709069420312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Elec_AI!$Y$1</c:f>
              <c:strCache>
                <c:ptCount val="1"/>
                <c:pt idx="0">
                  <c:v>Total subsidy to households (billion CFA)</c:v>
                </c:pt>
              </c:strCache>
            </c:strRef>
          </c:tx>
          <c:layout>
            <c:manualLayout>
              <c:xMode val="edge"/>
              <c:yMode val="edge"/>
              <c:x val="1.2698302379989602E-2"/>
              <c:y val="5.26170286308071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Fuels_Coverage!$I$2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Fuels_Coverage!$H$3:$H$12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Fuels_Coverage!$I$3:$I$12</c:f>
              <c:numCache>
                <c:formatCode>0.0</c:formatCode>
                <c:ptCount val="10"/>
                <c:pt idx="0">
                  <c:v>0</c:v>
                </c:pt>
                <c:pt idx="1">
                  <c:v>0.52220799509305893</c:v>
                </c:pt>
                <c:pt idx="2">
                  <c:v>2.512926597044332</c:v>
                </c:pt>
                <c:pt idx="3">
                  <c:v>3.1559364885235301</c:v>
                </c:pt>
                <c:pt idx="4">
                  <c:v>5.3896738088686309</c:v>
                </c:pt>
                <c:pt idx="5">
                  <c:v>3.4473341076220749</c:v>
                </c:pt>
                <c:pt idx="6">
                  <c:v>11.6408694642302</c:v>
                </c:pt>
                <c:pt idx="7">
                  <c:v>8.3573441949780047</c:v>
                </c:pt>
                <c:pt idx="8">
                  <c:v>14.586034676651671</c:v>
                </c:pt>
                <c:pt idx="9">
                  <c:v>21.480269446910249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4-6342-B414-7A2B5D115DA0}"/>
            </c:ext>
          </c:extLst>
        </c:ser>
        <c:ser>
          <c:idx val="1"/>
          <c:order val="1"/>
          <c:tx>
            <c:strRef>
              <c:f>Fuels_Coverage!$M$2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Fuels_Coverage!$M$3:$M$12</c:f>
              <c:numCache>
                <c:formatCode>0.0</c:formatCode>
                <c:ptCount val="10"/>
                <c:pt idx="0">
                  <c:v>0</c:v>
                </c:pt>
                <c:pt idx="1">
                  <c:v>0.52220799509305893</c:v>
                </c:pt>
                <c:pt idx="2">
                  <c:v>2.512926597044332</c:v>
                </c:pt>
                <c:pt idx="3">
                  <c:v>3.1559364885235301</c:v>
                </c:pt>
                <c:pt idx="4">
                  <c:v>5.3896738088686309</c:v>
                </c:pt>
                <c:pt idx="5">
                  <c:v>3.4473341076220749</c:v>
                </c:pt>
                <c:pt idx="6">
                  <c:v>11.6408694642302</c:v>
                </c:pt>
                <c:pt idx="7">
                  <c:v>8.3573441949780047</c:v>
                </c:pt>
                <c:pt idx="8">
                  <c:v>14.586034676651671</c:v>
                </c:pt>
                <c:pt idx="9">
                  <c:v>21.480269446910249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0-3D46-B58E-EFDE9862C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245173232"/>
        <c:axId val="245174480"/>
      </c:barChart>
      <c:catAx>
        <c:axId val="245173232"/>
        <c:scaling>
          <c:orientation val="minMax"/>
        </c:scaling>
        <c:delete val="0"/>
        <c:axPos val="b"/>
        <c:title>
          <c:tx>
            <c:strRef>
              <c:f>Fuels_Coverage!$B$13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8143681036525947"/>
              <c:y val="0.82094784023556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4480"/>
        <c:crosses val="autoZero"/>
        <c:auto val="1"/>
        <c:lblAlgn val="ctr"/>
        <c:lblOffset val="100"/>
        <c:noMultiLvlLbl val="0"/>
      </c:catAx>
      <c:valAx>
        <c:axId val="245174480"/>
        <c:scaling>
          <c:orientation val="minMax"/>
          <c:max val="100"/>
        </c:scaling>
        <c:delete val="0"/>
        <c:axPos val="l"/>
        <c:title>
          <c:tx>
            <c:strRef>
              <c:f>Fuels_Coverage!$I$1</c:f>
              <c:strCache>
                <c:ptCount val="1"/>
                <c:pt idx="0">
                  <c:v>Percentage of population who pays VAT on electricity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32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Fuels_Coverage!$J$2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Fuels_Coverage!$H$3:$H$12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Fuels_Coverage!$J$3:$J$12</c:f>
              <c:numCache>
                <c:formatCode>0.0</c:formatCode>
                <c:ptCount val="10"/>
                <c:pt idx="0">
                  <c:v>0</c:v>
                </c:pt>
                <c:pt idx="1">
                  <c:v>16.588417293506019</c:v>
                </c:pt>
                <c:pt idx="2">
                  <c:v>27.028550352957421</c:v>
                </c:pt>
                <c:pt idx="3">
                  <c:v>35.1923932260054</c:v>
                </c:pt>
                <c:pt idx="4">
                  <c:v>47.922812384183871</c:v>
                </c:pt>
                <c:pt idx="5">
                  <c:v>54.494813774874842</c:v>
                </c:pt>
                <c:pt idx="6">
                  <c:v>65.580975541773327</c:v>
                </c:pt>
                <c:pt idx="7">
                  <c:v>75.980724519189408</c:v>
                </c:pt>
                <c:pt idx="8">
                  <c:v>83.97875079607013</c:v>
                </c:pt>
                <c:pt idx="9">
                  <c:v>89.76454541193803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B-5C4E-81F0-EA6BC8ABC75E}"/>
            </c:ext>
          </c:extLst>
        </c:ser>
        <c:ser>
          <c:idx val="1"/>
          <c:order val="1"/>
          <c:tx>
            <c:strRef>
              <c:f>Fuels_Coverage!$N$2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Fuels_Coverage!$N$3:$N$12</c:f>
              <c:numCache>
                <c:formatCode>0.0</c:formatCode>
                <c:ptCount val="10"/>
                <c:pt idx="0">
                  <c:v>0</c:v>
                </c:pt>
                <c:pt idx="1">
                  <c:v>16.588417293506019</c:v>
                </c:pt>
                <c:pt idx="2">
                  <c:v>27.028550352957421</c:v>
                </c:pt>
                <c:pt idx="3">
                  <c:v>35.1923932260054</c:v>
                </c:pt>
                <c:pt idx="4">
                  <c:v>47.922812384183871</c:v>
                </c:pt>
                <c:pt idx="5">
                  <c:v>54.494813774874842</c:v>
                </c:pt>
                <c:pt idx="6">
                  <c:v>65.580975541773327</c:v>
                </c:pt>
                <c:pt idx="7">
                  <c:v>75.980724519189408</c:v>
                </c:pt>
                <c:pt idx="8">
                  <c:v>83.97875079607013</c:v>
                </c:pt>
                <c:pt idx="9">
                  <c:v>89.76454541193803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F-804E-841C-C19124D2B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0"/>
        <c:axId val="245173232"/>
        <c:axId val="245174480"/>
      </c:barChart>
      <c:catAx>
        <c:axId val="245173232"/>
        <c:scaling>
          <c:orientation val="minMax"/>
        </c:scaling>
        <c:delete val="0"/>
        <c:axPos val="b"/>
        <c:title>
          <c:tx>
            <c:strRef>
              <c:f>Fuels_Coverage!$B$13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8114499049687752"/>
              <c:y val="0.8221096659500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4480"/>
        <c:crosses val="autoZero"/>
        <c:auto val="1"/>
        <c:lblAlgn val="ctr"/>
        <c:lblOffset val="100"/>
        <c:noMultiLvlLbl val="0"/>
      </c:catAx>
      <c:valAx>
        <c:axId val="245174480"/>
        <c:scaling>
          <c:orientation val="minMax"/>
          <c:max val="100"/>
        </c:scaling>
        <c:delete val="0"/>
        <c:axPos val="l"/>
        <c:title>
          <c:tx>
            <c:strRef>
              <c:f>Fuels_Coverage!$J$1</c:f>
              <c:strCache>
                <c:ptCount val="1"/>
                <c:pt idx="0">
                  <c:v>Percentage of population receiving electricity subsidies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732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Fuels_RI!$I$3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Fuels_RI!$I$4:$I$13</c:f>
              <c:numCache>
                <c:formatCode>General</c:formatCode>
                <c:ptCount val="10"/>
                <c:pt idx="0">
                  <c:v>0.11431216708780441</c:v>
                </c:pt>
                <c:pt idx="1">
                  <c:v>0.15724054302865351</c:v>
                </c:pt>
                <c:pt idx="2">
                  <c:v>0.13374558829975269</c:v>
                </c:pt>
                <c:pt idx="3">
                  <c:v>0.1476931201748713</c:v>
                </c:pt>
                <c:pt idx="4">
                  <c:v>0.18006216487414781</c:v>
                </c:pt>
                <c:pt idx="5">
                  <c:v>0.20992710498374681</c:v>
                </c:pt>
                <c:pt idx="6">
                  <c:v>0.22135519850541172</c:v>
                </c:pt>
                <c:pt idx="7">
                  <c:v>0.29283044089443977</c:v>
                </c:pt>
                <c:pt idx="8">
                  <c:v>0.30795705841950788</c:v>
                </c:pt>
                <c:pt idx="9">
                  <c:v>0.3760178044334081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0-CB45-BFA3-6675C2713740}"/>
            </c:ext>
          </c:extLst>
        </c:ser>
        <c:ser>
          <c:idx val="1"/>
          <c:order val="1"/>
          <c:tx>
            <c:strRef>
              <c:f>Fuels_RI!$K$3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Fuels_RI!$K$4:$K$13</c:f>
              <c:numCache>
                <c:formatCode>General</c:formatCode>
                <c:ptCount val="10"/>
                <c:pt idx="0">
                  <c:v>0.12110431060022139</c:v>
                </c:pt>
                <c:pt idx="1">
                  <c:v>0.16544668635126608</c:v>
                </c:pt>
                <c:pt idx="2">
                  <c:v>0.13914104151884751</c:v>
                </c:pt>
                <c:pt idx="3">
                  <c:v>0.15316005931692009</c:v>
                </c:pt>
                <c:pt idx="4">
                  <c:v>0.18638470207608299</c:v>
                </c:pt>
                <c:pt idx="5">
                  <c:v>0.21691269013066561</c:v>
                </c:pt>
                <c:pt idx="6">
                  <c:v>0.22755597143500078</c:v>
                </c:pt>
                <c:pt idx="7">
                  <c:v>0.30204923888749052</c:v>
                </c:pt>
                <c:pt idx="8">
                  <c:v>0.31743398053268423</c:v>
                </c:pt>
                <c:pt idx="9">
                  <c:v>0.39096756871034483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0-CB45-BFA3-6675C2713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316734614186697"/>
              <c:y val="0.83304911784391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Fuels_RI!$M$3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Fuels_RI!$M$4:$M$13</c:f>
              <c:numCache>
                <c:formatCode>General</c:formatCode>
                <c:ptCount val="10"/>
                <c:pt idx="0">
                  <c:v>0.82840183488469066</c:v>
                </c:pt>
                <c:pt idx="1">
                  <c:v>1.0147464667342769</c:v>
                </c:pt>
                <c:pt idx="2">
                  <c:v>1.012163055970303</c:v>
                </c:pt>
                <c:pt idx="3">
                  <c:v>1.1081765969099191</c:v>
                </c:pt>
                <c:pt idx="4">
                  <c:v>1.221716588033358</c:v>
                </c:pt>
                <c:pt idx="5">
                  <c:v>1.3181951634141331</c:v>
                </c:pt>
                <c:pt idx="6">
                  <c:v>1.407382510578594</c:v>
                </c:pt>
                <c:pt idx="7">
                  <c:v>1.5970965041755329</c:v>
                </c:pt>
                <c:pt idx="8">
                  <c:v>1.6431269464810379</c:v>
                </c:pt>
                <c:pt idx="9">
                  <c:v>1.7637445740626461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0-3947-8FE7-28018AB015E9}"/>
            </c:ext>
          </c:extLst>
        </c:ser>
        <c:ser>
          <c:idx val="1"/>
          <c:order val="1"/>
          <c:tx>
            <c:strRef>
              <c:f>Fuels_RI!$N$3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Fuels_RI!$N$4:$N$13</c:f>
              <c:numCache>
                <c:formatCode>General</c:formatCode>
                <c:ptCount val="10"/>
                <c:pt idx="0">
                  <c:v>0.65677341058925642</c:v>
                </c:pt>
                <c:pt idx="1">
                  <c:v>0.82151915165634559</c:v>
                </c:pt>
                <c:pt idx="2">
                  <c:v>0.8341898529606343</c:v>
                </c:pt>
                <c:pt idx="3">
                  <c:v>0.92035925095478999</c:v>
                </c:pt>
                <c:pt idx="4">
                  <c:v>1.026354416284134</c:v>
                </c:pt>
                <c:pt idx="5">
                  <c:v>1.119320115660323</c:v>
                </c:pt>
                <c:pt idx="6">
                  <c:v>1.2095078870010521</c:v>
                </c:pt>
                <c:pt idx="7">
                  <c:v>1.380979398969252</c:v>
                </c:pt>
                <c:pt idx="8">
                  <c:v>1.4269393295927719</c:v>
                </c:pt>
                <c:pt idx="9">
                  <c:v>1.509882390226531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A0-3947-8FE7-28018AB0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53380620557"/>
              <c:y val="0.83755169805389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Fuels_RI!$P$3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Fuels_RI!$P$4:$P$13</c:f>
              <c:numCache>
                <c:formatCode>General</c:formatCode>
                <c:ptCount val="10"/>
                <c:pt idx="0">
                  <c:v>0.23368629515077141</c:v>
                </c:pt>
                <c:pt idx="1">
                  <c:v>0.35898737519319179</c:v>
                </c:pt>
                <c:pt idx="2">
                  <c:v>0.35480133347532644</c:v>
                </c:pt>
                <c:pt idx="3">
                  <c:v>0.40885431836552638</c:v>
                </c:pt>
                <c:pt idx="4">
                  <c:v>0.50999532459968888</c:v>
                </c:pt>
                <c:pt idx="5">
                  <c:v>0.60723216641972677</c:v>
                </c:pt>
                <c:pt idx="6">
                  <c:v>0.68149702681589752</c:v>
                </c:pt>
                <c:pt idx="7">
                  <c:v>0.86465665795214752</c:v>
                </c:pt>
                <c:pt idx="8">
                  <c:v>0.91674334012949144</c:v>
                </c:pt>
                <c:pt idx="9">
                  <c:v>1.0050703420245219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D-D24C-BCC5-783C188A982E}"/>
            </c:ext>
          </c:extLst>
        </c:ser>
        <c:ser>
          <c:idx val="3"/>
          <c:order val="1"/>
          <c:tx>
            <c:strRef>
              <c:f>Fuels_RI!$Q$3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Fuels_RI!$Q$4:$Q$13</c:f>
              <c:numCache>
                <c:formatCode>General</c:formatCode>
                <c:ptCount val="10"/>
                <c:pt idx="0">
                  <c:v>0.59471553816869738</c:v>
                </c:pt>
                <c:pt idx="1">
                  <c:v>0.6557590831483836</c:v>
                </c:pt>
                <c:pt idx="2">
                  <c:v>0.65736171899753348</c:v>
                </c:pt>
                <c:pt idx="3">
                  <c:v>0.69932227858924734</c:v>
                </c:pt>
                <c:pt idx="4">
                  <c:v>0.71172126488924403</c:v>
                </c:pt>
                <c:pt idx="5">
                  <c:v>0.71096299388765138</c:v>
                </c:pt>
                <c:pt idx="6">
                  <c:v>0.72588549257265622</c:v>
                </c:pt>
                <c:pt idx="7">
                  <c:v>0.73243984272417151</c:v>
                </c:pt>
                <c:pt idx="8">
                  <c:v>0.7263835982922866</c:v>
                </c:pt>
                <c:pt idx="9">
                  <c:v>0.75867422940872309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D-D24C-BCC5-783C188A9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6672567049"/>
              <c:y val="0.86103813145488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Fuels_RI!$S$3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Fuels_RI!$S$4:$S$13</c:f>
              <c:numCache>
                <c:formatCode>General</c:formatCode>
                <c:ptCount val="10"/>
                <c:pt idx="0">
                  <c:v>0.1959521612357944</c:v>
                </c:pt>
                <c:pt idx="1">
                  <c:v>0.31339770359732599</c:v>
                </c:pt>
                <c:pt idx="2">
                  <c:v>0.32482658587297902</c:v>
                </c:pt>
                <c:pt idx="3">
                  <c:v>0.3784824251083222</c:v>
                </c:pt>
                <c:pt idx="4">
                  <c:v>0.47487011544458263</c:v>
                </c:pt>
                <c:pt idx="5">
                  <c:v>0.56842337299008716</c:v>
                </c:pt>
                <c:pt idx="6">
                  <c:v>0.64704829553246113</c:v>
                </c:pt>
                <c:pt idx="7">
                  <c:v>0.81344110872333497</c:v>
                </c:pt>
                <c:pt idx="8">
                  <c:v>0.8640937761291686</c:v>
                </c:pt>
                <c:pt idx="9">
                  <c:v>0.92201611962959962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2-7E4B-898F-3BEE99B28E73}"/>
            </c:ext>
          </c:extLst>
        </c:ser>
        <c:ser>
          <c:idx val="3"/>
          <c:order val="1"/>
          <c:tx>
            <c:strRef>
              <c:f>Fuels_RI!$T$3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Fuels_RI!$T$4:$T$13</c:f>
              <c:numCache>
                <c:formatCode>General</c:formatCode>
                <c:ptCount val="10"/>
                <c:pt idx="0">
                  <c:v>0.46082124805303987</c:v>
                </c:pt>
                <c:pt idx="1">
                  <c:v>0.50812144713952345</c:v>
                </c:pt>
                <c:pt idx="2">
                  <c:v>0.50936326445940372</c:v>
                </c:pt>
                <c:pt idx="3">
                  <c:v>0.54187682280832639</c:v>
                </c:pt>
                <c:pt idx="4">
                  <c:v>0.55148429712338565</c:v>
                </c:pt>
                <c:pt idx="5">
                  <c:v>0.55089674844793735</c:v>
                </c:pt>
                <c:pt idx="6">
                  <c:v>0.56245958797367435</c:v>
                </c:pt>
                <c:pt idx="7">
                  <c:v>0.56753829504351683</c:v>
                </c:pt>
                <c:pt idx="8">
                  <c:v>0.56284555643705536</c:v>
                </c:pt>
                <c:pt idx="9">
                  <c:v>0.58786627371021305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2-7E4B-898F-3BEE99B28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Fuels_RI_con!$I$4:$I$13</c:f>
              <c:numCache>
                <c:formatCode>General</c:formatCode>
                <c:ptCount val="10"/>
                <c:pt idx="0">
                  <c:v>-0.84814102193789387</c:v>
                </c:pt>
                <c:pt idx="1">
                  <c:v>-0.73603957449241419</c:v>
                </c:pt>
                <c:pt idx="2">
                  <c:v>-0.41001308391695129</c:v>
                </c:pt>
                <c:pt idx="3">
                  <c:v>-0.4117491324230535</c:v>
                </c:pt>
                <c:pt idx="4">
                  <c:v>-0.36246949831652869</c:v>
                </c:pt>
                <c:pt idx="5">
                  <c:v>-0.33664836530166631</c:v>
                </c:pt>
                <c:pt idx="6">
                  <c:v>-0.3328190548229869</c:v>
                </c:pt>
                <c:pt idx="7">
                  <c:v>-0.36910309037220168</c:v>
                </c:pt>
                <c:pt idx="8">
                  <c:v>-0.34441525359171488</c:v>
                </c:pt>
                <c:pt idx="9">
                  <c:v>-0.41083815132633439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7-5B47-80C1-F4622F26CCE2}"/>
            </c:ext>
          </c:extLst>
        </c:ser>
        <c:ser>
          <c:idx val="1"/>
          <c:order val="1"/>
          <c:tx>
            <c:strRef>
              <c:f>Fuels_RI_con!$K$3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Fuels_RI_con!$K$4:$K$13</c:f>
              <c:numCache>
                <c:formatCode>General</c:formatCode>
                <c:ptCount val="10"/>
                <c:pt idx="0">
                  <c:v>-0.8985354435163545</c:v>
                </c:pt>
                <c:pt idx="1">
                  <c:v>-0.77445235355728204</c:v>
                </c:pt>
                <c:pt idx="2">
                  <c:v>-0.42655349053232805</c:v>
                </c:pt>
                <c:pt idx="3">
                  <c:v>-0.4269902448464552</c:v>
                </c:pt>
                <c:pt idx="4">
                  <c:v>-0.37519691881197159</c:v>
                </c:pt>
                <c:pt idx="5">
                  <c:v>-0.34785075777293811</c:v>
                </c:pt>
                <c:pt idx="6">
                  <c:v>-0.34214223945805372</c:v>
                </c:pt>
                <c:pt idx="7">
                  <c:v>-0.38072308048784231</c:v>
                </c:pt>
                <c:pt idx="8">
                  <c:v>-0.35501412263413912</c:v>
                </c:pt>
                <c:pt idx="9">
                  <c:v>-0.42717230743778761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7-5B47-80C1-F4622F26C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0907111014006328"/>
              <c:y val="0.81211212993461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42032475350626"/>
          <c:y val="0.8916505929948465"/>
          <c:w val="0.25978304829464893"/>
          <c:h val="7.0662828768410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Fuels_RI_con!$M$3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Fuels_RI_con!$M$4:$M$13</c:f>
              <c:numCache>
                <c:formatCode>General</c:formatCode>
                <c:ptCount val="10"/>
                <c:pt idx="0">
                  <c:v>0.82840183488469066</c:v>
                </c:pt>
                <c:pt idx="1">
                  <c:v>1.0147464667342769</c:v>
                </c:pt>
                <c:pt idx="2">
                  <c:v>1.012163055970303</c:v>
                </c:pt>
                <c:pt idx="3">
                  <c:v>1.1081765969099191</c:v>
                </c:pt>
                <c:pt idx="4">
                  <c:v>1.221716588033358</c:v>
                </c:pt>
                <c:pt idx="5">
                  <c:v>1.3181951634141331</c:v>
                </c:pt>
                <c:pt idx="6">
                  <c:v>1.407382510578594</c:v>
                </c:pt>
                <c:pt idx="7">
                  <c:v>1.5970965041755329</c:v>
                </c:pt>
                <c:pt idx="8">
                  <c:v>1.6431269464810379</c:v>
                </c:pt>
                <c:pt idx="9">
                  <c:v>1.7637445740626461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A-2141-B515-3B65D1E1168C}"/>
            </c:ext>
          </c:extLst>
        </c:ser>
        <c:ser>
          <c:idx val="1"/>
          <c:order val="1"/>
          <c:tx>
            <c:strRef>
              <c:f>Fuels_RI_con!$N$3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Fuels_RI_con!$N$4:$N$13</c:f>
              <c:numCache>
                <c:formatCode>General</c:formatCode>
                <c:ptCount val="10"/>
                <c:pt idx="0">
                  <c:v>0.65677341058925642</c:v>
                </c:pt>
                <c:pt idx="1">
                  <c:v>0.82151915165634559</c:v>
                </c:pt>
                <c:pt idx="2">
                  <c:v>0.8341898529606343</c:v>
                </c:pt>
                <c:pt idx="3">
                  <c:v>0.92035925095478999</c:v>
                </c:pt>
                <c:pt idx="4">
                  <c:v>1.026354416284134</c:v>
                </c:pt>
                <c:pt idx="5">
                  <c:v>1.119320115660323</c:v>
                </c:pt>
                <c:pt idx="6">
                  <c:v>1.2095078870010521</c:v>
                </c:pt>
                <c:pt idx="7">
                  <c:v>1.380979398969252</c:v>
                </c:pt>
                <c:pt idx="8">
                  <c:v>1.4269393295927719</c:v>
                </c:pt>
                <c:pt idx="9">
                  <c:v>1.509882390226531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A-2141-B515-3B65D1E11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66317887709"/>
              <c:y val="0.85002799799593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30865514020587"/>
          <c:y val="0.92982032163311823"/>
          <c:w val="0.26901477707975424"/>
          <c:h val="7.017967836688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Fuels_RI_con!$P$3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Fuels_RI_con!$P$4:$P$13</c:f>
              <c:numCache>
                <c:formatCode>General</c:formatCode>
                <c:ptCount val="10"/>
                <c:pt idx="0">
                  <c:v>1.7338393473882521</c:v>
                </c:pt>
                <c:pt idx="1">
                  <c:v>1.6804121239723511</c:v>
                </c:pt>
                <c:pt idx="2">
                  <c:v>1.0876858875526301</c:v>
                </c:pt>
                <c:pt idx="3">
                  <c:v>1.1398324490341889</c:v>
                </c:pt>
                <c:pt idx="4">
                  <c:v>1.026632938577787</c:v>
                </c:pt>
                <c:pt idx="5">
                  <c:v>0.97378428669140893</c:v>
                </c:pt>
                <c:pt idx="6">
                  <c:v>1.0246662281301591</c:v>
                </c:pt>
                <c:pt idx="7">
                  <c:v>1.089871133568673</c:v>
                </c:pt>
                <c:pt idx="8">
                  <c:v>1.0252740807099929</c:v>
                </c:pt>
                <c:pt idx="9">
                  <c:v>1.098142791117245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C-424C-B60C-C883299B13EA}"/>
            </c:ext>
          </c:extLst>
        </c:ser>
        <c:ser>
          <c:idx val="3"/>
          <c:order val="1"/>
          <c:tx>
            <c:strRef>
              <c:f>Fuels_RI_con!$Q$3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Fuels_RI_con!$Q$4:$Q$13</c:f>
              <c:numCache>
                <c:formatCode>General</c:formatCode>
                <c:ptCount val="10"/>
                <c:pt idx="0">
                  <c:v>0.59471553816869738</c:v>
                </c:pt>
                <c:pt idx="1">
                  <c:v>0.6557590831483836</c:v>
                </c:pt>
                <c:pt idx="2">
                  <c:v>0.65736171899753348</c:v>
                </c:pt>
                <c:pt idx="3">
                  <c:v>0.69932227858924734</c:v>
                </c:pt>
                <c:pt idx="4">
                  <c:v>0.71172126488924403</c:v>
                </c:pt>
                <c:pt idx="5">
                  <c:v>0.71096299388765138</c:v>
                </c:pt>
                <c:pt idx="6">
                  <c:v>0.72588549257265622</c:v>
                </c:pt>
                <c:pt idx="7">
                  <c:v>0.73243984272417151</c:v>
                </c:pt>
                <c:pt idx="8">
                  <c:v>0.7263835982922866</c:v>
                </c:pt>
                <c:pt idx="9">
                  <c:v>0.75867422940872309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C-424C-B60C-C883299B1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6574427647"/>
          <c:y val="4.743905507650524E-2"/>
          <c:w val="0.80672425689426264"/>
          <c:h val="0.647702024326693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Fuels_RI_con!$S$3</c:f>
              <c:strCache>
                <c:ptCount val="1"/>
                <c:pt idx="0">
                  <c:v>Direct</c:v>
                </c:pt>
              </c:strCache>
            </c:strRef>
          </c:tx>
          <c:spPr>
            <a:solidFill>
              <a:srgbClr val="9BB5FF"/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Fuels_RI_con!$S$4:$S$13</c:f>
              <c:numCache>
                <c:formatCode>General</c:formatCode>
                <c:ptCount val="10"/>
                <c:pt idx="0">
                  <c:v>1.4538703142055691</c:v>
                </c:pt>
                <c:pt idx="1">
                  <c:v>1.467007859166708</c:v>
                </c:pt>
                <c:pt idx="2">
                  <c:v>0.99579471670872888</c:v>
                </c:pt>
                <c:pt idx="3">
                  <c:v>1.055159576771131</c:v>
                </c:pt>
                <c:pt idx="4">
                  <c:v>0.95592504194879113</c:v>
                </c:pt>
                <c:pt idx="5">
                  <c:v>0.91154879371669417</c:v>
                </c:pt>
                <c:pt idx="6">
                  <c:v>0.97287076878238998</c:v>
                </c:pt>
                <c:pt idx="7">
                  <c:v>1.025315626847024</c:v>
                </c:pt>
                <c:pt idx="8">
                  <c:v>0.96639147860394614</c:v>
                </c:pt>
                <c:pt idx="9">
                  <c:v>1.007397505159332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3-994A-9B68-8868A56C79A7}"/>
            </c:ext>
          </c:extLst>
        </c:ser>
        <c:ser>
          <c:idx val="3"/>
          <c:order val="1"/>
          <c:tx>
            <c:strRef>
              <c:f>Fuels_RI_con!$T$3</c:f>
              <c:strCache>
                <c:ptCount val="1"/>
                <c:pt idx="0">
                  <c:v>Indirect</c:v>
                </c:pt>
              </c:strCache>
            </c:strRef>
          </c:tx>
          <c:spPr>
            <a:solidFill>
              <a:srgbClr val="9BB5FF">
                <a:alpha val="62000"/>
              </a:srgbClr>
            </a:solidFill>
          </c:spPr>
          <c:invertIfNegative val="0"/>
          <c:cat>
            <c:strRef>
              <c:f>Fuels_RI_con!$H$4:$H$13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Fuels_RI_con!$T$4:$T$13</c:f>
              <c:numCache>
                <c:formatCode>General</c:formatCode>
                <c:ptCount val="10"/>
                <c:pt idx="0">
                  <c:v>0.46082124805303987</c:v>
                </c:pt>
                <c:pt idx="1">
                  <c:v>0.50812144713952345</c:v>
                </c:pt>
                <c:pt idx="2">
                  <c:v>0.50936326445940372</c:v>
                </c:pt>
                <c:pt idx="3">
                  <c:v>0.54187682280832639</c:v>
                </c:pt>
                <c:pt idx="4">
                  <c:v>0.55148429712338565</c:v>
                </c:pt>
                <c:pt idx="5">
                  <c:v>0.55089674844793735</c:v>
                </c:pt>
                <c:pt idx="6">
                  <c:v>0.56245958797367435</c:v>
                </c:pt>
                <c:pt idx="7">
                  <c:v>0.56753829504351683</c:v>
                </c:pt>
                <c:pt idx="8">
                  <c:v>0.56284555643705536</c:v>
                </c:pt>
                <c:pt idx="9">
                  <c:v>0.58786627371021305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3-994A-9B68-8868A56C7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Fuels_RI_con!$B$14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557873311772059"/>
              <c:y val="0.8424142638992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ax val="3"/>
        </c:scaling>
        <c:delete val="0"/>
        <c:axPos val="l"/>
        <c:title>
          <c:tx>
            <c:strRef>
              <c:f>Fuels_RI_con!$B$17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6265151143801196"/>
          <c:y val="1.2393478618033478E-2"/>
          <c:w val="0.39991450861000205"/>
          <c:h val="8.1137302296677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Fuels_AI!$I$2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424"/>
              </a:srgbClr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Fuels_AI!$I$3:$I$12</c:f>
              <c:numCache>
                <c:formatCode>General</c:formatCode>
                <c:ptCount val="10"/>
                <c:pt idx="0">
                  <c:v>1.1204501820548709</c:v>
                </c:pt>
                <c:pt idx="1">
                  <c:v>2.302053364376456</c:v>
                </c:pt>
                <c:pt idx="2">
                  <c:v>2.366535124770496</c:v>
                </c:pt>
                <c:pt idx="3">
                  <c:v>3.1302103439312416</c:v>
                </c:pt>
                <c:pt idx="4">
                  <c:v>4.4433249944727802</c:v>
                </c:pt>
                <c:pt idx="5">
                  <c:v>6.0974335743840475</c:v>
                </c:pt>
                <c:pt idx="6">
                  <c:v>7.6891585129965998</c:v>
                </c:pt>
                <c:pt idx="7">
                  <c:v>12.299616569594914</c:v>
                </c:pt>
                <c:pt idx="8">
                  <c:v>16.886224295422405</c:v>
                </c:pt>
                <c:pt idx="9">
                  <c:v>43.664993037996176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3-884F-B108-293826AE5273}"/>
            </c:ext>
          </c:extLst>
        </c:ser>
        <c:ser>
          <c:idx val="0"/>
          <c:order val="1"/>
          <c:tx>
            <c:strRef>
              <c:f>Fuels_AI!$K$2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ED7D31"/>
            </a:solidFill>
          </c:spPr>
          <c:invertIfNegative val="0"/>
          <c:val>
            <c:numRef>
              <c:f>Fuels_AI!$K$3:$K$12</c:f>
              <c:numCache>
                <c:formatCode>General</c:formatCode>
                <c:ptCount val="10"/>
                <c:pt idx="0">
                  <c:v>1.1441578257131706</c:v>
                </c:pt>
                <c:pt idx="1">
                  <c:v>2.3343159908020898</c:v>
                </c:pt>
                <c:pt idx="2">
                  <c:v>2.3731935317228579</c:v>
                </c:pt>
                <c:pt idx="3">
                  <c:v>3.1292423489781327</c:v>
                </c:pt>
                <c:pt idx="4">
                  <c:v>4.4332245963108674</c:v>
                </c:pt>
                <c:pt idx="5">
                  <c:v>6.0723450532407481</c:v>
                </c:pt>
                <c:pt idx="6">
                  <c:v>7.6176599739855879</c:v>
                </c:pt>
                <c:pt idx="7">
                  <c:v>12.225675551950649</c:v>
                </c:pt>
                <c:pt idx="8">
                  <c:v>16.776535139385299</c:v>
                </c:pt>
                <c:pt idx="9">
                  <c:v>43.893649987910599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8-7B44-A811-6880B0BFF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Fuels_AI!$B$16</c:f>
              <c:strCache>
                <c:ptCount val="1"/>
                <c:pt idx="0">
                  <c:v>Percentage of total tax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Fuels_AI!$M$2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/>
            </a:solidFill>
          </c:spPr>
          <c:invertIfNegative val="0"/>
          <c:val>
            <c:numRef>
              <c:f>Fuels_AI!$M$3:$M$12</c:f>
              <c:numCache>
                <c:formatCode>General</c:formatCode>
                <c:ptCount val="10"/>
                <c:pt idx="0">
                  <c:v>1.5664809870232363</c:v>
                </c:pt>
                <c:pt idx="1">
                  <c:v>2.7938812503896306</c:v>
                </c:pt>
                <c:pt idx="2">
                  <c:v>3.3681659200562484</c:v>
                </c:pt>
                <c:pt idx="3">
                  <c:v>4.4070524423537893</c:v>
                </c:pt>
                <c:pt idx="4">
                  <c:v>5.6723334667285421</c:v>
                </c:pt>
                <c:pt idx="5">
                  <c:v>7.1950873925493513</c:v>
                </c:pt>
                <c:pt idx="6">
                  <c:v>9.2197408039244362</c:v>
                </c:pt>
                <c:pt idx="7">
                  <c:v>12.676806908010779</c:v>
                </c:pt>
                <c:pt idx="8">
                  <c:v>16.950302984114863</c:v>
                </c:pt>
                <c:pt idx="9">
                  <c:v>36.150147844849108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5-B543-B517-110D33ACCD16}"/>
            </c:ext>
          </c:extLst>
        </c:ser>
        <c:ser>
          <c:idx val="1"/>
          <c:order val="1"/>
          <c:tx>
            <c:strRef>
              <c:f>Fuels_AI!$N$2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Fuels_AI!$N$3:$N$12</c:f>
              <c:numCache>
                <c:formatCode>General</c:formatCode>
                <c:ptCount val="10"/>
                <c:pt idx="0">
                  <c:v>1.4560429818906362</c:v>
                </c:pt>
                <c:pt idx="1">
                  <c:v>2.6550841899638189</c:v>
                </c:pt>
                <c:pt idx="2">
                  <c:v>3.2568083661646114</c:v>
                </c:pt>
                <c:pt idx="3">
                  <c:v>4.294055587428053</c:v>
                </c:pt>
                <c:pt idx="4">
                  <c:v>5.5911942304353106</c:v>
                </c:pt>
                <c:pt idx="5">
                  <c:v>7.170480422334359</c:v>
                </c:pt>
                <c:pt idx="6">
                  <c:v>9.2983182067936792</c:v>
                </c:pt>
                <c:pt idx="7">
                  <c:v>12.864088030782035</c:v>
                </c:pt>
                <c:pt idx="8">
                  <c:v>17.273451464656972</c:v>
                </c:pt>
                <c:pt idx="9">
                  <c:v>36.140476519550525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9-4E43-93DF-98E5F765D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408893401766872"/>
              <c:y val="0.8235058388300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Fuels_AI!$P$2</c:f>
              <c:strCache>
                <c:ptCount val="1"/>
                <c:pt idx="0">
                  <c:v>Baseline-Direct</c:v>
                </c:pt>
              </c:strCache>
            </c:strRef>
          </c:tx>
          <c:spPr>
            <a:solidFill>
              <a:srgbClr val="8EA2E6"/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Fuels_AI!$P$3:$P$12</c:f>
              <c:numCache>
                <c:formatCode>General</c:formatCode>
                <c:ptCount val="10"/>
                <c:pt idx="0">
                  <c:v>0.82952946326494226</c:v>
                </c:pt>
                <c:pt idx="1">
                  <c:v>1.913655040372827</c:v>
                </c:pt>
                <c:pt idx="2">
                  <c:v>2.279840742260995</c:v>
                </c:pt>
                <c:pt idx="3">
                  <c:v>3.1436281567612947</c:v>
                </c:pt>
                <c:pt idx="4">
                  <c:v>4.5730905581772987</c:v>
                </c:pt>
                <c:pt idx="5">
                  <c:v>6.4140788379241735</c:v>
                </c:pt>
                <c:pt idx="6">
                  <c:v>8.6170748159730657</c:v>
                </c:pt>
                <c:pt idx="7">
                  <c:v>13.233095439424675</c:v>
                </c:pt>
                <c:pt idx="8">
                  <c:v>18.273103139404913</c:v>
                </c:pt>
                <c:pt idx="9">
                  <c:v>40.722903806435809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F-0A4F-B9F9-65B247D326A7}"/>
            </c:ext>
          </c:extLst>
        </c:ser>
        <c:ser>
          <c:idx val="0"/>
          <c:order val="1"/>
          <c:tx>
            <c:strRef>
              <c:f>Fuels_AI!$R$2</c:f>
              <c:strCache>
                <c:ptCount val="1"/>
                <c:pt idx="0">
                  <c:v>Reform-Direct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</c:spPr>
          <c:invertIfNegative val="0"/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Fuels_AI!$R$3:$R$12</c:f>
              <c:numCache>
                <c:formatCode>General</c:formatCode>
                <c:ptCount val="10"/>
                <c:pt idx="0">
                  <c:v>0.75213277793473032</c:v>
                </c:pt>
                <c:pt idx="1">
                  <c:v>1.8089417747486289</c:v>
                </c:pt>
                <c:pt idx="2">
                  <c:v>2.257696446018413</c:v>
                </c:pt>
                <c:pt idx="3">
                  <c:v>3.1469138654810531</c:v>
                </c:pt>
                <c:pt idx="4">
                  <c:v>4.6065396196221133</c:v>
                </c:pt>
                <c:pt idx="5">
                  <c:v>6.4967000510881103</c:v>
                </c:pt>
                <c:pt idx="6">
                  <c:v>8.8546156639732505</c:v>
                </c:pt>
                <c:pt idx="7">
                  <c:v>13.476618099005316</c:v>
                </c:pt>
                <c:pt idx="8">
                  <c:v>18.634532038800618</c:v>
                </c:pt>
                <c:pt idx="9">
                  <c:v>39.965309663327758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9F-0A4F-B9F9-65B247D32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689801311554742"/>
              <c:y val="0.81934384745232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Fuels_AI!$Q$2</c:f>
              <c:strCache>
                <c:ptCount val="1"/>
                <c:pt idx="0">
                  <c:v>Baseline - Indirect</c:v>
                </c:pt>
              </c:strCache>
            </c:strRef>
          </c:tx>
          <c:spPr>
            <a:solidFill>
              <a:srgbClr val="8EA2E6"/>
            </a:solidFill>
            <a:ln>
              <a:noFill/>
            </a:ln>
            <a:effectLst/>
          </c:spPr>
          <c:invertIfNegative val="0"/>
          <c:val>
            <c:numRef>
              <c:f>Fuels_AI!$Q$3:$Q$12</c:f>
              <c:numCache>
                <c:formatCode>General</c:formatCode>
                <c:ptCount val="10"/>
                <c:pt idx="0">
                  <c:v>2.3570733517619624</c:v>
                </c:pt>
                <c:pt idx="1">
                  <c:v>3.7381768978336121</c:v>
                </c:pt>
                <c:pt idx="2">
                  <c:v>4.5357075515274374</c:v>
                </c:pt>
                <c:pt idx="3">
                  <c:v>5.7624382000073933</c:v>
                </c:pt>
                <c:pt idx="4">
                  <c:v>6.8515875504536181</c:v>
                </c:pt>
                <c:pt idx="5">
                  <c:v>8.0329436084866401</c:v>
                </c:pt>
                <c:pt idx="6">
                  <c:v>9.8662734338357687</c:v>
                </c:pt>
                <c:pt idx="7">
                  <c:v>12.080027568018501</c:v>
                </c:pt>
                <c:pt idx="8">
                  <c:v>15.531219417631538</c:v>
                </c:pt>
                <c:pt idx="9" formatCode="0.00000000">
                  <c:v>31.244552420443526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5-3841-A330-CE4B67DE8A36}"/>
            </c:ext>
          </c:extLst>
        </c:ser>
        <c:ser>
          <c:idx val="1"/>
          <c:order val="1"/>
          <c:tx>
            <c:strRef>
              <c:f>Fuels_AI!$S$2</c:f>
              <c:strCache>
                <c:ptCount val="1"/>
                <c:pt idx="0">
                  <c:v>Reform-Indirect</c:v>
                </c:pt>
              </c:strCache>
            </c:strRef>
          </c:tx>
          <c:spPr>
            <a:solidFill>
              <a:srgbClr val="9BB5FF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Fuels_AI!$S$3:$S$12</c:f>
              <c:numCache>
                <c:formatCode>General</c:formatCode>
                <c:ptCount val="10"/>
                <c:pt idx="0">
                  <c:v>2.3570733407888396</c:v>
                </c:pt>
                <c:pt idx="1">
                  <c:v>3.7381768884313473</c:v>
                </c:pt>
                <c:pt idx="2">
                  <c:v>4.5357075315788933</c:v>
                </c:pt>
                <c:pt idx="3">
                  <c:v>5.7624381984165609</c:v>
                </c:pt>
                <c:pt idx="4">
                  <c:v>6.8515875231138645</c:v>
                </c:pt>
                <c:pt idx="5">
                  <c:v>8.0329436220228256</c:v>
                </c:pt>
                <c:pt idx="6">
                  <c:v>9.8662733719005686</c:v>
                </c:pt>
                <c:pt idx="7">
                  <c:v>12.080027541975614</c:v>
                </c:pt>
                <c:pt idx="8">
                  <c:v>15.53121947704993</c:v>
                </c:pt>
                <c:pt idx="9">
                  <c:v>31.244552504721561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5-3841-A330-CE4B67DE8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2400112"/>
        <c:axId val="1542347344"/>
      </c:barChart>
      <c:catAx>
        <c:axId val="154240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47344"/>
        <c:crosses val="autoZero"/>
        <c:auto val="1"/>
        <c:lblAlgn val="ctr"/>
        <c:lblOffset val="100"/>
        <c:noMultiLvlLbl val="0"/>
      </c:catAx>
      <c:valAx>
        <c:axId val="1542347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40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Fuels_AI!$Y$3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/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56-4EED-B3CA-075A307DBB3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056-4EED-B3CA-075A307DBB3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Fuels_AI!$Y$4:$Y$13</c:f>
              <c:numCache>
                <c:formatCode>_(* #,##0.00_);_(* \(#,##0.00\);_(* "-"??_);_(@_)</c:formatCode>
                <c:ptCount val="10"/>
                <c:pt idx="0">
                  <c:v>4.3927834494757505</c:v>
                </c:pt>
                <c:pt idx="1">
                  <c:v>5.2957238274346752</c:v>
                </c:pt>
                <c:pt idx="2">
                  <c:v>6.9291517050138056</c:v>
                </c:pt>
                <c:pt idx="3">
                  <c:v>8.9185367377649332</c:v>
                </c:pt>
                <c:pt idx="4">
                  <c:v>11.31274309211053</c:v>
                </c:pt>
                <c:pt idx="5">
                  <c:v>14.496079533189681</c:v>
                </c:pt>
                <c:pt idx="6">
                  <c:v>19.931579973180199</c:v>
                </c:pt>
                <c:pt idx="7">
                  <c:v>26.650742726390128</c:v>
                </c:pt>
                <c:pt idx="8">
                  <c:v>56.838411126746585</c:v>
                </c:pt>
                <c:pt idx="9">
                  <c:v>157.2287100199101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6-4EED-B3CA-075A307DBB31}"/>
            </c:ext>
          </c:extLst>
        </c:ser>
        <c:ser>
          <c:idx val="1"/>
          <c:order val="1"/>
          <c:tx>
            <c:strRef>
              <c:f>Fuels_AI!$Z$3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56-4EED-B3CA-075A307DBB3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056-4EED-B3CA-075A307DBB3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Fuels_AI!$Z$4:$Z$13</c:f>
              <c:numCache>
                <c:formatCode>_(* #,##0.00_);_(* \(#,##0.00\);_(* "-"??_);_(@_)</c:formatCode>
                <c:ptCount val="10"/>
                <c:pt idx="0">
                  <c:v>3.558117413424152</c:v>
                </c:pt>
                <c:pt idx="1">
                  <c:v>4.3644968410563578</c:v>
                </c:pt>
                <c:pt idx="2">
                  <c:v>5.7545271135252536</c:v>
                </c:pt>
                <c:pt idx="3">
                  <c:v>7.4928417066200925</c:v>
                </c:pt>
                <c:pt idx="4">
                  <c:v>9.6092663840058954</c:v>
                </c:pt>
                <c:pt idx="5">
                  <c:v>12.460813126834321</c:v>
                </c:pt>
                <c:pt idx="6">
                  <c:v>17.239353766318988</c:v>
                </c:pt>
                <c:pt idx="7">
                  <c:v>23.148406622529901</c:v>
                </c:pt>
                <c:pt idx="8">
                  <c:v>48.432384675309194</c:v>
                </c:pt>
                <c:pt idx="9">
                  <c:v>134.0114722867842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6-4EED-B3CA-075A307D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408893401766872"/>
              <c:y val="0.8235058388300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ax val="160"/>
        </c:scaling>
        <c:delete val="0"/>
        <c:axPos val="l"/>
        <c:title>
          <c:tx>
            <c:strRef>
              <c:f>Fuels_AI!$Y$2</c:f>
              <c:strCache>
                <c:ptCount val="1"/>
                <c:pt idx="0">
                  <c:v>Total subsidy to households (billion CFA)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40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Fuels_AI!$U$3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424"/>
              </a:srgbClr>
            </a:solidFill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AA-4D51-A897-68737549C35D}"/>
                </c:ext>
              </c:extLst>
            </c:dLbl>
            <c:dLbl>
              <c:idx val="9"/>
              <c:layout>
                <c:manualLayout>
                  <c:x val="-2.9105646877458216E-2"/>
                  <c:y val="8.86327456819452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AA-4D51-A897-68737549C35D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Fuels_AI!$H$3:$H$12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Fuels_AI!$U$4:$U$13</c:f>
              <c:numCache>
                <c:formatCode>_(* #,##0.00_);_(* \(#,##0.00\);_(* "-"??_);_(@_)</c:formatCode>
                <c:ptCount val="10"/>
                <c:pt idx="0">
                  <c:v>0.68013443137335394</c:v>
                </c:pt>
                <c:pt idx="1">
                  <c:v>0.69918536482181992</c:v>
                </c:pt>
                <c:pt idx="2">
                  <c:v>0.9248108081653118</c:v>
                </c:pt>
                <c:pt idx="3">
                  <c:v>1.3127664046751248</c:v>
                </c:pt>
                <c:pt idx="4">
                  <c:v>1.8014675859061962</c:v>
                </c:pt>
                <c:pt idx="5">
                  <c:v>2.2717377163813293</c:v>
                </c:pt>
                <c:pt idx="6">
                  <c:v>3.6338830589783502</c:v>
                </c:pt>
                <c:pt idx="7">
                  <c:v>4.9889818963084211</c:v>
                </c:pt>
                <c:pt idx="8">
                  <c:v>12.900684958214741</c:v>
                </c:pt>
                <c:pt idx="9">
                  <c:v>29.544685709645918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A-4D51-A897-68737549C35D}"/>
            </c:ext>
          </c:extLst>
        </c:ser>
        <c:ser>
          <c:idx val="0"/>
          <c:order val="1"/>
          <c:tx>
            <c:strRef>
              <c:f>Fuels_AI!$V$3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ED7D31"/>
            </a:solidFill>
          </c:spPr>
          <c:invertIfNegative val="0"/>
          <c:dLbls>
            <c:dLbl>
              <c:idx val="0"/>
              <c:layout>
                <c:manualLayout>
                  <c:x val="6.4679215283240214E-3"/>
                  <c:y val="-5.3179647409167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AA-4D51-A897-68737549C35D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AA-4D51-A897-68737549C35D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Fuels_AI!$V$4:$V$13</c:f>
              <c:numCache>
                <c:formatCode>_(* #,##0.00_);_(* \(#,##0.00\);_(* "-"??_);_(@_)</c:formatCode>
                <c:ptCount val="10"/>
                <c:pt idx="0">
                  <c:v>0.71546316715030644</c:v>
                </c:pt>
                <c:pt idx="1">
                  <c:v>0.72737905543098025</c:v>
                </c:pt>
                <c:pt idx="2">
                  <c:v>0.9591065008347347</c:v>
                </c:pt>
                <c:pt idx="3">
                  <c:v>1.3587744430758719</c:v>
                </c:pt>
                <c:pt idx="4">
                  <c:v>1.8611615740713421</c:v>
                </c:pt>
                <c:pt idx="5">
                  <c:v>2.334797496455967</c:v>
                </c:pt>
                <c:pt idx="6">
                  <c:v>3.7471450246738591</c:v>
                </c:pt>
                <c:pt idx="7">
                  <c:v>5.141974356483197</c:v>
                </c:pt>
                <c:pt idx="8">
                  <c:v>13.4533156444457</c:v>
                </c:pt>
                <c:pt idx="9">
                  <c:v>30.64979934033984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A-4D51-A897-68737549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Fuels_AI!$H$2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Fuels_AI!$U$2</c:f>
              <c:strCache>
                <c:ptCount val="1"/>
                <c:pt idx="0">
                  <c:v>Total VAT collected from households (billion CFA)</c:v>
                </c:pt>
              </c:strCache>
            </c:strRef>
          </c:tx>
          <c:layout>
            <c:manualLayout>
              <c:xMode val="edge"/>
              <c:yMode val="edge"/>
              <c:x val="1.5932476936384936E-2"/>
              <c:y val="5.51962168473402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Total_RI!$M$3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Total_RI!$M$4:$M$13</c:f>
              <c:numCache>
                <c:formatCode>General</c:formatCode>
                <c:ptCount val="10"/>
                <c:pt idx="0">
                  <c:v>1.3093064123510512</c:v>
                </c:pt>
                <c:pt idx="1">
                  <c:v>1.640504775530778</c:v>
                </c:pt>
                <c:pt idx="2">
                  <c:v>1.7643243556371979</c:v>
                </c:pt>
                <c:pt idx="3">
                  <c:v>2.0114139092743599</c:v>
                </c:pt>
                <c:pt idx="4">
                  <c:v>2.1654474001200339</c:v>
                </c:pt>
                <c:pt idx="5">
                  <c:v>2.4671870766976802</c:v>
                </c:pt>
                <c:pt idx="6">
                  <c:v>2.714867408069658</c:v>
                </c:pt>
                <c:pt idx="7">
                  <c:v>2.9969138831890763</c:v>
                </c:pt>
                <c:pt idx="8">
                  <c:v>3.134984982631301</c:v>
                </c:pt>
                <c:pt idx="9">
                  <c:v>3.2619273744184518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0-E14F-A0AD-941F888ECC4F}"/>
            </c:ext>
          </c:extLst>
        </c:ser>
        <c:ser>
          <c:idx val="1"/>
          <c:order val="1"/>
          <c:tx>
            <c:strRef>
              <c:f>Total_RI!$N$3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Total_RI!$N$4:$N$13</c:f>
              <c:numCache>
                <c:formatCode>General</c:formatCode>
                <c:ptCount val="10"/>
                <c:pt idx="0">
                  <c:v>0.94025664111590246</c:v>
                </c:pt>
                <c:pt idx="1">
                  <c:v>1.2196717976648039</c:v>
                </c:pt>
                <c:pt idx="2">
                  <c:v>1.3474638828057268</c:v>
                </c:pt>
                <c:pt idx="3">
                  <c:v>1.5783606018984639</c:v>
                </c:pt>
                <c:pt idx="4">
                  <c:v>1.721358072018413</c:v>
                </c:pt>
                <c:pt idx="5">
                  <c:v>1.9879527847023932</c:v>
                </c:pt>
                <c:pt idx="6">
                  <c:v>2.230234931656033</c:v>
                </c:pt>
                <c:pt idx="7">
                  <c:v>2.456945487450056</c:v>
                </c:pt>
                <c:pt idx="8">
                  <c:v>2.5801663704346911</c:v>
                </c:pt>
                <c:pt idx="9">
                  <c:v>2.62146353409979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0-E14F-A0AD-941F888EC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53380620557"/>
              <c:y val="0.83755169805389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Total_RI!$B$17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5453021919893"/>
          <c:y val="5.8613173409634955E-2"/>
          <c:w val="0.80672425689426264"/>
          <c:h val="0.6923991077027216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Total_RI!$P$3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2DB485">
                <a:alpha val="80000"/>
              </a:srgbClr>
            </a:solidFill>
          </c:spPr>
          <c:invertIfNegative val="0"/>
          <c:cat>
            <c:strRef>
              <c:f>Total_RI!$H$4:$H$13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Total_RI!$P$4:$P$13</c:f>
              <c:numCache>
                <c:formatCode>General</c:formatCode>
                <c:ptCount val="10"/>
                <c:pt idx="0">
                  <c:v>1.1938452142369511</c:v>
                </c:pt>
                <c:pt idx="1">
                  <c:v>1.4747042157401891</c:v>
                </c:pt>
                <c:pt idx="2">
                  <c:v>1.6194477815085528</c:v>
                </c:pt>
                <c:pt idx="3">
                  <c:v>1.85800791144064</c:v>
                </c:pt>
                <c:pt idx="4">
                  <c:v>1.9811414248851151</c:v>
                </c:pt>
                <c:pt idx="5">
                  <c:v>2.2394952136805251</c:v>
                </c:pt>
                <c:pt idx="6">
                  <c:v>2.4730071775410392</c:v>
                </c:pt>
                <c:pt idx="7">
                  <c:v>2.6791403717687019</c:v>
                </c:pt>
                <c:pt idx="8">
                  <c:v>2.7969880189703851</c:v>
                </c:pt>
                <c:pt idx="9">
                  <c:v>2.8209993128726092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3-8E48-BF15-F6D9BA6C289F}"/>
            </c:ext>
          </c:extLst>
        </c:ser>
        <c:ser>
          <c:idx val="3"/>
          <c:order val="1"/>
          <c:tx>
            <c:strRef>
              <c:f>Total_RI!$Q$3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2DB485">
                <a:alpha val="50000"/>
              </a:srgbClr>
            </a:solidFill>
          </c:spPr>
          <c:invertIfNegative val="0"/>
          <c:cat>
            <c:strRef>
              <c:f>Total_RI!$H$4:$H$13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Total_RI!$Q$4:$Q$13</c:f>
              <c:numCache>
                <c:formatCode>General</c:formatCode>
                <c:ptCount val="10"/>
                <c:pt idx="0">
                  <c:v>0.81781231272161059</c:v>
                </c:pt>
                <c:pt idx="1">
                  <c:v>1.044242232092079</c:v>
                </c:pt>
                <c:pt idx="2">
                  <c:v>1.1953416411188249</c:v>
                </c:pt>
                <c:pt idx="3">
                  <c:v>1.418538200833479</c:v>
                </c:pt>
                <c:pt idx="4">
                  <c:v>1.5300241980144871</c:v>
                </c:pt>
                <c:pt idx="5">
                  <c:v>1.750322482292608</c:v>
                </c:pt>
                <c:pt idx="6">
                  <c:v>1.97876573982225</c:v>
                </c:pt>
                <c:pt idx="7">
                  <c:v>2.1258073846134429</c:v>
                </c:pt>
                <c:pt idx="8">
                  <c:v>2.227699754906983</c:v>
                </c:pt>
                <c:pt idx="9">
                  <c:v>2.1548108473067118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3-8E48-BF15-F6D9BA6C2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33030370844931134"/>
              <c:y val="0.85731338275810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Total_RI!$B$17</c:f>
              <c:strCache>
                <c:ptCount val="1"/>
                <c:pt idx="0">
                  <c:v>Percentage of disposable income</c:v>
                </c:pt>
              </c:strCache>
            </c:strRef>
          </c:tx>
          <c:layout>
            <c:manualLayout>
              <c:xMode val="edge"/>
              <c:yMode val="edge"/>
              <c:x val="3.3672868406047156E-2"/>
              <c:y val="0.1389553088763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60000000000000009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7867844611855647"/>
          <c:y val="0.91005787731557652"/>
          <c:w val="0.46936456329527393"/>
          <c:h val="8.6286883077498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Total_RI!$I$3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Total_RI!$I$4:$I$13</c:f>
              <c:numCache>
                <c:formatCode>General</c:formatCode>
                <c:ptCount val="10"/>
                <c:pt idx="0">
                  <c:v>0.11546119560293441</c:v>
                </c:pt>
                <c:pt idx="1">
                  <c:v>0.16580056131036741</c:v>
                </c:pt>
                <c:pt idx="2">
                  <c:v>0.14487658146622509</c:v>
                </c:pt>
                <c:pt idx="3">
                  <c:v>0.15340599089933921</c:v>
                </c:pt>
                <c:pt idx="4">
                  <c:v>0.18430597180473479</c:v>
                </c:pt>
                <c:pt idx="5">
                  <c:v>0.22769186653664739</c:v>
                </c:pt>
                <c:pt idx="6">
                  <c:v>0.24186022872094431</c:v>
                </c:pt>
                <c:pt idx="7">
                  <c:v>0.3177735064760045</c:v>
                </c:pt>
                <c:pt idx="8">
                  <c:v>0.33799696612554009</c:v>
                </c:pt>
                <c:pt idx="9">
                  <c:v>0.4409280623471114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0-E14F-A0AD-941F888ECC4F}"/>
            </c:ext>
          </c:extLst>
        </c:ser>
        <c:ser>
          <c:idx val="1"/>
          <c:order val="1"/>
          <c:tx>
            <c:strRef>
              <c:f>Total_RI!$J$3</c:f>
              <c:strCache>
                <c:ptCount val="1"/>
              </c:strCache>
            </c:strRef>
          </c:tx>
          <c:spPr>
            <a:solidFill>
              <a:srgbClr val="0070C0">
                <a:alpha val="60000"/>
              </a:srgbClr>
            </a:solidFill>
            <a:ln>
              <a:noFill/>
            </a:ln>
            <a:effectLst/>
          </c:spPr>
          <c:invertIfNegative val="0"/>
          <c:val>
            <c:numRef>
              <c:f>Total_RI!$J$4:$J$13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6950-E14F-A0AD-941F888ECC4F}"/>
            </c:ext>
          </c:extLst>
        </c:ser>
        <c:ser>
          <c:idx val="2"/>
          <c:order val="2"/>
          <c:tx>
            <c:strRef>
              <c:f>Total_RI!$K$3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Total_RI!$K$4:$K$13</c:f>
              <c:numCache>
                <c:formatCode>General</c:formatCode>
                <c:ptCount val="10"/>
                <c:pt idx="0">
                  <c:v>0.1224443329902786</c:v>
                </c:pt>
                <c:pt idx="1">
                  <c:v>0.1754295687980976</c:v>
                </c:pt>
                <c:pt idx="2">
                  <c:v>0.15212224264745899</c:v>
                </c:pt>
                <c:pt idx="3">
                  <c:v>0.15982240350054849</c:v>
                </c:pt>
                <c:pt idx="4">
                  <c:v>0.19133387646538161</c:v>
                </c:pt>
                <c:pt idx="5">
                  <c:v>0.2376303111288931</c:v>
                </c:pt>
                <c:pt idx="6">
                  <c:v>0.2514691906544948</c:v>
                </c:pt>
                <c:pt idx="7">
                  <c:v>0.33113810829398443</c:v>
                </c:pt>
                <c:pt idx="8">
                  <c:v>0.35246662812922402</c:v>
                </c:pt>
                <c:pt idx="9">
                  <c:v>0.46665267855856774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9-8C47-86B5-97DDE821C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Total_RI!$B$14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726353380620557"/>
              <c:y val="0.83755169805389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</c:scaling>
        <c:delete val="0"/>
        <c:axPos val="l"/>
        <c:title>
          <c:tx>
            <c:strRef>
              <c:f>Total_RI!$B$17</c:f>
              <c:strCache>
                <c:ptCount val="1"/>
                <c:pt idx="0">
                  <c:v>Percentage of disposable income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Total_AI!$I$2</c:f>
              <c:strCache>
                <c:ptCount val="1"/>
                <c:pt idx="0">
                  <c:v>Baseline </c:v>
                </c:pt>
              </c:strCache>
            </c:strRef>
          </c:tx>
          <c:spPr>
            <a:solidFill>
              <a:srgbClr val="FFA764">
                <a:alpha val="70424"/>
              </a:srgbClr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A75-4A2F-9D1A-3FA2BED5352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A75-4A2F-9D1A-3FA2BED5352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A75-4A2F-9D1A-3FA2BED5352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75-4A2F-9D1A-3FA2BED5352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75-4A2F-9D1A-3FA2BED5352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75-4A2F-9D1A-3FA2BED5352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75-4A2F-9D1A-3FA2BED5352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75-4A2F-9D1A-3FA2BED53528}"/>
                </c:ext>
              </c:extLst>
            </c:dLbl>
            <c:dLbl>
              <c:idx val="9"/>
              <c:layout>
                <c:manualLayout>
                  <c:x val="-3.3583153209518275E-2"/>
                  <c:y val="2.0433163764889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75-4A2F-9D1A-3FA2BED535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Total_AI!$I$3:$I$12</c:f>
              <c:numCache>
                <c:formatCode>0.0</c:formatCode>
                <c:ptCount val="10"/>
                <c:pt idx="0">
                  <c:v>0.98764750303763316</c:v>
                </c:pt>
                <c:pt idx="1">
                  <c:v>2.1190336767679212</c:v>
                </c:pt>
                <c:pt idx="2">
                  <c:v>2.2304376555625054</c:v>
                </c:pt>
                <c:pt idx="3">
                  <c:v>2.8344312933493669</c:v>
                </c:pt>
                <c:pt idx="4">
                  <c:v>3.967143903891571</c:v>
                </c:pt>
                <c:pt idx="5">
                  <c:v>5.7644159188130732</c:v>
                </c:pt>
                <c:pt idx="6">
                  <c:v>7.3612563381522458</c:v>
                </c:pt>
                <c:pt idx="7">
                  <c:v>11.63404946609147</c:v>
                </c:pt>
                <c:pt idx="8">
                  <c:v>16.16657102589183</c:v>
                </c:pt>
                <c:pt idx="9">
                  <c:v>46.935013218442364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C-BF43-B7D7-A3F2FF2D1C82}"/>
            </c:ext>
          </c:extLst>
        </c:ser>
        <c:ser>
          <c:idx val="0"/>
          <c:order val="1"/>
          <c:tx>
            <c:strRef>
              <c:f>Total_AI!$K$2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ED7D31"/>
            </a:solidFill>
          </c:spPr>
          <c:invertIfNegative val="0"/>
          <c:dLbls>
            <c:dLbl>
              <c:idx val="0"/>
              <c:layout>
                <c:manualLayout>
                  <c:x val="3.358315320951815E-2"/>
                  <c:y val="-4.08663275297785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75-4A2F-9D1A-3FA2BED5352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75-4A2F-9D1A-3FA2BED5352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75-4A2F-9D1A-3FA2BED5352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75-4A2F-9D1A-3FA2BED5352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75-4A2F-9D1A-3FA2BED5352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75-4A2F-9D1A-3FA2BED5352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75-4A2F-9D1A-3FA2BED5352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5-4A2F-9D1A-3FA2BED5352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5-4A2F-9D1A-3FA2BED535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Total_AI!$K$3:$K$12</c:f>
              <c:numCache>
                <c:formatCode>0.0</c:formatCode>
                <c:ptCount val="10"/>
                <c:pt idx="0">
                  <c:v>0.993860163596894</c:v>
                </c:pt>
                <c:pt idx="1">
                  <c:v>2.1272574897014538</c:v>
                </c:pt>
                <c:pt idx="2">
                  <c:v>2.221686798410492</c:v>
                </c:pt>
                <c:pt idx="3">
                  <c:v>2.8021229795842495</c:v>
                </c:pt>
                <c:pt idx="4">
                  <c:v>3.9077901398791086</c:v>
                </c:pt>
                <c:pt idx="5">
                  <c:v>5.7074882315618165</c:v>
                </c:pt>
                <c:pt idx="6">
                  <c:v>7.2650610821089616</c:v>
                </c:pt>
                <c:pt idx="7">
                  <c:v>11.499839507907835</c:v>
                </c:pt>
                <c:pt idx="8">
                  <c:v>15.995975934029339</c:v>
                </c:pt>
                <c:pt idx="9">
                  <c:v>47.478917673219861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C-BF43-B7D7-A3F2FF2D1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overlay val="0"/>
          <c:txPr>
            <a:bodyPr/>
            <a:lstStyle/>
            <a:p>
              <a:pPr>
                <a:defRPr b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Total_AI!$B$16</c:f>
              <c:strCache>
                <c:ptCount val="1"/>
                <c:pt idx="0">
                  <c:v>Percentage of total tax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0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Total_AI!$M$2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70D5E4"/>
            </a:solidFill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6C9-41BA-B209-64F509601FE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6C9-41BA-B209-64F509601FE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6C9-41BA-B209-64F509601FE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6C9-41BA-B209-64F509601FE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6C9-41BA-B209-64F509601FE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6C9-41BA-B209-64F509601FE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6C9-41BA-B209-64F509601FE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C9-41BA-B209-64F509601FEA}"/>
                </c:ext>
              </c:extLst>
            </c:dLbl>
            <c:dLbl>
              <c:idx val="9"/>
              <c:layout>
                <c:manualLayout>
                  <c:x val="-4.108840045337437E-2"/>
                  <c:y val="1.63365273173749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6C9-41BA-B209-64F509601F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Total_AI!$M$3:$M$12</c:f>
              <c:numCache>
                <c:formatCode>0.0</c:formatCode>
                <c:ptCount val="10"/>
                <c:pt idx="0">
                  <c:v>1.3362826730175859</c:v>
                </c:pt>
                <c:pt idx="1">
                  <c:v>2.4363644288633437</c:v>
                </c:pt>
                <c:pt idx="2">
                  <c:v>3.1573305204964215</c:v>
                </c:pt>
                <c:pt idx="3">
                  <c:v>4.3047781469700501</c:v>
                </c:pt>
                <c:pt idx="4">
                  <c:v>5.4028709513191098</c:v>
                </c:pt>
                <c:pt idx="5">
                  <c:v>7.2454327551294693</c:v>
                </c:pt>
                <c:pt idx="6">
                  <c:v>9.5856844325212958</c:v>
                </c:pt>
                <c:pt idx="7">
                  <c:v>12.796521986630474</c:v>
                </c:pt>
                <c:pt idx="8">
                  <c:v>17.40692183823581</c:v>
                </c:pt>
                <c:pt idx="9">
                  <c:v>36.32781226681643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2-F94B-8545-75CBD7058283}"/>
            </c:ext>
          </c:extLst>
        </c:ser>
        <c:ser>
          <c:idx val="1"/>
          <c:order val="1"/>
          <c:tx>
            <c:strRef>
              <c:f>Total_AI!$N$2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0070C0">
                <a:alpha val="60000"/>
              </a:srgbClr>
            </a:solidFill>
          </c:spPr>
          <c:invertIfNegative val="0"/>
          <c:dLbls>
            <c:dLbl>
              <c:idx val="0"/>
              <c:layout>
                <c:manualLayout>
                  <c:x val="3.7664367082259842E-2"/>
                  <c:y val="-1.63365273173749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6C9-41BA-B209-64F509601FE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6C9-41BA-B209-64F509601FE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6C9-41BA-B209-64F509601FE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6C9-41BA-B209-64F509601FE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6C9-41BA-B209-64F509601FE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6C9-41BA-B209-64F509601FE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6C9-41BA-B209-64F509601FE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6C9-41BA-B209-64F509601FE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C9-41BA-B209-64F509601F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Total_AI!$N$3:$N$12</c:f>
              <c:numCache>
                <c:formatCode>0.0</c:formatCode>
                <c:ptCount val="10"/>
                <c:pt idx="0">
                  <c:v>1.1942688948568545</c:v>
                </c:pt>
                <c:pt idx="1">
                  <c:v>2.2585967108729768</c:v>
                </c:pt>
                <c:pt idx="2">
                  <c:v>3.0028035134143818</c:v>
                </c:pt>
                <c:pt idx="3">
                  <c:v>4.2069342871928459</c:v>
                </c:pt>
                <c:pt idx="4">
                  <c:v>5.3472208696766614</c:v>
                </c:pt>
                <c:pt idx="5">
                  <c:v>7.2739305272492665</c:v>
                </c:pt>
                <c:pt idx="6">
                  <c:v>9.8040704867960162</c:v>
                </c:pt>
                <c:pt idx="7">
                  <c:v>13.065823636206343</c:v>
                </c:pt>
                <c:pt idx="8">
                  <c:v>17.841464583293881</c:v>
                </c:pt>
                <c:pt idx="9">
                  <c:v>36.004886490440768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2-F94B-8545-75CBD7058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408893401766872"/>
              <c:y val="0.8235058388300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Total_AI!$B$17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  <c:majorUnit val="10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Total_AI!$P$2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2DB485">
                <a:alpha val="80000"/>
              </a:srgbClr>
            </a:solidFill>
          </c:spPr>
          <c:invertIfNegative val="0"/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Total_AI!$P$3:$P$12</c:f>
              <c:numCache>
                <c:formatCode>0.0</c:formatCode>
                <c:ptCount val="10"/>
                <c:pt idx="0">
                  <c:v>1.3362826730175859</c:v>
                </c:pt>
                <c:pt idx="1">
                  <c:v>2.4363644288633437</c:v>
                </c:pt>
                <c:pt idx="2">
                  <c:v>3.1573305204964215</c:v>
                </c:pt>
                <c:pt idx="3">
                  <c:v>4.3047781469700501</c:v>
                </c:pt>
                <c:pt idx="4">
                  <c:v>5.4028709513191098</c:v>
                </c:pt>
                <c:pt idx="5">
                  <c:v>7.2454327551294693</c:v>
                </c:pt>
                <c:pt idx="6">
                  <c:v>9.5856844325212958</c:v>
                </c:pt>
                <c:pt idx="7">
                  <c:v>12.796521986630474</c:v>
                </c:pt>
                <c:pt idx="8">
                  <c:v>17.40692183823581</c:v>
                </c:pt>
                <c:pt idx="9">
                  <c:v>36.32781226681643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1-5C4A-85D1-7EC01DE139F7}"/>
            </c:ext>
          </c:extLst>
        </c:ser>
        <c:ser>
          <c:idx val="0"/>
          <c:order val="1"/>
          <c:tx>
            <c:strRef>
              <c:f>Total_AI!$Q$2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rgbClr val="2DB485">
                <a:alpha val="50000"/>
              </a:srgb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Total_AI!$H$3:$H$12</c:f>
              <c:strCache>
                <c:ptCount val="10"/>
                <c:pt idx="0">
                  <c:v>Bottom decile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Top decile</c:v>
                </c:pt>
              </c:strCache>
            </c:strRef>
          </c:cat>
          <c:val>
            <c:numRef>
              <c:f>Total_AI!$Q$3:$Q$12</c:f>
              <c:numCache>
                <c:formatCode>0.0</c:formatCode>
                <c:ptCount val="10"/>
                <c:pt idx="0">
                  <c:v>1.1942688948568545</c:v>
                </c:pt>
                <c:pt idx="1">
                  <c:v>2.2585967108729768</c:v>
                </c:pt>
                <c:pt idx="2">
                  <c:v>3.0028035134143818</c:v>
                </c:pt>
                <c:pt idx="3">
                  <c:v>4.2069342871928459</c:v>
                </c:pt>
                <c:pt idx="4">
                  <c:v>5.3472208696766614</c:v>
                </c:pt>
                <c:pt idx="5">
                  <c:v>7.2739305272492665</c:v>
                </c:pt>
                <c:pt idx="6">
                  <c:v>9.8040704867960162</c:v>
                </c:pt>
                <c:pt idx="7">
                  <c:v>13.065823636206343</c:v>
                </c:pt>
                <c:pt idx="8">
                  <c:v>17.841464583293881</c:v>
                </c:pt>
                <c:pt idx="9">
                  <c:v>36.004886490440768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41-5C4A-85D1-7EC01DE13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514774928"/>
        <c:axId val="1514580624"/>
      </c:barChart>
      <c:catAx>
        <c:axId val="1514774928"/>
        <c:scaling>
          <c:orientation val="minMax"/>
        </c:scaling>
        <c:delete val="0"/>
        <c:axPos val="b"/>
        <c:title>
          <c:tx>
            <c:strRef>
              <c:f>Total_AI!$H$2</c:f>
              <c:strCache>
                <c:ptCount val="1"/>
                <c:pt idx="0">
                  <c:v>Deciles of per capita disposable income</c:v>
                </c:pt>
              </c:strCache>
            </c:strRef>
          </c:tx>
          <c:layout>
            <c:manualLayout>
              <c:xMode val="edge"/>
              <c:yMode val="edge"/>
              <c:x val="0.29689801311554742"/>
              <c:y val="0.81934384745232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580624"/>
        <c:crosses val="autoZero"/>
        <c:auto val="1"/>
        <c:lblAlgn val="ctr"/>
        <c:lblOffset val="100"/>
        <c:noMultiLvlLbl val="0"/>
      </c:catAx>
      <c:valAx>
        <c:axId val="1514580624"/>
        <c:scaling>
          <c:orientation val="minMax"/>
          <c:min val="0"/>
        </c:scaling>
        <c:delete val="0"/>
        <c:axPos val="l"/>
        <c:title>
          <c:tx>
            <c:strRef>
              <c:f>Total_AI!$B$17</c:f>
              <c:strCache>
                <c:ptCount val="1"/>
                <c:pt idx="0">
                  <c:v>Percentage of total subsidy</c:v>
                </c:pt>
              </c:strCache>
            </c:strRef>
          </c:tx>
          <c:layout>
            <c:manualLayout>
              <c:xMode val="edge"/>
              <c:yMode val="edge"/>
              <c:x val="1.2698403175800644E-2"/>
              <c:y val="0.17928192935757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7492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>
              <a:solidFill>
                <a:schemeClr val="bg2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Sheet1!$J$15:$J$15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Sheet1!$I$16:$I$18</c:f>
              <c:strCache>
                <c:ptCount val="3"/>
                <c:pt idx="0">
                  <c:v>Electricity</c:v>
                </c:pt>
                <c:pt idx="1">
                  <c:v>Fuel</c:v>
                </c:pt>
                <c:pt idx="2">
                  <c:v>Total</c:v>
                </c:pt>
              </c:strCache>
            </c:strRef>
          </c:cat>
          <c:val>
            <c:numRef>
              <c:f>Sheet1!$J$16:$J$18</c:f>
              <c:numCache>
                <c:formatCode>General</c:formatCode>
                <c:ptCount val="3"/>
                <c:pt idx="0">
                  <c:v>0.72028354473960565</c:v>
                </c:pt>
                <c:pt idx="1">
                  <c:v>1.1051136306939213</c:v>
                </c:pt>
                <c:pt idx="2">
                  <c:v>1.825397175433527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6-48EE-8166-F6AAD2C48E6B}"/>
            </c:ext>
          </c:extLst>
        </c:ser>
        <c:ser>
          <c:idx val="1"/>
          <c:order val="1"/>
          <c:tx>
            <c:strRef>
              <c:f>Sheet1!$K$15:$K$15</c:f>
              <c:strCache>
                <c:ptCount val="1"/>
                <c:pt idx="0">
                  <c:v>Subsidies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Sheet1!$I$16:$I$18</c:f>
              <c:strCache>
                <c:ptCount val="3"/>
                <c:pt idx="0">
                  <c:v>Electricity</c:v>
                </c:pt>
                <c:pt idx="1">
                  <c:v>Fuel</c:v>
                </c:pt>
                <c:pt idx="2">
                  <c:v>Total</c:v>
                </c:pt>
              </c:strCache>
            </c:strRef>
          </c:cat>
          <c:val>
            <c:numRef>
              <c:f>Sheet1!$K$16:$K$18</c:f>
              <c:numCache>
                <c:formatCode>General</c:formatCode>
                <c:ptCount val="3"/>
                <c:pt idx="0">
                  <c:v>34.357557797900995</c:v>
                </c:pt>
                <c:pt idx="1">
                  <c:v>23.217237733125899</c:v>
                </c:pt>
                <c:pt idx="2">
                  <c:v>57.574795531026894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6-48EE-8166-F6AAD2C48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3104976"/>
        <c:axId val="743108304"/>
      </c:barChart>
      <c:lineChart>
        <c:grouping val="stacked"/>
        <c:varyColors val="0"/>
        <c:ser>
          <c:idx val="2"/>
          <c:order val="2"/>
          <c:tx>
            <c:strRef>
              <c:f>Sheet1!$L$15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Sheet1!$L$16:$L$18</c:f>
              <c:numCache>
                <c:formatCode>0.0</c:formatCode>
                <c:ptCount val="3"/>
                <c:pt idx="0">
                  <c:v>35.077841342640603</c:v>
                </c:pt>
                <c:pt idx="1">
                  <c:v>24.32235136381982</c:v>
                </c:pt>
                <c:pt idx="2">
                  <c:v>59.400192706460423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5-4517-9216-9755F92AD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3104976"/>
        <c:axId val="743108304"/>
      </c:lineChart>
      <c:catAx>
        <c:axId val="7431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08304"/>
        <c:crosses val="autoZero"/>
        <c:auto val="1"/>
        <c:lblAlgn val="ctr"/>
        <c:lblOffset val="100"/>
        <c:noMultiLvlLbl val="0"/>
      </c:catAx>
      <c:valAx>
        <c:axId val="743108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Fiscal gains from households  (bn CFA)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049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Sheet1!$V$43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[2]elec_pmts_info!$AP$14:$AP$19</c:f>
              <c:numCache>
                <c:formatCode>General</c:formatCode>
                <c:ptCount val="6"/>
              </c:numCache>
            </c:numRef>
          </c:cat>
          <c:val>
            <c:numRef>
              <c:f>Sheet1!$V$44:$V$49</c:f>
              <c:numCache>
                <c:formatCode>General</c:formatCode>
                <c:ptCount val="6"/>
                <c:pt idx="0">
                  <c:v>476</c:v>
                </c:pt>
                <c:pt idx="1">
                  <c:v>890</c:v>
                </c:pt>
                <c:pt idx="2">
                  <c:v>665</c:v>
                </c:pt>
                <c:pt idx="3">
                  <c:v>497</c:v>
                </c:pt>
                <c:pt idx="4">
                  <c:v>410</c:v>
                </c:pt>
                <c:pt idx="5">
                  <c:v>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B-45BF-B658-D203124D86B1}"/>
            </c:ext>
          </c:extLst>
        </c:ser>
        <c:ser>
          <c:idx val="1"/>
          <c:order val="1"/>
          <c:tx>
            <c:strRef>
              <c:f>Sheet1!$W$43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>
                <a:alpha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3715833314688132E-2"/>
                  <c:y val="7.8703703703703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6B-45BF-B658-D203124D86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[2]elec_pmts_info!$AP$14:$AP$19</c:f>
              <c:numCache>
                <c:formatCode>General</c:formatCode>
                <c:ptCount val="6"/>
              </c:numCache>
            </c:numRef>
          </c:cat>
          <c:val>
            <c:numRef>
              <c:f>Sheet1!$W$44:$W$49</c:f>
              <c:numCache>
                <c:formatCode>General</c:formatCode>
                <c:ptCount val="6"/>
                <c:pt idx="0">
                  <c:v>476</c:v>
                </c:pt>
                <c:pt idx="1">
                  <c:v>990</c:v>
                </c:pt>
                <c:pt idx="2">
                  <c:v>665</c:v>
                </c:pt>
                <c:pt idx="3">
                  <c:v>497</c:v>
                </c:pt>
                <c:pt idx="4">
                  <c:v>410</c:v>
                </c:pt>
                <c:pt idx="5">
                  <c:v>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6B-45BF-B658-D203124D8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4932080"/>
        <c:axId val="1594934160"/>
      </c:barChart>
      <c:lineChart>
        <c:grouping val="stacked"/>
        <c:varyColors val="0"/>
        <c:ser>
          <c:idx val="2"/>
          <c:order val="2"/>
          <c:tx>
            <c:strRef>
              <c:f>Sheet1!$X$43</c:f>
              <c:strCache>
                <c:ptCount val="1"/>
                <c:pt idx="0">
                  <c:v>Market prices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[2]elec_pmts_info!$AP$14:$AP$19</c:f>
              <c:numCache>
                <c:formatCode>General</c:formatCode>
                <c:ptCount val="6"/>
              </c:numCache>
            </c:numRef>
          </c:cat>
          <c:val>
            <c:numRef>
              <c:f>Sheet1!$X$44:$X$49</c:f>
              <c:numCache>
                <c:formatCode>0</c:formatCode>
                <c:ptCount val="6"/>
                <c:pt idx="0">
                  <c:v>820.20213850000005</c:v>
                </c:pt>
                <c:pt idx="1">
                  <c:v>1055.3151574036956</c:v>
                </c:pt>
                <c:pt idx="2">
                  <c:v>1015.2989063801895</c:v>
                </c:pt>
                <c:pt idx="3">
                  <c:v>845.57386364253443</c:v>
                </c:pt>
                <c:pt idx="4">
                  <c:v>877.49860795238874</c:v>
                </c:pt>
                <c:pt idx="5">
                  <c:v>1032.7079930337932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6B-45BF-B658-D203124D8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932080"/>
        <c:axId val="1594934160"/>
      </c:lineChart>
      <c:catAx>
        <c:axId val="159493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934160"/>
        <c:crosses val="autoZero"/>
        <c:auto val="1"/>
        <c:lblAlgn val="ctr"/>
        <c:lblOffset val="100"/>
        <c:noMultiLvlLbl val="0"/>
      </c:catAx>
      <c:valAx>
        <c:axId val="15949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2022 retail price CFA per liter/Kg</a:t>
                </a:r>
              </a:p>
            </c:rich>
          </c:tx>
          <c:layout>
            <c:manualLayout>
              <c:xMode val="edge"/>
              <c:yMode val="edge"/>
              <c:x val="1.5896666659886594E-2"/>
              <c:y val="7.25612423447069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93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Sheet1!$Q$43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5">
                <a:alpha val="5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Sheet1!$O$44:$O$47</c:f>
              <c:strCache>
                <c:ptCount val="4"/>
                <c:pt idx="0">
                  <c:v>Low tension</c:v>
                </c:pt>
                <c:pt idx="1">
                  <c:v>Medium tension</c:v>
                </c:pt>
                <c:pt idx="2">
                  <c:v>High tension</c:v>
                </c:pt>
                <c:pt idx="3">
                  <c:v>Weighted Mean</c:v>
                </c:pt>
              </c:strCache>
            </c:strRef>
          </c:cat>
          <c:val>
            <c:numRef>
              <c:f>Sheet1!$Q$44:$Q$47</c:f>
              <c:numCache>
                <c:formatCode>0.0</c:formatCode>
                <c:ptCount val="4"/>
                <c:pt idx="0">
                  <c:v>143.09020000000001</c:v>
                </c:pt>
                <c:pt idx="1">
                  <c:v>114.2822</c:v>
                </c:pt>
                <c:pt idx="2">
                  <c:v>85.270979999999994</c:v>
                </c:pt>
                <c:pt idx="3">
                  <c:v>120.321197096478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8-477D-A656-889AEA4BCFBC}"/>
            </c:ext>
          </c:extLst>
        </c:ser>
        <c:ser>
          <c:idx val="2"/>
          <c:order val="2"/>
          <c:tx>
            <c:strRef>
              <c:f>Sheet1!$R$43</c:f>
              <c:strCache>
                <c:ptCount val="1"/>
                <c:pt idx="0">
                  <c:v>Reform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Sheet1!$O$44:$O$47</c:f>
              <c:strCache>
                <c:ptCount val="4"/>
                <c:pt idx="0">
                  <c:v>Low tension</c:v>
                </c:pt>
                <c:pt idx="1">
                  <c:v>Medium tension</c:v>
                </c:pt>
                <c:pt idx="2">
                  <c:v>High tension</c:v>
                </c:pt>
                <c:pt idx="3">
                  <c:v>Weighted Mean</c:v>
                </c:pt>
              </c:strCache>
            </c:strRef>
          </c:cat>
          <c:val>
            <c:numRef>
              <c:f>Sheet1!$R$44:$R$47</c:f>
              <c:numCache>
                <c:formatCode>0.0</c:formatCode>
                <c:ptCount val="4"/>
                <c:pt idx="0">
                  <c:v>166.87179123999999</c:v>
                </c:pt>
                <c:pt idx="1">
                  <c:v>136.5100879</c:v>
                </c:pt>
                <c:pt idx="2">
                  <c:v>99.690302717999998</c:v>
                </c:pt>
                <c:pt idx="3">
                  <c:v>141.92821043429794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8-477D-A656-889AEA4BC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939584"/>
        <c:axId val="1593949152"/>
      </c:barChart>
      <c:lineChart>
        <c:grouping val="stacked"/>
        <c:varyColors val="0"/>
        <c:ser>
          <c:idx val="0"/>
          <c:order val="0"/>
          <c:tx>
            <c:strRef>
              <c:f>Sheet1!$P$43</c:f>
              <c:strCache>
                <c:ptCount val="1"/>
                <c:pt idx="0">
                  <c:v>Production Cost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Sheet1!$O$44:$O$47</c:f>
              <c:strCache>
                <c:ptCount val="4"/>
                <c:pt idx="0">
                  <c:v>Low tension</c:v>
                </c:pt>
                <c:pt idx="1">
                  <c:v>Medium tension</c:v>
                </c:pt>
                <c:pt idx="2">
                  <c:v>High tension</c:v>
                </c:pt>
                <c:pt idx="3">
                  <c:v>Weighted Mean</c:v>
                </c:pt>
              </c:strCache>
            </c:strRef>
          </c:cat>
          <c:val>
            <c:numRef>
              <c:f>Sheet1!$P$44:$P$47</c:f>
              <c:numCache>
                <c:formatCode>0.0</c:formatCode>
                <c:ptCount val="4"/>
                <c:pt idx="0">
                  <c:v>158.4</c:v>
                </c:pt>
                <c:pt idx="1">
                  <c:v>137.19999999999999</c:v>
                </c:pt>
                <c:pt idx="2">
                  <c:v>124.1</c:v>
                </c:pt>
                <c:pt idx="3">
                  <c:v>142.89477113000001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8-477D-A656-889AEA4BC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939584"/>
        <c:axId val="1593949152"/>
      </c:lineChart>
      <c:catAx>
        <c:axId val="15939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49152"/>
        <c:crosses val="autoZero"/>
        <c:auto val="1"/>
        <c:lblAlgn val="ctr"/>
        <c:lblOffset val="100"/>
        <c:noMultiLvlLbl val="0"/>
      </c:catAx>
      <c:valAx>
        <c:axId val="15939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39584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92076149639751"/>
          <c:y val="3.6366637137755627E-2"/>
          <c:w val="0.86797229547968069"/>
          <c:h val="0.751803038085006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raw microdata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Sheet1!$P$2:$R$2</c:f>
              <c:strCache>
                <c:ptCount val="3"/>
                <c:pt idx="0">
                  <c:v>Bracket 1 </c:v>
                </c:pt>
                <c:pt idx="1">
                  <c:v>Bracket 2</c:v>
                </c:pt>
                <c:pt idx="2">
                  <c:v>Bracket 2</c:v>
                </c:pt>
              </c:strCache>
            </c:strRef>
          </c:cat>
          <c:val>
            <c:numRef>
              <c:f>Sheet1!$P$3:$R$3</c:f>
              <c:numCache>
                <c:formatCode>_(* #,##0.00_);_(* \(#,##0.00\);_(* "-"??_);_(@_)</c:formatCode>
                <c:ptCount val="3"/>
                <c:pt idx="0">
                  <c:v>21.36480098306799</c:v>
                </c:pt>
                <c:pt idx="1">
                  <c:v>23.777274354826798</c:v>
                </c:pt>
                <c:pt idx="2">
                  <c:v>54.800704420601519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0-41F7-A4A4-461194335D17}"/>
            </c:ext>
          </c:extLst>
        </c:ser>
        <c:ser>
          <c:idx val="3"/>
          <c:order val="1"/>
          <c:tx>
            <c:strRef>
              <c:f>Sheet1!$O$4</c:f>
              <c:strCache>
                <c:ptCount val="1"/>
                <c:pt idx="0">
                  <c:v>Only uprated by prepaid composition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Sheet1!$P$4:$R$4</c:f>
              <c:numCache>
                <c:formatCode>_(* #,##0.00_);_(* \(#,##0.00\);_(* "-"??_);_(@_)</c:formatCode>
                <c:ptCount val="3"/>
                <c:pt idx="0">
                  <c:v>35.246743856046287</c:v>
                </c:pt>
                <c:pt idx="1">
                  <c:v>37.352229196867746</c:v>
                </c:pt>
                <c:pt idx="2">
                  <c:v>27.36045619801089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A0-41F7-A4A4-461194335D17}"/>
            </c:ext>
          </c:extLst>
        </c:ser>
        <c:ser>
          <c:idx val="1"/>
          <c:order val="2"/>
          <c:tx>
            <c:strRef>
              <c:f>Sheet1!$O$5</c:f>
              <c:strCache>
                <c:ptCount val="1"/>
                <c:pt idx="0">
                  <c:v>Uprated by all components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Sheet1!$P$2:$R$2</c:f>
              <c:strCache>
                <c:ptCount val="3"/>
                <c:pt idx="0">
                  <c:v>Bracket 1 </c:v>
                </c:pt>
                <c:pt idx="1">
                  <c:v>Bracket 2</c:v>
                </c:pt>
                <c:pt idx="2">
                  <c:v>Bracket 2</c:v>
                </c:pt>
              </c:strCache>
            </c:strRef>
          </c:cat>
          <c:val>
            <c:numRef>
              <c:f>Sheet1!$P$5:$R$5</c:f>
              <c:numCache>
                <c:formatCode>_(* #,##0.00_);_(* \(#,##0.00\);_(* "-"??_);_(@_)</c:formatCode>
                <c:ptCount val="3"/>
                <c:pt idx="0">
                  <c:v>27.063019966380143</c:v>
                </c:pt>
                <c:pt idx="1">
                  <c:v>33.934685179694128</c:v>
                </c:pt>
                <c:pt idx="2">
                  <c:v>38.945085192409827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A0-41F7-A4A4-46119433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9426048"/>
        <c:axId val="1019423552"/>
      </c:barChart>
      <c:lineChart>
        <c:grouping val="stacked"/>
        <c:varyColors val="0"/>
        <c:ser>
          <c:idx val="2"/>
          <c:order val="3"/>
          <c:tx>
            <c:strRef>
              <c:f>Sheet1!$O$6</c:f>
              <c:strCache>
                <c:ptCount val="1"/>
                <c:pt idx="0">
                  <c:v>Administrative data (IMF 2022)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0"/>
            <c:spPr>
              <a:solidFill>
                <a:schemeClr val="accent3"/>
              </a:solidFill>
              <a:ln w="63500">
                <a:noFill/>
                <a:prstDash val="dash"/>
              </a:ln>
              <a:effectLst/>
            </c:spPr>
          </c:marker>
          <c:dLbls>
            <c:dLbl>
              <c:idx val="0"/>
              <c:layout>
                <c:manualLayout>
                  <c:x val="7.2416050686742922E-2"/>
                  <c:y val="-2.5101972646097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1A0-41F7-A4A4-461194335D17}"/>
                </c:ext>
              </c:extLst>
            </c:dLbl>
            <c:dLbl>
              <c:idx val="1"/>
              <c:layout>
                <c:manualLayout>
                  <c:x val="8.350259535093658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A0-41F7-A4A4-461194335D17}"/>
                </c:ext>
              </c:extLst>
            </c:dLbl>
            <c:dLbl>
              <c:idx val="2"/>
              <c:layout>
                <c:manualLayout>
                  <c:x val="7.0221624908356803E-2"/>
                  <c:y val="-2.5101972646097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A0-41F7-A4A4-461194335D17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Sheet1!$P$2:$R$2</c:f>
              <c:strCache>
                <c:ptCount val="3"/>
                <c:pt idx="0">
                  <c:v>Bracket 1 </c:v>
                </c:pt>
                <c:pt idx="1">
                  <c:v>Bracket 2</c:v>
                </c:pt>
                <c:pt idx="2">
                  <c:v>Bracket 2</c:v>
                </c:pt>
              </c:strCache>
            </c:strRef>
          </c:cat>
          <c:val>
            <c:numRef>
              <c:f>Sheet1!$P$6:$R$6</c:f>
              <c:numCache>
                <c:formatCode>General</c:formatCode>
                <c:ptCount val="3"/>
                <c:pt idx="0">
                  <c:v>30.771368524426936</c:v>
                </c:pt>
                <c:pt idx="1">
                  <c:v>27.795761928739566</c:v>
                </c:pt>
                <c:pt idx="2">
                  <c:v>41.432812714895768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A0-41F7-A4A4-46119433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426048"/>
        <c:axId val="1019423552"/>
      </c:lineChart>
      <c:catAx>
        <c:axId val="10194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423552"/>
        <c:crosses val="autoZero"/>
        <c:auto val="1"/>
        <c:lblAlgn val="ctr"/>
        <c:lblOffset val="100"/>
        <c:noMultiLvlLbl val="0"/>
      </c:catAx>
      <c:valAx>
        <c:axId val="10194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residential</a:t>
                </a:r>
                <a:r>
                  <a:rPr lang="en-US" baseline="0"/>
                  <a:t> consumption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4260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081093029849296"/>
          <c:y val="0.82858922698899085"/>
          <c:w val="0.75974126710026957"/>
          <c:h val="0.15633671080557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702953</xdr:colOff>
      <xdr:row>14</xdr:row>
      <xdr:rowOff>112806</xdr:rowOff>
    </xdr:from>
    <xdr:to>
      <xdr:col>10</xdr:col>
      <xdr:colOff>914400</xdr:colOff>
      <xdr:row>30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FFB12F-5AD2-4902-8E2D-92310353F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330760</xdr:colOff>
      <xdr:row>30</xdr:row>
      <xdr:rowOff>155314</xdr:rowOff>
    </xdr:from>
    <xdr:to>
      <xdr:col>10</xdr:col>
      <xdr:colOff>1039906</xdr:colOff>
      <xdr:row>49</xdr:row>
      <xdr:rowOff>35859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CAE67-E733-422B-A25C-6653F3139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394448</xdr:colOff>
      <xdr:row>15</xdr:row>
      <xdr:rowOff>80683</xdr:rowOff>
    </xdr:from>
    <xdr:to>
      <xdr:col>16</xdr:col>
      <xdr:colOff>959225</xdr:colOff>
      <xdr:row>29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976AF3-E128-4E6E-8471-46B4B74B7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26894</xdr:colOff>
      <xdr:row>14</xdr:row>
      <xdr:rowOff>80682</xdr:rowOff>
    </xdr:from>
    <xdr:to>
      <xdr:col>23</xdr:col>
      <xdr:colOff>251946</xdr:colOff>
      <xdr:row>31</xdr:row>
      <xdr:rowOff>17930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A96768-53EE-4DE3-A8FA-0CA1A4B27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478836</xdr:colOff>
      <xdr:row>14</xdr:row>
      <xdr:rowOff>112806</xdr:rowOff>
    </xdr:from>
    <xdr:to>
      <xdr:col>12</xdr:col>
      <xdr:colOff>224117</xdr:colOff>
      <xdr:row>31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375E2-C881-7A43-8605-9B86672F2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405466</xdr:colOff>
      <xdr:row>32</xdr:row>
      <xdr:rowOff>95549</xdr:rowOff>
    </xdr:from>
    <xdr:to>
      <xdr:col>12</xdr:col>
      <xdr:colOff>418352</xdr:colOff>
      <xdr:row>48</xdr:row>
      <xdr:rowOff>41575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6F30C-29A4-3B4F-AFC6-032FDA114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101389</xdr:colOff>
      <xdr:row>15</xdr:row>
      <xdr:rowOff>11904</xdr:rowOff>
    </xdr:from>
    <xdr:to>
      <xdr:col>19</xdr:col>
      <xdr:colOff>851648</xdr:colOff>
      <xdr:row>31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646863-BAAF-E344-94F3-16B628BE2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14941</xdr:colOff>
      <xdr:row>30</xdr:row>
      <xdr:rowOff>149411</xdr:rowOff>
    </xdr:from>
    <xdr:to>
      <xdr:col>19</xdr:col>
      <xdr:colOff>986118</xdr:colOff>
      <xdr:row>47</xdr:row>
      <xdr:rowOff>59765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2A8787-7FBA-6441-ABFD-BE5895E93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152401</xdr:colOff>
      <xdr:row>17</xdr:row>
      <xdr:rowOff>24841</xdr:rowOff>
    </xdr:from>
    <xdr:to>
      <xdr:col>11</xdr:col>
      <xdr:colOff>289911</xdr:colOff>
      <xdr:row>33</xdr:row>
      <xdr:rowOff>47703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8A6788-576A-D549-8F17-E931090B8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171621</xdr:colOff>
      <xdr:row>33</xdr:row>
      <xdr:rowOff>118534</xdr:rowOff>
    </xdr:from>
    <xdr:to>
      <xdr:col>11</xdr:col>
      <xdr:colOff>178594</xdr:colOff>
      <xdr:row>49</xdr:row>
      <xdr:rowOff>145205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78DE734-8354-AB4F-8A23-3F081ECD9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118532</xdr:colOff>
      <xdr:row>15</xdr:row>
      <xdr:rowOff>135466</xdr:rowOff>
    </xdr:from>
    <xdr:to>
      <xdr:col>18</xdr:col>
      <xdr:colOff>880532</xdr:colOff>
      <xdr:row>31</xdr:row>
      <xdr:rowOff>164042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9A0FE3EE-67E9-5842-82C4-315EC3D56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113553</xdr:colOff>
      <xdr:row>33</xdr:row>
      <xdr:rowOff>150904</xdr:rowOff>
    </xdr:from>
    <xdr:to>
      <xdr:col>18</xdr:col>
      <xdr:colOff>853282</xdr:colOff>
      <xdr:row>50</xdr:row>
      <xdr:rowOff>79374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6C3E66-63C6-CC70-9DAA-F80550196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25</xdr:col>
      <xdr:colOff>255060</xdr:colOff>
      <xdr:row>32</xdr:row>
      <xdr:rowOff>123264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08D4464C-959E-46DA-B38D-53F597436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1845160</xdr:colOff>
      <xdr:row>33</xdr:row>
      <xdr:rowOff>16920</xdr:rowOff>
    </xdr:from>
    <xdr:to>
      <xdr:col>25</xdr:col>
      <xdr:colOff>102335</xdr:colOff>
      <xdr:row>50</xdr:row>
      <xdr:rowOff>177387</xdr:rowOff>
    </xdr:to>
    <xdr:graphicFrame macro="">
      <xdr:nvGraphicFramePr>
        <xdr:cNvPr id="8" name="Gráfico 1">
          <a:extLst>
            <a:ext uri="{FF2B5EF4-FFF2-40B4-BE49-F238E27FC236}">
              <a16:creationId xmlns:a16="http://schemas.microsoft.com/office/drawing/2014/main" id="{BDEA8EB7-DB3B-4C3C-933D-1BD9982D1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13</xdr:row>
      <xdr:rowOff>39370</xdr:rowOff>
    </xdr:from>
    <xdr:to>
      <xdr:col>8</xdr:col>
      <xdr:colOff>1358900</xdr:colOff>
      <xdr:row>28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22AB8D-2A9C-9D41-AC6A-33D9D5DB8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177800</xdr:colOff>
      <xdr:row>13</xdr:row>
      <xdr:rowOff>83185</xdr:rowOff>
    </xdr:from>
    <xdr:to>
      <xdr:col>14</xdr:col>
      <xdr:colOff>685800</xdr:colOff>
      <xdr:row>28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4F4C54DF-2F79-674A-B135-713E9752E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702954</xdr:colOff>
      <xdr:row>14</xdr:row>
      <xdr:rowOff>112806</xdr:rowOff>
    </xdr:from>
    <xdr:to>
      <xdr:col>11</xdr:col>
      <xdr:colOff>212912</xdr:colOff>
      <xdr:row>30</xdr:row>
      <xdr:rowOff>37951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D3162-1594-B749-96FC-5F4D977ED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569820</xdr:colOff>
      <xdr:row>31</xdr:row>
      <xdr:rowOff>155314</xdr:rowOff>
    </xdr:from>
    <xdr:to>
      <xdr:col>11</xdr:col>
      <xdr:colOff>149412</xdr:colOff>
      <xdr:row>47</xdr:row>
      <xdr:rowOff>101339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5EFBA-645E-B141-9BB0-D92943461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504801</xdr:colOff>
      <xdr:row>14</xdr:row>
      <xdr:rowOff>101551</xdr:rowOff>
    </xdr:from>
    <xdr:to>
      <xdr:col>19</xdr:col>
      <xdr:colOff>522942</xdr:colOff>
      <xdr:row>32</xdr:row>
      <xdr:rowOff>14941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EB83F7-CAC1-564F-B561-66D43ECC0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508000</xdr:colOff>
      <xdr:row>31</xdr:row>
      <xdr:rowOff>59765</xdr:rowOff>
    </xdr:from>
    <xdr:to>
      <xdr:col>19</xdr:col>
      <xdr:colOff>600848</xdr:colOff>
      <xdr:row>48</xdr:row>
      <xdr:rowOff>164353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E4BC04-D77D-C944-8715-45C2D0C17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702954</xdr:colOff>
      <xdr:row>14</xdr:row>
      <xdr:rowOff>112806</xdr:rowOff>
    </xdr:from>
    <xdr:to>
      <xdr:col>11</xdr:col>
      <xdr:colOff>14941</xdr:colOff>
      <xdr:row>30</xdr:row>
      <xdr:rowOff>37951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A362F0-ECAB-474F-9D06-F34CA3175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719231</xdr:colOff>
      <xdr:row>30</xdr:row>
      <xdr:rowOff>35785</xdr:rowOff>
    </xdr:from>
    <xdr:to>
      <xdr:col>11</xdr:col>
      <xdr:colOff>119529</xdr:colOff>
      <xdr:row>45</xdr:row>
      <xdr:rowOff>176045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4FB41B-1E14-AF4F-8E0C-B9AC36E41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1207035</xdr:colOff>
      <xdr:row>15</xdr:row>
      <xdr:rowOff>11903</xdr:rowOff>
    </xdr:from>
    <xdr:to>
      <xdr:col>19</xdr:col>
      <xdr:colOff>119529</xdr:colOff>
      <xdr:row>35</xdr:row>
      <xdr:rowOff>92229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077ED2-3884-0D45-AC95-9B050C897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567766</xdr:colOff>
      <xdr:row>14</xdr:row>
      <xdr:rowOff>194235</xdr:rowOff>
    </xdr:from>
    <xdr:to>
      <xdr:col>24</xdr:col>
      <xdr:colOff>720377</xdr:colOff>
      <xdr:row>35</xdr:row>
      <xdr:rowOff>80325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5F872A-025C-1A46-B1C6-B8C840C90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677334</xdr:colOff>
      <xdr:row>16</xdr:row>
      <xdr:rowOff>143373</xdr:rowOff>
    </xdr:from>
    <xdr:to>
      <xdr:col>10</xdr:col>
      <xdr:colOff>1079522</xdr:colOff>
      <xdr:row>32</xdr:row>
      <xdr:rowOff>166236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834131-0F49-904E-8E2A-410FA2DEB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23030</xdr:colOff>
      <xdr:row>33</xdr:row>
      <xdr:rowOff>20745</xdr:rowOff>
    </xdr:from>
    <xdr:to>
      <xdr:col>11</xdr:col>
      <xdr:colOff>457199</xdr:colOff>
      <xdr:row>49</xdr:row>
      <xdr:rowOff>41701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E3E3E4D3-E68C-764A-A1BB-F8C1AAB4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911438</xdr:colOff>
      <xdr:row>15</xdr:row>
      <xdr:rowOff>139277</xdr:rowOff>
    </xdr:from>
    <xdr:to>
      <xdr:col>18</xdr:col>
      <xdr:colOff>806027</xdr:colOff>
      <xdr:row>31</xdr:row>
      <xdr:rowOff>162138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6640543-3FF5-444B-A49A-3BD1229B5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1012826</xdr:colOff>
      <xdr:row>31</xdr:row>
      <xdr:rowOff>135465</xdr:rowOff>
    </xdr:from>
    <xdr:to>
      <xdr:col>18</xdr:col>
      <xdr:colOff>1130300</xdr:colOff>
      <xdr:row>50</xdr:row>
      <xdr:rowOff>135466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BC82F1-4FB4-362D-75D0-E1D9BAE71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101600</xdr:colOff>
      <xdr:row>32</xdr:row>
      <xdr:rowOff>63500</xdr:rowOff>
    </xdr:from>
    <xdr:to>
      <xdr:col>23</xdr:col>
      <xdr:colOff>984079</xdr:colOff>
      <xdr:row>48</xdr:row>
      <xdr:rowOff>80646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CA4E5F49-0576-48E8-9B7C-1EA6067CF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308610</xdr:colOff>
      <xdr:row>15</xdr:row>
      <xdr:rowOff>38100</xdr:rowOff>
    </xdr:from>
    <xdr:to>
      <xdr:col>23</xdr:col>
      <xdr:colOff>817478</xdr:colOff>
      <xdr:row>31</xdr:row>
      <xdr:rowOff>62868</xdr:rowOff>
    </xdr:to>
    <xdr:graphicFrame macro="">
      <xdr:nvGraphicFramePr>
        <xdr:cNvPr id="8" name="Gráfico 1">
          <a:extLst>
            <a:ext uri="{FF2B5EF4-FFF2-40B4-BE49-F238E27FC236}">
              <a16:creationId xmlns:a16="http://schemas.microsoft.com/office/drawing/2014/main" id="{4C5031E9-C947-4620-88FB-37A854D5C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569820</xdr:colOff>
      <xdr:row>31</xdr:row>
      <xdr:rowOff>155314</xdr:rowOff>
    </xdr:from>
    <xdr:to>
      <xdr:col>11</xdr:col>
      <xdr:colOff>149412</xdr:colOff>
      <xdr:row>47</xdr:row>
      <xdr:rowOff>101339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3598CB-A0F5-BA44-8B23-FAC31A19E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818565</xdr:colOff>
      <xdr:row>14</xdr:row>
      <xdr:rowOff>116492</xdr:rowOff>
    </xdr:from>
    <xdr:to>
      <xdr:col>18</xdr:col>
      <xdr:colOff>433295</xdr:colOff>
      <xdr:row>32</xdr:row>
      <xdr:rowOff>29882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E7D913-9458-B44C-943B-AA44F552F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642471</xdr:colOff>
      <xdr:row>15</xdr:row>
      <xdr:rowOff>44823</xdr:rowOff>
    </xdr:from>
    <xdr:to>
      <xdr:col>11</xdr:col>
      <xdr:colOff>222063</xdr:colOff>
      <xdr:row>30</xdr:row>
      <xdr:rowOff>185084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4DC644-90DE-624B-A824-D5B073A9E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677334</xdr:colOff>
      <xdr:row>16</xdr:row>
      <xdr:rowOff>143373</xdr:rowOff>
    </xdr:from>
    <xdr:to>
      <xdr:col>10</xdr:col>
      <xdr:colOff>1079522</xdr:colOff>
      <xdr:row>32</xdr:row>
      <xdr:rowOff>166236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72D4E1-6843-7841-8FE5-AC8EF8D24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19221</xdr:colOff>
      <xdr:row>33</xdr:row>
      <xdr:rowOff>16935</xdr:rowOff>
    </xdr:from>
    <xdr:to>
      <xdr:col>10</xdr:col>
      <xdr:colOff>1100667</xdr:colOff>
      <xdr:row>49</xdr:row>
      <xdr:rowOff>43606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FC9B732-67F2-9B4A-8B4A-3AF016AFE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270934</xdr:colOff>
      <xdr:row>16</xdr:row>
      <xdr:rowOff>50801</xdr:rowOff>
    </xdr:from>
    <xdr:to>
      <xdr:col>17</xdr:col>
      <xdr:colOff>67733</xdr:colOff>
      <xdr:row>32</xdr:row>
      <xdr:rowOff>79378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3A8B7189-3D28-8A48-8D6F-91C57A39B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224790</xdr:colOff>
      <xdr:row>28</xdr:row>
      <xdr:rowOff>19050</xdr:rowOff>
    </xdr:from>
    <xdr:to>
      <xdr:col>9</xdr:col>
      <xdr:colOff>342900</xdr:colOff>
      <xdr:row>45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B46E5-3C03-490C-8A9B-E844765D9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352425</xdr:colOff>
      <xdr:row>51</xdr:row>
      <xdr:rowOff>180975</xdr:rowOff>
    </xdr:from>
    <xdr:to>
      <xdr:col>10</xdr:col>
      <xdr:colOff>390527</xdr:colOff>
      <xdr:row>66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CE56E9-00CA-4EBB-9DF5-BCBA82DC7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485775</xdr:colOff>
      <xdr:row>49</xdr:row>
      <xdr:rowOff>133349</xdr:rowOff>
    </xdr:from>
    <xdr:to>
      <xdr:col>18</xdr:col>
      <xdr:colOff>504825</xdr:colOff>
      <xdr:row>67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4DD95A-DFCD-4D56-ABC4-DAE9CD7AC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209551</xdr:colOff>
      <xdr:row>11</xdr:row>
      <xdr:rowOff>155257</xdr:rowOff>
    </xdr:from>
    <xdr:to>
      <xdr:col>20</xdr:col>
      <xdr:colOff>358142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B9A1F-1A58-47C1-B4BB-1E9814BDE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_results_scenario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_results_scenario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-BaU Reform"/>
      <sheetName val="Carburants - BaU Reform"/>
      <sheetName val="Fuels_pmts_info"/>
      <sheetName val="elec_pmts_info"/>
      <sheetName val="labels"/>
      <sheetName val="single_policy"/>
      <sheetName val="policies"/>
      <sheetName val="Branches_Dist"/>
      <sheetName val="Elec_Coverage"/>
      <sheetName val="Elec_RI"/>
      <sheetName val="Elec_RI_Con"/>
      <sheetName val="Elec_AI"/>
      <sheetName val="Fuels_Coverage"/>
      <sheetName val="Fuels_RI"/>
      <sheetName val="Fuels_RI_Con"/>
      <sheetName val="Fuels_AI"/>
      <sheetName val="Total_RI"/>
      <sheetName val="Total_AI"/>
      <sheetName val="Marginal Contributions"/>
      <sheetName val="sta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I3" t="str">
            <v>VAT</v>
          </cell>
          <cell r="K3" t="str">
            <v>Subsidies</v>
          </cell>
        </row>
        <row r="4">
          <cell r="I4">
            <v>0.52220799509305893</v>
          </cell>
          <cell r="K4">
            <v>16.588417293506019</v>
          </cell>
        </row>
        <row r="5">
          <cell r="I5">
            <v>2.512926597044332</v>
          </cell>
          <cell r="K5">
            <v>27.028550352957421</v>
          </cell>
        </row>
        <row r="6">
          <cell r="I6">
            <v>3.1559364885235301</v>
          </cell>
          <cell r="K6">
            <v>35.1923932260054</v>
          </cell>
        </row>
        <row r="7">
          <cell r="I7">
            <v>5.3896738088686309</v>
          </cell>
          <cell r="K7">
            <v>47.922812384183871</v>
          </cell>
        </row>
        <row r="8">
          <cell r="I8">
            <v>3.4473341076220749</v>
          </cell>
          <cell r="K8">
            <v>54.494813774874842</v>
          </cell>
        </row>
        <row r="9">
          <cell r="I9">
            <v>11.6408694642302</v>
          </cell>
          <cell r="K9">
            <v>65.580975541773327</v>
          </cell>
        </row>
        <row r="10">
          <cell r="I10">
            <v>8.3573441949780047</v>
          </cell>
          <cell r="K10">
            <v>75.980724519189408</v>
          </cell>
        </row>
        <row r="11">
          <cell r="I11">
            <v>14.586034676651671</v>
          </cell>
          <cell r="K11">
            <v>83.97875079607013</v>
          </cell>
        </row>
        <row r="12">
          <cell r="I12">
            <v>21.480269446910249</v>
          </cell>
          <cell r="K12">
            <v>89.76454541193803</v>
          </cell>
        </row>
      </sheetData>
      <sheetData sheetId="9">
        <row r="4">
          <cell r="I4">
            <v>-1.149028515130032E-3</v>
          </cell>
          <cell r="J4">
            <v>0.48090457062219694</v>
          </cell>
          <cell r="L4">
            <v>0.28264227846050638</v>
          </cell>
          <cell r="M4">
            <v>0.1982622889013464</v>
          </cell>
          <cell r="Q4">
            <v>0.68648536214843869</v>
          </cell>
        </row>
        <row r="5">
          <cell r="I5">
            <v>-8.5600181188349982E-3</v>
          </cell>
          <cell r="J5">
            <v>0.62575830982531921</v>
          </cell>
          <cell r="L5">
            <v>0.41121227850726744</v>
          </cell>
          <cell r="M5">
            <v>0.21454602817614141</v>
          </cell>
          <cell r="Q5">
            <v>1.029037662639174</v>
          </cell>
        </row>
        <row r="6">
          <cell r="I6">
            <v>-1.113099244008417E-2</v>
          </cell>
          <cell r="J6">
            <v>0.75216130512987533</v>
          </cell>
          <cell r="L6">
            <v>0.53723781324477915</v>
          </cell>
          <cell r="M6">
            <v>0.21492349418356149</v>
          </cell>
          <cell r="Q6">
            <v>1.3564834069331688</v>
          </cell>
        </row>
        <row r="7">
          <cell r="I7">
            <v>-5.7128706926344273E-3</v>
          </cell>
          <cell r="J7">
            <v>0.90323730333993735</v>
          </cell>
          <cell r="L7">
            <v>0.68235252259593249</v>
          </cell>
          <cell r="M7">
            <v>0.22088477937030671</v>
          </cell>
          <cell r="Q7">
            <v>1.699810192187666</v>
          </cell>
        </row>
        <row r="8">
          <cell r="I8">
            <v>-4.2438069801990341E-3</v>
          </cell>
          <cell r="J8">
            <v>0.94373080995484704</v>
          </cell>
          <cell r="L8">
            <v>0.71288834898545528</v>
          </cell>
          <cell r="M8">
            <v>0.23084245885978522</v>
          </cell>
          <cell r="Q8">
            <v>1.7566909067380929</v>
          </cell>
        </row>
        <row r="9">
          <cell r="I9">
            <v>-1.7764761153737891E-2</v>
          </cell>
          <cell r="J9">
            <v>1.148991930352671</v>
          </cell>
          <cell r="L9">
            <v>0.91894265999900682</v>
          </cell>
          <cell r="M9">
            <v>0.23004926073870108</v>
          </cell>
          <cell r="Q9">
            <v>2.3276750894666769</v>
          </cell>
        </row>
        <row r="10">
          <cell r="I10">
            <v>-2.0505030371028368E-2</v>
          </cell>
          <cell r="J10">
            <v>1.3074848909575221</v>
          </cell>
          <cell r="L10">
            <v>1.072813870313529</v>
          </cell>
          <cell r="M10">
            <v>0.23467101425448558</v>
          </cell>
          <cell r="Q10">
            <v>2.6967934646801797</v>
          </cell>
        </row>
        <row r="11">
          <cell r="I11">
            <v>-2.49430652019909E-2</v>
          </cell>
          <cell r="J11">
            <v>1.3998173908360769</v>
          </cell>
          <cell r="L11">
            <v>1.1548026447820638</v>
          </cell>
          <cell r="M11">
            <v>0.24501474335513351</v>
          </cell>
          <cell r="Q11">
            <v>2.9625869658674091</v>
          </cell>
        </row>
        <row r="12">
          <cell r="I12">
            <v>-3.003990677309101E-2</v>
          </cell>
          <cell r="J12">
            <v>1.491858030812653</v>
          </cell>
          <cell r="L12">
            <v>1.2493001512632289</v>
          </cell>
          <cell r="M12">
            <v>0.24255788282260979</v>
          </cell>
          <cell r="Q12">
            <v>3.2323450733229531</v>
          </cell>
        </row>
        <row r="13">
          <cell r="I13">
            <v>-6.4910256175487901E-2</v>
          </cell>
          <cell r="J13">
            <v>1.498182792471596</v>
          </cell>
          <cell r="L13">
            <v>1.25436486765868</v>
          </cell>
          <cell r="M13">
            <v>0.2438179252578338</v>
          </cell>
          <cell r="Q13">
            <v>3.3772891749556027</v>
          </cell>
        </row>
      </sheetData>
      <sheetData sheetId="10">
        <row r="4">
          <cell r="I4">
            <v>-0.22003273138805021</v>
          </cell>
          <cell r="K4">
            <v>0.48090457062219694</v>
          </cell>
          <cell r="M4">
            <v>1.703853197442496</v>
          </cell>
          <cell r="N4">
            <v>0.1982622889013464</v>
          </cell>
        </row>
        <row r="5">
          <cell r="I5">
            <v>-0.34063940144145749</v>
          </cell>
          <cell r="K5">
            <v>0.62575830982531921</v>
          </cell>
          <cell r="M5">
            <v>1.5213996797363321</v>
          </cell>
          <cell r="N5">
            <v>0.21454602817614141</v>
          </cell>
        </row>
        <row r="6">
          <cell r="I6">
            <v>-0.3527001408476278</v>
          </cell>
          <cell r="K6">
            <v>0.75216130512987533</v>
          </cell>
          <cell r="M6">
            <v>1.5265736825416791</v>
          </cell>
          <cell r="N6">
            <v>0.21492349418356149</v>
          </cell>
        </row>
        <row r="7">
          <cell r="I7">
            <v>-0.105996594510673</v>
          </cell>
          <cell r="K7">
            <v>0.90323730333993735</v>
          </cell>
          <cell r="M7">
            <v>1.423857425406718</v>
          </cell>
          <cell r="N7">
            <v>0.22088477937030671</v>
          </cell>
        </row>
        <row r="8">
          <cell r="I8">
            <v>-0.12310402321654729</v>
          </cell>
          <cell r="K8">
            <v>0.94373080995484704</v>
          </cell>
          <cell r="M8">
            <v>1.3081765026860899</v>
          </cell>
          <cell r="N8">
            <v>0.23084245885978522</v>
          </cell>
        </row>
        <row r="9">
          <cell r="I9">
            <v>-0.15260682381436411</v>
          </cell>
          <cell r="K9">
            <v>1.148991930352671</v>
          </cell>
          <cell r="M9">
            <v>1.401233593138097</v>
          </cell>
          <cell r="N9">
            <v>0.23004926073870108</v>
          </cell>
        </row>
        <row r="10">
          <cell r="I10">
            <v>-0.2453534267901758</v>
          </cell>
          <cell r="K10">
            <v>1.3074848909575221</v>
          </cell>
          <cell r="M10">
            <v>1.4119553045885771</v>
          </cell>
          <cell r="N10">
            <v>0.23467101425448558</v>
          </cell>
        </row>
        <row r="11">
          <cell r="I11">
            <v>-0.17100648500389248</v>
          </cell>
          <cell r="K11">
            <v>1.3998173908360769</v>
          </cell>
          <cell r="M11">
            <v>1.375112911105727</v>
          </cell>
          <cell r="N11">
            <v>0.24501474335513351</v>
          </cell>
        </row>
        <row r="12">
          <cell r="I12">
            <v>-0.13984883591584549</v>
          </cell>
          <cell r="K12">
            <v>1.491858030812653</v>
          </cell>
          <cell r="M12">
            <v>1.391752328862216</v>
          </cell>
          <cell r="N12">
            <v>0.24255788282260979</v>
          </cell>
        </row>
        <row r="13">
          <cell r="I13">
            <v>-0.1933553805963196</v>
          </cell>
          <cell r="K13">
            <v>1.498182792471596</v>
          </cell>
          <cell r="M13">
            <v>1.3165751268632568</v>
          </cell>
          <cell r="N13">
            <v>0.2438179252578338</v>
          </cell>
        </row>
      </sheetData>
      <sheetData sheetId="11">
        <row r="3">
          <cell r="I3">
            <v>8.298569319691626E-2</v>
          </cell>
          <cell r="J3">
            <v>3599176.7264690921</v>
          </cell>
          <cell r="K3">
            <v>1.0683369680446644</v>
          </cell>
          <cell r="L3">
            <v>1443096812.4687891</v>
          </cell>
          <cell r="M3">
            <v>0.76874229238994596</v>
          </cell>
          <cell r="N3">
            <v>2.4021490916188446</v>
          </cell>
        </row>
        <row r="4">
          <cell r="I4">
            <v>0.87228983843876573</v>
          </cell>
          <cell r="J4">
            <v>37832127.012478277</v>
          </cell>
          <cell r="K4">
            <v>2.020222839713484</v>
          </cell>
          <cell r="L4">
            <v>2728892875.253653</v>
          </cell>
          <cell r="M4">
            <v>1.6330760552468855</v>
          </cell>
          <cell r="N4">
            <v>3.7438217932429123</v>
          </cell>
        </row>
        <row r="5">
          <cell r="I5">
            <v>1.3033314542971859</v>
          </cell>
          <cell r="J5">
            <v>56526854.888715461</v>
          </cell>
          <cell r="K5">
            <v>2.9119228520974922</v>
          </cell>
          <cell r="L5">
            <v>3933390598.387712</v>
          </cell>
          <cell r="M5">
            <v>2.546204896056345</v>
          </cell>
          <cell r="N5">
            <v>4.5401195000826435</v>
          </cell>
        </row>
        <row r="6">
          <cell r="I6">
            <v>0.81956222887047481</v>
          </cell>
          <cell r="J6">
            <v>35545275.172243319</v>
          </cell>
          <cell r="K6">
            <v>4.1857331347492464</v>
          </cell>
          <cell r="L6">
            <v>5654038309.3334045</v>
          </cell>
          <cell r="M6">
            <v>3.8742747843674934</v>
          </cell>
          <cell r="N6">
            <v>5.5723630204345547</v>
          </cell>
        </row>
        <row r="7">
          <cell r="I7">
            <v>0.72336260724698342</v>
          </cell>
          <cell r="J7">
            <v>31372996.482941858</v>
          </cell>
          <cell r="K7">
            <v>5.0892226354106587</v>
          </cell>
          <cell r="L7">
            <v>6874461132.3775597</v>
          </cell>
          <cell r="M7">
            <v>4.7042062741396382</v>
          </cell>
          <cell r="N7">
            <v>6.8033368563651804</v>
          </cell>
        </row>
        <row r="8">
          <cell r="I8">
            <v>3.4958747350855681</v>
          </cell>
          <cell r="J8">
            <v>151619761.19564229</v>
          </cell>
          <cell r="K8">
            <v>7.3040336984177321</v>
          </cell>
          <cell r="L8">
            <v>9866201454.8115711</v>
          </cell>
          <cell r="M8">
            <v>7.1580610778935307</v>
          </cell>
          <cell r="N8">
            <v>7.9539116624204009</v>
          </cell>
        </row>
        <row r="9">
          <cell r="I9">
            <v>5.127562288820334</v>
          </cell>
          <cell r="J9">
            <v>222387765.19768259</v>
          </cell>
          <cell r="K9">
            <v>10.01163461969737</v>
          </cell>
          <cell r="L9">
            <v>13523596430.188709</v>
          </cell>
          <cell r="M9">
            <v>10.065203039916755</v>
          </cell>
          <cell r="N9">
            <v>9.7731450017264212</v>
          </cell>
        </row>
        <row r="10">
          <cell r="I10">
            <v>7.1001562705513006</v>
          </cell>
          <cell r="J10">
            <v>307941239.25220692</v>
          </cell>
          <cell r="K10">
            <v>12.935867657615503</v>
          </cell>
          <cell r="L10">
            <v>17473615480.506882</v>
          </cell>
          <cell r="M10">
            <v>13.06333520842596</v>
          </cell>
          <cell r="N10">
            <v>12.368374917380164</v>
          </cell>
        </row>
        <row r="11">
          <cell r="I11">
            <v>11.26423881059802</v>
          </cell>
          <cell r="J11">
            <v>488541875.191576</v>
          </cell>
          <cell r="K11">
            <v>17.938415959188369</v>
          </cell>
          <cell r="L11">
            <v>24230997958.27877</v>
          </cell>
          <cell r="M11">
            <v>18.401386055015212</v>
          </cell>
          <cell r="N11">
            <v>15.877247563315995</v>
          </cell>
        </row>
        <row r="12">
          <cell r="I12">
            <v>69.210636072894488</v>
          </cell>
          <cell r="J12">
            <v>3001738022.319016</v>
          </cell>
          <cell r="K12">
            <v>36.534609635065479</v>
          </cell>
          <cell r="L12">
            <v>49350514197.455254</v>
          </cell>
          <cell r="M12">
            <v>37.785510316548205</v>
          </cell>
          <cell r="N12">
            <v>30.965530593412897</v>
          </cell>
        </row>
      </sheetData>
      <sheetData sheetId="12"/>
      <sheetData sheetId="13">
        <row r="4">
          <cell r="I4">
            <v>-0.11431216708780441</v>
          </cell>
          <cell r="K4">
            <v>0.82840183488469066</v>
          </cell>
          <cell r="M4">
            <v>0.23368629515077141</v>
          </cell>
          <cell r="N4">
            <v>0.59471553816869738</v>
          </cell>
        </row>
        <row r="5">
          <cell r="I5">
            <v>-0.15724054302865351</v>
          </cell>
          <cell r="K5">
            <v>1.0147464667342769</v>
          </cell>
          <cell r="M5">
            <v>0.35898737519319179</v>
          </cell>
          <cell r="N5">
            <v>0.6557590831483836</v>
          </cell>
        </row>
        <row r="6">
          <cell r="I6">
            <v>-0.13374558829975269</v>
          </cell>
          <cell r="K6">
            <v>1.012163055970303</v>
          </cell>
          <cell r="M6">
            <v>0.35480133347532644</v>
          </cell>
          <cell r="N6">
            <v>0.65736171899753348</v>
          </cell>
        </row>
        <row r="7">
          <cell r="I7">
            <v>-0.1476931201748713</v>
          </cell>
          <cell r="K7">
            <v>1.1081765969099191</v>
          </cell>
          <cell r="M7">
            <v>0.40885431836552638</v>
          </cell>
          <cell r="N7">
            <v>0.69932227858924734</v>
          </cell>
        </row>
        <row r="8">
          <cell r="I8">
            <v>-0.18006216487414781</v>
          </cell>
          <cell r="K8">
            <v>1.221716588033358</v>
          </cell>
          <cell r="M8">
            <v>0.50999532459968888</v>
          </cell>
          <cell r="N8">
            <v>0.71172126488924403</v>
          </cell>
        </row>
        <row r="9">
          <cell r="I9">
            <v>-0.20992710498374681</v>
          </cell>
          <cell r="K9">
            <v>1.3181951634141331</v>
          </cell>
          <cell r="M9">
            <v>0.60723216641972677</v>
          </cell>
          <cell r="N9">
            <v>0.71096299388765138</v>
          </cell>
        </row>
        <row r="10">
          <cell r="I10">
            <v>-0.22135519850541172</v>
          </cell>
          <cell r="K10">
            <v>1.407382510578594</v>
          </cell>
          <cell r="M10">
            <v>0.68149702681589752</v>
          </cell>
          <cell r="N10">
            <v>0.72588549257265622</v>
          </cell>
        </row>
        <row r="11">
          <cell r="I11">
            <v>-0.29283044089443977</v>
          </cell>
          <cell r="K11">
            <v>1.5970965041755329</v>
          </cell>
          <cell r="M11">
            <v>0.86465665795214752</v>
          </cell>
          <cell r="N11">
            <v>0.73243984272417151</v>
          </cell>
        </row>
        <row r="12">
          <cell r="I12">
            <v>-0.30795705841950788</v>
          </cell>
          <cell r="K12">
            <v>1.6431269464810379</v>
          </cell>
          <cell r="M12">
            <v>0.91674334012949144</v>
          </cell>
          <cell r="N12">
            <v>0.7263835982922866</v>
          </cell>
        </row>
        <row r="13">
          <cell r="I13">
            <v>-0.3760178044334081</v>
          </cell>
          <cell r="K13">
            <v>1.7637445740626461</v>
          </cell>
          <cell r="M13">
            <v>1.0050703420245219</v>
          </cell>
          <cell r="N13">
            <v>0.75867422940872309</v>
          </cell>
        </row>
      </sheetData>
      <sheetData sheetId="14">
        <row r="4">
          <cell r="I4">
            <v>-0.84814102193789387</v>
          </cell>
          <cell r="K4">
            <v>0.82840183488469066</v>
          </cell>
          <cell r="M4">
            <v>1.7338393473882521</v>
          </cell>
          <cell r="N4">
            <v>0.59471553816869738</v>
          </cell>
        </row>
        <row r="5">
          <cell r="I5">
            <v>-0.73603957449241419</v>
          </cell>
          <cell r="K5">
            <v>1.0147464667342769</v>
          </cell>
          <cell r="M5">
            <v>1.6804121239723511</v>
          </cell>
          <cell r="N5">
            <v>0.6557590831483836</v>
          </cell>
        </row>
        <row r="6">
          <cell r="I6">
            <v>-0.41001308391695129</v>
          </cell>
          <cell r="K6">
            <v>1.012163055970303</v>
          </cell>
          <cell r="M6">
            <v>1.0876858875526301</v>
          </cell>
          <cell r="N6">
            <v>0.65736171899753348</v>
          </cell>
        </row>
        <row r="7">
          <cell r="I7">
            <v>-0.4117491324230535</v>
          </cell>
          <cell r="K7">
            <v>1.1081765969099191</v>
          </cell>
          <cell r="M7">
            <v>1.1398324490341889</v>
          </cell>
          <cell r="N7">
            <v>0.69932227858924734</v>
          </cell>
        </row>
        <row r="8">
          <cell r="I8">
            <v>-0.36246949831652869</v>
          </cell>
          <cell r="K8">
            <v>1.221716588033358</v>
          </cell>
          <cell r="M8">
            <v>1.026632938577787</v>
          </cell>
          <cell r="N8">
            <v>0.71172126488924403</v>
          </cell>
        </row>
        <row r="9">
          <cell r="I9">
            <v>-0.33664836530166631</v>
          </cell>
          <cell r="K9">
            <v>1.3181951634141331</v>
          </cell>
          <cell r="M9">
            <v>0.97378428669140893</v>
          </cell>
          <cell r="N9">
            <v>0.71096299388765138</v>
          </cell>
        </row>
        <row r="10">
          <cell r="I10">
            <v>-0.3328190548229869</v>
          </cell>
          <cell r="K10">
            <v>1.407382510578594</v>
          </cell>
          <cell r="M10">
            <v>1.0246662281301591</v>
          </cell>
          <cell r="N10">
            <v>0.72588549257265622</v>
          </cell>
        </row>
        <row r="11">
          <cell r="I11">
            <v>-0.36910309037220168</v>
          </cell>
          <cell r="K11">
            <v>1.5970965041755329</v>
          </cell>
          <cell r="M11">
            <v>1.089871133568673</v>
          </cell>
          <cell r="N11">
            <v>0.73243984272417151</v>
          </cell>
        </row>
        <row r="12">
          <cell r="I12">
            <v>-0.34441525359171488</v>
          </cell>
          <cell r="K12">
            <v>1.6431269464810379</v>
          </cell>
          <cell r="M12">
            <v>1.0252740807099929</v>
          </cell>
          <cell r="N12">
            <v>0.7263835982922866</v>
          </cell>
        </row>
        <row r="13">
          <cell r="I13">
            <v>-0.41083815132633439</v>
          </cell>
          <cell r="K13">
            <v>1.7637445740626461</v>
          </cell>
          <cell r="M13">
            <v>1.098142791117245</v>
          </cell>
          <cell r="N13">
            <v>0.75867422940872309</v>
          </cell>
        </row>
      </sheetData>
      <sheetData sheetId="15">
        <row r="3">
          <cell r="I3">
            <v>1.1204501820548709</v>
          </cell>
          <cell r="K3">
            <v>1.5664809870232363</v>
          </cell>
          <cell r="M3">
            <v>0.82952946326494226</v>
          </cell>
          <cell r="N3">
            <v>2.3570733517619624</v>
          </cell>
        </row>
        <row r="4">
          <cell r="I4">
            <v>2.302053364376456</v>
          </cell>
          <cell r="J4">
            <v>680134431.37335396</v>
          </cell>
          <cell r="K4">
            <v>2.7938812503896306</v>
          </cell>
          <cell r="L4">
            <v>4392783449.4757509</v>
          </cell>
          <cell r="M4">
            <v>1.913655040372827</v>
          </cell>
          <cell r="N4">
            <v>3.7381768978336121</v>
          </cell>
        </row>
        <row r="5">
          <cell r="I5">
            <v>2.366535124770496</v>
          </cell>
          <cell r="J5">
            <v>699185364.8218199</v>
          </cell>
          <cell r="K5">
            <v>3.3681659200562484</v>
          </cell>
          <cell r="L5">
            <v>5295723827.4346752</v>
          </cell>
          <cell r="M5">
            <v>2.279840742260995</v>
          </cell>
          <cell r="N5">
            <v>4.5357075515274374</v>
          </cell>
        </row>
        <row r="6">
          <cell r="I6">
            <v>3.1302103439312416</v>
          </cell>
          <cell r="J6">
            <v>924810808.16531181</v>
          </cell>
          <cell r="K6">
            <v>4.4070524423537893</v>
          </cell>
          <cell r="L6">
            <v>6929151705.0138054</v>
          </cell>
          <cell r="M6">
            <v>3.1436281567612947</v>
          </cell>
          <cell r="N6">
            <v>5.7624382000073933</v>
          </cell>
        </row>
        <row r="7">
          <cell r="I7">
            <v>4.4433249944727802</v>
          </cell>
          <cell r="J7">
            <v>1312766404.6751249</v>
          </cell>
          <cell r="K7">
            <v>5.6723334667285421</v>
          </cell>
          <cell r="L7">
            <v>8918536737.7649326</v>
          </cell>
          <cell r="M7">
            <v>4.5730905581772987</v>
          </cell>
          <cell r="N7">
            <v>6.8515875504536181</v>
          </cell>
        </row>
        <row r="8">
          <cell r="I8">
            <v>6.0974335743840475</v>
          </cell>
          <cell r="J8">
            <v>1801467585.9061961</v>
          </cell>
          <cell r="K8">
            <v>7.1950873925493513</v>
          </cell>
          <cell r="L8">
            <v>11312743092.110531</v>
          </cell>
          <cell r="M8">
            <v>6.4140788379241735</v>
          </cell>
          <cell r="N8">
            <v>8.0329436084866401</v>
          </cell>
        </row>
        <row r="9">
          <cell r="I9">
            <v>7.6891585129965998</v>
          </cell>
          <cell r="J9">
            <v>2271737716.3813291</v>
          </cell>
          <cell r="K9">
            <v>9.2197408039244362</v>
          </cell>
          <cell r="L9">
            <v>14496079533.18968</v>
          </cell>
          <cell r="M9">
            <v>8.6170748159730657</v>
          </cell>
          <cell r="N9">
            <v>9.8662734338357687</v>
          </cell>
        </row>
        <row r="10">
          <cell r="I10">
            <v>12.299616569594914</v>
          </cell>
          <cell r="J10">
            <v>3633883058.9783502</v>
          </cell>
          <cell r="K10">
            <v>12.676806908010779</v>
          </cell>
          <cell r="L10">
            <v>19931579973.180199</v>
          </cell>
          <cell r="M10">
            <v>13.233095439424675</v>
          </cell>
          <cell r="N10">
            <v>12.080027568018501</v>
          </cell>
        </row>
        <row r="11">
          <cell r="I11">
            <v>16.886224295422405</v>
          </cell>
          <cell r="J11">
            <v>4988981896.3084211</v>
          </cell>
          <cell r="K11">
            <v>16.950302984114863</v>
          </cell>
          <cell r="L11">
            <v>26650742726.390129</v>
          </cell>
          <cell r="M11">
            <v>18.273103139404913</v>
          </cell>
          <cell r="N11">
            <v>15.531219417631538</v>
          </cell>
        </row>
        <row r="12">
          <cell r="I12">
            <v>43.664993037996176</v>
          </cell>
          <cell r="J12">
            <v>12900684958.214741</v>
          </cell>
          <cell r="K12">
            <v>36.150147844849108</v>
          </cell>
          <cell r="L12">
            <v>56838411126.746582</v>
          </cell>
          <cell r="M12">
            <v>40.722903806435809</v>
          </cell>
          <cell r="N12">
            <v>31.244552420443526</v>
          </cell>
        </row>
        <row r="13">
          <cell r="J13">
            <v>29544685709.64592</v>
          </cell>
          <cell r="L13">
            <v>157228710019.9101</v>
          </cell>
        </row>
      </sheetData>
      <sheetData sheetId="16">
        <row r="4">
          <cell r="I4">
            <v>0.11546119560293441</v>
          </cell>
          <cell r="J4">
            <v>1.3093064123510512</v>
          </cell>
          <cell r="L4">
            <v>1.1938452142369511</v>
          </cell>
        </row>
        <row r="5">
          <cell r="I5">
            <v>0.16580056131036741</v>
          </cell>
          <cell r="J5">
            <v>1.640504775530778</v>
          </cell>
          <cell r="L5">
            <v>1.4747042157401891</v>
          </cell>
        </row>
        <row r="6">
          <cell r="I6">
            <v>0.14487658146622509</v>
          </cell>
          <cell r="J6">
            <v>1.7643243556371979</v>
          </cell>
          <cell r="L6">
            <v>1.6194477815085528</v>
          </cell>
        </row>
        <row r="7">
          <cell r="I7">
            <v>0.15340599089933921</v>
          </cell>
          <cell r="J7">
            <v>2.0114139092743599</v>
          </cell>
          <cell r="L7">
            <v>1.85800791144064</v>
          </cell>
        </row>
        <row r="8">
          <cell r="I8">
            <v>0.18430597180473479</v>
          </cell>
          <cell r="J8">
            <v>2.1654474001200339</v>
          </cell>
          <cell r="L8">
            <v>1.9811414248851151</v>
          </cell>
        </row>
        <row r="9">
          <cell r="I9">
            <v>0.22769186653664739</v>
          </cell>
          <cell r="J9">
            <v>2.4671870766976802</v>
          </cell>
          <cell r="L9">
            <v>2.2394952136805251</v>
          </cell>
        </row>
        <row r="10">
          <cell r="I10">
            <v>0.24186022872094431</v>
          </cell>
          <cell r="J10">
            <v>2.714867408069658</v>
          </cell>
          <cell r="L10">
            <v>2.4730071775410392</v>
          </cell>
        </row>
        <row r="11">
          <cell r="I11">
            <v>0.3177735064760045</v>
          </cell>
          <cell r="J11">
            <v>2.9969138831890763</v>
          </cell>
          <cell r="L11">
            <v>2.6791403717687019</v>
          </cell>
        </row>
        <row r="12">
          <cell r="I12">
            <v>0.33799696612554009</v>
          </cell>
          <cell r="J12">
            <v>3.134984982631301</v>
          </cell>
          <cell r="L12">
            <v>2.7969880189703851</v>
          </cell>
        </row>
        <row r="13">
          <cell r="I13">
            <v>0.4409280623471114</v>
          </cell>
          <cell r="J13">
            <v>3.2619273744184518</v>
          </cell>
          <cell r="L13">
            <v>2.8209993128726092</v>
          </cell>
        </row>
      </sheetData>
      <sheetData sheetId="17">
        <row r="3">
          <cell r="I3">
            <v>0.98764750303763316</v>
          </cell>
          <cell r="K3">
            <v>1.3362826730175859</v>
          </cell>
          <cell r="M3">
            <v>1.3362826730175859</v>
          </cell>
        </row>
        <row r="4">
          <cell r="I4">
            <v>2.1190336767679212</v>
          </cell>
          <cell r="K4">
            <v>2.4363644288633437</v>
          </cell>
          <cell r="M4">
            <v>2.4363644288633437</v>
          </cell>
        </row>
        <row r="5">
          <cell r="I5">
            <v>2.2304376555625054</v>
          </cell>
          <cell r="K5">
            <v>3.1573305204964215</v>
          </cell>
          <cell r="M5">
            <v>3.1573305204964215</v>
          </cell>
        </row>
        <row r="6">
          <cell r="I6">
            <v>2.8344312933493669</v>
          </cell>
          <cell r="K6">
            <v>4.3047781469700501</v>
          </cell>
          <cell r="M6">
            <v>4.3047781469700501</v>
          </cell>
        </row>
        <row r="7">
          <cell r="I7">
            <v>3.967143903891571</v>
          </cell>
          <cell r="K7">
            <v>5.4028709513191098</v>
          </cell>
          <cell r="M7">
            <v>5.4028709513191098</v>
          </cell>
        </row>
        <row r="8">
          <cell r="I8">
            <v>5.7644159188130732</v>
          </cell>
          <cell r="K8">
            <v>7.2454327551294693</v>
          </cell>
          <cell r="M8">
            <v>7.2454327551294693</v>
          </cell>
        </row>
        <row r="9">
          <cell r="I9">
            <v>7.3612563381522458</v>
          </cell>
          <cell r="K9">
            <v>9.5856844325212958</v>
          </cell>
          <cell r="M9">
            <v>9.5856844325212958</v>
          </cell>
        </row>
        <row r="10">
          <cell r="I10">
            <v>11.63404946609147</v>
          </cell>
          <cell r="K10">
            <v>12.796521986630474</v>
          </cell>
          <cell r="M10">
            <v>12.796521986630474</v>
          </cell>
        </row>
        <row r="11">
          <cell r="I11">
            <v>16.16657102589183</v>
          </cell>
          <cell r="K11">
            <v>17.40692183823581</v>
          </cell>
          <cell r="M11">
            <v>17.40692183823581</v>
          </cell>
        </row>
        <row r="12">
          <cell r="I12">
            <v>46.935013218442364</v>
          </cell>
          <cell r="K12">
            <v>36.32781226681643</v>
          </cell>
          <cell r="M12">
            <v>36.32781226681643</v>
          </cell>
        </row>
      </sheetData>
      <sheetData sheetId="18">
        <row r="2">
          <cell r="T2">
            <v>38.494498958556925</v>
          </cell>
        </row>
        <row r="3">
          <cell r="T3">
            <v>37.85107</v>
          </cell>
        </row>
        <row r="7">
          <cell r="I7">
            <v>38.517819713341837</v>
          </cell>
          <cell r="J7">
            <v>37.867939232945957</v>
          </cell>
          <cell r="L7">
            <v>38.622991746479144</v>
          </cell>
          <cell r="M7">
            <v>37.747113540115947</v>
          </cell>
          <cell r="O7">
            <v>38.646312501264049</v>
          </cell>
          <cell r="P7">
            <v>37.02664439156122</v>
          </cell>
          <cell r="Q7">
            <v>37.11644464726578</v>
          </cell>
        </row>
        <row r="8">
          <cell r="I8">
            <v>37.834220000000002</v>
          </cell>
          <cell r="J8">
            <v>38.025179999999999</v>
          </cell>
          <cell r="L8">
            <v>37.798830000000002</v>
          </cell>
          <cell r="M8">
            <v>38.009540000000001</v>
          </cell>
          <cell r="O8">
            <v>37.78192</v>
          </cell>
          <cell r="P8">
            <v>38.179479999999998</v>
          </cell>
          <cell r="Q8">
            <v>38.110779999999998</v>
          </cell>
        </row>
        <row r="9">
          <cell r="I9">
            <v>-2.3320754784911912E-2</v>
          </cell>
          <cell r="J9">
            <v>0.62655972561096718</v>
          </cell>
          <cell r="L9">
            <v>-0.12849278792221952</v>
          </cell>
          <cell r="M9">
            <v>0.74738541844097739</v>
          </cell>
          <cell r="O9">
            <v>-0.15181354270712433</v>
          </cell>
          <cell r="P9">
            <v>1.4678545669957046</v>
          </cell>
          <cell r="Q9">
            <v>1.3780543112911445</v>
          </cell>
        </row>
        <row r="10">
          <cell r="I10">
            <v>1.6849999999998033E-2</v>
          </cell>
          <cell r="J10">
            <v>-0.17410999999999888</v>
          </cell>
          <cell r="L10">
            <v>5.2239999999997622E-2</v>
          </cell>
          <cell r="M10">
            <v>-0.15847000000000122</v>
          </cell>
          <cell r="O10">
            <v>6.9150000000000489E-2</v>
          </cell>
          <cell r="P10">
            <v>-0.32840999999999809</v>
          </cell>
          <cell r="Q10">
            <v>-0.25970999999999833</v>
          </cell>
        </row>
        <row r="11">
          <cell r="I11">
            <v>4.3371050934389705</v>
          </cell>
          <cell r="J11">
            <v>135.0788052490623</v>
          </cell>
          <cell r="L11">
            <v>29.544685709645918</v>
          </cell>
          <cell r="M11">
            <v>157.2287100199101</v>
          </cell>
          <cell r="O11">
            <v>33.881790873619558</v>
          </cell>
          <cell r="P11">
            <v>292.3075154203882</v>
          </cell>
          <cell r="Q11">
            <v>258.42572457162731</v>
          </cell>
        </row>
        <row r="12">
          <cell r="I12">
            <v>2.831169324523632E-2</v>
          </cell>
          <cell r="J12">
            <v>0.8817655131137494</v>
          </cell>
          <cell r="L12">
            <v>0.19286138122495156</v>
          </cell>
          <cell r="M12">
            <v>1.0263553479858851</v>
          </cell>
          <cell r="O12">
            <v>0.22117307493062308</v>
          </cell>
          <cell r="P12">
            <v>1.9081208620880443</v>
          </cell>
          <cell r="Q12">
            <v>1.6869477873196932</v>
          </cell>
        </row>
      </sheetData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-BaU Reform"/>
      <sheetName val="Carburants - BaU Reform"/>
      <sheetName val="Fuels_pmts_info"/>
      <sheetName val="elec_pmts_info"/>
      <sheetName val="labels"/>
      <sheetName val="single_policy"/>
      <sheetName val="policies"/>
      <sheetName val="Branches_Dist"/>
      <sheetName val="Elec_Coverage"/>
      <sheetName val="Elec_RI"/>
      <sheetName val="Elec_RI_Con"/>
      <sheetName val="Elec_AI"/>
      <sheetName val="Fuels_Coverage"/>
      <sheetName val="Fuels_RI"/>
      <sheetName val="Fuels_RI_Con"/>
      <sheetName val="Fuels_AI"/>
      <sheetName val="Total_RI"/>
      <sheetName val="Total_AI"/>
      <sheetName val="Marginal Contributions"/>
      <sheetName val="sta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I3" t="str">
            <v>VAT</v>
          </cell>
          <cell r="K3" t="str">
            <v>Subsidies</v>
          </cell>
        </row>
        <row r="4">
          <cell r="I4">
            <v>0.52220799509305893</v>
          </cell>
          <cell r="K4">
            <v>16.588417293506019</v>
          </cell>
        </row>
        <row r="5">
          <cell r="I5">
            <v>2.512926597044332</v>
          </cell>
          <cell r="K5">
            <v>27.028550352957421</v>
          </cell>
        </row>
        <row r="6">
          <cell r="I6">
            <v>3.1559364885235301</v>
          </cell>
          <cell r="K6">
            <v>35.1923932260054</v>
          </cell>
        </row>
        <row r="7">
          <cell r="I7">
            <v>5.3896738088686309</v>
          </cell>
          <cell r="K7">
            <v>47.922812384183871</v>
          </cell>
        </row>
        <row r="8">
          <cell r="I8">
            <v>3.4473341076220749</v>
          </cell>
          <cell r="K8">
            <v>54.494813774874842</v>
          </cell>
        </row>
        <row r="9">
          <cell r="I9">
            <v>11.6408694642302</v>
          </cell>
          <cell r="K9">
            <v>65.580975541773327</v>
          </cell>
        </row>
        <row r="10">
          <cell r="I10">
            <v>8.3573441949780047</v>
          </cell>
          <cell r="K10">
            <v>75.980724519189408</v>
          </cell>
        </row>
        <row r="11">
          <cell r="I11">
            <v>14.586034676651671</v>
          </cell>
          <cell r="K11">
            <v>83.97875079607013</v>
          </cell>
        </row>
        <row r="12">
          <cell r="I12">
            <v>21.480269446910249</v>
          </cell>
          <cell r="K12">
            <v>89.76454541193803</v>
          </cell>
        </row>
      </sheetData>
      <sheetData sheetId="9">
        <row r="4">
          <cell r="I4">
            <v>-1.3400223900571909E-3</v>
          </cell>
          <cell r="J4">
            <v>0.28348323481247029</v>
          </cell>
          <cell r="L4">
            <v>0.27499399295293364</v>
          </cell>
          <cell r="M4">
            <v>8.4892424709797822E-3</v>
          </cell>
        </row>
        <row r="5">
          <cell r="I5">
            <v>-9.9828825119830621E-3</v>
          </cell>
          <cell r="J5">
            <v>0.39815264182414017</v>
          </cell>
          <cell r="L5">
            <v>0.38896615796258427</v>
          </cell>
          <cell r="M5">
            <v>9.1864834999255199E-3</v>
          </cell>
        </row>
        <row r="6">
          <cell r="I6">
            <v>-1.298120069045371E-2</v>
          </cell>
          <cell r="J6">
            <v>0.51327403975517938</v>
          </cell>
          <cell r="L6">
            <v>0.50407139685581404</v>
          </cell>
          <cell r="M6">
            <v>9.2026459288389959E-3</v>
          </cell>
        </row>
        <row r="7">
          <cell r="I7">
            <v>-6.6623442680075621E-3</v>
          </cell>
          <cell r="J7">
            <v>0.65800135852208297</v>
          </cell>
          <cell r="L7">
            <v>0.64854345950801284</v>
          </cell>
          <cell r="M7">
            <v>9.4578976986229215E-3</v>
          </cell>
        </row>
        <row r="8">
          <cell r="I8">
            <v>-4.9491742544943871E-3</v>
          </cell>
          <cell r="J8">
            <v>0.69500366383324952</v>
          </cell>
          <cell r="L8">
            <v>0.68511939038479019</v>
          </cell>
          <cell r="M8">
            <v>9.88426804543149E-3</v>
          </cell>
        </row>
        <row r="9">
          <cell r="I9">
            <v>-2.0717621876505551E-2</v>
          </cell>
          <cell r="J9">
            <v>0.8686326684624629</v>
          </cell>
          <cell r="L9">
            <v>0.85878236458347235</v>
          </cell>
          <cell r="M9">
            <v>9.8503046389138878E-3</v>
          </cell>
        </row>
        <row r="10">
          <cell r="I10">
            <v>-2.3913218867751058E-2</v>
          </cell>
          <cell r="J10">
            <v>1.0207270470573091</v>
          </cell>
          <cell r="L10">
            <v>1.0106788501361441</v>
          </cell>
          <cell r="M10">
            <v>1.004820002444619E-2</v>
          </cell>
        </row>
        <row r="11">
          <cell r="I11">
            <v>-2.9088868972719072E-2</v>
          </cell>
          <cell r="J11">
            <v>1.07596609665297</v>
          </cell>
          <cell r="L11">
            <v>1.0654749888620141</v>
          </cell>
          <cell r="M11">
            <v>1.0491100335841899E-2</v>
          </cell>
        </row>
        <row r="12">
          <cell r="I12">
            <v>-3.5032647514772752E-2</v>
          </cell>
          <cell r="J12">
            <v>1.1532270378673959</v>
          </cell>
          <cell r="L12">
            <v>1.142841144060309</v>
          </cell>
          <cell r="M12">
            <v>1.0385901836696351E-2</v>
          </cell>
        </row>
        <row r="13">
          <cell r="I13">
            <v>-7.5685110447225687E-2</v>
          </cell>
          <cell r="J13">
            <v>1.111581130228795</v>
          </cell>
          <cell r="L13">
            <v>1.1011412826397731</v>
          </cell>
          <cell r="M13">
            <v>1.0439854618607101E-2</v>
          </cell>
        </row>
      </sheetData>
      <sheetData sheetId="10">
        <row r="4">
          <cell r="I4">
            <v>-0.25660702299634369</v>
          </cell>
          <cell r="K4">
            <v>0.28348323481247029</v>
          </cell>
          <cell r="M4">
            <v>1.6577470176168481</v>
          </cell>
          <cell r="N4">
            <v>8.4892424709797822E-3</v>
          </cell>
        </row>
        <row r="5">
          <cell r="I5">
            <v>-0.39726120626542721</v>
          </cell>
          <cell r="K5">
            <v>0.39815264182414017</v>
          </cell>
          <cell r="M5">
            <v>1.4390936727393679</v>
          </cell>
        </row>
        <row r="6">
          <cell r="I6">
            <v>-0.41132642363556626</v>
          </cell>
          <cell r="K6">
            <v>0.51327403975517938</v>
          </cell>
          <cell r="M6">
            <v>1.4323305426222919</v>
          </cell>
        </row>
        <row r="7">
          <cell r="I7">
            <v>-0.12361312584529269</v>
          </cell>
          <cell r="K7">
            <v>0.65800135852208297</v>
          </cell>
          <cell r="M7">
            <v>1.3533084292065751</v>
          </cell>
        </row>
        <row r="8">
          <cell r="I8">
            <v>-0.14356526231535649</v>
          </cell>
          <cell r="K8">
            <v>0.69500366383324952</v>
          </cell>
          <cell r="M8">
            <v>1.2572194359909319</v>
          </cell>
        </row>
        <row r="9">
          <cell r="I9">
            <v>-0.17797314831307232</v>
          </cell>
          <cell r="K9">
            <v>0.8686326684624629</v>
          </cell>
          <cell r="M9">
            <v>1.3094992221279951</v>
          </cell>
        </row>
        <row r="10">
          <cell r="I10">
            <v>-0.2861341870078859</v>
          </cell>
          <cell r="K10">
            <v>1.0207270470573091</v>
          </cell>
          <cell r="M10">
            <v>1.3301779583332221</v>
          </cell>
        </row>
        <row r="11">
          <cell r="I11">
            <v>-0.19942958876467318</v>
          </cell>
          <cell r="K11">
            <v>1.07596609665297</v>
          </cell>
          <cell r="M11">
            <v>1.268743555675603</v>
          </cell>
        </row>
        <row r="12">
          <cell r="I12">
            <v>-0.16309221633070289</v>
          </cell>
          <cell r="K12">
            <v>1.1532270378673959</v>
          </cell>
          <cell r="M12">
            <v>1.273154271339205</v>
          </cell>
        </row>
        <row r="13">
          <cell r="I13">
            <v>-0.2254516342753875</v>
          </cell>
          <cell r="K13">
            <v>1.111581130228795</v>
          </cell>
          <cell r="M13">
            <v>1.1557524140418689</v>
          </cell>
        </row>
      </sheetData>
      <sheetData sheetId="11">
        <row r="3">
          <cell r="I3">
            <v>8.2996182234083449E-2</v>
          </cell>
          <cell r="J3">
            <v>4197439.4904285222</v>
          </cell>
          <cell r="K3">
            <v>0.84597366823748998</v>
          </cell>
          <cell r="L3">
            <v>852075231.75714862</v>
          </cell>
          <cell r="M3">
            <v>0.82940865940687392</v>
          </cell>
          <cell r="N3">
            <v>2.4021490948232493</v>
          </cell>
        </row>
        <row r="4">
          <cell r="I4">
            <v>0.87240012398918632</v>
          </cell>
          <cell r="J4">
            <v>44120664.750084929</v>
          </cell>
          <cell r="K4">
            <v>1.7310628134030634</v>
          </cell>
          <cell r="L4">
            <v>1743548059.8227341</v>
          </cell>
          <cell r="M4">
            <v>1.7096376062934706</v>
          </cell>
          <cell r="N4">
            <v>3.7438218003651862</v>
          </cell>
        </row>
        <row r="5">
          <cell r="I5">
            <v>1.3034953293001015</v>
          </cell>
          <cell r="J5">
            <v>65922824.683211751</v>
          </cell>
          <cell r="K5">
            <v>2.6648454323747628</v>
          </cell>
          <cell r="L5">
            <v>2684065562.1331539</v>
          </cell>
          <cell r="M5">
            <v>2.6448837132576002</v>
          </cell>
          <cell r="N5">
            <v>4.5401195161009049</v>
          </cell>
        </row>
        <row r="6">
          <cell r="I6">
            <v>0.8196486963206272</v>
          </cell>
          <cell r="J6">
            <v>41452820.040698223</v>
          </cell>
          <cell r="K6">
            <v>4.0910178363931271</v>
          </cell>
          <cell r="L6">
            <v>4120524198.264667</v>
          </cell>
          <cell r="M6">
            <v>4.0752493670940177</v>
          </cell>
          <cell r="N6">
            <v>5.5723630361983743</v>
          </cell>
        </row>
        <row r="7">
          <cell r="I7">
            <v>0.72344704450223374</v>
          </cell>
          <cell r="J7">
            <v>36587528.631894678</v>
          </cell>
          <cell r="K7">
            <v>5.0226098790526006</v>
          </cell>
          <cell r="L7">
            <v>5058835324.7870436</v>
          </cell>
          <cell r="M7">
            <v>5.0036545654100237</v>
          </cell>
          <cell r="N7">
            <v>6.8033368682666584</v>
          </cell>
        </row>
        <row r="8">
          <cell r="I8">
            <v>3.4963100020482827</v>
          </cell>
          <cell r="J8">
            <v>176821984.79909101</v>
          </cell>
          <cell r="K8">
            <v>7.4115728718271683</v>
          </cell>
          <cell r="L8">
            <v>7465028652.2561836</v>
          </cell>
          <cell r="M8">
            <v>7.4057998224192421</v>
          </cell>
          <cell r="N8">
            <v>7.953911670739001</v>
          </cell>
        </row>
        <row r="9">
          <cell r="I9">
            <v>5.1281706902202124</v>
          </cell>
          <cell r="J9">
            <v>259351521.83360091</v>
          </cell>
          <cell r="K9">
            <v>10.476983214974391</v>
          </cell>
          <cell r="L9">
            <v>10552548189.370991</v>
          </cell>
          <cell r="M9">
            <v>10.484475358591281</v>
          </cell>
          <cell r="N9">
            <v>9.77314502117021</v>
          </cell>
        </row>
        <row r="10">
          <cell r="I10">
            <v>7.1009826612567117</v>
          </cell>
          <cell r="J10">
            <v>359124290.30942768</v>
          </cell>
          <cell r="K10">
            <v>13.334236667173178</v>
          </cell>
          <cell r="L10">
            <v>13430409509.266979</v>
          </cell>
          <cell r="M10">
            <v>13.344517902718296</v>
          </cell>
          <cell r="N10">
            <v>12.368374927160069</v>
          </cell>
        </row>
        <row r="11">
          <cell r="I11">
            <v>11.265474859558742</v>
          </cell>
          <cell r="J11">
            <v>569738845.58418775</v>
          </cell>
          <cell r="K11">
            <v>18.597216440559293</v>
          </cell>
          <cell r="L11">
            <v>18731348390.123779</v>
          </cell>
          <cell r="M11">
            <v>18.626169689012215</v>
          </cell>
          <cell r="N11">
            <v>15.877247583653432</v>
          </cell>
        </row>
        <row r="12">
          <cell r="I12">
            <v>69.207074410569803</v>
          </cell>
          <cell r="J12">
            <v>3500070718.0559502</v>
          </cell>
          <cell r="K12">
            <v>35.824481176004902</v>
          </cell>
          <cell r="L12">
            <v>36082864333.378593</v>
          </cell>
          <cell r="M12">
            <v>35.876203315796992</v>
          </cell>
          <cell r="N12">
            <v>30.965530481522929</v>
          </cell>
        </row>
      </sheetData>
      <sheetData sheetId="12"/>
      <sheetData sheetId="13">
        <row r="4">
          <cell r="I4">
            <v>-0.12110431060022139</v>
          </cell>
          <cell r="K4">
            <v>0.65677341058925642</v>
          </cell>
          <cell r="M4">
            <v>0.1959521612357944</v>
          </cell>
          <cell r="N4">
            <v>0.46082124805303987</v>
          </cell>
        </row>
        <row r="5">
          <cell r="I5">
            <v>-0.16544668635126608</v>
          </cell>
          <cell r="K5">
            <v>0.82151915165634559</v>
          </cell>
          <cell r="M5">
            <v>0.31339770359732599</v>
          </cell>
          <cell r="N5">
            <v>0.50812144713952345</v>
          </cell>
        </row>
        <row r="6">
          <cell r="I6">
            <v>-0.13914104151884751</v>
          </cell>
          <cell r="K6">
            <v>0.8341898529606343</v>
          </cell>
          <cell r="M6">
            <v>0.32482658587297902</v>
          </cell>
          <cell r="N6">
            <v>0.50936326445940372</v>
          </cell>
        </row>
        <row r="7">
          <cell r="I7">
            <v>-0.15316005931692009</v>
          </cell>
          <cell r="K7">
            <v>0.92035925095478999</v>
          </cell>
          <cell r="M7">
            <v>0.3784824251083222</v>
          </cell>
          <cell r="N7">
            <v>0.54187682280832639</v>
          </cell>
        </row>
        <row r="8">
          <cell r="I8">
            <v>-0.18638470207608299</v>
          </cell>
          <cell r="K8">
            <v>1.026354416284134</v>
          </cell>
          <cell r="M8">
            <v>0.47487011544458263</v>
          </cell>
          <cell r="N8">
            <v>0.55148429712338565</v>
          </cell>
        </row>
        <row r="9">
          <cell r="I9">
            <v>-0.21691269013066561</v>
          </cell>
          <cell r="K9">
            <v>1.119320115660323</v>
          </cell>
          <cell r="M9">
            <v>0.56842337299008716</v>
          </cell>
          <cell r="N9">
            <v>0.55089674844793735</v>
          </cell>
        </row>
        <row r="10">
          <cell r="I10">
            <v>-0.22755597143500078</v>
          </cell>
          <cell r="K10">
            <v>1.2095078870010521</v>
          </cell>
          <cell r="M10">
            <v>0.64704829553246113</v>
          </cell>
          <cell r="N10">
            <v>0.56245958797367435</v>
          </cell>
        </row>
        <row r="11">
          <cell r="I11">
            <v>-0.30204923888749052</v>
          </cell>
          <cell r="K11">
            <v>1.380979398969252</v>
          </cell>
          <cell r="M11">
            <v>0.81344110872333497</v>
          </cell>
          <cell r="N11">
            <v>0.56753829504351683</v>
          </cell>
        </row>
        <row r="12">
          <cell r="I12">
            <v>-0.31743398053268423</v>
          </cell>
          <cell r="K12">
            <v>1.4269393295927719</v>
          </cell>
          <cell r="M12">
            <v>0.8640937761291686</v>
          </cell>
          <cell r="N12">
            <v>0.56284555643705536</v>
          </cell>
        </row>
        <row r="13">
          <cell r="I13">
            <v>-0.39096756871034483</v>
          </cell>
          <cell r="K13">
            <v>1.509882390226531</v>
          </cell>
          <cell r="M13">
            <v>0.92201611962959962</v>
          </cell>
          <cell r="N13">
            <v>0.58786627371021305</v>
          </cell>
        </row>
      </sheetData>
      <sheetData sheetId="14">
        <row r="4">
          <cell r="I4">
            <v>-0.8985354435163545</v>
          </cell>
          <cell r="K4">
            <v>0.65677341058925642</v>
          </cell>
          <cell r="M4">
            <v>1.4538703142055691</v>
          </cell>
          <cell r="N4">
            <v>0.46082124805303987</v>
          </cell>
        </row>
        <row r="5">
          <cell r="I5">
            <v>-0.77445235355728204</v>
          </cell>
          <cell r="K5">
            <v>0.82151915165634559</v>
          </cell>
          <cell r="M5">
            <v>1.467007859166708</v>
          </cell>
          <cell r="N5">
            <v>0.50812144713952345</v>
          </cell>
        </row>
        <row r="6">
          <cell r="I6">
            <v>-0.42655349053232805</v>
          </cell>
          <cell r="K6">
            <v>0.8341898529606343</v>
          </cell>
          <cell r="M6">
            <v>0.99579471670872888</v>
          </cell>
          <cell r="N6">
            <v>0.50936326445940372</v>
          </cell>
        </row>
        <row r="7">
          <cell r="I7">
            <v>-0.4269902448464552</v>
          </cell>
          <cell r="K7">
            <v>0.92035925095478999</v>
          </cell>
          <cell r="M7">
            <v>1.055159576771131</v>
          </cell>
          <cell r="N7">
            <v>0.54187682280832639</v>
          </cell>
        </row>
        <row r="8">
          <cell r="I8">
            <v>-0.37519691881197159</v>
          </cell>
          <cell r="K8">
            <v>1.026354416284134</v>
          </cell>
          <cell r="M8">
            <v>0.95592504194879113</v>
          </cell>
          <cell r="N8">
            <v>0.55148429712338565</v>
          </cell>
        </row>
        <row r="9">
          <cell r="I9">
            <v>-0.34785075777293811</v>
          </cell>
          <cell r="K9">
            <v>1.119320115660323</v>
          </cell>
          <cell r="M9">
            <v>0.91154879371669417</v>
          </cell>
          <cell r="N9">
            <v>0.55089674844793735</v>
          </cell>
        </row>
        <row r="10">
          <cell r="I10">
            <v>-0.34214223945805372</v>
          </cell>
          <cell r="K10">
            <v>1.2095078870010521</v>
          </cell>
          <cell r="M10">
            <v>0.97287076878238998</v>
          </cell>
          <cell r="N10">
            <v>0.56245958797367435</v>
          </cell>
        </row>
        <row r="11">
          <cell r="I11">
            <v>-0.38072308048784231</v>
          </cell>
          <cell r="K11">
            <v>1.380979398969252</v>
          </cell>
          <cell r="M11">
            <v>1.025315626847024</v>
          </cell>
          <cell r="N11">
            <v>0.56753829504351683</v>
          </cell>
        </row>
        <row r="12">
          <cell r="I12">
            <v>-0.35501412263413912</v>
          </cell>
          <cell r="K12">
            <v>1.4269393295927719</v>
          </cell>
          <cell r="M12">
            <v>0.96639147860394614</v>
          </cell>
          <cell r="N12">
            <v>0.56284555643705536</v>
          </cell>
        </row>
        <row r="13">
          <cell r="I13">
            <v>-0.42717230743778761</v>
          </cell>
          <cell r="K13">
            <v>1.509882390226531</v>
          </cell>
          <cell r="M13">
            <v>1.007397505159332</v>
          </cell>
          <cell r="N13">
            <v>0.58786627371021305</v>
          </cell>
        </row>
      </sheetData>
      <sheetData sheetId="15">
        <row r="3">
          <cell r="I3">
            <v>1.1441578257131706</v>
          </cell>
          <cell r="K3">
            <v>1.4560429818906362</v>
          </cell>
          <cell r="M3">
            <v>0.75213277793473032</v>
          </cell>
          <cell r="N3">
            <v>2.3570733407888396</v>
          </cell>
        </row>
        <row r="4">
          <cell r="I4">
            <v>2.3343159908020898</v>
          </cell>
          <cell r="J4">
            <v>715463167.15030646</v>
          </cell>
          <cell r="K4">
            <v>2.6550841899638189</v>
          </cell>
          <cell r="L4">
            <v>3558117413.4241519</v>
          </cell>
          <cell r="M4">
            <v>1.8089417747486289</v>
          </cell>
          <cell r="N4">
            <v>3.7381768884313473</v>
          </cell>
        </row>
        <row r="5">
          <cell r="I5">
            <v>2.3731935317228579</v>
          </cell>
          <cell r="J5">
            <v>727379055.43098021</v>
          </cell>
          <cell r="K5">
            <v>3.2568083661646114</v>
          </cell>
          <cell r="L5">
            <v>4364496841.0563574</v>
          </cell>
          <cell r="M5">
            <v>2.257696446018413</v>
          </cell>
          <cell r="N5">
            <v>4.5357075315788933</v>
          </cell>
        </row>
        <row r="6">
          <cell r="I6">
            <v>3.1292423489781327</v>
          </cell>
          <cell r="J6">
            <v>959106500.83473468</v>
          </cell>
          <cell r="K6">
            <v>4.294055587428053</v>
          </cell>
          <cell r="L6">
            <v>5754527113.5252533</v>
          </cell>
          <cell r="M6">
            <v>3.1469138654810531</v>
          </cell>
          <cell r="N6">
            <v>5.7624381984165609</v>
          </cell>
        </row>
        <row r="7">
          <cell r="I7">
            <v>4.4332245963108674</v>
          </cell>
          <cell r="J7">
            <v>1358774443.0758719</v>
          </cell>
          <cell r="K7">
            <v>5.5911942304353106</v>
          </cell>
          <cell r="L7">
            <v>7492841706.6200924</v>
          </cell>
          <cell r="M7">
            <v>4.6065396196221133</v>
          </cell>
          <cell r="N7">
            <v>6.8515875231138645</v>
          </cell>
        </row>
        <row r="8">
          <cell r="I8">
            <v>6.0723450532407481</v>
          </cell>
          <cell r="J8">
            <v>1861161574.071342</v>
          </cell>
          <cell r="K8">
            <v>7.170480422334359</v>
          </cell>
          <cell r="L8">
            <v>9609266384.0058956</v>
          </cell>
          <cell r="M8">
            <v>6.4967000510881103</v>
          </cell>
          <cell r="N8">
            <v>8.0329436220228256</v>
          </cell>
        </row>
        <row r="9">
          <cell r="I9">
            <v>7.6176599739855879</v>
          </cell>
          <cell r="J9">
            <v>2334797496.4559669</v>
          </cell>
          <cell r="K9">
            <v>9.2983182067936792</v>
          </cell>
          <cell r="L9">
            <v>12460813126.83432</v>
          </cell>
          <cell r="M9">
            <v>8.8546156639732505</v>
          </cell>
          <cell r="N9">
            <v>9.8662733719005686</v>
          </cell>
        </row>
        <row r="10">
          <cell r="I10">
            <v>12.225675551950649</v>
          </cell>
          <cell r="J10">
            <v>3747145024.6738591</v>
          </cell>
          <cell r="K10">
            <v>12.864088030782035</v>
          </cell>
          <cell r="L10">
            <v>17239353766.318989</v>
          </cell>
          <cell r="M10">
            <v>13.476618099005316</v>
          </cell>
          <cell r="N10">
            <v>12.080027541975614</v>
          </cell>
        </row>
        <row r="11">
          <cell r="I11">
            <v>16.776535139385299</v>
          </cell>
          <cell r="J11">
            <v>5141974356.4831972</v>
          </cell>
          <cell r="K11">
            <v>17.273451464656972</v>
          </cell>
          <cell r="L11">
            <v>23148406622.5299</v>
          </cell>
          <cell r="M11">
            <v>18.634532038800618</v>
          </cell>
          <cell r="N11">
            <v>15.53121947704993</v>
          </cell>
        </row>
        <row r="12">
          <cell r="I12">
            <v>43.893649987910599</v>
          </cell>
          <cell r="J12">
            <v>13453315644.4457</v>
          </cell>
          <cell r="K12">
            <v>36.140476519550525</v>
          </cell>
          <cell r="L12">
            <v>48432384675.309196</v>
          </cell>
          <cell r="M12">
            <v>39.965309663327758</v>
          </cell>
          <cell r="N12">
            <v>31.244552504721561</v>
          </cell>
        </row>
        <row r="13">
          <cell r="J13">
            <v>30649799340.33984</v>
          </cell>
          <cell r="L13">
            <v>134011472286.78419</v>
          </cell>
        </row>
      </sheetData>
      <sheetData sheetId="16">
        <row r="4">
          <cell r="I4">
            <v>0.1224443329902786</v>
          </cell>
          <cell r="J4">
            <v>0.94025664111590246</v>
          </cell>
          <cell r="L4">
            <v>0.81781231272161059</v>
          </cell>
        </row>
        <row r="5">
          <cell r="I5">
            <v>0.1754295687980976</v>
          </cell>
          <cell r="J5">
            <v>1.2196717976648039</v>
          </cell>
          <cell r="L5">
            <v>1.044242232092079</v>
          </cell>
        </row>
        <row r="6">
          <cell r="I6">
            <v>0.15212224264745899</v>
          </cell>
          <cell r="J6">
            <v>1.3474638828057268</v>
          </cell>
          <cell r="L6">
            <v>1.1953416411188249</v>
          </cell>
        </row>
        <row r="7">
          <cell r="I7">
            <v>0.15982240350054849</v>
          </cell>
          <cell r="J7">
            <v>1.5783606018984639</v>
          </cell>
          <cell r="L7">
            <v>1.418538200833479</v>
          </cell>
        </row>
        <row r="8">
          <cell r="I8">
            <v>0.19133387646538161</v>
          </cell>
          <cell r="J8">
            <v>1.721358072018413</v>
          </cell>
          <cell r="L8">
            <v>1.5300241980144871</v>
          </cell>
        </row>
        <row r="9">
          <cell r="I9">
            <v>0.2376303111288931</v>
          </cell>
          <cell r="J9">
            <v>1.9879527847023932</v>
          </cell>
          <cell r="L9">
            <v>1.750322482292608</v>
          </cell>
        </row>
        <row r="10">
          <cell r="I10">
            <v>0.2514691906544948</v>
          </cell>
          <cell r="J10">
            <v>2.230234931656033</v>
          </cell>
          <cell r="L10">
            <v>1.97876573982225</v>
          </cell>
        </row>
        <row r="11">
          <cell r="I11">
            <v>0.33113810829398443</v>
          </cell>
          <cell r="J11">
            <v>2.456945487450056</v>
          </cell>
          <cell r="L11">
            <v>2.1258073846134429</v>
          </cell>
        </row>
        <row r="12">
          <cell r="I12">
            <v>0.35246662812922402</v>
          </cell>
          <cell r="J12">
            <v>2.5801663704346911</v>
          </cell>
          <cell r="L12">
            <v>2.227699754906983</v>
          </cell>
        </row>
        <row r="13">
          <cell r="I13">
            <v>0.46665267855856774</v>
          </cell>
          <cell r="J13">
            <v>2.62146353409979</v>
          </cell>
          <cell r="L13">
            <v>2.1548108473067118</v>
          </cell>
        </row>
      </sheetData>
      <sheetData sheetId="17">
        <row r="3">
          <cell r="I3">
            <v>0.993860163596894</v>
          </cell>
          <cell r="K3">
            <v>1.1942688948568545</v>
          </cell>
          <cell r="M3">
            <v>1.1942688948568545</v>
          </cell>
        </row>
        <row r="4">
          <cell r="I4">
            <v>2.1272574897014538</v>
          </cell>
          <cell r="K4">
            <v>2.2585967108729768</v>
          </cell>
          <cell r="M4">
            <v>2.2585967108729768</v>
          </cell>
        </row>
        <row r="5">
          <cell r="I5">
            <v>2.221686798410492</v>
          </cell>
          <cell r="K5">
            <v>3.0028035134143818</v>
          </cell>
          <cell r="M5">
            <v>3.0028035134143818</v>
          </cell>
        </row>
        <row r="6">
          <cell r="I6">
            <v>2.8021229795842495</v>
          </cell>
          <cell r="K6">
            <v>4.2069342871928459</v>
          </cell>
          <cell r="M6">
            <v>4.2069342871928459</v>
          </cell>
        </row>
        <row r="7">
          <cell r="I7">
            <v>3.9077901398791086</v>
          </cell>
          <cell r="K7">
            <v>5.3472208696766614</v>
          </cell>
          <cell r="M7">
            <v>5.3472208696766614</v>
          </cell>
        </row>
        <row r="8">
          <cell r="I8">
            <v>5.7074882315618165</v>
          </cell>
          <cell r="K8">
            <v>7.2739305272492665</v>
          </cell>
          <cell r="M8">
            <v>7.2739305272492665</v>
          </cell>
        </row>
        <row r="9">
          <cell r="I9">
            <v>7.2650610821089616</v>
          </cell>
          <cell r="K9">
            <v>9.8040704867960162</v>
          </cell>
          <cell r="M9">
            <v>9.8040704867960162</v>
          </cell>
        </row>
        <row r="10">
          <cell r="I10">
            <v>11.499839507907835</v>
          </cell>
          <cell r="K10">
            <v>13.065823636206343</v>
          </cell>
          <cell r="M10">
            <v>13.065823636206343</v>
          </cell>
        </row>
        <row r="11">
          <cell r="I11">
            <v>15.995975934029339</v>
          </cell>
          <cell r="K11">
            <v>17.841464583293881</v>
          </cell>
          <cell r="M11">
            <v>17.841464583293881</v>
          </cell>
        </row>
        <row r="12">
          <cell r="I12">
            <v>47.478917673219861</v>
          </cell>
          <cell r="K12">
            <v>36.004886490440768</v>
          </cell>
          <cell r="M12">
            <v>36.004886490440768</v>
          </cell>
        </row>
      </sheetData>
      <sheetData sheetId="18">
        <row r="7">
          <cell r="I7">
            <v>38.517819713341837</v>
          </cell>
          <cell r="J7">
            <v>38.116988362760715</v>
          </cell>
          <cell r="L7">
            <v>38.622991746479144</v>
          </cell>
          <cell r="M7">
            <v>37.850487812608193</v>
          </cell>
          <cell r="O7">
            <v>38.646312501264049</v>
          </cell>
          <cell r="P7">
            <v>37.272392412076996</v>
          </cell>
          <cell r="Q7">
            <v>37.402307121933582</v>
          </cell>
        </row>
        <row r="8">
          <cell r="I8">
            <v>37.831429999999997</v>
          </cell>
          <cell r="J8">
            <v>37.987700000000004</v>
          </cell>
          <cell r="L8">
            <v>37.796810000000001</v>
          </cell>
          <cell r="M8">
            <v>37.99389</v>
          </cell>
          <cell r="O8">
            <v>37.777090000000001</v>
          </cell>
          <cell r="P8">
            <v>38.127839999999999</v>
          </cell>
          <cell r="Q8">
            <v>38.054270000000002</v>
          </cell>
        </row>
        <row r="9">
          <cell r="I9">
            <v>-2.3320754784911912E-2</v>
          </cell>
          <cell r="J9">
            <v>0.37751059579620971</v>
          </cell>
          <cell r="L9">
            <v>-0.12849278792221952</v>
          </cell>
          <cell r="M9">
            <v>0.64401114594873121</v>
          </cell>
          <cell r="O9">
            <v>-0.15181354270712433</v>
          </cell>
          <cell r="P9">
            <v>1.2221065464799281</v>
          </cell>
          <cell r="Q9">
            <v>1.0921918366233427</v>
          </cell>
        </row>
        <row r="10">
          <cell r="I10">
            <v>1.9640000000002544E-2</v>
          </cell>
          <cell r="J10">
            <v>-0.1366300000000038</v>
          </cell>
          <cell r="L10">
            <v>5.4259999999999309E-2</v>
          </cell>
          <cell r="M10">
            <v>-0.14282000000000039</v>
          </cell>
          <cell r="O10">
            <v>7.3979999999998824E-2</v>
          </cell>
          <cell r="P10">
            <v>-0.27676999999999907</v>
          </cell>
          <cell r="Q10">
            <v>-0.20320000000000249</v>
          </cell>
        </row>
        <row r="11">
          <cell r="I11">
            <v>5.0573886381785762</v>
          </cell>
          <cell r="J11">
            <v>100.7212474511613</v>
          </cell>
          <cell r="L11">
            <v>30.64979934033984</v>
          </cell>
          <cell r="M11">
            <v>134.0114722867842</v>
          </cell>
          <cell r="O11">
            <v>35.707188013649805</v>
          </cell>
          <cell r="P11">
            <v>234.73271984777921</v>
          </cell>
          <cell r="Q11">
            <v>199.0255319415385</v>
          </cell>
        </row>
        <row r="12">
          <cell r="I12">
            <v>3.301354997430387E-2</v>
          </cell>
          <cell r="J12">
            <v>0.65748673358840426</v>
          </cell>
          <cell r="L12">
            <v>0.20007532634255237</v>
          </cell>
          <cell r="M12">
            <v>0.87479819210871768</v>
          </cell>
          <cell r="O12">
            <v>0.23308887654618643</v>
          </cell>
          <cell r="P12">
            <v>1.532284926414093</v>
          </cell>
          <cell r="Q12">
            <v>1.2991960505690501</v>
          </cell>
        </row>
      </sheetData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niel Valderrama" id="{73D3AA35-DA8D-4188-B37F-4E6CE52604E5}" userId="e08b1edb8b0408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2-05T02:36:15.82" personId="{73D3AA35-DA8D-4188-B37F-4E6CE52604E5}" id="{E2F9B284-C3AF-4FCB-AAA0-E1A4A5D0724B}">
    <text>Obtain from the decree of 7 jan of 2023</text>
  </threadedComment>
  <threadedComment ref="J4" dT="2023-02-05T00:46:01.66" personId="{73D3AA35-DA8D-4188-B37F-4E6CE52604E5}" id="{4383919D-EDEF-4F42-9838-507C50BCBC0A}">
    <text>reduce to 1780 if exclude outliers</text>
  </threadedComment>
  <threadedComment ref="J7" dT="2023-02-05T01:07:41.80" personId="{73D3AA35-DA8D-4188-B37F-4E6CE52604E5}" id="{40424C56-0A1A-4FA1-B29D-58A37912E18A}">
    <text>THis takes decree 2022-30 total GwH by Kwh consume by domestic users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5C46-16D8-4A7C-A29E-0485E29A8AC7}">
  <dimension ref="A1:L14"/>
  <sheetViews>
    <sheetView workbookViewId="0">
      <selection activeCell="E19" sqref="E19"/>
    </sheetView>
  </sheetViews>
  <sheetFormatPr defaultColWidth="8.88671875" defaultRowHeight="14.4" x14ac:dyDescent="0.3"/>
  <cols>
    <col min="1" max="16384" width="8.88671875" style="109"/>
  </cols>
  <sheetData>
    <row r="1" spans="1:12" x14ac:dyDescent="0.3">
      <c r="A1" s="108" t="s">
        <v>0</v>
      </c>
      <c r="F1" s="108" t="s">
        <v>1</v>
      </c>
      <c r="K1" s="110" t="s">
        <v>2</v>
      </c>
      <c r="L1" s="109" t="s">
        <v>3</v>
      </c>
    </row>
    <row r="2" spans="1:12" x14ac:dyDescent="0.3">
      <c r="A2" s="108"/>
      <c r="F2" s="110" t="s">
        <v>4</v>
      </c>
      <c r="K2" s="108" t="s">
        <v>5</v>
      </c>
      <c r="L2" s="111" t="s">
        <v>6</v>
      </c>
    </row>
    <row r="3" spans="1:12" x14ac:dyDescent="0.3">
      <c r="A3" s="108" t="s">
        <v>7</v>
      </c>
      <c r="F3" s="110" t="s">
        <v>8</v>
      </c>
      <c r="K3" s="108">
        <v>2</v>
      </c>
    </row>
    <row r="4" spans="1:12" x14ac:dyDescent="0.3">
      <c r="A4" s="108" t="s">
        <v>9</v>
      </c>
      <c r="F4" s="108" t="s">
        <v>10</v>
      </c>
      <c r="K4" s="108">
        <v>3</v>
      </c>
    </row>
    <row r="5" spans="1:12" x14ac:dyDescent="0.3">
      <c r="A5" s="108" t="s">
        <v>11</v>
      </c>
      <c r="F5" s="110" t="s">
        <v>12</v>
      </c>
      <c r="K5" s="108">
        <v>4</v>
      </c>
    </row>
    <row r="6" spans="1:12" x14ac:dyDescent="0.3">
      <c r="F6" s="110" t="s">
        <v>13</v>
      </c>
      <c r="K6" s="108">
        <v>5</v>
      </c>
    </row>
    <row r="7" spans="1:12" x14ac:dyDescent="0.3">
      <c r="F7" s="110" t="s">
        <v>14</v>
      </c>
      <c r="K7" s="108">
        <v>6</v>
      </c>
    </row>
    <row r="8" spans="1:12" x14ac:dyDescent="0.3">
      <c r="F8" s="110" t="s">
        <v>15</v>
      </c>
      <c r="K8" s="108">
        <v>7</v>
      </c>
    </row>
    <row r="9" spans="1:12" x14ac:dyDescent="0.3">
      <c r="F9" s="110" t="s">
        <v>16</v>
      </c>
      <c r="K9" s="108">
        <v>8</v>
      </c>
    </row>
    <row r="10" spans="1:12" x14ac:dyDescent="0.3">
      <c r="F10" s="110" t="s">
        <v>17</v>
      </c>
      <c r="K10" s="108">
        <v>9</v>
      </c>
    </row>
    <row r="11" spans="1:12" x14ac:dyDescent="0.3">
      <c r="F11" s="109" t="s">
        <v>18</v>
      </c>
      <c r="K11" s="108" t="s">
        <v>19</v>
      </c>
    </row>
    <row r="12" spans="1:12" x14ac:dyDescent="0.3">
      <c r="F12" s="109" t="s">
        <v>20</v>
      </c>
    </row>
    <row r="13" spans="1:12" x14ac:dyDescent="0.3">
      <c r="F13" s="109" t="s">
        <v>21</v>
      </c>
    </row>
    <row r="14" spans="1:12" x14ac:dyDescent="0.3">
      <c r="F14" s="10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D547-2785-45E3-9A51-E040A56E7A32}">
  <dimension ref="A1:Z42"/>
  <sheetViews>
    <sheetView topLeftCell="F1" zoomScale="85" zoomScaleNormal="85" workbookViewId="0">
      <selection activeCell="M3" sqref="M3:N13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6" t="s">
        <v>23</v>
      </c>
      <c r="J1" s="147"/>
      <c r="K1" s="146"/>
      <c r="L1" s="112"/>
      <c r="M1" s="113" t="s">
        <v>24</v>
      </c>
      <c r="N1" s="113" t="s">
        <v>24</v>
      </c>
      <c r="P1" s="146" t="s">
        <v>25</v>
      </c>
      <c r="Q1" s="146"/>
      <c r="R1" s="147"/>
      <c r="S1" s="146"/>
      <c r="T1" s="146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14" t="s">
        <v>27</v>
      </c>
      <c r="N2" s="114" t="s">
        <v>28</v>
      </c>
      <c r="O2" s="31"/>
      <c r="P2" s="148" t="s">
        <v>27</v>
      </c>
      <c r="Q2" s="148"/>
      <c r="R2" s="115"/>
      <c r="S2" s="148" t="s">
        <v>28</v>
      </c>
      <c r="T2" s="148"/>
      <c r="V2" s="145" t="s">
        <v>162</v>
      </c>
      <c r="W2" s="113"/>
      <c r="X2" s="113"/>
      <c r="Y2" s="113"/>
      <c r="Z2" s="113"/>
    </row>
    <row r="3" spans="1:26" x14ac:dyDescent="0.3">
      <c r="A3" s="1" t="s">
        <v>2</v>
      </c>
      <c r="H3" s="3"/>
      <c r="I3" s="27" t="s">
        <v>29</v>
      </c>
      <c r="J3" s="27"/>
      <c r="K3" s="27" t="s">
        <v>30</v>
      </c>
      <c r="L3" s="27"/>
      <c r="M3" s="27" t="s">
        <v>31</v>
      </c>
      <c r="N3" s="27" t="s">
        <v>32</v>
      </c>
      <c r="O3" s="27"/>
      <c r="P3" s="4" t="s">
        <v>164</v>
      </c>
      <c r="Q3" s="17" t="s">
        <v>34</v>
      </c>
      <c r="R3" s="17"/>
      <c r="S3" s="4" t="s">
        <v>163</v>
      </c>
      <c r="T3" s="17" t="s">
        <v>34</v>
      </c>
      <c r="V3" s="145" t="s">
        <v>162</v>
      </c>
      <c r="W3" s="4"/>
      <c r="X3" s="17"/>
      <c r="Y3" s="4"/>
      <c r="Z3" s="17"/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[1]Elec_RI!$I4*-1</f>
        <v>1.149028515130032E-3</v>
      </c>
      <c r="K4" s="1">
        <f>[2]Elec_RI!$I4*-1</f>
        <v>1.3400223900571909E-3</v>
      </c>
      <c r="M4" s="1">
        <f>[1]Elec_RI!$J4</f>
        <v>0.48090457062219694</v>
      </c>
      <c r="N4" s="1">
        <f>[2]Elec_RI!$J4</f>
        <v>0.28348323481247029</v>
      </c>
      <c r="P4" s="1">
        <f>[1]Elec_RI!$L4</f>
        <v>0.28264227846050638</v>
      </c>
      <c r="Q4" s="1">
        <f>[1]Elec_RI!$M4</f>
        <v>0.1982622889013464</v>
      </c>
      <c r="S4" s="1">
        <f>[2]Elec_RI!$L4</f>
        <v>0.27499399295293364</v>
      </c>
      <c r="T4" s="1">
        <f>[2]Elec_RI!$M4</f>
        <v>8.4892424709797822E-3</v>
      </c>
      <c r="V4" s="6">
        <f>+[1]Elec_RI!$Q4</f>
        <v>0.68648536214843869</v>
      </c>
      <c r="W4" s="6"/>
    </row>
    <row r="5" spans="1:26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[1]Elec_RI!$I5*-1</f>
        <v>8.5600181188349982E-3</v>
      </c>
      <c r="K5" s="1">
        <f>[2]Elec_RI!$I5*-1</f>
        <v>9.9828825119830621E-3</v>
      </c>
      <c r="M5" s="1">
        <f>[1]Elec_RI!$J5</f>
        <v>0.62575830982531921</v>
      </c>
      <c r="N5" s="1">
        <f>[2]Elec_RI!$J5</f>
        <v>0.39815264182414017</v>
      </c>
      <c r="P5" s="1">
        <f>[1]Elec_RI!$L5</f>
        <v>0.41121227850726744</v>
      </c>
      <c r="Q5" s="1">
        <f>[1]Elec_RI!$M5</f>
        <v>0.21454602817614141</v>
      </c>
      <c r="S5" s="1">
        <f>[2]Elec_RI!$L5</f>
        <v>0.38896615796258427</v>
      </c>
      <c r="T5" s="1">
        <f>[2]Elec_RI!$M5</f>
        <v>9.1864834999255199E-3</v>
      </c>
      <c r="V5" s="6">
        <f>+[1]Elec_RI!$Q5</f>
        <v>1.029037662639174</v>
      </c>
      <c r="W5" s="6"/>
    </row>
    <row r="6" spans="1:26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[1]Elec_RI!$I6*-1</f>
        <v>1.113099244008417E-2</v>
      </c>
      <c r="K6" s="1">
        <f>[2]Elec_RI!$I6*-1</f>
        <v>1.298120069045371E-2</v>
      </c>
      <c r="M6" s="1">
        <f>[1]Elec_RI!$J6</f>
        <v>0.75216130512987533</v>
      </c>
      <c r="N6" s="1">
        <f>[2]Elec_RI!$J6</f>
        <v>0.51327403975517938</v>
      </c>
      <c r="P6" s="1">
        <f>[1]Elec_RI!$L6</f>
        <v>0.53723781324477915</v>
      </c>
      <c r="Q6" s="1">
        <f>[1]Elec_RI!$M6</f>
        <v>0.21492349418356149</v>
      </c>
      <c r="S6" s="1">
        <f>[2]Elec_RI!$L6</f>
        <v>0.50407139685581404</v>
      </c>
      <c r="T6" s="1">
        <f>[2]Elec_RI!$M6</f>
        <v>9.2026459288389959E-3</v>
      </c>
      <c r="V6" s="6">
        <f>+[1]Elec_RI!$Q6</f>
        <v>1.3564834069331688</v>
      </c>
      <c r="W6" s="6"/>
    </row>
    <row r="7" spans="1:26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[1]Elec_RI!$I7*-1</f>
        <v>5.7128706926344273E-3</v>
      </c>
      <c r="K7" s="1">
        <f>[2]Elec_RI!$I7*-1</f>
        <v>6.6623442680075621E-3</v>
      </c>
      <c r="M7" s="1">
        <f>[1]Elec_RI!$J7</f>
        <v>0.90323730333993735</v>
      </c>
      <c r="N7" s="1">
        <f>[2]Elec_RI!$J7</f>
        <v>0.65800135852208297</v>
      </c>
      <c r="P7" s="1">
        <f>[1]Elec_RI!$L7</f>
        <v>0.68235252259593249</v>
      </c>
      <c r="Q7" s="1">
        <f>[1]Elec_RI!$M7</f>
        <v>0.22088477937030671</v>
      </c>
      <c r="S7" s="1">
        <f>[2]Elec_RI!$L7</f>
        <v>0.64854345950801284</v>
      </c>
      <c r="T7" s="1">
        <f>[2]Elec_RI!$M7</f>
        <v>9.4578976986229215E-3</v>
      </c>
      <c r="V7" s="6">
        <f>+[1]Elec_RI!$Q7</f>
        <v>1.699810192187666</v>
      </c>
      <c r="W7" s="6"/>
    </row>
    <row r="8" spans="1:26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[1]Elec_RI!$I8*-1</f>
        <v>4.2438069801990341E-3</v>
      </c>
      <c r="K8" s="1">
        <f>[2]Elec_RI!$I8*-1</f>
        <v>4.9491742544943871E-3</v>
      </c>
      <c r="M8" s="1">
        <f>[1]Elec_RI!$J8</f>
        <v>0.94373080995484704</v>
      </c>
      <c r="N8" s="1">
        <f>[2]Elec_RI!$J8</f>
        <v>0.69500366383324952</v>
      </c>
      <c r="P8" s="1">
        <f>[1]Elec_RI!$L8</f>
        <v>0.71288834898545528</v>
      </c>
      <c r="Q8" s="1">
        <f>[1]Elec_RI!$M8</f>
        <v>0.23084245885978522</v>
      </c>
      <c r="S8" s="1">
        <f>[2]Elec_RI!$L8</f>
        <v>0.68511939038479019</v>
      </c>
      <c r="T8" s="1">
        <f>[2]Elec_RI!$M8</f>
        <v>9.88426804543149E-3</v>
      </c>
      <c r="V8" s="6">
        <f>+[1]Elec_RI!$Q8</f>
        <v>1.7566909067380929</v>
      </c>
      <c r="W8" s="6"/>
    </row>
    <row r="9" spans="1:26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[1]Elec_RI!$I9*-1</f>
        <v>1.7764761153737891E-2</v>
      </c>
      <c r="K9" s="1">
        <f>[2]Elec_RI!$I9*-1</f>
        <v>2.0717621876505551E-2</v>
      </c>
      <c r="M9" s="1">
        <f>[1]Elec_RI!$J9</f>
        <v>1.148991930352671</v>
      </c>
      <c r="N9" s="1">
        <f>[2]Elec_RI!$J9</f>
        <v>0.8686326684624629</v>
      </c>
      <c r="P9" s="1">
        <f>[1]Elec_RI!$L9</f>
        <v>0.91894265999900682</v>
      </c>
      <c r="Q9" s="1">
        <f>[1]Elec_RI!$M9</f>
        <v>0.23004926073870108</v>
      </c>
      <c r="S9" s="1">
        <f>[2]Elec_RI!$L9</f>
        <v>0.85878236458347235</v>
      </c>
      <c r="T9" s="1">
        <f>[2]Elec_RI!$M9</f>
        <v>9.8503046389138878E-3</v>
      </c>
      <c r="V9" s="6">
        <f>+[1]Elec_RI!$Q9</f>
        <v>2.3276750894666769</v>
      </c>
      <c r="W9" s="6"/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[1]Elec_RI!$I10*-1</f>
        <v>2.0505030371028368E-2</v>
      </c>
      <c r="K10" s="1">
        <f>[2]Elec_RI!$I10*-1</f>
        <v>2.3913218867751058E-2</v>
      </c>
      <c r="M10" s="1">
        <f>[1]Elec_RI!$J10</f>
        <v>1.3074848909575221</v>
      </c>
      <c r="N10" s="1">
        <f>[2]Elec_RI!$J10</f>
        <v>1.0207270470573091</v>
      </c>
      <c r="P10" s="1">
        <f>[1]Elec_RI!$L10</f>
        <v>1.072813870313529</v>
      </c>
      <c r="Q10" s="1">
        <f>[1]Elec_RI!$M10</f>
        <v>0.23467101425448558</v>
      </c>
      <c r="S10" s="1">
        <f>[2]Elec_RI!$L10</f>
        <v>1.0106788501361441</v>
      </c>
      <c r="T10" s="1">
        <f>[2]Elec_RI!$M10</f>
        <v>1.004820002444619E-2</v>
      </c>
      <c r="V10" s="6">
        <f>+[1]Elec_RI!$Q10</f>
        <v>2.6967934646801797</v>
      </c>
      <c r="W10" s="6"/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[1]Elec_RI!$I11*-1</f>
        <v>2.49430652019909E-2</v>
      </c>
      <c r="K11" s="1">
        <f>[2]Elec_RI!$I11*-1</f>
        <v>2.9088868972719072E-2</v>
      </c>
      <c r="M11" s="1">
        <f>[1]Elec_RI!$J11</f>
        <v>1.3998173908360769</v>
      </c>
      <c r="N11" s="1">
        <f>[2]Elec_RI!$J11</f>
        <v>1.07596609665297</v>
      </c>
      <c r="P11" s="1">
        <f>[1]Elec_RI!$L11</f>
        <v>1.1548026447820638</v>
      </c>
      <c r="Q11" s="1">
        <f>[1]Elec_RI!$M11</f>
        <v>0.24501474335513351</v>
      </c>
      <c r="S11" s="1">
        <f>[2]Elec_RI!$L11</f>
        <v>1.0654749888620141</v>
      </c>
      <c r="T11" s="1">
        <f>[2]Elec_RI!$M11</f>
        <v>1.0491100335841899E-2</v>
      </c>
      <c r="V11" s="6">
        <f>+[1]Elec_RI!$Q11</f>
        <v>2.9625869658674091</v>
      </c>
      <c r="W11" s="6"/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[1]Elec_RI!$I12*-1</f>
        <v>3.003990677309101E-2</v>
      </c>
      <c r="K12" s="1">
        <f>[2]Elec_RI!$I12*-1</f>
        <v>3.5032647514772752E-2</v>
      </c>
      <c r="M12" s="1">
        <f>[1]Elec_RI!$J12</f>
        <v>1.491858030812653</v>
      </c>
      <c r="N12" s="1">
        <f>[2]Elec_RI!$J12</f>
        <v>1.1532270378673959</v>
      </c>
      <c r="P12" s="1">
        <f>[1]Elec_RI!$L12</f>
        <v>1.2493001512632289</v>
      </c>
      <c r="Q12" s="1">
        <f>[1]Elec_RI!$M12</f>
        <v>0.24255788282260979</v>
      </c>
      <c r="S12" s="1">
        <f>[2]Elec_RI!$L12</f>
        <v>1.142841144060309</v>
      </c>
      <c r="T12" s="1">
        <f>[2]Elec_RI!$M12</f>
        <v>1.0385901836696351E-2</v>
      </c>
      <c r="V12" s="6">
        <f>+[1]Elec_RI!$Q12</f>
        <v>3.2323450733229531</v>
      </c>
      <c r="W12" s="6"/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[1]Elec_RI!$I13*-1</f>
        <v>6.4910256175487901E-2</v>
      </c>
      <c r="K13" s="1">
        <f>[2]Elec_RI!$I13*-1</f>
        <v>7.5685110447225687E-2</v>
      </c>
      <c r="M13" s="1">
        <f>[1]Elec_RI!$J13</f>
        <v>1.498182792471596</v>
      </c>
      <c r="N13" s="1">
        <f>[2]Elec_RI!$J13</f>
        <v>1.111581130228795</v>
      </c>
      <c r="P13" s="1">
        <f>[1]Elec_RI!$L13</f>
        <v>1.25436486765868</v>
      </c>
      <c r="Q13" s="1">
        <f>[1]Elec_RI!$M13</f>
        <v>0.2438179252578338</v>
      </c>
      <c r="S13" s="1">
        <f>[2]Elec_RI!$L13</f>
        <v>1.1011412826397731</v>
      </c>
      <c r="T13" s="1">
        <f>[2]Elec_RI!$M13</f>
        <v>1.0439854618607101E-2</v>
      </c>
      <c r="V13" s="6">
        <f>+[1]Elec_RI!$Q13</f>
        <v>3.3772891749556027</v>
      </c>
      <c r="W13" s="6"/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  <row r="42" spans="16:18" x14ac:dyDescent="0.3">
      <c r="P42" s="131"/>
      <c r="Q42" s="131"/>
      <c r="R42" s="131"/>
    </row>
  </sheetData>
  <mergeCells count="4">
    <mergeCell ref="I1:K1"/>
    <mergeCell ref="P1:T1"/>
    <mergeCell ref="P2:Q2"/>
    <mergeCell ref="S2:T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2676-AA32-5B4C-8EFA-F681C0F0BD60}">
  <dimension ref="A1:Z26"/>
  <sheetViews>
    <sheetView topLeftCell="F13" zoomScale="85" zoomScaleNormal="85" workbookViewId="0">
      <selection activeCell="M54" sqref="M54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6" t="s">
        <v>23</v>
      </c>
      <c r="J1" s="147"/>
      <c r="K1" s="146"/>
      <c r="L1" s="112"/>
      <c r="M1" s="113" t="s">
        <v>24</v>
      </c>
      <c r="N1" s="113" t="s">
        <v>24</v>
      </c>
      <c r="P1" s="146" t="s">
        <v>25</v>
      </c>
      <c r="Q1" s="146"/>
      <c r="R1" s="147"/>
      <c r="S1" s="146"/>
      <c r="T1" s="146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48" t="s">
        <v>57</v>
      </c>
      <c r="N2" s="148"/>
      <c r="O2" s="31"/>
      <c r="P2" s="148" t="s">
        <v>31</v>
      </c>
      <c r="Q2" s="148"/>
      <c r="R2" s="115"/>
      <c r="S2" s="148" t="s">
        <v>58</v>
      </c>
      <c r="T2" s="148"/>
      <c r="V2" s="113"/>
      <c r="W2" s="113" t="s">
        <v>27</v>
      </c>
      <c r="X2" s="113" t="s">
        <v>27</v>
      </c>
      <c r="Y2" s="113" t="s">
        <v>28</v>
      </c>
      <c r="Z2" s="113" t="s">
        <v>28</v>
      </c>
    </row>
    <row r="3" spans="1:26" x14ac:dyDescent="0.3">
      <c r="A3" s="1" t="s">
        <v>2</v>
      </c>
      <c r="H3" s="3"/>
      <c r="I3" s="27" t="s">
        <v>56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4" t="s">
        <v>33</v>
      </c>
      <c r="Q3" s="17" t="s">
        <v>34</v>
      </c>
      <c r="R3" s="17"/>
      <c r="S3" s="4" t="s">
        <v>33</v>
      </c>
      <c r="T3" s="17" t="s">
        <v>34</v>
      </c>
      <c r="V3" s="113"/>
      <c r="W3" s="4" t="s">
        <v>33</v>
      </c>
      <c r="X3" s="17" t="s">
        <v>34</v>
      </c>
      <c r="Y3" s="4" t="s">
        <v>33</v>
      </c>
      <c r="Z3" s="17" t="s">
        <v>34</v>
      </c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[1]Elec_RI_Con!$I4</f>
        <v>-0.22003273138805021</v>
      </c>
      <c r="K4" s="1">
        <f>[2]Elec_RI_Con!$I4</f>
        <v>-0.25660702299634369</v>
      </c>
      <c r="M4" s="1">
        <f>[1]Elec_RI_Con!$K4</f>
        <v>0.48090457062219694</v>
      </c>
      <c r="N4" s="1">
        <f>[2]Elec_RI_Con!$K4</f>
        <v>0.28348323481247029</v>
      </c>
      <c r="P4" s="1">
        <f>[1]Elec_RI_Con!$M4</f>
        <v>1.703853197442496</v>
      </c>
      <c r="Q4" s="1">
        <f>[1]Elec_RI_Con!$N4</f>
        <v>0.1982622889013464</v>
      </c>
      <c r="S4" s="1">
        <f>[2]Elec_RI_Con!$M4</f>
        <v>1.6577470176168481</v>
      </c>
      <c r="T4" s="1">
        <f>[2]Elec_RI_Con!$N$4</f>
        <v>8.4892424709797822E-3</v>
      </c>
      <c r="V4" s="6">
        <v>1</v>
      </c>
      <c r="W4" s="1">
        <f>[1]Elec_RI!$L4</f>
        <v>0.28264227846050638</v>
      </c>
      <c r="X4" s="1">
        <f>[1]Elec_RI!$M4</f>
        <v>0.1982622889013464</v>
      </c>
      <c r="Y4" s="1">
        <f>[2]Elec_RI!$L4</f>
        <v>0.27499399295293364</v>
      </c>
      <c r="Z4" s="1">
        <f>[2]Elec_RI!$M4</f>
        <v>8.4892424709797822E-3</v>
      </c>
    </row>
    <row r="5" spans="1:26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[1]Elec_RI_Con!$I5</f>
        <v>-0.34063940144145749</v>
      </c>
      <c r="K5" s="1">
        <f>[2]Elec_RI_Con!$I5</f>
        <v>-0.39726120626542721</v>
      </c>
      <c r="M5" s="1">
        <f>[1]Elec_RI_Con!$K5</f>
        <v>0.62575830982531921</v>
      </c>
      <c r="N5" s="1">
        <f>[2]Elec_RI_Con!$K5</f>
        <v>0.39815264182414017</v>
      </c>
      <c r="P5" s="1">
        <f>[1]Elec_RI_Con!$M5</f>
        <v>1.5213996797363321</v>
      </c>
      <c r="Q5" s="1">
        <f>[1]Elec_RI_Con!$N5</f>
        <v>0.21454602817614141</v>
      </c>
      <c r="S5" s="1">
        <f>[2]Elec_RI_Con!$M5</f>
        <v>1.4390936727393679</v>
      </c>
      <c r="T5" s="1">
        <f>[2]Elec_RI_Con!$N$4</f>
        <v>8.4892424709797822E-3</v>
      </c>
      <c r="V5" s="6">
        <v>2</v>
      </c>
      <c r="W5" s="1">
        <f>[1]Elec_RI!$L5</f>
        <v>0.41121227850726744</v>
      </c>
      <c r="X5" s="1">
        <f>[1]Elec_RI!$M5</f>
        <v>0.21454602817614141</v>
      </c>
      <c r="Y5" s="1">
        <f>[2]Elec_RI!$L5</f>
        <v>0.38896615796258427</v>
      </c>
      <c r="Z5" s="1">
        <f>[2]Elec_RI!$M5</f>
        <v>9.1864834999255199E-3</v>
      </c>
    </row>
    <row r="6" spans="1:26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[1]Elec_RI_Con!$I6</f>
        <v>-0.3527001408476278</v>
      </c>
      <c r="K6" s="1">
        <f>[2]Elec_RI_Con!$I6</f>
        <v>-0.41132642363556626</v>
      </c>
      <c r="M6" s="1">
        <f>[1]Elec_RI_Con!$K6</f>
        <v>0.75216130512987533</v>
      </c>
      <c r="N6" s="1">
        <f>[2]Elec_RI_Con!$K6</f>
        <v>0.51327403975517938</v>
      </c>
      <c r="P6" s="1">
        <f>[1]Elec_RI_Con!$M6</f>
        <v>1.5265736825416791</v>
      </c>
      <c r="Q6" s="1">
        <f>[1]Elec_RI_Con!$N6</f>
        <v>0.21492349418356149</v>
      </c>
      <c r="S6" s="1">
        <f>[2]Elec_RI_Con!$M6</f>
        <v>1.4323305426222919</v>
      </c>
      <c r="T6" s="1">
        <f>[2]Elec_RI_Con!$N$4</f>
        <v>8.4892424709797822E-3</v>
      </c>
      <c r="V6" s="6">
        <v>3</v>
      </c>
      <c r="W6" s="1">
        <f>[1]Elec_RI!$L6</f>
        <v>0.53723781324477915</v>
      </c>
      <c r="X6" s="1">
        <f>[1]Elec_RI!$M6</f>
        <v>0.21492349418356149</v>
      </c>
      <c r="Y6" s="1">
        <f>[2]Elec_RI!$L6</f>
        <v>0.50407139685581404</v>
      </c>
      <c r="Z6" s="1">
        <f>[2]Elec_RI!$M6</f>
        <v>9.2026459288389959E-3</v>
      </c>
    </row>
    <row r="7" spans="1:26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[1]Elec_RI_Con!$I7</f>
        <v>-0.105996594510673</v>
      </c>
      <c r="K7" s="1">
        <f>[2]Elec_RI_Con!$I7</f>
        <v>-0.12361312584529269</v>
      </c>
      <c r="M7" s="1">
        <f>[1]Elec_RI_Con!$K7</f>
        <v>0.90323730333993735</v>
      </c>
      <c r="N7" s="1">
        <f>[2]Elec_RI_Con!$K7</f>
        <v>0.65800135852208297</v>
      </c>
      <c r="P7" s="1">
        <f>[1]Elec_RI_Con!$M7</f>
        <v>1.423857425406718</v>
      </c>
      <c r="Q7" s="1">
        <f>[1]Elec_RI_Con!$N7</f>
        <v>0.22088477937030671</v>
      </c>
      <c r="S7" s="1">
        <f>[2]Elec_RI_Con!$M7</f>
        <v>1.3533084292065751</v>
      </c>
      <c r="T7" s="1">
        <f>[2]Elec_RI_Con!$N$4</f>
        <v>8.4892424709797822E-3</v>
      </c>
      <c r="V7" s="6">
        <v>4</v>
      </c>
      <c r="W7" s="1">
        <f>[1]Elec_RI!$L7</f>
        <v>0.68235252259593249</v>
      </c>
      <c r="X7" s="1">
        <f>[1]Elec_RI!$M7</f>
        <v>0.22088477937030671</v>
      </c>
      <c r="Y7" s="1">
        <f>[2]Elec_RI!$L7</f>
        <v>0.64854345950801284</v>
      </c>
      <c r="Z7" s="1">
        <f>[2]Elec_RI!$M7</f>
        <v>9.4578976986229215E-3</v>
      </c>
    </row>
    <row r="8" spans="1:26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[1]Elec_RI_Con!$I8</f>
        <v>-0.12310402321654729</v>
      </c>
      <c r="K8" s="1">
        <f>[2]Elec_RI_Con!$I8</f>
        <v>-0.14356526231535649</v>
      </c>
      <c r="M8" s="1">
        <f>[1]Elec_RI_Con!$K8</f>
        <v>0.94373080995484704</v>
      </c>
      <c r="N8" s="1">
        <f>[2]Elec_RI_Con!$K8</f>
        <v>0.69500366383324952</v>
      </c>
      <c r="P8" s="1">
        <f>[1]Elec_RI_Con!$M8</f>
        <v>1.3081765026860899</v>
      </c>
      <c r="Q8" s="1">
        <f>[1]Elec_RI_Con!$N8</f>
        <v>0.23084245885978522</v>
      </c>
      <c r="S8" s="1">
        <f>[2]Elec_RI_Con!$M8</f>
        <v>1.2572194359909319</v>
      </c>
      <c r="T8" s="1">
        <f>[2]Elec_RI_Con!$N$4</f>
        <v>8.4892424709797822E-3</v>
      </c>
      <c r="V8" s="6">
        <v>5</v>
      </c>
      <c r="W8" s="1">
        <f>[1]Elec_RI!$L8</f>
        <v>0.71288834898545528</v>
      </c>
      <c r="X8" s="1">
        <f>[1]Elec_RI!$M8</f>
        <v>0.23084245885978522</v>
      </c>
      <c r="Y8" s="1">
        <f>[2]Elec_RI!$L8</f>
        <v>0.68511939038479019</v>
      </c>
      <c r="Z8" s="1">
        <f>[2]Elec_RI!$M8</f>
        <v>9.88426804543149E-3</v>
      </c>
    </row>
    <row r="9" spans="1:26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[1]Elec_RI_Con!$I9</f>
        <v>-0.15260682381436411</v>
      </c>
      <c r="K9" s="1">
        <f>[2]Elec_RI_Con!$I9</f>
        <v>-0.17797314831307232</v>
      </c>
      <c r="M9" s="1">
        <f>[1]Elec_RI_Con!$K9</f>
        <v>1.148991930352671</v>
      </c>
      <c r="N9" s="1">
        <f>[2]Elec_RI_Con!$K9</f>
        <v>0.8686326684624629</v>
      </c>
      <c r="P9" s="1">
        <f>[1]Elec_RI_Con!$M9</f>
        <v>1.401233593138097</v>
      </c>
      <c r="Q9" s="1">
        <f>[1]Elec_RI_Con!$N9</f>
        <v>0.23004926073870108</v>
      </c>
      <c r="S9" s="1">
        <f>[2]Elec_RI_Con!$M9</f>
        <v>1.3094992221279951</v>
      </c>
      <c r="T9" s="1">
        <f>[2]Elec_RI_Con!$N$4</f>
        <v>8.4892424709797822E-3</v>
      </c>
      <c r="V9" s="6">
        <v>6</v>
      </c>
      <c r="W9" s="1">
        <f>[1]Elec_RI!$L9</f>
        <v>0.91894265999900682</v>
      </c>
      <c r="X9" s="1">
        <f>[1]Elec_RI!$M9</f>
        <v>0.23004926073870108</v>
      </c>
      <c r="Y9" s="1">
        <f>[2]Elec_RI!$L9</f>
        <v>0.85878236458347235</v>
      </c>
      <c r="Z9" s="1">
        <f>[2]Elec_RI!$M9</f>
        <v>9.8503046389138878E-3</v>
      </c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[1]Elec_RI_Con!$I10</f>
        <v>-0.2453534267901758</v>
      </c>
      <c r="K10" s="1">
        <f>[2]Elec_RI_Con!$I10</f>
        <v>-0.2861341870078859</v>
      </c>
      <c r="M10" s="1">
        <f>[1]Elec_RI_Con!$K10</f>
        <v>1.3074848909575221</v>
      </c>
      <c r="N10" s="1">
        <f>[2]Elec_RI_Con!$K10</f>
        <v>1.0207270470573091</v>
      </c>
      <c r="P10" s="1">
        <f>[1]Elec_RI_Con!$M10</f>
        <v>1.4119553045885771</v>
      </c>
      <c r="Q10" s="1">
        <f>[1]Elec_RI_Con!$N10</f>
        <v>0.23467101425448558</v>
      </c>
      <c r="S10" s="1">
        <f>[2]Elec_RI_Con!$M10</f>
        <v>1.3301779583332221</v>
      </c>
      <c r="T10" s="1">
        <f>[2]Elec_RI_Con!$N$4</f>
        <v>8.4892424709797822E-3</v>
      </c>
      <c r="V10" s="6">
        <v>7</v>
      </c>
      <c r="W10" s="1">
        <f>[1]Elec_RI!$L10</f>
        <v>1.072813870313529</v>
      </c>
      <c r="X10" s="1">
        <f>[1]Elec_RI!$M10</f>
        <v>0.23467101425448558</v>
      </c>
      <c r="Y10" s="1">
        <f>[2]Elec_RI!$L10</f>
        <v>1.0106788501361441</v>
      </c>
      <c r="Z10" s="1">
        <f>[2]Elec_RI!$M10</f>
        <v>1.004820002444619E-2</v>
      </c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[1]Elec_RI_Con!$I11</f>
        <v>-0.17100648500389248</v>
      </c>
      <c r="K11" s="1">
        <f>[2]Elec_RI_Con!$I11</f>
        <v>-0.19942958876467318</v>
      </c>
      <c r="M11" s="1">
        <f>[1]Elec_RI_Con!$K11</f>
        <v>1.3998173908360769</v>
      </c>
      <c r="N11" s="1">
        <f>[2]Elec_RI_Con!$K11</f>
        <v>1.07596609665297</v>
      </c>
      <c r="P11" s="1">
        <f>[1]Elec_RI_Con!$M11</f>
        <v>1.375112911105727</v>
      </c>
      <c r="Q11" s="1">
        <f>[1]Elec_RI_Con!$N11</f>
        <v>0.24501474335513351</v>
      </c>
      <c r="S11" s="1">
        <f>[2]Elec_RI_Con!$M11</f>
        <v>1.268743555675603</v>
      </c>
      <c r="T11" s="1">
        <f>[2]Elec_RI_Con!$N$4</f>
        <v>8.4892424709797822E-3</v>
      </c>
      <c r="V11" s="6">
        <v>8</v>
      </c>
      <c r="W11" s="1">
        <f>[1]Elec_RI!$L11</f>
        <v>1.1548026447820638</v>
      </c>
      <c r="X11" s="1">
        <f>[1]Elec_RI!$M11</f>
        <v>0.24501474335513351</v>
      </c>
      <c r="Y11" s="1">
        <f>[2]Elec_RI!$L11</f>
        <v>1.0654749888620141</v>
      </c>
      <c r="Z11" s="1">
        <f>[2]Elec_RI!$M11</f>
        <v>1.0491100335841899E-2</v>
      </c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[1]Elec_RI_Con!$I12</f>
        <v>-0.13984883591584549</v>
      </c>
      <c r="K12" s="1">
        <f>[2]Elec_RI_Con!$I12</f>
        <v>-0.16309221633070289</v>
      </c>
      <c r="M12" s="1">
        <f>[1]Elec_RI_Con!$K12</f>
        <v>1.491858030812653</v>
      </c>
      <c r="N12" s="1">
        <f>[2]Elec_RI_Con!$K12</f>
        <v>1.1532270378673959</v>
      </c>
      <c r="P12" s="1">
        <f>[1]Elec_RI_Con!$M12</f>
        <v>1.391752328862216</v>
      </c>
      <c r="Q12" s="1">
        <f>[1]Elec_RI_Con!$N12</f>
        <v>0.24255788282260979</v>
      </c>
      <c r="S12" s="1">
        <f>[2]Elec_RI_Con!$M12</f>
        <v>1.273154271339205</v>
      </c>
      <c r="T12" s="1">
        <f>[2]Elec_RI_Con!$N$4</f>
        <v>8.4892424709797822E-3</v>
      </c>
      <c r="V12" s="6">
        <v>9</v>
      </c>
      <c r="W12" s="1">
        <f>[1]Elec_RI!$L12</f>
        <v>1.2493001512632289</v>
      </c>
      <c r="X12" s="1">
        <f>[1]Elec_RI!$M12</f>
        <v>0.24255788282260979</v>
      </c>
      <c r="Y12" s="1">
        <f>[2]Elec_RI!$L12</f>
        <v>1.142841144060309</v>
      </c>
      <c r="Z12" s="1">
        <f>[2]Elec_RI!$M12</f>
        <v>1.0385901836696351E-2</v>
      </c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[1]Elec_RI_Con!$I13</f>
        <v>-0.1933553805963196</v>
      </c>
      <c r="K13" s="1">
        <f>[2]Elec_RI_Con!$I13</f>
        <v>-0.2254516342753875</v>
      </c>
      <c r="M13" s="1">
        <f>[1]Elec_RI_Con!$K13</f>
        <v>1.498182792471596</v>
      </c>
      <c r="N13" s="1">
        <f>[2]Elec_RI_Con!$K13</f>
        <v>1.111581130228795</v>
      </c>
      <c r="P13" s="1">
        <f>[1]Elec_RI_Con!$M13</f>
        <v>1.3165751268632568</v>
      </c>
      <c r="Q13" s="1">
        <f>[1]Elec_RI_Con!$N13</f>
        <v>0.2438179252578338</v>
      </c>
      <c r="S13" s="1">
        <f>[2]Elec_RI_Con!$M13</f>
        <v>1.1557524140418689</v>
      </c>
      <c r="T13" s="1">
        <f>[2]Elec_RI_Con!$N$4</f>
        <v>8.4892424709797822E-3</v>
      </c>
      <c r="V13" s="6">
        <v>10</v>
      </c>
      <c r="W13" s="1">
        <f>[1]Elec_RI!$L13</f>
        <v>1.25436486765868</v>
      </c>
      <c r="X13" s="1">
        <f>[1]Elec_RI!$M13</f>
        <v>0.2438179252578338</v>
      </c>
      <c r="Y13" s="1">
        <f>[2]Elec_RI!$L13</f>
        <v>1.1011412826397731</v>
      </c>
      <c r="Z13" s="1">
        <f>[2]Elec_RI!$M13</f>
        <v>1.0439854618607101E-2</v>
      </c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</sheetData>
  <mergeCells count="5">
    <mergeCell ref="I1:K1"/>
    <mergeCell ref="P1:T1"/>
    <mergeCell ref="P2:Q2"/>
    <mergeCell ref="S2:T2"/>
    <mergeCell ref="M2:N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BD2E-BDF8-1348-8A8E-318C00F094DA}">
  <dimension ref="A1:AG28"/>
  <sheetViews>
    <sheetView topLeftCell="F19" zoomScale="85" zoomScaleNormal="85" workbookViewId="0">
      <selection activeCell="E1" sqref="A1:E1048576"/>
    </sheetView>
  </sheetViews>
  <sheetFormatPr defaultColWidth="10.88671875" defaultRowHeight="14.4" x14ac:dyDescent="0.3"/>
  <cols>
    <col min="1" max="1" width="9.109375" style="1" hidden="1" customWidth="1"/>
    <col min="2" max="2" width="35.44140625" style="1" hidden="1" customWidth="1"/>
    <col min="3" max="3" width="0" style="1" hidden="1" customWidth="1"/>
    <col min="4" max="4" width="13.109375" style="1" hidden="1" customWidth="1"/>
    <col min="5" max="5" width="10.6640625" style="1" hidden="1" customWidth="1"/>
    <col min="6" max="7" width="10.88671875" style="1"/>
    <col min="8" max="8" width="31" style="1" bestFit="1" customWidth="1"/>
    <col min="9" max="9" width="18.109375" style="1" bestFit="1" customWidth="1"/>
    <col min="10" max="10" width="3" style="1" customWidth="1"/>
    <col min="11" max="11" width="12.109375" style="1" bestFit="1" customWidth="1"/>
    <col min="12" max="12" width="15.109375" style="1" customWidth="1"/>
    <col min="13" max="13" width="21.6640625" style="1" bestFit="1" customWidth="1"/>
    <col min="14" max="14" width="14.33203125" style="1" bestFit="1" customWidth="1"/>
    <col min="15" max="15" width="4" style="1" customWidth="1"/>
    <col min="16" max="16" width="13.109375" style="1" bestFit="1" customWidth="1"/>
    <col min="17" max="17" width="15" style="1" bestFit="1" customWidth="1"/>
    <col min="18" max="18" width="13.109375" style="1" bestFit="1" customWidth="1"/>
    <col min="19" max="19" width="15" style="1" bestFit="1" customWidth="1"/>
    <col min="20" max="20" width="27.44140625" style="1" customWidth="1"/>
    <col min="21" max="21" width="10.88671875" style="1"/>
    <col min="22" max="22" width="11.109375" style="1" bestFit="1" customWidth="1"/>
    <col min="23" max="23" width="15.109375" style="1" customWidth="1"/>
    <col min="24" max="24" width="14.6640625" style="1" customWidth="1"/>
    <col min="25" max="27" width="10.88671875" style="1"/>
    <col min="28" max="28" width="12.6640625" style="1" bestFit="1" customWidth="1"/>
    <col min="29" max="16384" width="10.88671875" style="1"/>
  </cols>
  <sheetData>
    <row r="1" spans="1:32" x14ac:dyDescent="0.3">
      <c r="I1" s="1" t="str">
        <f ca="1">B16</f>
        <v>Percentage of total tax</v>
      </c>
      <c r="M1" s="1" t="str">
        <f ca="1">B17</f>
        <v>Percentage of total subsidy</v>
      </c>
      <c r="P1" s="113" t="s">
        <v>27</v>
      </c>
      <c r="R1" s="113" t="s">
        <v>28</v>
      </c>
      <c r="V1" s="144" t="s">
        <v>161</v>
      </c>
      <c r="Y1" s="144" t="s">
        <v>160</v>
      </c>
    </row>
    <row r="2" spans="1:32" x14ac:dyDescent="0.3">
      <c r="A2" s="1" t="s">
        <v>2</v>
      </c>
      <c r="H2" s="3" t="str">
        <f ca="1">+B13</f>
        <v>Deciles of per capita disposable income</v>
      </c>
      <c r="I2" s="32" t="str">
        <f>B27</f>
        <v>Baseline</v>
      </c>
      <c r="J2" s="32"/>
      <c r="K2" s="32" t="str">
        <f>B28</f>
        <v>Reform</v>
      </c>
      <c r="L2" s="27"/>
      <c r="M2" s="32" t="s">
        <v>27</v>
      </c>
      <c r="N2" s="32" t="s">
        <v>28</v>
      </c>
      <c r="O2" s="34"/>
      <c r="P2" s="33" t="s">
        <v>59</v>
      </c>
      <c r="Q2" s="33" t="s">
        <v>34</v>
      </c>
      <c r="R2" s="33" t="s">
        <v>60</v>
      </c>
      <c r="S2" s="33" t="s">
        <v>34</v>
      </c>
      <c r="T2" s="4"/>
      <c r="U2" s="5"/>
      <c r="V2" s="32" t="s">
        <v>56</v>
      </c>
      <c r="W2" s="32" t="s">
        <v>28</v>
      </c>
      <c r="X2" s="27"/>
      <c r="Y2" s="32" t="s">
        <v>27</v>
      </c>
      <c r="Z2" s="32" t="s">
        <v>28</v>
      </c>
      <c r="AB2" s="113"/>
    </row>
    <row r="3" spans="1:32" x14ac:dyDescent="0.3">
      <c r="A3" s="1" t="s">
        <v>35</v>
      </c>
      <c r="B3" s="1" t="str" cm="1">
        <f t="array" aca="1" ref="B3" ca="1">INDIRECT(A3)</f>
        <v>Bottom decile</v>
      </c>
      <c r="H3" s="3" t="str">
        <f t="shared" ref="H3:H12" ca="1" si="0">+B3</f>
        <v>Bottom decile</v>
      </c>
      <c r="I3" s="1">
        <f>[1]Elec_AI!$I3</f>
        <v>8.298569319691626E-2</v>
      </c>
      <c r="K3" s="113">
        <f>[2]Elec_AI!$I3</f>
        <v>8.2996182234083449E-2</v>
      </c>
      <c r="L3" s="113"/>
      <c r="M3" s="1">
        <f>[1]Elec_AI!$K3</f>
        <v>1.0683369680446644</v>
      </c>
      <c r="N3" s="23">
        <f>[2]Elec_AI!$K3</f>
        <v>0.84597366823748998</v>
      </c>
      <c r="O3" s="23"/>
      <c r="P3" s="1">
        <f>[1]Elec_AI!$M3</f>
        <v>0.76874229238994596</v>
      </c>
      <c r="Q3" s="1">
        <f>[1]Elec_AI!$N3</f>
        <v>2.4021490916188446</v>
      </c>
      <c r="R3" s="23">
        <f>[2]Elec_AI!$M3</f>
        <v>0.82940865940687392</v>
      </c>
      <c r="S3" s="23">
        <f>[2]Elec_AI!$N3</f>
        <v>2.4021490948232493</v>
      </c>
      <c r="U3" s="5"/>
      <c r="V3" s="1">
        <f>[1]Elec_AI!$J3/1000000000</f>
        <v>3.5991767264690923E-3</v>
      </c>
      <c r="W3" s="1">
        <f>[2]Elec_AI!$J3/1000000000</f>
        <v>4.1974394904285223E-3</v>
      </c>
      <c r="X3" s="113"/>
      <c r="Y3" s="1">
        <f>[1]Elec_AI!$L3/1000000000</f>
        <v>1.4430968124687891</v>
      </c>
      <c r="Z3" s="1">
        <f>[2]Elec_AI!$L3/1000000000</f>
        <v>0.85207523175714861</v>
      </c>
      <c r="AB3" s="24"/>
    </row>
    <row r="4" spans="1:32" x14ac:dyDescent="0.3">
      <c r="A4" s="1" t="s">
        <v>36</v>
      </c>
      <c r="B4" s="1" cm="1">
        <f t="array" aca="1" ref="B4" ca="1">INDIRECT(A4)</f>
        <v>2</v>
      </c>
      <c r="H4" s="3">
        <f t="shared" ca="1" si="0"/>
        <v>2</v>
      </c>
      <c r="I4" s="1">
        <f>[1]Elec_AI!$I4</f>
        <v>0.87228983843876573</v>
      </c>
      <c r="K4" s="113">
        <f>[2]Elec_AI!$I4</f>
        <v>0.87240012398918632</v>
      </c>
      <c r="L4" s="113"/>
      <c r="M4" s="1">
        <f>[1]Elec_AI!$K4</f>
        <v>2.020222839713484</v>
      </c>
      <c r="N4" s="23">
        <f>[2]Elec_AI!$K4</f>
        <v>1.7310628134030634</v>
      </c>
      <c r="O4" s="23"/>
      <c r="P4" s="1">
        <f>[1]Elec_AI!$M4</f>
        <v>1.6330760552468855</v>
      </c>
      <c r="Q4" s="1">
        <f>[1]Elec_AI!$N4</f>
        <v>3.7438217932429123</v>
      </c>
      <c r="R4" s="23">
        <f>[2]Elec_AI!$M4</f>
        <v>1.7096376062934706</v>
      </c>
      <c r="S4" s="23">
        <f>[2]Elec_AI!$N4</f>
        <v>3.7438218003651862</v>
      </c>
      <c r="U4" s="5"/>
      <c r="V4" s="1">
        <f>[1]Elec_AI!$J4/1000000000</f>
        <v>3.7832127012478275E-2</v>
      </c>
      <c r="W4" s="1">
        <f>[2]Elec_AI!$J4/1000000000</f>
        <v>4.4120664750084929E-2</v>
      </c>
      <c r="X4" s="113"/>
      <c r="Y4" s="1">
        <f>[1]Elec_AI!$L4/1000000000</f>
        <v>2.7288928752536532</v>
      </c>
      <c r="Z4" s="1">
        <f>[2]Elec_AI!$L4/1000000000</f>
        <v>1.7435480598227342</v>
      </c>
      <c r="AB4" s="24"/>
    </row>
    <row r="5" spans="1:32" x14ac:dyDescent="0.3">
      <c r="A5" s="1" t="s">
        <v>37</v>
      </c>
      <c r="B5" s="1" cm="1">
        <f t="array" aca="1" ref="B5" ca="1">INDIRECT(A5)</f>
        <v>3</v>
      </c>
      <c r="H5" s="3">
        <f t="shared" ca="1" si="0"/>
        <v>3</v>
      </c>
      <c r="I5" s="1">
        <f>[1]Elec_AI!$I5</f>
        <v>1.3033314542971859</v>
      </c>
      <c r="K5" s="113">
        <f>[2]Elec_AI!$I5</f>
        <v>1.3034953293001015</v>
      </c>
      <c r="L5" s="113"/>
      <c r="M5" s="1">
        <f>[1]Elec_AI!$K5</f>
        <v>2.9119228520974922</v>
      </c>
      <c r="N5" s="23">
        <f>[2]Elec_AI!$K5</f>
        <v>2.6648454323747628</v>
      </c>
      <c r="O5" s="23"/>
      <c r="P5" s="1">
        <f>[1]Elec_AI!$M5</f>
        <v>2.546204896056345</v>
      </c>
      <c r="Q5" s="1">
        <f>[1]Elec_AI!$N5</f>
        <v>4.5401195000826435</v>
      </c>
      <c r="R5" s="23">
        <f>[2]Elec_AI!$M5</f>
        <v>2.6448837132576002</v>
      </c>
      <c r="S5" s="23">
        <f>[2]Elec_AI!$N5</f>
        <v>4.5401195161009049</v>
      </c>
      <c r="U5" s="5"/>
      <c r="V5" s="1">
        <f>[1]Elec_AI!$J5/1000000000</f>
        <v>5.6526854888715464E-2</v>
      </c>
      <c r="W5" s="1">
        <f>[2]Elec_AI!$J5/1000000000</f>
        <v>6.5922824683211756E-2</v>
      </c>
      <c r="X5" s="113"/>
      <c r="Y5" s="1">
        <f>[1]Elec_AI!$L5/1000000000</f>
        <v>3.933390598387712</v>
      </c>
      <c r="Z5" s="1">
        <f>[2]Elec_AI!$L5/1000000000</f>
        <v>2.6840655621331537</v>
      </c>
      <c r="AB5" s="24"/>
    </row>
    <row r="6" spans="1:32" x14ac:dyDescent="0.3">
      <c r="A6" s="1" t="s">
        <v>38</v>
      </c>
      <c r="B6" s="1" cm="1">
        <f t="array" aca="1" ref="B6" ca="1">INDIRECT(A6)</f>
        <v>4</v>
      </c>
      <c r="H6" s="3">
        <f t="shared" ca="1" si="0"/>
        <v>4</v>
      </c>
      <c r="I6" s="1">
        <f>[1]Elec_AI!$I6</f>
        <v>0.81956222887047481</v>
      </c>
      <c r="K6" s="113">
        <f>[2]Elec_AI!$I6</f>
        <v>0.8196486963206272</v>
      </c>
      <c r="L6" s="113"/>
      <c r="M6" s="1">
        <f>[1]Elec_AI!$K6</f>
        <v>4.1857331347492464</v>
      </c>
      <c r="N6" s="23">
        <f>[2]Elec_AI!$K6</f>
        <v>4.0910178363931271</v>
      </c>
      <c r="O6" s="23"/>
      <c r="P6" s="1">
        <f>[1]Elec_AI!$M6</f>
        <v>3.8742747843674934</v>
      </c>
      <c r="Q6" s="1">
        <f>[1]Elec_AI!$N6</f>
        <v>5.5723630204345547</v>
      </c>
      <c r="R6" s="23">
        <f>[2]Elec_AI!$M6</f>
        <v>4.0752493670940177</v>
      </c>
      <c r="S6" s="23">
        <f>[2]Elec_AI!$N6</f>
        <v>5.5723630361983743</v>
      </c>
      <c r="U6" s="5"/>
      <c r="V6" s="1">
        <f>[1]Elec_AI!$J6/1000000000</f>
        <v>3.5545275172243318E-2</v>
      </c>
      <c r="W6" s="1">
        <f>[2]Elec_AI!$J6/1000000000</f>
        <v>4.1452820040698224E-2</v>
      </c>
      <c r="X6" s="113"/>
      <c r="Y6" s="1">
        <f>[1]Elec_AI!$L6/1000000000</f>
        <v>5.6540383093334041</v>
      </c>
      <c r="Z6" s="1">
        <f>[2]Elec_AI!$L6/1000000000</f>
        <v>4.1205241982646674</v>
      </c>
      <c r="AB6" s="24"/>
    </row>
    <row r="7" spans="1:32" x14ac:dyDescent="0.3">
      <c r="A7" s="1" t="s">
        <v>39</v>
      </c>
      <c r="B7" s="1" cm="1">
        <f t="array" aca="1" ref="B7" ca="1">INDIRECT(A7)</f>
        <v>5</v>
      </c>
      <c r="H7" s="3">
        <f t="shared" ca="1" si="0"/>
        <v>5</v>
      </c>
      <c r="I7" s="1">
        <f>[1]Elec_AI!$I7</f>
        <v>0.72336260724698342</v>
      </c>
      <c r="K7" s="113">
        <f>[2]Elec_AI!$I7</f>
        <v>0.72344704450223374</v>
      </c>
      <c r="L7" s="113"/>
      <c r="M7" s="1">
        <f>[1]Elec_AI!$K7</f>
        <v>5.0892226354106587</v>
      </c>
      <c r="N7" s="23">
        <f>[2]Elec_AI!$K7</f>
        <v>5.0226098790526006</v>
      </c>
      <c r="O7" s="23"/>
      <c r="P7" s="1">
        <f>[1]Elec_AI!$M7</f>
        <v>4.7042062741396382</v>
      </c>
      <c r="Q7" s="1">
        <f>[1]Elec_AI!$N7</f>
        <v>6.8033368563651804</v>
      </c>
      <c r="R7" s="23">
        <f>[2]Elec_AI!$M7</f>
        <v>5.0036545654100237</v>
      </c>
      <c r="S7" s="23">
        <f>[2]Elec_AI!$N7</f>
        <v>6.8033368682666584</v>
      </c>
      <c r="U7" s="5"/>
      <c r="V7" s="1">
        <f>[1]Elec_AI!$J7/1000000000</f>
        <v>3.137299648294186E-2</v>
      </c>
      <c r="W7" s="1">
        <f>[2]Elec_AI!$J7/1000000000</f>
        <v>3.6587528631894677E-2</v>
      </c>
      <c r="X7" s="113"/>
      <c r="Y7" s="1">
        <f>[1]Elec_AI!$L7/1000000000</f>
        <v>6.8744611323775597</v>
      </c>
      <c r="Z7" s="1">
        <f>[2]Elec_AI!$L7/1000000000</f>
        <v>5.0588353247870437</v>
      </c>
      <c r="AB7" s="24"/>
    </row>
    <row r="8" spans="1:32" x14ac:dyDescent="0.3">
      <c r="A8" s="1" t="s">
        <v>40</v>
      </c>
      <c r="B8" s="1" cm="1">
        <f t="array" aca="1" ref="B8" ca="1">INDIRECT(A8)</f>
        <v>6</v>
      </c>
      <c r="H8" s="3">
        <f t="shared" ca="1" si="0"/>
        <v>6</v>
      </c>
      <c r="I8" s="1">
        <f>[1]Elec_AI!$I8</f>
        <v>3.4958747350855681</v>
      </c>
      <c r="K8" s="113">
        <f>[2]Elec_AI!$I8</f>
        <v>3.4963100020482827</v>
      </c>
      <c r="L8" s="113"/>
      <c r="M8" s="1">
        <f>[1]Elec_AI!$K8</f>
        <v>7.3040336984177321</v>
      </c>
      <c r="N8" s="23">
        <f>[2]Elec_AI!$K8</f>
        <v>7.4115728718271683</v>
      </c>
      <c r="O8" s="23"/>
      <c r="P8" s="1">
        <f>[1]Elec_AI!$M8</f>
        <v>7.1580610778935307</v>
      </c>
      <c r="Q8" s="1">
        <f>[1]Elec_AI!$N8</f>
        <v>7.9539116624204009</v>
      </c>
      <c r="R8" s="23">
        <f>[2]Elec_AI!$M8</f>
        <v>7.4057998224192421</v>
      </c>
      <c r="S8" s="23">
        <f>[2]Elec_AI!$N8</f>
        <v>7.953911670739001</v>
      </c>
      <c r="U8" s="5"/>
      <c r="V8" s="1">
        <f>[1]Elec_AI!$J8/1000000000</f>
        <v>0.1516197611956423</v>
      </c>
      <c r="W8" s="1">
        <f>[2]Elec_AI!$J8/1000000000</f>
        <v>0.176821984799091</v>
      </c>
      <c r="X8" s="113"/>
      <c r="Y8" s="1">
        <f>[1]Elec_AI!$L8/1000000000</f>
        <v>9.8662014548115717</v>
      </c>
      <c r="Z8" s="1">
        <f>[2]Elec_AI!$L8/1000000000</f>
        <v>7.4650286522561835</v>
      </c>
      <c r="AB8" s="24"/>
    </row>
    <row r="9" spans="1:32" x14ac:dyDescent="0.3">
      <c r="A9" s="1" t="s">
        <v>41</v>
      </c>
      <c r="B9" s="1" cm="1">
        <f t="array" aca="1" ref="B9" ca="1">INDIRECT(A9)</f>
        <v>7</v>
      </c>
      <c r="H9" s="3">
        <f t="shared" ca="1" si="0"/>
        <v>7</v>
      </c>
      <c r="I9" s="1">
        <f>[1]Elec_AI!$I9</f>
        <v>5.127562288820334</v>
      </c>
      <c r="K9" s="113">
        <f>[2]Elec_AI!$I9</f>
        <v>5.1281706902202124</v>
      </c>
      <c r="L9" s="113"/>
      <c r="M9" s="1">
        <f>[1]Elec_AI!$K9</f>
        <v>10.01163461969737</v>
      </c>
      <c r="N9" s="23">
        <f>[2]Elec_AI!$K9</f>
        <v>10.476983214974391</v>
      </c>
      <c r="O9" s="23"/>
      <c r="P9" s="1">
        <f>[1]Elec_AI!$M9</f>
        <v>10.065203039916755</v>
      </c>
      <c r="Q9" s="1">
        <f>[1]Elec_AI!$N9</f>
        <v>9.7731450017264212</v>
      </c>
      <c r="R9" s="23">
        <f>[2]Elec_AI!$M9</f>
        <v>10.484475358591281</v>
      </c>
      <c r="S9" s="23">
        <f>[2]Elec_AI!$N9</f>
        <v>9.77314502117021</v>
      </c>
      <c r="U9" s="5"/>
      <c r="V9" s="1">
        <f>[1]Elec_AI!$J9/1000000000</f>
        <v>0.22238776519768258</v>
      </c>
      <c r="W9" s="1">
        <f>[2]Elec_AI!$J9/1000000000</f>
        <v>0.25935152183360088</v>
      </c>
      <c r="X9" s="113"/>
      <c r="Y9" s="1">
        <f>[1]Elec_AI!$L9/1000000000</f>
        <v>13.523596430188709</v>
      </c>
      <c r="Z9" s="1">
        <f>[2]Elec_AI!$L9/1000000000</f>
        <v>10.552548189370992</v>
      </c>
      <c r="AB9" s="24"/>
    </row>
    <row r="10" spans="1:32" x14ac:dyDescent="0.3">
      <c r="A10" s="1" t="s">
        <v>42</v>
      </c>
      <c r="B10" s="1" cm="1">
        <f t="array" aca="1" ref="B10" ca="1">INDIRECT(A10)</f>
        <v>8</v>
      </c>
      <c r="H10" s="3">
        <f t="shared" ca="1" si="0"/>
        <v>8</v>
      </c>
      <c r="I10" s="1">
        <f>[1]Elec_AI!$I10</f>
        <v>7.1001562705513006</v>
      </c>
      <c r="K10" s="113">
        <f>[2]Elec_AI!$I10</f>
        <v>7.1009826612567117</v>
      </c>
      <c r="L10" s="113"/>
      <c r="M10" s="1">
        <f>[1]Elec_AI!$K10</f>
        <v>12.935867657615503</v>
      </c>
      <c r="N10" s="23">
        <f>[2]Elec_AI!$K10</f>
        <v>13.334236667173178</v>
      </c>
      <c r="O10" s="23"/>
      <c r="P10" s="1">
        <f>[1]Elec_AI!$M10</f>
        <v>13.06333520842596</v>
      </c>
      <c r="Q10" s="1">
        <f>[1]Elec_AI!$N10</f>
        <v>12.368374917380164</v>
      </c>
      <c r="R10" s="23">
        <f>[2]Elec_AI!$M10</f>
        <v>13.344517902718296</v>
      </c>
      <c r="S10" s="23">
        <f>[2]Elec_AI!$N10</f>
        <v>12.368374927160069</v>
      </c>
      <c r="U10" s="5"/>
      <c r="V10" s="1">
        <f>[1]Elec_AI!$J10/1000000000</f>
        <v>0.3079412392522069</v>
      </c>
      <c r="W10" s="1">
        <f>[2]Elec_AI!$J10/1000000000</f>
        <v>0.35912429030942766</v>
      </c>
      <c r="X10" s="113"/>
      <c r="Y10" s="1">
        <f>[1]Elec_AI!$L10/1000000000</f>
        <v>17.473615480506883</v>
      </c>
      <c r="Z10" s="1">
        <f>[2]Elec_AI!$L10/1000000000</f>
        <v>13.43040950926698</v>
      </c>
      <c r="AA10" s="1">
        <f>+Y10-Z10</f>
        <v>4.0432059712399031</v>
      </c>
      <c r="AB10" s="24"/>
    </row>
    <row r="11" spans="1:32" x14ac:dyDescent="0.3">
      <c r="A11" s="1" t="s">
        <v>43</v>
      </c>
      <c r="B11" s="1" cm="1">
        <f t="array" aca="1" ref="B11" ca="1">INDIRECT(A11)</f>
        <v>9</v>
      </c>
      <c r="H11" s="3">
        <f t="shared" ca="1" si="0"/>
        <v>9</v>
      </c>
      <c r="I11" s="1">
        <f>[1]Elec_AI!$I11</f>
        <v>11.26423881059802</v>
      </c>
      <c r="K11" s="113">
        <f>[2]Elec_AI!$I11</f>
        <v>11.265474859558742</v>
      </c>
      <c r="L11" s="113"/>
      <c r="M11" s="1">
        <f>[1]Elec_AI!$K11</f>
        <v>17.938415959188369</v>
      </c>
      <c r="N11" s="23">
        <f>[2]Elec_AI!$K11</f>
        <v>18.597216440559293</v>
      </c>
      <c r="O11" s="23"/>
      <c r="P11" s="1">
        <f>[1]Elec_AI!$M11</f>
        <v>18.401386055015212</v>
      </c>
      <c r="Q11" s="1">
        <f>[1]Elec_AI!$N11</f>
        <v>15.877247563315995</v>
      </c>
      <c r="R11" s="23">
        <f>[2]Elec_AI!$M11</f>
        <v>18.626169689012215</v>
      </c>
      <c r="S11" s="23">
        <f>[2]Elec_AI!$N11</f>
        <v>15.877247583653432</v>
      </c>
      <c r="U11" s="5"/>
      <c r="V11" s="1">
        <f>[1]Elec_AI!$J11/1000000000</f>
        <v>0.48854187519157599</v>
      </c>
      <c r="W11" s="1">
        <f>[2]Elec_AI!$J11/1000000000</f>
        <v>0.56973884558418775</v>
      </c>
      <c r="X11" s="113"/>
      <c r="Y11" s="1">
        <f>[1]Elec_AI!$L11/1000000000</f>
        <v>24.23099795827877</v>
      </c>
      <c r="Z11" s="1">
        <f>[2]Elec_AI!$L11/1000000000</f>
        <v>18.731348390123781</v>
      </c>
      <c r="AA11" s="1">
        <f>+Y11-Z11</f>
        <v>5.4996495681549895</v>
      </c>
      <c r="AB11" s="24"/>
    </row>
    <row r="12" spans="1:32" x14ac:dyDescent="0.3">
      <c r="A12" s="1" t="s">
        <v>44</v>
      </c>
      <c r="B12" s="1" t="str" cm="1">
        <f t="array" aca="1" ref="B12" ca="1">INDIRECT(A12)</f>
        <v>Top decile</v>
      </c>
      <c r="H12" s="3" t="str">
        <f t="shared" ca="1" si="0"/>
        <v>Top decile</v>
      </c>
      <c r="I12" s="1">
        <f>[1]Elec_AI!$I12</f>
        <v>69.210636072894488</v>
      </c>
      <c r="K12" s="113">
        <f>[2]Elec_AI!$I12</f>
        <v>69.207074410569803</v>
      </c>
      <c r="L12" s="113"/>
      <c r="M12" s="1">
        <f>[1]Elec_AI!$K12</f>
        <v>36.534609635065479</v>
      </c>
      <c r="N12" s="23">
        <f>[2]Elec_AI!$K12</f>
        <v>35.824481176004902</v>
      </c>
      <c r="O12" s="23"/>
      <c r="P12" s="1">
        <f>[1]Elec_AI!$M12</f>
        <v>37.785510316548205</v>
      </c>
      <c r="Q12" s="1">
        <f>[1]Elec_AI!$N12</f>
        <v>30.965530593412897</v>
      </c>
      <c r="R12" s="23">
        <f>[2]Elec_AI!$M12</f>
        <v>35.876203315796992</v>
      </c>
      <c r="S12" s="23">
        <f>[2]Elec_AI!$N12</f>
        <v>30.965530481522929</v>
      </c>
      <c r="U12" s="5"/>
      <c r="V12" s="1">
        <f>[1]Elec_AI!$J12/1000000000</f>
        <v>3.001738022319016</v>
      </c>
      <c r="W12" s="1">
        <f>[2]Elec_AI!$J12/1000000000</f>
        <v>3.5000707180559503</v>
      </c>
      <c r="X12" s="113"/>
      <c r="Y12" s="1">
        <f>[1]Elec_AI!$L12/1000000000</f>
        <v>49.350514197455254</v>
      </c>
      <c r="Z12" s="1">
        <f>[2]Elec_AI!$L12/1000000000</f>
        <v>36.082864333378595</v>
      </c>
      <c r="AA12" s="1">
        <f>+Y12-Z12</f>
        <v>13.26764986407666</v>
      </c>
      <c r="AB12" s="24"/>
    </row>
    <row r="13" spans="1:32" x14ac:dyDescent="0.3">
      <c r="A13" s="1" t="s">
        <v>45</v>
      </c>
      <c r="B13" s="1" t="str" cm="1">
        <f t="array" aca="1" ref="B13" ca="1">INDIRECT(A13)</f>
        <v>Deciles of per capita disposable income</v>
      </c>
      <c r="K13" s="113"/>
      <c r="L13" s="113"/>
      <c r="N13" s="23"/>
      <c r="O13" s="23"/>
      <c r="R13" s="23"/>
      <c r="S13" s="23"/>
      <c r="V13" s="6"/>
      <c r="W13" s="6"/>
      <c r="X13" s="6"/>
      <c r="Y13" s="6">
        <f>+SUM(Y3:Y12)</f>
        <v>135.0788052490623</v>
      </c>
      <c r="Z13" s="6">
        <f>+SUM(Z3:Z12)</f>
        <v>100.72124745116128</v>
      </c>
      <c r="AA13" s="1">
        <f>+Y13-Z13</f>
        <v>34.357557797901023</v>
      </c>
      <c r="AB13" s="24"/>
    </row>
    <row r="14" spans="1:32" x14ac:dyDescent="0.3">
      <c r="D14" s="3"/>
      <c r="E14" s="7"/>
      <c r="V14" s="25"/>
    </row>
    <row r="15" spans="1:32" x14ac:dyDescent="0.3">
      <c r="A15" s="1" t="s">
        <v>1</v>
      </c>
    </row>
    <row r="16" spans="1:32" x14ac:dyDescent="0.3">
      <c r="A16" s="1" t="s">
        <v>61</v>
      </c>
      <c r="B16" s="1" t="str" cm="1">
        <f t="array" aca="1" ref="B16" ca="1">INDIRECT(A16)</f>
        <v>Percentage of total tax</v>
      </c>
      <c r="AB16" s="144"/>
      <c r="AF16" s="144"/>
    </row>
    <row r="17" spans="1:33" x14ac:dyDescent="0.3">
      <c r="A17" s="1" t="s">
        <v>62</v>
      </c>
      <c r="B17" s="1" t="str" cm="1">
        <f t="array" aca="1" ref="B17" ca="1">INDIRECT(A17)</f>
        <v>Percentage of total subsidy</v>
      </c>
      <c r="AB17" s="32"/>
      <c r="AC17" s="32"/>
      <c r="AE17" s="27"/>
      <c r="AF17" s="32"/>
      <c r="AG17" s="32"/>
    </row>
    <row r="18" spans="1:33" x14ac:dyDescent="0.3">
      <c r="A18" s="1" t="s">
        <v>47</v>
      </c>
    </row>
    <row r="19" spans="1:33" x14ac:dyDescent="0.3">
      <c r="A19" s="1" t="s">
        <v>48</v>
      </c>
      <c r="B19" s="1" t="e">
        <f>+#REF!</f>
        <v>#REF!</v>
      </c>
    </row>
    <row r="20" spans="1:33" x14ac:dyDescent="0.3">
      <c r="A20" s="1" t="s">
        <v>49</v>
      </c>
      <c r="B20" s="1" t="e">
        <f>+#REF!</f>
        <v>#REF!</v>
      </c>
    </row>
    <row r="21" spans="1:33" x14ac:dyDescent="0.3">
      <c r="A21" s="1" t="s">
        <v>50</v>
      </c>
      <c r="B21" s="1" t="e">
        <f>+#REF!</f>
        <v>#REF!</v>
      </c>
    </row>
    <row r="23" spans="1:33" x14ac:dyDescent="0.3">
      <c r="A23" s="4" t="s">
        <v>51</v>
      </c>
      <c r="B23" s="1" t="s">
        <v>52</v>
      </c>
    </row>
    <row r="24" spans="1:33" x14ac:dyDescent="0.3">
      <c r="A24" s="8" t="s">
        <v>53</v>
      </c>
      <c r="B24" s="7" t="s">
        <v>54</v>
      </c>
    </row>
    <row r="25" spans="1:33" x14ac:dyDescent="0.3">
      <c r="A25" s="4" t="s">
        <v>26</v>
      </c>
      <c r="B25" s="1" t="s">
        <v>55</v>
      </c>
    </row>
    <row r="27" spans="1:33" x14ac:dyDescent="0.3">
      <c r="B27" s="113" t="s">
        <v>27</v>
      </c>
    </row>
    <row r="28" spans="1:33" x14ac:dyDescent="0.3">
      <c r="B28" s="113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831D-513F-614E-9152-72455478CCE9}">
  <dimension ref="A1:Q25"/>
  <sheetViews>
    <sheetView topLeftCell="F1" workbookViewId="0">
      <selection activeCell="I6" sqref="I6"/>
    </sheetView>
  </sheetViews>
  <sheetFormatPr defaultColWidth="10.88671875" defaultRowHeight="14.4" x14ac:dyDescent="0.3"/>
  <cols>
    <col min="1" max="1" width="10.88671875" style="1" hidden="1" customWidth="1"/>
    <col min="2" max="2" width="17.109375" style="1" hidden="1" customWidth="1"/>
    <col min="3" max="3" width="12.109375" style="1" hidden="1" customWidth="1"/>
    <col min="4" max="4" width="9.33203125" style="1" hidden="1" customWidth="1"/>
    <col min="5" max="5" width="11.109375" style="1" hidden="1" customWidth="1"/>
    <col min="6" max="6" width="10.44140625" style="1" customWidth="1"/>
    <col min="7" max="7" width="22.44140625" style="1" customWidth="1"/>
    <col min="8" max="8" width="10.88671875" style="1"/>
    <col min="9" max="9" width="18.109375" style="1" customWidth="1"/>
    <col min="10" max="10" width="17" style="1" customWidth="1"/>
    <col min="11" max="11" width="3" style="1" customWidth="1"/>
    <col min="12" max="12" width="2.88671875" style="1" customWidth="1"/>
    <col min="13" max="13" width="8" style="1" customWidth="1"/>
    <col min="14" max="16384" width="10.88671875" style="1"/>
  </cols>
  <sheetData>
    <row r="1" spans="1:17" ht="57.6" x14ac:dyDescent="0.3">
      <c r="F1" s="40"/>
      <c r="G1" s="40"/>
      <c r="H1" s="40"/>
      <c r="I1" s="41" t="str">
        <f ca="1">+B16</f>
        <v>Percentage of population who pays VAT on electricity</v>
      </c>
      <c r="J1" s="41" t="str">
        <f ca="1">+B17</f>
        <v>Percentage of population receiving electricity subsidies</v>
      </c>
      <c r="K1" s="20"/>
      <c r="L1" s="13"/>
      <c r="O1" s="20"/>
    </row>
    <row r="2" spans="1:17" x14ac:dyDescent="0.3">
      <c r="A2" s="1" t="s">
        <v>2</v>
      </c>
      <c r="I2" s="16" t="s">
        <v>27</v>
      </c>
      <c r="J2" s="16" t="s">
        <v>27</v>
      </c>
      <c r="K2" s="34"/>
      <c r="L2" s="9"/>
      <c r="M2" s="16" t="s">
        <v>28</v>
      </c>
      <c r="N2" s="16" t="s">
        <v>28</v>
      </c>
      <c r="O2" s="10"/>
    </row>
    <row r="3" spans="1:17" x14ac:dyDescent="0.3">
      <c r="A3" s="1" t="s">
        <v>35</v>
      </c>
      <c r="B3" s="1" t="str" cm="1">
        <f t="array" aca="1" ref="B3" ca="1">INDIRECT(A3)</f>
        <v>Bottom decile</v>
      </c>
      <c r="H3" s="3" t="str">
        <f t="shared" ref="H3:H12" ca="1" si="0">+B3</f>
        <v>Bottom decile</v>
      </c>
      <c r="I3" s="28" t="str">
        <f>[1]Elec_Coverage!$I3</f>
        <v>VAT</v>
      </c>
      <c r="J3" s="28" t="str">
        <f>[1]Elec_Coverage!$K3</f>
        <v>Subsidies</v>
      </c>
      <c r="K3" s="26"/>
      <c r="M3" s="26" t="str">
        <f>[2]Elec_Coverage!$I3</f>
        <v>VAT</v>
      </c>
      <c r="N3" s="26" t="str">
        <f>[2]Elec_Coverage!$K3</f>
        <v>Subsidies</v>
      </c>
      <c r="Q3" s="13"/>
    </row>
    <row r="4" spans="1:17" x14ac:dyDescent="0.3">
      <c r="A4" s="1" t="s">
        <v>36</v>
      </c>
      <c r="B4" s="1" cm="1">
        <f t="array" aca="1" ref="B4" ca="1">INDIRECT(A4)</f>
        <v>2</v>
      </c>
      <c r="H4" s="3">
        <f t="shared" ca="1" si="0"/>
        <v>2</v>
      </c>
      <c r="I4" s="28">
        <f>[1]Elec_Coverage!$I4</f>
        <v>0.52220799509305893</v>
      </c>
      <c r="J4" s="28">
        <f>[1]Elec_Coverage!$K4</f>
        <v>16.588417293506019</v>
      </c>
      <c r="K4" s="26"/>
      <c r="M4" s="26">
        <f>[2]Elec_Coverage!$I4</f>
        <v>0.52220799509305893</v>
      </c>
      <c r="N4" s="26">
        <f>[2]Elec_Coverage!$K4</f>
        <v>16.588417293506019</v>
      </c>
      <c r="Q4" s="13"/>
    </row>
    <row r="5" spans="1:17" x14ac:dyDescent="0.3">
      <c r="A5" s="1" t="s">
        <v>37</v>
      </c>
      <c r="B5" s="1" cm="1">
        <f t="array" aca="1" ref="B5" ca="1">INDIRECT(A5)</f>
        <v>3</v>
      </c>
      <c r="H5" s="3">
        <f t="shared" ca="1" si="0"/>
        <v>3</v>
      </c>
      <c r="I5" s="28">
        <f>[1]Elec_Coverage!$I5</f>
        <v>2.512926597044332</v>
      </c>
      <c r="J5" s="28">
        <f>[1]Elec_Coverage!$K5</f>
        <v>27.028550352957421</v>
      </c>
      <c r="K5" s="26"/>
      <c r="M5" s="26">
        <f>[2]Elec_Coverage!$I5</f>
        <v>2.512926597044332</v>
      </c>
      <c r="N5" s="26">
        <f>[2]Elec_Coverage!$K5</f>
        <v>27.028550352957421</v>
      </c>
      <c r="Q5" s="13"/>
    </row>
    <row r="6" spans="1:17" x14ac:dyDescent="0.3">
      <c r="A6" s="1" t="s">
        <v>38</v>
      </c>
      <c r="B6" s="1" cm="1">
        <f t="array" aca="1" ref="B6" ca="1">INDIRECT(A6)</f>
        <v>4</v>
      </c>
      <c r="H6" s="3">
        <f t="shared" ca="1" si="0"/>
        <v>4</v>
      </c>
      <c r="I6" s="28">
        <f>[1]Elec_Coverage!$I6</f>
        <v>3.1559364885235301</v>
      </c>
      <c r="J6" s="28">
        <f>[1]Elec_Coverage!$K6</f>
        <v>35.1923932260054</v>
      </c>
      <c r="K6" s="26"/>
      <c r="M6" s="26">
        <f>[2]Elec_Coverage!$I6</f>
        <v>3.1559364885235301</v>
      </c>
      <c r="N6" s="26">
        <f>[2]Elec_Coverage!$K6</f>
        <v>35.1923932260054</v>
      </c>
      <c r="Q6" s="13"/>
    </row>
    <row r="7" spans="1:17" x14ac:dyDescent="0.3">
      <c r="A7" s="1" t="s">
        <v>39</v>
      </c>
      <c r="B7" s="1" cm="1">
        <f t="array" aca="1" ref="B7" ca="1">INDIRECT(A7)</f>
        <v>5</v>
      </c>
      <c r="H7" s="3">
        <f t="shared" ca="1" si="0"/>
        <v>5</v>
      </c>
      <c r="I7" s="28">
        <f>[1]Elec_Coverage!$I7</f>
        <v>5.3896738088686309</v>
      </c>
      <c r="J7" s="28">
        <f>[1]Elec_Coverage!$K7</f>
        <v>47.922812384183871</v>
      </c>
      <c r="K7" s="26"/>
      <c r="M7" s="26">
        <f>[2]Elec_Coverage!$I7</f>
        <v>5.3896738088686309</v>
      </c>
      <c r="N7" s="26">
        <f>[2]Elec_Coverage!$K7</f>
        <v>47.922812384183871</v>
      </c>
      <c r="Q7" s="13"/>
    </row>
    <row r="8" spans="1:17" x14ac:dyDescent="0.3">
      <c r="A8" s="1" t="s">
        <v>40</v>
      </c>
      <c r="B8" s="1" cm="1">
        <f t="array" aca="1" ref="B8" ca="1">INDIRECT(A8)</f>
        <v>6</v>
      </c>
      <c r="H8" s="3">
        <f t="shared" ca="1" si="0"/>
        <v>6</v>
      </c>
      <c r="I8" s="28">
        <f>[1]Elec_Coverage!$I8</f>
        <v>3.4473341076220749</v>
      </c>
      <c r="J8" s="28">
        <f>[1]Elec_Coverage!$K8</f>
        <v>54.494813774874842</v>
      </c>
      <c r="K8" s="26"/>
      <c r="M8" s="26">
        <f>[2]Elec_Coverage!$I8</f>
        <v>3.4473341076220749</v>
      </c>
      <c r="N8" s="26">
        <f>[2]Elec_Coverage!$K8</f>
        <v>54.494813774874842</v>
      </c>
      <c r="Q8" s="13"/>
    </row>
    <row r="9" spans="1:17" x14ac:dyDescent="0.3">
      <c r="A9" s="1" t="s">
        <v>41</v>
      </c>
      <c r="B9" s="1" cm="1">
        <f t="array" aca="1" ref="B9" ca="1">INDIRECT(A9)</f>
        <v>7</v>
      </c>
      <c r="H9" s="3">
        <f t="shared" ca="1" si="0"/>
        <v>7</v>
      </c>
      <c r="I9" s="28">
        <f>[1]Elec_Coverage!$I9</f>
        <v>11.6408694642302</v>
      </c>
      <c r="J9" s="28">
        <f>[1]Elec_Coverage!$K9</f>
        <v>65.580975541773327</v>
      </c>
      <c r="K9" s="26"/>
      <c r="M9" s="26">
        <f>[2]Elec_Coverage!$I9</f>
        <v>11.6408694642302</v>
      </c>
      <c r="N9" s="26">
        <f>[2]Elec_Coverage!$K9</f>
        <v>65.580975541773327</v>
      </c>
      <c r="Q9" s="13"/>
    </row>
    <row r="10" spans="1:17" x14ac:dyDescent="0.3">
      <c r="A10" s="1" t="s">
        <v>42</v>
      </c>
      <c r="B10" s="1" cm="1">
        <f t="array" aca="1" ref="B10" ca="1">INDIRECT(A10)</f>
        <v>8</v>
      </c>
      <c r="H10" s="3">
        <f t="shared" ca="1" si="0"/>
        <v>8</v>
      </c>
      <c r="I10" s="28">
        <f>[1]Elec_Coverage!$I10</f>
        <v>8.3573441949780047</v>
      </c>
      <c r="J10" s="28">
        <f>[1]Elec_Coverage!$K10</f>
        <v>75.980724519189408</v>
      </c>
      <c r="K10" s="26"/>
      <c r="M10" s="26">
        <f>[2]Elec_Coverage!$I10</f>
        <v>8.3573441949780047</v>
      </c>
      <c r="N10" s="26">
        <f>[2]Elec_Coverage!$K10</f>
        <v>75.980724519189408</v>
      </c>
      <c r="Q10" s="13"/>
    </row>
    <row r="11" spans="1:17" x14ac:dyDescent="0.3">
      <c r="A11" s="1" t="s">
        <v>43</v>
      </c>
      <c r="B11" s="1" cm="1">
        <f t="array" aca="1" ref="B11" ca="1">INDIRECT(A11)</f>
        <v>9</v>
      </c>
      <c r="H11" s="3">
        <f t="shared" ca="1" si="0"/>
        <v>9</v>
      </c>
      <c r="I11" s="28">
        <f>[1]Elec_Coverage!$I11</f>
        <v>14.586034676651671</v>
      </c>
      <c r="J11" s="28">
        <f>[1]Elec_Coverage!$K11</f>
        <v>83.97875079607013</v>
      </c>
      <c r="K11" s="26"/>
      <c r="M11" s="26">
        <f>[2]Elec_Coverage!$I11</f>
        <v>14.586034676651671</v>
      </c>
      <c r="N11" s="26">
        <f>[2]Elec_Coverage!$K11</f>
        <v>83.97875079607013</v>
      </c>
      <c r="Q11" s="13"/>
    </row>
    <row r="12" spans="1:17" x14ac:dyDescent="0.3">
      <c r="A12" s="1" t="s">
        <v>44</v>
      </c>
      <c r="B12" s="1" t="str" cm="1">
        <f t="array" aca="1" ref="B12" ca="1">INDIRECT(A12)</f>
        <v>Top decile</v>
      </c>
      <c r="H12" s="3" t="str">
        <f t="shared" ca="1" si="0"/>
        <v>Top decile</v>
      </c>
      <c r="I12" s="28">
        <f>[1]Elec_Coverage!$I12</f>
        <v>21.480269446910249</v>
      </c>
      <c r="J12" s="28">
        <f>[1]Elec_Coverage!$K12</f>
        <v>89.76454541193803</v>
      </c>
      <c r="K12" s="26"/>
      <c r="M12" s="26">
        <f>[2]Elec_Coverage!$I12</f>
        <v>21.480269446910249</v>
      </c>
      <c r="N12" s="26">
        <f>[2]Elec_Coverage!$K12</f>
        <v>89.76454541193803</v>
      </c>
      <c r="Q12" s="13"/>
    </row>
    <row r="13" spans="1:17" ht="27.6" x14ac:dyDescent="0.3">
      <c r="A13" s="14" t="s">
        <v>45</v>
      </c>
      <c r="B13" s="15" t="str" cm="1">
        <f t="array" aca="1" ref="B13" ca="1">INDIRECT(A13)</f>
        <v>Deciles of per capita disposable income</v>
      </c>
    </row>
    <row r="15" spans="1:17" x14ac:dyDescent="0.3">
      <c r="A15" s="1" t="s">
        <v>1</v>
      </c>
    </row>
    <row r="16" spans="1:17" x14ac:dyDescent="0.3">
      <c r="A16" s="1" t="s">
        <v>63</v>
      </c>
      <c r="B16" s="1" t="str" cm="1">
        <f t="array" aca="1" ref="B16" ca="1">INDIRECT(A16)</f>
        <v>Percentage of population who pays VAT on electricity</v>
      </c>
    </row>
    <row r="17" spans="1:2" x14ac:dyDescent="0.3">
      <c r="A17" s="1" t="s">
        <v>64</v>
      </c>
      <c r="B17" s="1" t="str" cm="1">
        <f t="array" aca="1" ref="B17" ca="1">INDIRECT(A17)</f>
        <v>Percentage of population receiving electricity subsidies</v>
      </c>
    </row>
    <row r="18" spans="1:2" x14ac:dyDescent="0.3">
      <c r="A18" s="1" t="s">
        <v>47</v>
      </c>
    </row>
    <row r="19" spans="1:2" x14ac:dyDescent="0.3">
      <c r="A19" s="1" t="s">
        <v>48</v>
      </c>
      <c r="B19" s="1" t="e">
        <f>+#REF!</f>
        <v>#REF!</v>
      </c>
    </row>
    <row r="20" spans="1:2" x14ac:dyDescent="0.3">
      <c r="A20" s="1" t="s">
        <v>49</v>
      </c>
      <c r="B20" s="1" t="e">
        <f>+#REF!</f>
        <v>#REF!</v>
      </c>
    </row>
    <row r="21" spans="1:2" x14ac:dyDescent="0.3">
      <c r="A21" s="1" t="s">
        <v>50</v>
      </c>
      <c r="B21" s="1" t="e">
        <f>+#REF!</f>
        <v>#REF!</v>
      </c>
    </row>
    <row r="23" spans="1:2" x14ac:dyDescent="0.3">
      <c r="A23" s="4" t="s">
        <v>51</v>
      </c>
      <c r="B23" s="1" t="s">
        <v>52</v>
      </c>
    </row>
    <row r="24" spans="1:2" x14ac:dyDescent="0.3">
      <c r="A24" s="8" t="s">
        <v>53</v>
      </c>
      <c r="B24" s="7" t="s">
        <v>54</v>
      </c>
    </row>
    <row r="25" spans="1:2" x14ac:dyDescent="0.3">
      <c r="A25" s="4" t="s">
        <v>26</v>
      </c>
      <c r="B25" s="1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AA53-8DAE-ED4B-BED5-EE2246417375}">
  <dimension ref="A1:Z26"/>
  <sheetViews>
    <sheetView topLeftCell="F1" zoomScale="85" zoomScaleNormal="85" workbookViewId="0">
      <selection activeCell="X3" sqref="X3:AA13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6" t="s">
        <v>23</v>
      </c>
      <c r="J1" s="147"/>
      <c r="K1" s="146"/>
      <c r="L1" s="112"/>
      <c r="M1" s="113" t="s">
        <v>24</v>
      </c>
      <c r="N1" s="113" t="s">
        <v>24</v>
      </c>
      <c r="P1" s="146" t="s">
        <v>25</v>
      </c>
      <c r="Q1" s="146"/>
      <c r="R1" s="147"/>
      <c r="S1" s="146"/>
      <c r="T1" s="146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14" t="s">
        <v>27</v>
      </c>
      <c r="N2" s="114" t="s">
        <v>28</v>
      </c>
      <c r="O2" s="31"/>
      <c r="P2" s="148" t="s">
        <v>27</v>
      </c>
      <c r="Q2" s="148"/>
      <c r="R2" s="115"/>
      <c r="S2" s="148" t="s">
        <v>28</v>
      </c>
      <c r="T2" s="148"/>
      <c r="V2" s="113"/>
      <c r="W2" s="113"/>
      <c r="X2" s="113"/>
      <c r="Y2" s="113"/>
      <c r="Z2" s="113"/>
    </row>
    <row r="3" spans="1:26" x14ac:dyDescent="0.3">
      <c r="A3" s="1" t="s">
        <v>2</v>
      </c>
      <c r="H3" s="3"/>
      <c r="I3" s="27" t="s">
        <v>56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4" t="s">
        <v>33</v>
      </c>
      <c r="Q3" s="17" t="s">
        <v>34</v>
      </c>
      <c r="R3" s="17"/>
      <c r="S3" s="4" t="s">
        <v>33</v>
      </c>
      <c r="T3" s="17" t="s">
        <v>34</v>
      </c>
      <c r="V3" s="113"/>
      <c r="W3" s="4"/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13" ca="1" si="0">+B4</f>
        <v>Bottom decile</v>
      </c>
      <c r="I4" s="1">
        <f>-1*[1]Fuels_RI!$I4</f>
        <v>0.11431216708780441</v>
      </c>
      <c r="K4" s="1">
        <f>-1*[2]Fuels_RI!$I4</f>
        <v>0.12110431060022139</v>
      </c>
      <c r="M4" s="1">
        <f>[1]Fuels_RI!$K4</f>
        <v>0.82840183488469066</v>
      </c>
      <c r="N4" s="1">
        <f>[2]Fuels_RI!$K4</f>
        <v>0.65677341058925642</v>
      </c>
      <c r="P4" s="1">
        <f>[1]Fuels_RI!$M4</f>
        <v>0.23368629515077141</v>
      </c>
      <c r="Q4" s="1">
        <f>[1]Fuels_RI!$N4</f>
        <v>0.59471553816869738</v>
      </c>
      <c r="S4" s="1">
        <f>[2]Fuels_RI!$M4</f>
        <v>0.1959521612357944</v>
      </c>
      <c r="T4" s="1">
        <f>[2]Fuels_RI!$N4</f>
        <v>0.46082124805303987</v>
      </c>
      <c r="V4" s="6"/>
    </row>
    <row r="5" spans="1:26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-1*[1]Fuels_RI!$I5</f>
        <v>0.15724054302865351</v>
      </c>
      <c r="K5" s="1">
        <f>-1*[2]Fuels_RI!$I5</f>
        <v>0.16544668635126608</v>
      </c>
      <c r="M5" s="1">
        <f>[1]Fuels_RI!$K5</f>
        <v>1.0147464667342769</v>
      </c>
      <c r="N5" s="1">
        <f>[2]Fuels_RI!$K5</f>
        <v>0.82151915165634559</v>
      </c>
      <c r="P5" s="1">
        <f>[1]Fuels_RI!$M5</f>
        <v>0.35898737519319179</v>
      </c>
      <c r="Q5" s="1">
        <f>[1]Fuels_RI!$N5</f>
        <v>0.6557590831483836</v>
      </c>
      <c r="S5" s="1">
        <f>[2]Fuels_RI!$M5</f>
        <v>0.31339770359732599</v>
      </c>
      <c r="T5" s="1">
        <f>[2]Fuels_RI!$N5</f>
        <v>0.50812144713952345</v>
      </c>
      <c r="V5" s="6"/>
    </row>
    <row r="6" spans="1:26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-1*[1]Fuels_RI!$I6</f>
        <v>0.13374558829975269</v>
      </c>
      <c r="K6" s="1">
        <f>-1*[2]Fuels_RI!$I6</f>
        <v>0.13914104151884751</v>
      </c>
      <c r="M6" s="1">
        <f>[1]Fuels_RI!$K6</f>
        <v>1.012163055970303</v>
      </c>
      <c r="N6" s="1">
        <f>[2]Fuels_RI!$K6</f>
        <v>0.8341898529606343</v>
      </c>
      <c r="P6" s="1">
        <f>[1]Fuels_RI!$M6</f>
        <v>0.35480133347532644</v>
      </c>
      <c r="Q6" s="1">
        <f>[1]Fuels_RI!$N6</f>
        <v>0.65736171899753348</v>
      </c>
      <c r="S6" s="1">
        <f>[2]Fuels_RI!$M6</f>
        <v>0.32482658587297902</v>
      </c>
      <c r="T6" s="1">
        <f>[2]Fuels_RI!$N6</f>
        <v>0.50936326445940372</v>
      </c>
      <c r="V6" s="6"/>
    </row>
    <row r="7" spans="1:26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-1*[1]Fuels_RI!$I7</f>
        <v>0.1476931201748713</v>
      </c>
      <c r="K7" s="1">
        <f>-1*[2]Fuels_RI!$I7</f>
        <v>0.15316005931692009</v>
      </c>
      <c r="M7" s="1">
        <f>[1]Fuels_RI!$K7</f>
        <v>1.1081765969099191</v>
      </c>
      <c r="N7" s="1">
        <f>[2]Fuels_RI!$K7</f>
        <v>0.92035925095478999</v>
      </c>
      <c r="P7" s="1">
        <f>[1]Fuels_RI!$M7</f>
        <v>0.40885431836552638</v>
      </c>
      <c r="Q7" s="1">
        <f>[1]Fuels_RI!$N7</f>
        <v>0.69932227858924734</v>
      </c>
      <c r="S7" s="1">
        <f>[2]Fuels_RI!$M7</f>
        <v>0.3784824251083222</v>
      </c>
      <c r="T7" s="1">
        <f>[2]Fuels_RI!$N7</f>
        <v>0.54187682280832639</v>
      </c>
      <c r="V7" s="6"/>
    </row>
    <row r="8" spans="1:26" x14ac:dyDescent="0.3">
      <c r="A8" s="1" t="s">
        <v>39</v>
      </c>
      <c r="B8" s="1" cm="1">
        <f t="array" aca="1" ref="B8" ca="1">INDIRECT(A8)</f>
        <v>5</v>
      </c>
      <c r="H8" s="3">
        <f t="shared" ca="1" si="0"/>
        <v>5</v>
      </c>
      <c r="I8" s="1">
        <f>-1*[1]Fuels_RI!$I8</f>
        <v>0.18006216487414781</v>
      </c>
      <c r="K8" s="1">
        <f>-1*[2]Fuels_RI!$I8</f>
        <v>0.18638470207608299</v>
      </c>
      <c r="M8" s="1">
        <f>[1]Fuels_RI!$K8</f>
        <v>1.221716588033358</v>
      </c>
      <c r="N8" s="1">
        <f>[2]Fuels_RI!$K8</f>
        <v>1.026354416284134</v>
      </c>
      <c r="P8" s="1">
        <f>[1]Fuels_RI!$M8</f>
        <v>0.50999532459968888</v>
      </c>
      <c r="Q8" s="1">
        <f>[1]Fuels_RI!$N8</f>
        <v>0.71172126488924403</v>
      </c>
      <c r="S8" s="1">
        <f>[2]Fuels_RI!$M8</f>
        <v>0.47487011544458263</v>
      </c>
      <c r="T8" s="1">
        <f>[2]Fuels_RI!$N8</f>
        <v>0.55148429712338565</v>
      </c>
      <c r="V8" s="6"/>
    </row>
    <row r="9" spans="1:26" x14ac:dyDescent="0.3">
      <c r="A9" s="1" t="s">
        <v>40</v>
      </c>
      <c r="B9" s="1" cm="1">
        <f t="array" aca="1" ref="B9" ca="1">INDIRECT(A9)</f>
        <v>6</v>
      </c>
      <c r="H9" s="3">
        <f t="shared" ca="1" si="0"/>
        <v>6</v>
      </c>
      <c r="I9" s="1">
        <f>-1*[1]Fuels_RI!$I9</f>
        <v>0.20992710498374681</v>
      </c>
      <c r="K9" s="1">
        <f>-1*[2]Fuels_RI!$I9</f>
        <v>0.21691269013066561</v>
      </c>
      <c r="M9" s="1">
        <f>[1]Fuels_RI!$K9</f>
        <v>1.3181951634141331</v>
      </c>
      <c r="N9" s="1">
        <f>[2]Fuels_RI!$K9</f>
        <v>1.119320115660323</v>
      </c>
      <c r="P9" s="1">
        <f>[1]Fuels_RI!$M9</f>
        <v>0.60723216641972677</v>
      </c>
      <c r="Q9" s="1">
        <f>[1]Fuels_RI!$N9</f>
        <v>0.71096299388765138</v>
      </c>
      <c r="S9" s="1">
        <f>[2]Fuels_RI!$M9</f>
        <v>0.56842337299008716</v>
      </c>
      <c r="T9" s="1">
        <f>[2]Fuels_RI!$N9</f>
        <v>0.55089674844793735</v>
      </c>
      <c r="V9" s="6"/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t="shared" ca="1" si="0"/>
        <v>7</v>
      </c>
      <c r="I10" s="1">
        <f>-1*[1]Fuels_RI!$I10</f>
        <v>0.22135519850541172</v>
      </c>
      <c r="K10" s="1">
        <f>-1*[2]Fuels_RI!$I10</f>
        <v>0.22755597143500078</v>
      </c>
      <c r="M10" s="1">
        <f>[1]Fuels_RI!$K10</f>
        <v>1.407382510578594</v>
      </c>
      <c r="N10" s="1">
        <f>[2]Fuels_RI!$K10</f>
        <v>1.2095078870010521</v>
      </c>
      <c r="P10" s="1">
        <f>[1]Fuels_RI!$M10</f>
        <v>0.68149702681589752</v>
      </c>
      <c r="Q10" s="1">
        <f>[1]Fuels_RI!$N10</f>
        <v>0.72588549257265622</v>
      </c>
      <c r="S10" s="1">
        <f>[2]Fuels_RI!$M10</f>
        <v>0.64704829553246113</v>
      </c>
      <c r="T10" s="1">
        <f>[2]Fuels_RI!$N10</f>
        <v>0.56245958797367435</v>
      </c>
      <c r="V10" s="6"/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t="shared" ca="1" si="0"/>
        <v>8</v>
      </c>
      <c r="I11" s="1">
        <f>-1*[1]Fuels_RI!$I11</f>
        <v>0.29283044089443977</v>
      </c>
      <c r="K11" s="1">
        <f>-1*[2]Fuels_RI!$I11</f>
        <v>0.30204923888749052</v>
      </c>
      <c r="M11" s="1">
        <f>[1]Fuels_RI!$K11</f>
        <v>1.5970965041755329</v>
      </c>
      <c r="N11" s="1">
        <f>[2]Fuels_RI!$K11</f>
        <v>1.380979398969252</v>
      </c>
      <c r="P11" s="1">
        <f>[1]Fuels_RI!$M11</f>
        <v>0.86465665795214752</v>
      </c>
      <c r="Q11" s="1">
        <f>[1]Fuels_RI!$N11</f>
        <v>0.73243984272417151</v>
      </c>
      <c r="S11" s="1">
        <f>[2]Fuels_RI!$M11</f>
        <v>0.81344110872333497</v>
      </c>
      <c r="T11" s="1">
        <f>[2]Fuels_RI!$N11</f>
        <v>0.56753829504351683</v>
      </c>
      <c r="V11" s="6"/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t="shared" ca="1" si="0"/>
        <v>9</v>
      </c>
      <c r="I12" s="1">
        <f>-1*[1]Fuels_RI!$I12</f>
        <v>0.30795705841950788</v>
      </c>
      <c r="K12" s="1">
        <f>-1*[2]Fuels_RI!$I12</f>
        <v>0.31743398053268423</v>
      </c>
      <c r="M12" s="1">
        <f>[1]Fuels_RI!$K12</f>
        <v>1.6431269464810379</v>
      </c>
      <c r="N12" s="1">
        <f>[2]Fuels_RI!$K12</f>
        <v>1.4269393295927719</v>
      </c>
      <c r="P12" s="1">
        <f>[1]Fuels_RI!$M12</f>
        <v>0.91674334012949144</v>
      </c>
      <c r="Q12" s="1">
        <f>[1]Fuels_RI!$N12</f>
        <v>0.7263835982922866</v>
      </c>
      <c r="S12" s="1">
        <f>[2]Fuels_RI!$M12</f>
        <v>0.8640937761291686</v>
      </c>
      <c r="T12" s="1">
        <f>[2]Fuels_RI!$N12</f>
        <v>0.56284555643705536</v>
      </c>
      <c r="V12" s="6"/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0"/>
        <v>Top decile</v>
      </c>
      <c r="I13" s="1">
        <f>-1*[1]Fuels_RI!$I13</f>
        <v>0.3760178044334081</v>
      </c>
      <c r="K13" s="1">
        <f>-1*[2]Fuels_RI!$I13</f>
        <v>0.39096756871034483</v>
      </c>
      <c r="M13" s="1">
        <f>[1]Fuels_RI!$K13</f>
        <v>1.7637445740626461</v>
      </c>
      <c r="N13" s="1">
        <f>[2]Fuels_RI!$K13</f>
        <v>1.509882390226531</v>
      </c>
      <c r="P13" s="1">
        <f>[1]Fuels_RI!$M13</f>
        <v>1.0050703420245219</v>
      </c>
      <c r="Q13" s="1">
        <f>[1]Fuels_RI!$N13</f>
        <v>0.75867422940872309</v>
      </c>
      <c r="S13" s="1">
        <f>[2]Fuels_RI!$M13</f>
        <v>0.92201611962959962</v>
      </c>
      <c r="T13" s="1">
        <f>[2]Fuels_RI!$N13</f>
        <v>0.58786627371021305</v>
      </c>
      <c r="V13" s="6"/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</sheetData>
  <mergeCells count="4">
    <mergeCell ref="I1:K1"/>
    <mergeCell ref="P1:T1"/>
    <mergeCell ref="P2:Q2"/>
    <mergeCell ref="S2:T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4A33-D3EC-1445-80C0-01B5524263C4}">
  <dimension ref="A1:Z26"/>
  <sheetViews>
    <sheetView topLeftCell="H1" zoomScale="85" zoomScaleNormal="85" workbookViewId="0">
      <selection activeCell="N9" sqref="N9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6" x14ac:dyDescent="0.3">
      <c r="I1" s="146" t="s">
        <v>23</v>
      </c>
      <c r="J1" s="147"/>
      <c r="K1" s="146"/>
      <c r="L1" s="112"/>
      <c r="M1" s="113" t="s">
        <v>24</v>
      </c>
      <c r="N1" s="113" t="s">
        <v>24</v>
      </c>
      <c r="P1" s="146" t="s">
        <v>25</v>
      </c>
      <c r="Q1" s="146"/>
      <c r="R1" s="147"/>
      <c r="S1" s="146"/>
      <c r="T1" s="146"/>
    </row>
    <row r="2" spans="1:26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114" t="s">
        <v>27</v>
      </c>
      <c r="N2" s="114" t="s">
        <v>28</v>
      </c>
      <c r="O2" s="31"/>
      <c r="P2" s="148" t="s">
        <v>27</v>
      </c>
      <c r="Q2" s="148"/>
      <c r="R2" s="115"/>
      <c r="S2" s="148" t="s">
        <v>28</v>
      </c>
      <c r="T2" s="148"/>
      <c r="V2" s="113"/>
      <c r="W2" s="113"/>
      <c r="X2" s="113"/>
      <c r="Y2" s="113"/>
      <c r="Z2" s="113"/>
    </row>
    <row r="3" spans="1:26" x14ac:dyDescent="0.3">
      <c r="A3" s="1" t="s">
        <v>2</v>
      </c>
      <c r="H3" s="3"/>
      <c r="I3" s="27" t="s">
        <v>29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4" t="s">
        <v>33</v>
      </c>
      <c r="Q3" s="17" t="s">
        <v>34</v>
      </c>
      <c r="R3" s="17"/>
      <c r="S3" s="4" t="s">
        <v>33</v>
      </c>
      <c r="T3" s="17" t="s">
        <v>34</v>
      </c>
      <c r="V3" s="113"/>
      <c r="W3" s="4"/>
      <c r="X3" s="17"/>
      <c r="Y3" s="4"/>
      <c r="Z3" s="17"/>
    </row>
    <row r="4" spans="1:26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[1]Fuels_RI_Con!$I4</f>
        <v>-0.84814102193789387</v>
      </c>
      <c r="K4" s="1">
        <f>[2]Fuels_RI_Con!$I4</f>
        <v>-0.8985354435163545</v>
      </c>
      <c r="M4" s="1">
        <f>[1]Fuels_RI_Con!$K4</f>
        <v>0.82840183488469066</v>
      </c>
      <c r="N4" s="1">
        <f>[2]Fuels_RI_Con!$K4</f>
        <v>0.65677341058925642</v>
      </c>
      <c r="P4" s="1">
        <f>[1]Fuels_RI_Con!$M4</f>
        <v>1.7338393473882521</v>
      </c>
      <c r="Q4" s="1">
        <f>[1]Fuels_RI_Con!$N4</f>
        <v>0.59471553816869738</v>
      </c>
      <c r="S4" s="1">
        <f>[2]Fuels_RI_Con!$M4</f>
        <v>1.4538703142055691</v>
      </c>
      <c r="T4" s="1">
        <f>[2]Fuels_RI_Con!$N4</f>
        <v>0.46082124805303987</v>
      </c>
      <c r="V4" s="6"/>
    </row>
    <row r="5" spans="1:26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[1]Fuels_RI_Con!$I5</f>
        <v>-0.73603957449241419</v>
      </c>
      <c r="K5" s="1">
        <f>[2]Fuels_RI_Con!$I5</f>
        <v>-0.77445235355728204</v>
      </c>
      <c r="M5" s="1">
        <f>[1]Fuels_RI_Con!$K5</f>
        <v>1.0147464667342769</v>
      </c>
      <c r="N5" s="1">
        <f>[2]Fuels_RI_Con!$K5</f>
        <v>0.82151915165634559</v>
      </c>
      <c r="P5" s="1">
        <f>[1]Fuels_RI_Con!$M5</f>
        <v>1.6804121239723511</v>
      </c>
      <c r="Q5" s="1">
        <f>[1]Fuels_RI_Con!$N5</f>
        <v>0.6557590831483836</v>
      </c>
      <c r="S5" s="1">
        <f>[2]Fuels_RI_Con!$M5</f>
        <v>1.467007859166708</v>
      </c>
      <c r="T5" s="1">
        <f>[2]Fuels_RI_Con!$N5</f>
        <v>0.50812144713952345</v>
      </c>
      <c r="V5" s="6"/>
    </row>
    <row r="6" spans="1:26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[1]Fuels_RI_Con!$I6</f>
        <v>-0.41001308391695129</v>
      </c>
      <c r="K6" s="1">
        <f>[2]Fuels_RI_Con!$I6</f>
        <v>-0.42655349053232805</v>
      </c>
      <c r="M6" s="1">
        <f>[1]Fuels_RI_Con!$K6</f>
        <v>1.012163055970303</v>
      </c>
      <c r="N6" s="1">
        <f>[2]Fuels_RI_Con!$K6</f>
        <v>0.8341898529606343</v>
      </c>
      <c r="P6" s="1">
        <f>[1]Fuels_RI_Con!$M6</f>
        <v>1.0876858875526301</v>
      </c>
      <c r="Q6" s="1">
        <f>[1]Fuels_RI_Con!$N6</f>
        <v>0.65736171899753348</v>
      </c>
      <c r="S6" s="1">
        <f>[2]Fuels_RI_Con!$M6</f>
        <v>0.99579471670872888</v>
      </c>
      <c r="T6" s="1">
        <f>[2]Fuels_RI_Con!$N6</f>
        <v>0.50936326445940372</v>
      </c>
      <c r="V6" s="6"/>
    </row>
    <row r="7" spans="1:26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[1]Fuels_RI_Con!$I7</f>
        <v>-0.4117491324230535</v>
      </c>
      <c r="K7" s="1">
        <f>[2]Fuels_RI_Con!$I7</f>
        <v>-0.4269902448464552</v>
      </c>
      <c r="M7" s="1">
        <f>[1]Fuels_RI_Con!$K7</f>
        <v>1.1081765969099191</v>
      </c>
      <c r="N7" s="1">
        <f>[2]Fuels_RI_Con!$K7</f>
        <v>0.92035925095478999</v>
      </c>
      <c r="P7" s="1">
        <f>[1]Fuels_RI_Con!$M7</f>
        <v>1.1398324490341889</v>
      </c>
      <c r="Q7" s="1">
        <f>[1]Fuels_RI_Con!$N7</f>
        <v>0.69932227858924734</v>
      </c>
      <c r="S7" s="1">
        <f>[2]Fuels_RI_Con!$M7</f>
        <v>1.055159576771131</v>
      </c>
      <c r="T7" s="1">
        <f>[2]Fuels_RI_Con!$N7</f>
        <v>0.54187682280832639</v>
      </c>
      <c r="V7" s="6"/>
    </row>
    <row r="8" spans="1:26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[1]Fuels_RI_Con!$I8</f>
        <v>-0.36246949831652869</v>
      </c>
      <c r="K8" s="1">
        <f>[2]Fuels_RI_Con!$I8</f>
        <v>-0.37519691881197159</v>
      </c>
      <c r="M8" s="1">
        <f>[1]Fuels_RI_Con!$K8</f>
        <v>1.221716588033358</v>
      </c>
      <c r="N8" s="1">
        <f>[2]Fuels_RI_Con!$K8</f>
        <v>1.026354416284134</v>
      </c>
      <c r="P8" s="1">
        <f>[1]Fuels_RI_Con!$M8</f>
        <v>1.026632938577787</v>
      </c>
      <c r="Q8" s="1">
        <f>[1]Fuels_RI_Con!$N8</f>
        <v>0.71172126488924403</v>
      </c>
      <c r="S8" s="1">
        <f>[2]Fuels_RI_Con!$M8</f>
        <v>0.95592504194879113</v>
      </c>
      <c r="T8" s="1">
        <f>[2]Fuels_RI_Con!$N8</f>
        <v>0.55148429712338565</v>
      </c>
      <c r="V8" s="6"/>
    </row>
    <row r="9" spans="1:26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[1]Fuels_RI_Con!$I9</f>
        <v>-0.33664836530166631</v>
      </c>
      <c r="K9" s="1">
        <f>[2]Fuels_RI_Con!$I9</f>
        <v>-0.34785075777293811</v>
      </c>
      <c r="M9" s="1">
        <f>[1]Fuels_RI_Con!$K9</f>
        <v>1.3181951634141331</v>
      </c>
      <c r="N9" s="1">
        <f>[2]Fuels_RI_Con!$K9</f>
        <v>1.119320115660323</v>
      </c>
      <c r="P9" s="1">
        <f>[1]Fuels_RI_Con!$M9</f>
        <v>0.97378428669140893</v>
      </c>
      <c r="Q9" s="1">
        <f>[1]Fuels_RI_Con!$N9</f>
        <v>0.71096299388765138</v>
      </c>
      <c r="S9" s="1">
        <f>[2]Fuels_RI_Con!$M9</f>
        <v>0.91154879371669417</v>
      </c>
      <c r="T9" s="1">
        <f>[2]Fuels_RI_Con!$N9</f>
        <v>0.55089674844793735</v>
      </c>
      <c r="V9" s="6"/>
    </row>
    <row r="10" spans="1:26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[1]Fuels_RI_Con!$I10</f>
        <v>-0.3328190548229869</v>
      </c>
      <c r="K10" s="1">
        <f>[2]Fuels_RI_Con!$I10</f>
        <v>-0.34214223945805372</v>
      </c>
      <c r="M10" s="1">
        <f>[1]Fuels_RI_Con!$K10</f>
        <v>1.407382510578594</v>
      </c>
      <c r="N10" s="1">
        <f>[2]Fuels_RI_Con!$K10</f>
        <v>1.2095078870010521</v>
      </c>
      <c r="P10" s="1">
        <f>[1]Fuels_RI_Con!$M10</f>
        <v>1.0246662281301591</v>
      </c>
      <c r="Q10" s="1">
        <f>[1]Fuels_RI_Con!$N10</f>
        <v>0.72588549257265622</v>
      </c>
      <c r="S10" s="1">
        <f>[2]Fuels_RI_Con!$M10</f>
        <v>0.97287076878238998</v>
      </c>
      <c r="T10" s="1">
        <f>[2]Fuels_RI_Con!$N10</f>
        <v>0.56245958797367435</v>
      </c>
      <c r="V10" s="6"/>
    </row>
    <row r="11" spans="1:26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[1]Fuels_RI_Con!$I11</f>
        <v>-0.36910309037220168</v>
      </c>
      <c r="K11" s="1">
        <f>[2]Fuels_RI_Con!$I11</f>
        <v>-0.38072308048784231</v>
      </c>
      <c r="M11" s="1">
        <f>[1]Fuels_RI_Con!$K11</f>
        <v>1.5970965041755329</v>
      </c>
      <c r="N11" s="1">
        <f>[2]Fuels_RI_Con!$K11</f>
        <v>1.380979398969252</v>
      </c>
      <c r="P11" s="1">
        <f>[1]Fuels_RI_Con!$M11</f>
        <v>1.089871133568673</v>
      </c>
      <c r="Q11" s="1">
        <f>[1]Fuels_RI_Con!$N11</f>
        <v>0.73243984272417151</v>
      </c>
      <c r="S11" s="1">
        <f>[2]Fuels_RI_Con!$M11</f>
        <v>1.025315626847024</v>
      </c>
      <c r="T11" s="1">
        <f>[2]Fuels_RI_Con!$N11</f>
        <v>0.56753829504351683</v>
      </c>
      <c r="V11" s="6"/>
    </row>
    <row r="12" spans="1:26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[1]Fuels_RI_Con!$I12</f>
        <v>-0.34441525359171488</v>
      </c>
      <c r="K12" s="1">
        <f>[2]Fuels_RI_Con!$I12</f>
        <v>-0.35501412263413912</v>
      </c>
      <c r="M12" s="1">
        <f>[1]Fuels_RI_Con!$K12</f>
        <v>1.6431269464810379</v>
      </c>
      <c r="N12" s="1">
        <f>[2]Fuels_RI_Con!$K12</f>
        <v>1.4269393295927719</v>
      </c>
      <c r="P12" s="1">
        <f>[1]Fuels_RI_Con!$M12</f>
        <v>1.0252740807099929</v>
      </c>
      <c r="Q12" s="1">
        <f>[1]Fuels_RI_Con!$N12</f>
        <v>0.7263835982922866</v>
      </c>
      <c r="S12" s="1">
        <f>[2]Fuels_RI_Con!$M12</f>
        <v>0.96639147860394614</v>
      </c>
      <c r="T12" s="1">
        <f>[2]Fuels_RI_Con!$N12</f>
        <v>0.56284555643705536</v>
      </c>
      <c r="V12" s="6"/>
    </row>
    <row r="13" spans="1:26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[1]Fuels_RI_Con!$I13</f>
        <v>-0.41083815132633439</v>
      </c>
      <c r="K13" s="1">
        <f>[2]Fuels_RI_Con!$I13</f>
        <v>-0.42717230743778761</v>
      </c>
      <c r="M13" s="1">
        <f>[1]Fuels_RI_Con!$K13</f>
        <v>1.7637445740626461</v>
      </c>
      <c r="N13" s="1">
        <f>[2]Fuels_RI_Con!$K13</f>
        <v>1.509882390226531</v>
      </c>
      <c r="P13" s="1">
        <f>[1]Fuels_RI_Con!$M13</f>
        <v>1.098142791117245</v>
      </c>
      <c r="Q13" s="1">
        <f>[1]Fuels_RI_Con!$N13</f>
        <v>0.75867422940872309</v>
      </c>
      <c r="S13" s="1">
        <f>[2]Fuels_RI_Con!$M13</f>
        <v>1.007397505159332</v>
      </c>
      <c r="T13" s="1">
        <f>[2]Fuels_RI_Con!$N13</f>
        <v>0.58786627371021305</v>
      </c>
      <c r="V13" s="6"/>
    </row>
    <row r="14" spans="1:26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6" x14ac:dyDescent="0.3">
      <c r="D15" s="3"/>
      <c r="E15" s="7"/>
    </row>
    <row r="16" spans="1:26" x14ac:dyDescent="0.3">
      <c r="A16" s="1" t="s">
        <v>1</v>
      </c>
    </row>
    <row r="17" spans="1:2" x14ac:dyDescent="0.3">
      <c r="A17" s="1" t="s">
        <v>46</v>
      </c>
      <c r="B17" s="1" t="str" cm="1">
        <f t="array" aca="1" ref="B17" ca="1">+INDIRECT(A17)</f>
        <v>Percentage of disposable income</v>
      </c>
    </row>
    <row r="18" spans="1:2" x14ac:dyDescent="0.3">
      <c r="A18" s="1" t="s">
        <v>46</v>
      </c>
      <c r="B18" s="1" t="s">
        <v>10</v>
      </c>
    </row>
    <row r="19" spans="1:2" x14ac:dyDescent="0.3">
      <c r="A19" s="1" t="s">
        <v>47</v>
      </c>
    </row>
    <row r="20" spans="1:2" x14ac:dyDescent="0.3">
      <c r="A20" s="1" t="s">
        <v>48</v>
      </c>
      <c r="B20" s="1" t="e">
        <f>+#REF!</f>
        <v>#REF!</v>
      </c>
    </row>
    <row r="21" spans="1:2" x14ac:dyDescent="0.3">
      <c r="A21" s="1" t="s">
        <v>49</v>
      </c>
      <c r="B21" s="1" t="e">
        <f>+#REF!</f>
        <v>#REF!</v>
      </c>
    </row>
    <row r="22" spans="1:2" x14ac:dyDescent="0.3">
      <c r="A22" s="1" t="s">
        <v>50</v>
      </c>
      <c r="B22" s="1" t="e">
        <f>+#REF!</f>
        <v>#REF!</v>
      </c>
    </row>
    <row r="24" spans="1:2" x14ac:dyDescent="0.3">
      <c r="A24" s="4" t="s">
        <v>51</v>
      </c>
      <c r="B24" s="1" t="s">
        <v>52</v>
      </c>
    </row>
    <row r="25" spans="1:2" x14ac:dyDescent="0.3">
      <c r="A25" s="8" t="s">
        <v>53</v>
      </c>
      <c r="B25" s="7" t="s">
        <v>54</v>
      </c>
    </row>
    <row r="26" spans="1:2" x14ac:dyDescent="0.3">
      <c r="A26" s="4" t="s">
        <v>26</v>
      </c>
      <c r="B26" s="1" t="s">
        <v>55</v>
      </c>
    </row>
  </sheetData>
  <mergeCells count="4">
    <mergeCell ref="I1:K1"/>
    <mergeCell ref="P1:T1"/>
    <mergeCell ref="P2:Q2"/>
    <mergeCell ref="S2:T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A0DE-7363-8C4C-9F02-44593A90924C}">
  <dimension ref="A1:AC25"/>
  <sheetViews>
    <sheetView topLeftCell="I1" zoomScale="75" zoomScaleNormal="55" workbookViewId="0">
      <selection activeCell="Z9" sqref="Z9"/>
    </sheetView>
  </sheetViews>
  <sheetFormatPr defaultColWidth="10.88671875" defaultRowHeight="14.4" x14ac:dyDescent="0.3"/>
  <cols>
    <col min="1" max="1" width="8.109375" style="1" hidden="1" customWidth="1"/>
    <col min="2" max="2" width="28.109375" style="1" hidden="1" customWidth="1"/>
    <col min="3" max="3" width="0" style="1" hidden="1" customWidth="1"/>
    <col min="4" max="4" width="13.109375" style="1" hidden="1" customWidth="1"/>
    <col min="5" max="5" width="0" style="1" hidden="1" customWidth="1"/>
    <col min="6" max="8" width="10.88671875" style="1"/>
    <col min="9" max="9" width="16.109375" style="1" customWidth="1"/>
    <col min="10" max="10" width="3" style="1" customWidth="1"/>
    <col min="11" max="11" width="15.109375" style="1" bestFit="1" customWidth="1"/>
    <col min="12" max="12" width="10.6640625" style="1" customWidth="1"/>
    <col min="13" max="13" width="15" style="1" customWidth="1"/>
    <col min="14" max="14" width="15.109375" style="1" bestFit="1" customWidth="1"/>
    <col min="15" max="15" width="4" style="1" customWidth="1"/>
    <col min="16" max="16" width="14.44140625" style="1" customWidth="1"/>
    <col min="17" max="17" width="17" style="1" customWidth="1"/>
    <col min="18" max="18" width="15.109375" style="1" bestFit="1" customWidth="1"/>
    <col min="19" max="19" width="20.6640625" style="1" customWidth="1"/>
    <col min="20" max="20" width="27.44140625" style="1" customWidth="1"/>
    <col min="21" max="22" width="19.44140625" style="1" bestFit="1" customWidth="1"/>
    <col min="23" max="23" width="10.88671875" style="1"/>
    <col min="24" max="24" width="15.109375" style="1" customWidth="1"/>
    <col min="25" max="25" width="14.6640625" style="1" customWidth="1"/>
    <col min="26" max="28" width="10.88671875" style="1"/>
    <col min="29" max="29" width="12.6640625" style="1" bestFit="1" customWidth="1"/>
    <col min="30" max="16384" width="10.88671875" style="1"/>
  </cols>
  <sheetData>
    <row r="1" spans="1:29" x14ac:dyDescent="0.3">
      <c r="I1" s="1" t="str">
        <f ca="1">B16</f>
        <v>Percentage of total tax</v>
      </c>
      <c r="M1" s="1" t="str">
        <f ca="1">B17</f>
        <v>Percentage of total subsidy</v>
      </c>
      <c r="P1" s="1" t="str">
        <f ca="1">B17</f>
        <v>Percentage of total subsidy</v>
      </c>
    </row>
    <row r="2" spans="1:29" x14ac:dyDescent="0.3">
      <c r="A2" s="1" t="s">
        <v>2</v>
      </c>
      <c r="H2" s="3" t="str">
        <f ca="1">+B13</f>
        <v>Deciles of per capita disposable income</v>
      </c>
      <c r="I2" s="32" t="s">
        <v>56</v>
      </c>
      <c r="J2" s="32"/>
      <c r="K2" s="32" t="s">
        <v>28</v>
      </c>
      <c r="L2" s="27"/>
      <c r="M2" s="32" t="s">
        <v>27</v>
      </c>
      <c r="N2" s="32" t="s">
        <v>28</v>
      </c>
      <c r="O2" s="34"/>
      <c r="P2" s="33" t="s">
        <v>59</v>
      </c>
      <c r="Q2" s="33" t="s">
        <v>65</v>
      </c>
      <c r="R2" s="33" t="s">
        <v>60</v>
      </c>
      <c r="S2" s="33" t="s">
        <v>66</v>
      </c>
      <c r="T2" s="4"/>
      <c r="U2" s="144" t="s">
        <v>161</v>
      </c>
      <c r="Y2" s="144" t="s">
        <v>160</v>
      </c>
      <c r="AC2" s="113"/>
    </row>
    <row r="3" spans="1:29" x14ac:dyDescent="0.3">
      <c r="A3" s="1" t="s">
        <v>35</v>
      </c>
      <c r="B3" s="1" t="str" cm="1">
        <f t="array" aca="1" ref="B3" ca="1">INDIRECT(A3)</f>
        <v>Bottom decile</v>
      </c>
      <c r="H3" s="3" t="str">
        <f t="shared" ref="H3:H5" ca="1" si="0">+B3</f>
        <v>Bottom decile</v>
      </c>
      <c r="I3" s="1">
        <f>[1]Fuels_AI!$I3</f>
        <v>1.1204501820548709</v>
      </c>
      <c r="K3" s="113">
        <f>[2]Fuels_AI!$I3</f>
        <v>1.1441578257131706</v>
      </c>
      <c r="L3" s="113"/>
      <c r="M3" s="1">
        <f>[1]Fuels_AI!$K3</f>
        <v>1.5664809870232363</v>
      </c>
      <c r="N3" s="23">
        <f>[2]Fuels_AI!$K3</f>
        <v>1.4560429818906362</v>
      </c>
      <c r="O3" s="23"/>
      <c r="P3" s="1">
        <f>+[1]Fuels_AI!$M$3</f>
        <v>0.82952946326494226</v>
      </c>
      <c r="Q3" s="1">
        <f>[1]Fuels_AI!$N3</f>
        <v>2.3570733517619624</v>
      </c>
      <c r="R3" s="1">
        <f>[2]Fuels_AI!$M3</f>
        <v>0.75213277793473032</v>
      </c>
      <c r="S3" s="1">
        <f>[2]Fuels_AI!$N3</f>
        <v>2.3570733407888396</v>
      </c>
      <c r="U3" s="32" t="s">
        <v>56</v>
      </c>
      <c r="V3" s="32" t="s">
        <v>28</v>
      </c>
      <c r="X3" s="27"/>
      <c r="Y3" s="32" t="s">
        <v>27</v>
      </c>
      <c r="Z3" s="32" t="s">
        <v>28</v>
      </c>
      <c r="AA3" s="34"/>
      <c r="AC3" s="24"/>
    </row>
    <row r="4" spans="1:29" x14ac:dyDescent="0.3">
      <c r="A4" s="1" t="s">
        <v>36</v>
      </c>
      <c r="B4" s="1" cm="1">
        <f t="array" aca="1" ref="B4" ca="1">INDIRECT(A4)</f>
        <v>2</v>
      </c>
      <c r="H4" s="3">
        <f t="shared" ca="1" si="0"/>
        <v>2</v>
      </c>
      <c r="I4" s="1">
        <f>[1]Fuels_AI!$I4</f>
        <v>2.302053364376456</v>
      </c>
      <c r="K4" s="113">
        <f>[2]Fuels_AI!$I4</f>
        <v>2.3343159908020898</v>
      </c>
      <c r="L4" s="113"/>
      <c r="M4" s="1">
        <f>[1]Fuels_AI!$K4</f>
        <v>2.7938812503896306</v>
      </c>
      <c r="N4" s="23">
        <f>[2]Fuels_AI!$K4</f>
        <v>2.6550841899638189</v>
      </c>
      <c r="O4" s="23"/>
      <c r="P4" s="1">
        <f>[1]Fuels_AI!$M4</f>
        <v>1.913655040372827</v>
      </c>
      <c r="Q4" s="1">
        <f>[1]Fuels_AI!$N4</f>
        <v>3.7381768978336121</v>
      </c>
      <c r="R4" s="1">
        <f>[2]Fuels_AI!$M4</f>
        <v>1.8089417747486289</v>
      </c>
      <c r="S4" s="1">
        <f>[2]Fuels_AI!$N4</f>
        <v>3.7381768884313473</v>
      </c>
      <c r="U4" s="143">
        <f>+[1]Fuels_AI!$J4/1000000000</f>
        <v>0.68013443137335394</v>
      </c>
      <c r="V4" s="143">
        <f>+[2]Fuels_AI!$J4/1000000000</f>
        <v>0.71546316715030644</v>
      </c>
      <c r="X4" s="113"/>
      <c r="Y4" s="143">
        <f>+[1]Fuels_AI!$L4/1000000000</f>
        <v>4.3927834494757505</v>
      </c>
      <c r="Z4" s="143">
        <f>+[2]Fuels_AI!$L4/1000000000</f>
        <v>3.558117413424152</v>
      </c>
      <c r="AA4" s="23"/>
      <c r="AC4" s="24"/>
    </row>
    <row r="5" spans="1:29" x14ac:dyDescent="0.3">
      <c r="A5" s="1" t="s">
        <v>37</v>
      </c>
      <c r="B5" s="1" cm="1">
        <f t="array" aca="1" ref="B5" ca="1">INDIRECT(A5)</f>
        <v>3</v>
      </c>
      <c r="H5" s="3">
        <f t="shared" ca="1" si="0"/>
        <v>3</v>
      </c>
      <c r="I5" s="1">
        <f>[1]Fuels_AI!$I5</f>
        <v>2.366535124770496</v>
      </c>
      <c r="K5" s="113">
        <f>[2]Fuels_AI!$I5</f>
        <v>2.3731935317228579</v>
      </c>
      <c r="L5" s="113"/>
      <c r="M5" s="1">
        <f>[1]Fuels_AI!$K5</f>
        <v>3.3681659200562484</v>
      </c>
      <c r="N5" s="23">
        <f>[2]Fuels_AI!$K5</f>
        <v>3.2568083661646114</v>
      </c>
      <c r="O5" s="23"/>
      <c r="P5" s="1">
        <f>[1]Fuels_AI!$M5</f>
        <v>2.279840742260995</v>
      </c>
      <c r="Q5" s="1">
        <f>[1]Fuels_AI!$N5</f>
        <v>4.5357075515274374</v>
      </c>
      <c r="R5" s="1">
        <f>[2]Fuels_AI!$M5</f>
        <v>2.257696446018413</v>
      </c>
      <c r="S5" s="1">
        <f>[2]Fuels_AI!$N5</f>
        <v>4.5357075315788933</v>
      </c>
      <c r="U5" s="143">
        <f>+[1]Fuels_AI!$J5/1000000000</f>
        <v>0.69918536482181992</v>
      </c>
      <c r="V5" s="143">
        <f>+[2]Fuels_AI!$J5/1000000000</f>
        <v>0.72737905543098025</v>
      </c>
      <c r="X5" s="113"/>
      <c r="Y5" s="143">
        <f>+[1]Fuels_AI!$L5/1000000000</f>
        <v>5.2957238274346752</v>
      </c>
      <c r="Z5" s="143">
        <f>+[2]Fuels_AI!$L5/1000000000</f>
        <v>4.3644968410563578</v>
      </c>
      <c r="AA5" s="23"/>
      <c r="AC5" s="24"/>
    </row>
    <row r="6" spans="1:29" x14ac:dyDescent="0.3">
      <c r="A6" s="1" t="s">
        <v>38</v>
      </c>
      <c r="B6" s="1" cm="1">
        <f t="array" aca="1" ref="B6" ca="1">INDIRECT(A6)</f>
        <v>4</v>
      </c>
      <c r="H6" s="3">
        <f ca="1">+B6</f>
        <v>4</v>
      </c>
      <c r="I6" s="1">
        <f>[1]Fuels_AI!$I6</f>
        <v>3.1302103439312416</v>
      </c>
      <c r="K6" s="113">
        <f>[2]Fuels_AI!$I6</f>
        <v>3.1292423489781327</v>
      </c>
      <c r="L6" s="113"/>
      <c r="M6" s="1">
        <f>[1]Fuels_AI!$K6</f>
        <v>4.4070524423537893</v>
      </c>
      <c r="N6" s="23">
        <f>[2]Fuels_AI!$K6</f>
        <v>4.294055587428053</v>
      </c>
      <c r="O6" s="23"/>
      <c r="P6" s="1">
        <f>[1]Fuels_AI!$M6</f>
        <v>3.1436281567612947</v>
      </c>
      <c r="Q6" s="1">
        <f>[1]Fuels_AI!$N6</f>
        <v>5.7624382000073933</v>
      </c>
      <c r="R6" s="1">
        <f>[2]Fuels_AI!$M6</f>
        <v>3.1469138654810531</v>
      </c>
      <c r="S6" s="1">
        <f>[2]Fuels_AI!$N6</f>
        <v>5.7624381984165609</v>
      </c>
      <c r="U6" s="143">
        <f>+[1]Fuels_AI!$J6/1000000000</f>
        <v>0.9248108081653118</v>
      </c>
      <c r="V6" s="143">
        <f>+[2]Fuels_AI!$J6/1000000000</f>
        <v>0.9591065008347347</v>
      </c>
      <c r="X6" s="113"/>
      <c r="Y6" s="143">
        <f>+[1]Fuels_AI!$L6/1000000000</f>
        <v>6.9291517050138056</v>
      </c>
      <c r="Z6" s="143">
        <f>+[2]Fuels_AI!$L6/1000000000</f>
        <v>5.7545271135252536</v>
      </c>
      <c r="AA6" s="23"/>
      <c r="AC6" s="24"/>
    </row>
    <row r="7" spans="1:29" x14ac:dyDescent="0.3">
      <c r="A7" s="1" t="s">
        <v>39</v>
      </c>
      <c r="B7" s="1" cm="1">
        <f t="array" aca="1" ref="B7" ca="1">INDIRECT(A7)</f>
        <v>5</v>
      </c>
      <c r="H7" s="3">
        <f t="shared" ref="H7:H12" ca="1" si="1">+B7</f>
        <v>5</v>
      </c>
      <c r="I7" s="1">
        <f>[1]Fuels_AI!$I7</f>
        <v>4.4433249944727802</v>
      </c>
      <c r="K7" s="113">
        <f>[2]Fuels_AI!$I7</f>
        <v>4.4332245963108674</v>
      </c>
      <c r="L7" s="113"/>
      <c r="M7" s="1">
        <f>[1]Fuels_AI!$K7</f>
        <v>5.6723334667285421</v>
      </c>
      <c r="N7" s="23">
        <f>[2]Fuels_AI!$K7</f>
        <v>5.5911942304353106</v>
      </c>
      <c r="O7" s="23"/>
      <c r="P7" s="1">
        <f>[1]Fuels_AI!$M7</f>
        <v>4.5730905581772987</v>
      </c>
      <c r="Q7" s="1">
        <f>[1]Fuels_AI!$N7</f>
        <v>6.8515875504536181</v>
      </c>
      <c r="R7" s="1">
        <f>[2]Fuels_AI!$M7</f>
        <v>4.6065396196221133</v>
      </c>
      <c r="S7" s="1">
        <f>[2]Fuels_AI!$N7</f>
        <v>6.8515875231138645</v>
      </c>
      <c r="U7" s="143">
        <f>+[1]Fuels_AI!$J7/1000000000</f>
        <v>1.3127664046751248</v>
      </c>
      <c r="V7" s="143">
        <f>+[2]Fuels_AI!$J7/1000000000</f>
        <v>1.3587744430758719</v>
      </c>
      <c r="X7" s="113"/>
      <c r="Y7" s="143">
        <f>+[1]Fuels_AI!$L7/1000000000</f>
        <v>8.9185367377649332</v>
      </c>
      <c r="Z7" s="143">
        <f>+[2]Fuels_AI!$L7/1000000000</f>
        <v>7.4928417066200925</v>
      </c>
      <c r="AA7" s="23"/>
      <c r="AC7" s="24"/>
    </row>
    <row r="8" spans="1:29" x14ac:dyDescent="0.3">
      <c r="A8" s="1" t="s">
        <v>40</v>
      </c>
      <c r="B8" s="1" cm="1">
        <f t="array" aca="1" ref="B8" ca="1">INDIRECT(A8)</f>
        <v>6</v>
      </c>
      <c r="H8" s="3">
        <f t="shared" ca="1" si="1"/>
        <v>6</v>
      </c>
      <c r="I8" s="1">
        <f>[1]Fuels_AI!$I8</f>
        <v>6.0974335743840475</v>
      </c>
      <c r="K8" s="113">
        <f>[2]Fuels_AI!$I8</f>
        <v>6.0723450532407481</v>
      </c>
      <c r="L8" s="113"/>
      <c r="M8" s="1">
        <f>[1]Fuels_AI!$K8</f>
        <v>7.1950873925493513</v>
      </c>
      <c r="N8" s="23">
        <f>[2]Fuels_AI!$K8</f>
        <v>7.170480422334359</v>
      </c>
      <c r="O8" s="23"/>
      <c r="P8" s="1">
        <f>[1]Fuels_AI!$M8</f>
        <v>6.4140788379241735</v>
      </c>
      <c r="Q8" s="1">
        <f>[1]Fuels_AI!$N8</f>
        <v>8.0329436084866401</v>
      </c>
      <c r="R8" s="1">
        <f>[2]Fuels_AI!$M8</f>
        <v>6.4967000510881103</v>
      </c>
      <c r="S8" s="1">
        <f>[2]Fuels_AI!$N8</f>
        <v>8.0329436220228256</v>
      </c>
      <c r="U8" s="143">
        <f>+[1]Fuels_AI!$J8/1000000000</f>
        <v>1.8014675859061962</v>
      </c>
      <c r="V8" s="143">
        <f>+[2]Fuels_AI!$J8/1000000000</f>
        <v>1.8611615740713421</v>
      </c>
      <c r="X8" s="113"/>
      <c r="Y8" s="143">
        <f>+[1]Fuels_AI!$L8/1000000000</f>
        <v>11.31274309211053</v>
      </c>
      <c r="Z8" s="143">
        <f>+[2]Fuels_AI!$L8/1000000000</f>
        <v>9.6092663840058954</v>
      </c>
      <c r="AA8" s="23"/>
      <c r="AC8" s="24"/>
    </row>
    <row r="9" spans="1:29" x14ac:dyDescent="0.3">
      <c r="A9" s="1" t="s">
        <v>41</v>
      </c>
      <c r="B9" s="1" cm="1">
        <f t="array" aca="1" ref="B9" ca="1">INDIRECT(A9)</f>
        <v>7</v>
      </c>
      <c r="H9" s="3">
        <f t="shared" ca="1" si="1"/>
        <v>7</v>
      </c>
      <c r="I9" s="1">
        <f>[1]Fuels_AI!$I9</f>
        <v>7.6891585129965998</v>
      </c>
      <c r="K9" s="113">
        <f>[2]Fuels_AI!$I9</f>
        <v>7.6176599739855879</v>
      </c>
      <c r="L9" s="113"/>
      <c r="M9" s="1">
        <f>[1]Fuels_AI!$K9</f>
        <v>9.2197408039244362</v>
      </c>
      <c r="N9" s="23">
        <f>[2]Fuels_AI!$K9</f>
        <v>9.2983182067936792</v>
      </c>
      <c r="O9" s="23"/>
      <c r="P9" s="1">
        <f>[1]Fuels_AI!$M9</f>
        <v>8.6170748159730657</v>
      </c>
      <c r="Q9" s="1">
        <f>[1]Fuels_AI!$N9</f>
        <v>9.8662734338357687</v>
      </c>
      <c r="R9" s="1">
        <f>[2]Fuels_AI!$M9</f>
        <v>8.8546156639732505</v>
      </c>
      <c r="S9" s="1">
        <f>[2]Fuels_AI!$N9</f>
        <v>9.8662733719005686</v>
      </c>
      <c r="U9" s="143">
        <f>+[1]Fuels_AI!$J9/1000000000</f>
        <v>2.2717377163813293</v>
      </c>
      <c r="V9" s="143">
        <f>+[2]Fuels_AI!$J9/1000000000</f>
        <v>2.334797496455967</v>
      </c>
      <c r="X9" s="113"/>
      <c r="Y9" s="143">
        <f>+[1]Fuels_AI!$L9/1000000000</f>
        <v>14.496079533189681</v>
      </c>
      <c r="Z9" s="143">
        <f>+[2]Fuels_AI!$L9/1000000000</f>
        <v>12.460813126834321</v>
      </c>
      <c r="AA9" s="23"/>
      <c r="AC9" s="24"/>
    </row>
    <row r="10" spans="1:29" x14ac:dyDescent="0.3">
      <c r="A10" s="1" t="s">
        <v>42</v>
      </c>
      <c r="B10" s="1" cm="1">
        <f t="array" aca="1" ref="B10" ca="1">INDIRECT(A10)</f>
        <v>8</v>
      </c>
      <c r="H10" s="3">
        <f t="shared" ca="1" si="1"/>
        <v>8</v>
      </c>
      <c r="I10" s="1">
        <f>[1]Fuels_AI!$I10</f>
        <v>12.299616569594914</v>
      </c>
      <c r="K10" s="113">
        <f>[2]Fuels_AI!$I10</f>
        <v>12.225675551950649</v>
      </c>
      <c r="L10" s="113"/>
      <c r="M10" s="1">
        <f>[1]Fuels_AI!$K10</f>
        <v>12.676806908010779</v>
      </c>
      <c r="N10" s="23">
        <f>[2]Fuels_AI!$K10</f>
        <v>12.864088030782035</v>
      </c>
      <c r="O10" s="23"/>
      <c r="P10" s="1">
        <f>[1]Fuels_AI!$M10</f>
        <v>13.233095439424675</v>
      </c>
      <c r="Q10" s="1">
        <f>[1]Fuels_AI!$N10</f>
        <v>12.080027568018501</v>
      </c>
      <c r="R10" s="1">
        <f>[2]Fuels_AI!$M10</f>
        <v>13.476618099005316</v>
      </c>
      <c r="S10" s="1">
        <f>[2]Fuels_AI!$N10</f>
        <v>12.080027541975614</v>
      </c>
      <c r="U10" s="143">
        <f>+[1]Fuels_AI!$J10/1000000000</f>
        <v>3.6338830589783502</v>
      </c>
      <c r="V10" s="143">
        <f>+[2]Fuels_AI!$J10/1000000000</f>
        <v>3.7471450246738591</v>
      </c>
      <c r="X10" s="113"/>
      <c r="Y10" s="143">
        <f>+[1]Fuels_AI!$L10/1000000000</f>
        <v>19.931579973180199</v>
      </c>
      <c r="Z10" s="143">
        <f>+[2]Fuels_AI!$L10/1000000000</f>
        <v>17.239353766318988</v>
      </c>
      <c r="AA10" s="1">
        <f>+Y10-Z10</f>
        <v>2.6922262068612106</v>
      </c>
      <c r="AC10" s="24"/>
    </row>
    <row r="11" spans="1:29" x14ac:dyDescent="0.3">
      <c r="A11" s="1" t="s">
        <v>43</v>
      </c>
      <c r="B11" s="1" cm="1">
        <f t="array" aca="1" ref="B11" ca="1">INDIRECT(A11)</f>
        <v>9</v>
      </c>
      <c r="H11" s="3">
        <f t="shared" ca="1" si="1"/>
        <v>9</v>
      </c>
      <c r="I11" s="1">
        <f>[1]Fuels_AI!$I11</f>
        <v>16.886224295422405</v>
      </c>
      <c r="K11" s="113">
        <f>[2]Fuels_AI!$I11</f>
        <v>16.776535139385299</v>
      </c>
      <c r="L11" s="113"/>
      <c r="M11" s="1">
        <f>[1]Fuels_AI!$K11</f>
        <v>16.950302984114863</v>
      </c>
      <c r="N11" s="23">
        <f>[2]Fuels_AI!$K11</f>
        <v>17.273451464656972</v>
      </c>
      <c r="O11" s="23"/>
      <c r="P11" s="1">
        <f>[1]Fuels_AI!$M11</f>
        <v>18.273103139404913</v>
      </c>
      <c r="Q11" s="1">
        <f>[1]Fuels_AI!$N11</f>
        <v>15.531219417631538</v>
      </c>
      <c r="R11" s="1">
        <f>[2]Fuels_AI!$M11</f>
        <v>18.634532038800618</v>
      </c>
      <c r="S11" s="1">
        <f>[2]Fuels_AI!$N11</f>
        <v>15.53121947704993</v>
      </c>
      <c r="U11" s="143">
        <f>+[1]Fuels_AI!$J11/1000000000</f>
        <v>4.9889818963084211</v>
      </c>
      <c r="V11" s="143">
        <f>+[2]Fuels_AI!$J11/1000000000</f>
        <v>5.141974356483197</v>
      </c>
      <c r="X11" s="113"/>
      <c r="Y11" s="143">
        <f>+[1]Fuels_AI!$L11/1000000000</f>
        <v>26.650742726390128</v>
      </c>
      <c r="Z11" s="143">
        <f>+[2]Fuels_AI!$L11/1000000000</f>
        <v>23.148406622529901</v>
      </c>
      <c r="AA11" s="1">
        <f>+Y11-Z11</f>
        <v>3.5023361038602268</v>
      </c>
      <c r="AC11" s="24"/>
    </row>
    <row r="12" spans="1:29" x14ac:dyDescent="0.3">
      <c r="A12" s="1" t="s">
        <v>44</v>
      </c>
      <c r="B12" s="1" t="str" cm="1">
        <f t="array" aca="1" ref="B12" ca="1">INDIRECT(A12)</f>
        <v>Top decile</v>
      </c>
      <c r="H12" s="3" t="str">
        <f t="shared" ca="1" si="1"/>
        <v>Top decile</v>
      </c>
      <c r="I12" s="1">
        <f>[1]Fuels_AI!$I12</f>
        <v>43.664993037996176</v>
      </c>
      <c r="K12" s="113">
        <f>[2]Fuels_AI!$I12</f>
        <v>43.893649987910599</v>
      </c>
      <c r="L12" s="113"/>
      <c r="M12" s="1">
        <f>[1]Fuels_AI!$K12</f>
        <v>36.150147844849108</v>
      </c>
      <c r="N12" s="23">
        <f>[2]Fuels_AI!$K12</f>
        <v>36.140476519550525</v>
      </c>
      <c r="O12" s="23"/>
      <c r="P12" s="1">
        <f>[1]Fuels_AI!$M12</f>
        <v>40.722903806435809</v>
      </c>
      <c r="Q12" s="106">
        <f>[1]Fuels_AI!$N12</f>
        <v>31.244552420443526</v>
      </c>
      <c r="R12" s="1">
        <f>[2]Fuels_AI!$M12</f>
        <v>39.965309663327758</v>
      </c>
      <c r="S12" s="1">
        <f>[2]Fuels_AI!$N12</f>
        <v>31.244552504721561</v>
      </c>
      <c r="U12" s="143">
        <f>+[1]Fuels_AI!$J12/1000000000</f>
        <v>12.900684958214741</v>
      </c>
      <c r="V12" s="143">
        <f>+[2]Fuels_AI!$J12/1000000000</f>
        <v>13.4533156444457</v>
      </c>
      <c r="X12" s="113"/>
      <c r="Y12" s="143">
        <f>+[1]Fuels_AI!$L12/1000000000</f>
        <v>56.838411126746585</v>
      </c>
      <c r="Z12" s="143">
        <f>+[2]Fuels_AI!$L12/1000000000</f>
        <v>48.432384675309194</v>
      </c>
      <c r="AA12" s="1">
        <f>+Y12-Z12</f>
        <v>8.4060264514373912</v>
      </c>
      <c r="AC12" s="24"/>
    </row>
    <row r="13" spans="1:29" x14ac:dyDescent="0.3">
      <c r="A13" s="1" t="s">
        <v>45</v>
      </c>
      <c r="B13" s="1" t="str" cm="1">
        <f t="array" aca="1" ref="B13" ca="1">INDIRECT(A13)</f>
        <v>Deciles of per capita disposable income</v>
      </c>
      <c r="K13" s="113"/>
      <c r="L13" s="113"/>
      <c r="N13" s="23"/>
      <c r="O13" s="23"/>
      <c r="R13" s="23"/>
      <c r="S13" s="23"/>
      <c r="U13" s="143">
        <f>+[1]Fuels_AI!$J13/1000000000</f>
        <v>29.544685709645918</v>
      </c>
      <c r="V13" s="143">
        <f>+[2]Fuels_AI!$J13/1000000000</f>
        <v>30.64979934033984</v>
      </c>
      <c r="X13" s="113"/>
      <c r="Y13" s="143">
        <f>+[1]Fuels_AI!$L13/1000000000</f>
        <v>157.2287100199101</v>
      </c>
      <c r="Z13" s="143">
        <f>+[2]Fuels_AI!$L13/1000000000</f>
        <v>134.0114722867842</v>
      </c>
      <c r="AA13" s="1">
        <f>+Y13-Z13</f>
        <v>23.217237733125899</v>
      </c>
      <c r="AC13" s="24"/>
    </row>
    <row r="14" spans="1:29" x14ac:dyDescent="0.3">
      <c r="D14" s="3"/>
      <c r="E14" s="7"/>
      <c r="V14" s="25"/>
    </row>
    <row r="15" spans="1:29" x14ac:dyDescent="0.3">
      <c r="A15" s="1" t="s">
        <v>1</v>
      </c>
    </row>
    <row r="16" spans="1:29" x14ac:dyDescent="0.3">
      <c r="A16" s="1" t="s">
        <v>61</v>
      </c>
      <c r="B16" s="1" t="str" cm="1">
        <f t="array" aca="1" ref="B16" ca="1">INDIRECT(A16)</f>
        <v>Percentage of total tax</v>
      </c>
    </row>
    <row r="17" spans="1:2" x14ac:dyDescent="0.3">
      <c r="A17" s="1" t="s">
        <v>62</v>
      </c>
      <c r="B17" s="1" t="str" cm="1">
        <f t="array" aca="1" ref="B17" ca="1">INDIRECT(A17)</f>
        <v>Percentage of total subsidy</v>
      </c>
    </row>
    <row r="18" spans="1:2" x14ac:dyDescent="0.3">
      <c r="A18" s="1" t="s">
        <v>47</v>
      </c>
    </row>
    <row r="19" spans="1:2" x14ac:dyDescent="0.3">
      <c r="A19" s="1" t="s">
        <v>48</v>
      </c>
      <c r="B19" s="1" t="e">
        <f>+#REF!</f>
        <v>#REF!</v>
      </c>
    </row>
    <row r="20" spans="1:2" x14ac:dyDescent="0.3">
      <c r="A20" s="1" t="s">
        <v>49</v>
      </c>
      <c r="B20" s="1" t="e">
        <f>+#REF!</f>
        <v>#REF!</v>
      </c>
    </row>
    <row r="21" spans="1:2" x14ac:dyDescent="0.3">
      <c r="A21" s="1" t="s">
        <v>50</v>
      </c>
      <c r="B21" s="1" t="e">
        <f>+#REF!</f>
        <v>#REF!</v>
      </c>
    </row>
    <row r="23" spans="1:2" x14ac:dyDescent="0.3">
      <c r="A23" s="4" t="s">
        <v>51</v>
      </c>
      <c r="B23" s="1" t="s">
        <v>52</v>
      </c>
    </row>
    <row r="24" spans="1:2" x14ac:dyDescent="0.3">
      <c r="A24" s="8" t="s">
        <v>53</v>
      </c>
      <c r="B24" s="7" t="s">
        <v>54</v>
      </c>
    </row>
    <row r="25" spans="1:2" x14ac:dyDescent="0.3">
      <c r="A25" s="4" t="s">
        <v>26</v>
      </c>
      <c r="B25" s="1" t="s">
        <v>55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FA7E-4883-0F41-915C-0A622912DED7}">
  <dimension ref="A1:AA34"/>
  <sheetViews>
    <sheetView topLeftCell="G1" zoomScale="85" zoomScaleNormal="85" workbookViewId="0">
      <selection activeCell="W32" sqref="W32"/>
    </sheetView>
  </sheetViews>
  <sheetFormatPr defaultColWidth="10.88671875" defaultRowHeight="14.4" x14ac:dyDescent="0.3"/>
  <cols>
    <col min="1" max="1" width="10.88671875" style="1" hidden="1" customWidth="1"/>
    <col min="2" max="2" width="18.6640625" style="1" hidden="1" customWidth="1"/>
    <col min="3" max="3" width="0" style="1" hidden="1" customWidth="1"/>
    <col min="4" max="4" width="11.88671875" style="1" hidden="1" customWidth="1"/>
    <col min="5" max="5" width="8.44140625" style="1" hidden="1" customWidth="1"/>
    <col min="6" max="8" width="10.88671875" style="1"/>
    <col min="9" max="9" width="15.109375" style="1" customWidth="1"/>
    <col min="10" max="10" width="2" style="1" customWidth="1"/>
    <col min="11" max="11" width="16.109375" style="1" customWidth="1"/>
    <col min="12" max="12" width="5" style="1" customWidth="1"/>
    <col min="13" max="13" width="16.109375" style="1" customWidth="1"/>
    <col min="14" max="14" width="12.6640625" style="1" customWidth="1"/>
    <col min="15" max="15" width="4.44140625" style="1" customWidth="1"/>
    <col min="16" max="16" width="14.109375" style="1" customWidth="1"/>
    <col min="17" max="17" width="17.109375" style="1" customWidth="1"/>
    <col min="18" max="18" width="2.88671875" style="1" customWidth="1"/>
    <col min="19" max="19" width="10.88671875" style="1"/>
    <col min="20" max="20" width="15.109375" style="1" customWidth="1"/>
    <col min="21" max="23" width="10.88671875" style="1"/>
    <col min="24" max="24" width="14.44140625" style="1" customWidth="1"/>
    <col min="25" max="27" width="10.88671875" style="1"/>
    <col min="28" max="28" width="12" style="1" bestFit="1" customWidth="1"/>
    <col min="29" max="16384" width="10.88671875" style="1"/>
  </cols>
  <sheetData>
    <row r="1" spans="1:27" x14ac:dyDescent="0.3">
      <c r="I1" s="146" t="s">
        <v>67</v>
      </c>
      <c r="J1" s="147"/>
      <c r="K1" s="146"/>
      <c r="L1" s="112"/>
      <c r="M1" s="113" t="s">
        <v>68</v>
      </c>
      <c r="N1" s="113"/>
      <c r="P1" s="117" t="s">
        <v>69</v>
      </c>
      <c r="Q1" s="117"/>
      <c r="R1" s="118"/>
      <c r="S1" s="118"/>
      <c r="T1" s="118"/>
    </row>
    <row r="2" spans="1:27" ht="30.9" customHeight="1" x14ac:dyDescent="0.3">
      <c r="H2" s="113" t="s">
        <v>26</v>
      </c>
      <c r="I2" s="21" t="str">
        <f ca="1">B17</f>
        <v>Percentage of disposable income</v>
      </c>
      <c r="J2" s="31"/>
      <c r="K2" s="21" t="str">
        <f>B18</f>
        <v>Percentage of disposable income</v>
      </c>
      <c r="L2" s="31"/>
      <c r="M2" s="21" t="str">
        <f ca="1">B17</f>
        <v>Percentage of disposable income</v>
      </c>
      <c r="N2" s="31"/>
      <c r="O2" s="150" t="str">
        <f ca="1">B17</f>
        <v>Percentage of disposable income</v>
      </c>
      <c r="P2" s="150"/>
      <c r="Q2" s="119"/>
      <c r="R2" s="115"/>
      <c r="S2" s="149"/>
      <c r="T2" s="149"/>
      <c r="V2" s="113"/>
      <c r="W2" s="113"/>
      <c r="X2" s="113"/>
      <c r="Y2" s="113"/>
      <c r="Z2" s="113"/>
    </row>
    <row r="3" spans="1:27" x14ac:dyDescent="0.3">
      <c r="A3" s="1" t="s">
        <v>2</v>
      </c>
      <c r="H3" s="3"/>
      <c r="I3" s="27" t="s">
        <v>56</v>
      </c>
      <c r="J3" s="27"/>
      <c r="K3" s="27" t="s">
        <v>28</v>
      </c>
      <c r="L3" s="27"/>
      <c r="M3" s="27" t="s">
        <v>27</v>
      </c>
      <c r="N3" s="27" t="s">
        <v>28</v>
      </c>
      <c r="O3" s="27"/>
      <c r="P3" s="27" t="s">
        <v>27</v>
      </c>
      <c r="Q3" s="27" t="s">
        <v>28</v>
      </c>
      <c r="R3" s="17"/>
      <c r="S3" s="4"/>
      <c r="T3" s="17"/>
      <c r="V3" s="113"/>
      <c r="W3" s="4"/>
      <c r="X3" s="17"/>
      <c r="Y3" s="4"/>
      <c r="Z3" s="17"/>
    </row>
    <row r="4" spans="1:27" x14ac:dyDescent="0.3">
      <c r="A4" s="1" t="s">
        <v>35</v>
      </c>
      <c r="B4" s="1" t="str" cm="1">
        <f t="array" aca="1" ref="B4" ca="1">INDIRECT(A4)</f>
        <v>Bottom decile</v>
      </c>
      <c r="H4" s="3" t="str">
        <f t="shared" ref="H4:H7" ca="1" si="0">+B4</f>
        <v>Bottom decile</v>
      </c>
      <c r="I4" s="1">
        <f>[1]Total_RI!$I4</f>
        <v>0.11546119560293441</v>
      </c>
      <c r="K4" s="1">
        <f>[2]Total_RI!$I4</f>
        <v>0.1224443329902786</v>
      </c>
      <c r="M4" s="1">
        <f>[1]Total_RI!$J4</f>
        <v>1.3093064123510512</v>
      </c>
      <c r="N4" s="1">
        <f>[2]Total_RI!$J4</f>
        <v>0.94025664111590246</v>
      </c>
      <c r="P4" s="1">
        <f>[1]Total_RI!$L4</f>
        <v>1.1938452142369511</v>
      </c>
      <c r="Q4" s="1">
        <f>[2]Total_RI!$L4</f>
        <v>0.81781231272161059</v>
      </c>
      <c r="V4" s="6"/>
    </row>
    <row r="5" spans="1:27" x14ac:dyDescent="0.3">
      <c r="A5" s="1" t="s">
        <v>36</v>
      </c>
      <c r="B5" s="1" cm="1">
        <f t="array" aca="1" ref="B5" ca="1">INDIRECT(A5)</f>
        <v>2</v>
      </c>
      <c r="H5" s="3">
        <f t="shared" ca="1" si="0"/>
        <v>2</v>
      </c>
      <c r="I5" s="1">
        <f>[1]Total_RI!$I5</f>
        <v>0.16580056131036741</v>
      </c>
      <c r="K5" s="1">
        <f>[2]Total_RI!$I5</f>
        <v>0.1754295687980976</v>
      </c>
      <c r="M5" s="1">
        <f>[1]Total_RI!$J5</f>
        <v>1.640504775530778</v>
      </c>
      <c r="N5" s="1">
        <f>[2]Total_RI!$J5</f>
        <v>1.2196717976648039</v>
      </c>
      <c r="P5" s="1">
        <f>[1]Total_RI!$L5</f>
        <v>1.4747042157401891</v>
      </c>
      <c r="Q5" s="1">
        <f>[2]Total_RI!$L5</f>
        <v>1.044242232092079</v>
      </c>
      <c r="V5" s="6"/>
    </row>
    <row r="6" spans="1:27" x14ac:dyDescent="0.3">
      <c r="A6" s="1" t="s">
        <v>37</v>
      </c>
      <c r="B6" s="1" cm="1">
        <f t="array" aca="1" ref="B6" ca="1">INDIRECT(A6)</f>
        <v>3</v>
      </c>
      <c r="H6" s="3">
        <f t="shared" ca="1" si="0"/>
        <v>3</v>
      </c>
      <c r="I6" s="1">
        <f>[1]Total_RI!$I6</f>
        <v>0.14487658146622509</v>
      </c>
      <c r="K6" s="1">
        <f>[2]Total_RI!$I6</f>
        <v>0.15212224264745899</v>
      </c>
      <c r="M6" s="1">
        <f>[1]Total_RI!$J6</f>
        <v>1.7643243556371979</v>
      </c>
      <c r="N6" s="1">
        <f>[2]Total_RI!$J6</f>
        <v>1.3474638828057268</v>
      </c>
      <c r="P6" s="1">
        <f>[1]Total_RI!$L6</f>
        <v>1.6194477815085528</v>
      </c>
      <c r="Q6" s="1">
        <f>[2]Total_RI!$L6</f>
        <v>1.1953416411188249</v>
      </c>
      <c r="V6" s="6"/>
    </row>
    <row r="7" spans="1:27" x14ac:dyDescent="0.3">
      <c r="A7" s="1" t="s">
        <v>38</v>
      </c>
      <c r="B7" s="1" cm="1">
        <f t="array" aca="1" ref="B7" ca="1">INDIRECT(A7)</f>
        <v>4</v>
      </c>
      <c r="H7" s="3">
        <f t="shared" ca="1" si="0"/>
        <v>4</v>
      </c>
      <c r="I7" s="1">
        <f>[1]Total_RI!$I7</f>
        <v>0.15340599089933921</v>
      </c>
      <c r="K7" s="1">
        <f>[2]Total_RI!$I7</f>
        <v>0.15982240350054849</v>
      </c>
      <c r="M7" s="1">
        <f>[1]Total_RI!$J7</f>
        <v>2.0114139092743599</v>
      </c>
      <c r="N7" s="1">
        <f>[2]Total_RI!$J7</f>
        <v>1.5783606018984639</v>
      </c>
      <c r="P7" s="1">
        <f>[1]Total_RI!$L7</f>
        <v>1.85800791144064</v>
      </c>
      <c r="Q7" s="1">
        <f>[2]Total_RI!$L7</f>
        <v>1.418538200833479</v>
      </c>
      <c r="V7" s="6"/>
    </row>
    <row r="8" spans="1:27" x14ac:dyDescent="0.3">
      <c r="A8" s="1" t="s">
        <v>39</v>
      </c>
      <c r="B8" s="1" cm="1">
        <f t="array" aca="1" ref="B8" ca="1">INDIRECT(A8)</f>
        <v>5</v>
      </c>
      <c r="H8" s="3">
        <f ca="1">+B8</f>
        <v>5</v>
      </c>
      <c r="I8" s="1">
        <f>[1]Total_RI!$I8</f>
        <v>0.18430597180473479</v>
      </c>
      <c r="K8" s="1">
        <f>[2]Total_RI!$I8</f>
        <v>0.19133387646538161</v>
      </c>
      <c r="M8" s="1">
        <f>[1]Total_RI!$J8</f>
        <v>2.1654474001200339</v>
      </c>
      <c r="N8" s="1">
        <f>[2]Total_RI!$J8</f>
        <v>1.721358072018413</v>
      </c>
      <c r="P8" s="1">
        <f>[1]Total_RI!$L8</f>
        <v>1.9811414248851151</v>
      </c>
      <c r="Q8" s="1">
        <f>[2]Total_RI!$L8</f>
        <v>1.5300241980144871</v>
      </c>
      <c r="V8" s="6"/>
    </row>
    <row r="9" spans="1:27" x14ac:dyDescent="0.3">
      <c r="A9" s="1" t="s">
        <v>40</v>
      </c>
      <c r="B9" s="1" cm="1">
        <f t="array" aca="1" ref="B9" ca="1">INDIRECT(A9)</f>
        <v>6</v>
      </c>
      <c r="H9" s="3">
        <f t="shared" ref="H9:H13" ca="1" si="1">+B9</f>
        <v>6</v>
      </c>
      <c r="I9" s="1">
        <f>[1]Total_RI!$I9</f>
        <v>0.22769186653664739</v>
      </c>
      <c r="K9" s="1">
        <f>[2]Total_RI!$I9</f>
        <v>0.2376303111288931</v>
      </c>
      <c r="M9" s="1">
        <f>[1]Total_RI!$J9</f>
        <v>2.4671870766976802</v>
      </c>
      <c r="N9" s="1">
        <f>[2]Total_RI!$J9</f>
        <v>1.9879527847023932</v>
      </c>
      <c r="P9" s="1">
        <f>[1]Total_RI!$L9</f>
        <v>2.2394952136805251</v>
      </c>
      <c r="Q9" s="1">
        <f>[2]Total_RI!$L9</f>
        <v>1.750322482292608</v>
      </c>
      <c r="V9" s="6"/>
    </row>
    <row r="10" spans="1:27" x14ac:dyDescent="0.3">
      <c r="A10" s="1" t="s">
        <v>41</v>
      </c>
      <c r="B10" s="1" cm="1">
        <f t="array" aca="1" ref="B10" ca="1">INDIRECT(A10)</f>
        <v>7</v>
      </c>
      <c r="H10" s="3">
        <f t="shared" ca="1" si="1"/>
        <v>7</v>
      </c>
      <c r="I10" s="1">
        <f>[1]Total_RI!$I10</f>
        <v>0.24186022872094431</v>
      </c>
      <c r="K10" s="1">
        <f>[2]Total_RI!$I10</f>
        <v>0.2514691906544948</v>
      </c>
      <c r="M10" s="1">
        <f>[1]Total_RI!$J10</f>
        <v>2.714867408069658</v>
      </c>
      <c r="N10" s="1">
        <f>[2]Total_RI!$J10</f>
        <v>2.230234931656033</v>
      </c>
      <c r="P10" s="1">
        <f>[1]Total_RI!$L10</f>
        <v>2.4730071775410392</v>
      </c>
      <c r="Q10" s="1">
        <f>[2]Total_RI!$L10</f>
        <v>1.97876573982225</v>
      </c>
      <c r="V10" s="6"/>
    </row>
    <row r="11" spans="1:27" x14ac:dyDescent="0.3">
      <c r="A11" s="1" t="s">
        <v>42</v>
      </c>
      <c r="B11" s="1" cm="1">
        <f t="array" aca="1" ref="B11" ca="1">INDIRECT(A11)</f>
        <v>8</v>
      </c>
      <c r="H11" s="3">
        <f t="shared" ca="1" si="1"/>
        <v>8</v>
      </c>
      <c r="I11" s="1">
        <f>[1]Total_RI!$I11</f>
        <v>0.3177735064760045</v>
      </c>
      <c r="K11" s="1">
        <f>[2]Total_RI!$I11</f>
        <v>0.33113810829398443</v>
      </c>
      <c r="M11" s="1">
        <f>[1]Total_RI!$J11</f>
        <v>2.9969138831890763</v>
      </c>
      <c r="N11" s="1">
        <f>[2]Total_RI!$J11</f>
        <v>2.456945487450056</v>
      </c>
      <c r="P11" s="1">
        <f>[1]Total_RI!$L11</f>
        <v>2.6791403717687019</v>
      </c>
      <c r="Q11" s="1">
        <f>[2]Total_RI!$L11</f>
        <v>2.1258073846134429</v>
      </c>
      <c r="V11" s="6"/>
    </row>
    <row r="12" spans="1:27" x14ac:dyDescent="0.3">
      <c r="A12" s="1" t="s">
        <v>43</v>
      </c>
      <c r="B12" s="1" cm="1">
        <f t="array" aca="1" ref="B12" ca="1">INDIRECT(A12)</f>
        <v>9</v>
      </c>
      <c r="H12" s="3">
        <f t="shared" ca="1" si="1"/>
        <v>9</v>
      </c>
      <c r="I12" s="1">
        <f>[1]Total_RI!$I12</f>
        <v>0.33799696612554009</v>
      </c>
      <c r="K12" s="1">
        <f>[2]Total_RI!$I12</f>
        <v>0.35246662812922402</v>
      </c>
      <c r="M12" s="1">
        <f>[1]Total_RI!$J12</f>
        <v>3.134984982631301</v>
      </c>
      <c r="N12" s="1">
        <f>[2]Total_RI!$J12</f>
        <v>2.5801663704346911</v>
      </c>
      <c r="P12" s="1">
        <f>[1]Total_RI!$L12</f>
        <v>2.7969880189703851</v>
      </c>
      <c r="Q12" s="1">
        <f>[2]Total_RI!$L12</f>
        <v>2.227699754906983</v>
      </c>
      <c r="V12" s="6"/>
    </row>
    <row r="13" spans="1:27" x14ac:dyDescent="0.3">
      <c r="A13" s="1" t="s">
        <v>44</v>
      </c>
      <c r="B13" s="1" t="str" cm="1">
        <f t="array" aca="1" ref="B13" ca="1">INDIRECT(A13)</f>
        <v>Top decile</v>
      </c>
      <c r="H13" s="3" t="str">
        <f t="shared" ca="1" si="1"/>
        <v>Top decile</v>
      </c>
      <c r="I13" s="1">
        <f>[1]Total_RI!$I13</f>
        <v>0.4409280623471114</v>
      </c>
      <c r="K13" s="1">
        <f>[2]Total_RI!$I13</f>
        <v>0.46665267855856774</v>
      </c>
      <c r="M13" s="1">
        <f>[1]Total_RI!$J13</f>
        <v>3.2619273744184518</v>
      </c>
      <c r="N13" s="1">
        <f>[2]Total_RI!$J13</f>
        <v>2.62146353409979</v>
      </c>
      <c r="P13" s="1">
        <f>[1]Total_RI!$L13</f>
        <v>2.8209993128726092</v>
      </c>
      <c r="Q13" s="1">
        <f>[2]Total_RI!$L13</f>
        <v>2.1548108473067118</v>
      </c>
      <c r="V13" s="6"/>
    </row>
    <row r="14" spans="1:27" x14ac:dyDescent="0.3">
      <c r="A14" s="1" t="s">
        <v>45</v>
      </c>
      <c r="B14" s="1" t="str" cm="1">
        <f t="array" aca="1" ref="B14" ca="1">INDIRECT(A14)</f>
        <v>Deciles of per capita disposable income</v>
      </c>
    </row>
    <row r="15" spans="1:27" x14ac:dyDescent="0.3">
      <c r="D15" s="3"/>
      <c r="E15" s="7"/>
    </row>
    <row r="16" spans="1:27" x14ac:dyDescent="0.3">
      <c r="A16" s="1" t="s">
        <v>1</v>
      </c>
      <c r="V16" s="17" t="s">
        <v>31</v>
      </c>
      <c r="W16" s="4" t="s">
        <v>32</v>
      </c>
      <c r="X16" s="17" t="s">
        <v>27</v>
      </c>
      <c r="Y16" s="1" t="s">
        <v>28</v>
      </c>
      <c r="Z16" s="27" t="s">
        <v>27</v>
      </c>
      <c r="AA16" s="27" t="s">
        <v>28</v>
      </c>
    </row>
    <row r="17" spans="1:27" x14ac:dyDescent="0.3">
      <c r="A17" s="1" t="s">
        <v>46</v>
      </c>
      <c r="B17" s="1" t="str" cm="1">
        <f t="array" aca="1" ref="B17" ca="1">+INDIRECT(A17)</f>
        <v>Percentage of disposable income</v>
      </c>
      <c r="V17" s="1">
        <v>0.48090457062219694</v>
      </c>
      <c r="W17" s="1">
        <v>0.28348323481247029</v>
      </c>
      <c r="X17" s="1">
        <v>0.82840183488469066</v>
      </c>
      <c r="Y17" s="1">
        <v>0.65677341058925642</v>
      </c>
      <c r="Z17" s="1">
        <v>1.3093064123510512</v>
      </c>
      <c r="AA17" s="1">
        <v>0.94025664111590246</v>
      </c>
    </row>
    <row r="18" spans="1:27" x14ac:dyDescent="0.3">
      <c r="A18" s="1" t="s">
        <v>46</v>
      </c>
      <c r="B18" s="1" t="s">
        <v>10</v>
      </c>
      <c r="V18" s="1">
        <v>0.62575830982531921</v>
      </c>
      <c r="W18" s="1">
        <v>0.39815264182414017</v>
      </c>
      <c r="X18" s="1">
        <v>1.0147464667342769</v>
      </c>
      <c r="Y18" s="1">
        <v>0.82151915165634559</v>
      </c>
      <c r="Z18" s="1">
        <v>1.640504775530778</v>
      </c>
      <c r="AA18" s="1">
        <v>1.2196717976648039</v>
      </c>
    </row>
    <row r="19" spans="1:27" x14ac:dyDescent="0.3">
      <c r="A19" s="1" t="s">
        <v>47</v>
      </c>
      <c r="V19" s="1">
        <v>0.75216130512987533</v>
      </c>
      <c r="W19" s="1">
        <v>0.51327403975517938</v>
      </c>
      <c r="X19" s="1">
        <v>1.012163055970303</v>
      </c>
      <c r="Y19" s="1">
        <v>0.8341898529606343</v>
      </c>
      <c r="Z19" s="1">
        <v>1.7643243556371979</v>
      </c>
      <c r="AA19" s="1">
        <v>1.3474638828057268</v>
      </c>
    </row>
    <row r="20" spans="1:27" x14ac:dyDescent="0.3">
      <c r="A20" s="1" t="s">
        <v>48</v>
      </c>
      <c r="B20" s="1" t="e">
        <f>+#REF!</f>
        <v>#REF!</v>
      </c>
      <c r="V20" s="1">
        <v>0.90323730333993735</v>
      </c>
      <c r="W20" s="1">
        <v>0.65800135852208297</v>
      </c>
      <c r="X20" s="1">
        <v>1.1081765969099191</v>
      </c>
      <c r="Y20" s="1">
        <v>0.92035925095478999</v>
      </c>
      <c r="Z20" s="1">
        <v>2.0114139092743599</v>
      </c>
      <c r="AA20" s="1">
        <v>1.5783606018984639</v>
      </c>
    </row>
    <row r="21" spans="1:27" x14ac:dyDescent="0.3">
      <c r="A21" s="1" t="s">
        <v>49</v>
      </c>
      <c r="B21" s="1" t="e">
        <f>+#REF!</f>
        <v>#REF!</v>
      </c>
      <c r="V21" s="1">
        <v>0.94373080995484704</v>
      </c>
      <c r="W21" s="1">
        <v>0.69500366383324952</v>
      </c>
      <c r="X21" s="1">
        <v>1.221716588033358</v>
      </c>
      <c r="Y21" s="1">
        <v>1.026354416284134</v>
      </c>
      <c r="Z21" s="1">
        <v>2.1654474001200339</v>
      </c>
      <c r="AA21" s="1">
        <v>1.721358072018413</v>
      </c>
    </row>
    <row r="22" spans="1:27" x14ac:dyDescent="0.3">
      <c r="A22" s="1" t="s">
        <v>50</v>
      </c>
      <c r="B22" s="1" t="e">
        <f>+#REF!</f>
        <v>#REF!</v>
      </c>
      <c r="V22" s="1">
        <v>1.148991930352671</v>
      </c>
      <c r="W22" s="1">
        <v>0.8686326684624629</v>
      </c>
      <c r="X22" s="1">
        <v>1.3181951634141331</v>
      </c>
      <c r="Y22" s="1">
        <v>1.119320115660323</v>
      </c>
      <c r="Z22" s="1">
        <v>2.4671870766976802</v>
      </c>
      <c r="AA22" s="1">
        <v>1.9879527847023932</v>
      </c>
    </row>
    <row r="23" spans="1:27" x14ac:dyDescent="0.3">
      <c r="V23" s="1">
        <v>1.3074848909575221</v>
      </c>
      <c r="W23" s="1">
        <v>1.0207270470573091</v>
      </c>
      <c r="X23" s="1">
        <v>1.407382510578594</v>
      </c>
      <c r="Y23" s="1">
        <v>1.2095078870010521</v>
      </c>
      <c r="Z23" s="1">
        <v>2.714867408069658</v>
      </c>
      <c r="AA23" s="1">
        <v>2.230234931656033</v>
      </c>
    </row>
    <row r="24" spans="1:27" x14ac:dyDescent="0.3">
      <c r="A24" s="4" t="s">
        <v>51</v>
      </c>
      <c r="B24" s="1" t="s">
        <v>52</v>
      </c>
      <c r="V24" s="1">
        <v>1.3998173908360769</v>
      </c>
      <c r="W24" s="1">
        <v>1.07596609665297</v>
      </c>
      <c r="X24" s="1">
        <v>1.5970965041755329</v>
      </c>
      <c r="Y24" s="1">
        <v>1.380979398969252</v>
      </c>
      <c r="Z24" s="1">
        <v>2.9969138831890763</v>
      </c>
      <c r="AA24" s="1">
        <v>2.456945487450056</v>
      </c>
    </row>
    <row r="25" spans="1:27" x14ac:dyDescent="0.3">
      <c r="A25" s="8" t="s">
        <v>53</v>
      </c>
      <c r="B25" s="7" t="s">
        <v>54</v>
      </c>
      <c r="V25" s="1">
        <v>1.491858030812653</v>
      </c>
      <c r="W25" s="1">
        <v>1.1532270378673959</v>
      </c>
      <c r="X25" s="1">
        <v>1.6431269464810379</v>
      </c>
      <c r="Y25" s="1">
        <v>1.4269393295927719</v>
      </c>
      <c r="Z25" s="1">
        <v>3.134984982631301</v>
      </c>
      <c r="AA25" s="1">
        <v>2.5801663704346911</v>
      </c>
    </row>
    <row r="26" spans="1:27" x14ac:dyDescent="0.3">
      <c r="A26" s="4" t="s">
        <v>26</v>
      </c>
      <c r="B26" s="1" t="s">
        <v>55</v>
      </c>
      <c r="V26" s="1">
        <v>1.498182792471596</v>
      </c>
      <c r="W26" s="1">
        <v>1.111581130228795</v>
      </c>
      <c r="X26" s="1">
        <v>1.7637445740626461</v>
      </c>
      <c r="Y26" s="1">
        <v>1.509882390226531</v>
      </c>
      <c r="Z26" s="1">
        <v>3.2619273744184518</v>
      </c>
      <c r="AA26" s="1">
        <v>2.62146353409979</v>
      </c>
    </row>
    <row r="29" spans="1:27" x14ac:dyDescent="0.3">
      <c r="W29" s="145" t="s">
        <v>165</v>
      </c>
      <c r="X29" s="145" t="s">
        <v>76</v>
      </c>
    </row>
    <row r="30" spans="1:27" x14ac:dyDescent="0.3">
      <c r="V30" s="145" t="s">
        <v>166</v>
      </c>
    </row>
    <row r="32" spans="1:27" x14ac:dyDescent="0.3">
      <c r="V32" s="145" t="s">
        <v>167</v>
      </c>
    </row>
    <row r="34" spans="22:22" x14ac:dyDescent="0.3">
      <c r="V34" s="145" t="s">
        <v>168</v>
      </c>
    </row>
  </sheetData>
  <mergeCells count="3">
    <mergeCell ref="I1:K1"/>
    <mergeCell ref="S2:T2"/>
    <mergeCell ref="O2:P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CA64-459B-164A-8E14-01B663A2C82E}">
  <dimension ref="A1:AC25"/>
  <sheetViews>
    <sheetView tabSelected="1" topLeftCell="F1" zoomScale="75" zoomScaleNormal="55" workbookViewId="0">
      <selection activeCell="I3" sqref="I3"/>
    </sheetView>
  </sheetViews>
  <sheetFormatPr defaultColWidth="10.88671875" defaultRowHeight="14.4" x14ac:dyDescent="0.3"/>
  <cols>
    <col min="1" max="1" width="8.109375" style="1" hidden="1" customWidth="1"/>
    <col min="2" max="2" width="28.109375" style="1" hidden="1" customWidth="1"/>
    <col min="3" max="3" width="0" style="1" hidden="1" customWidth="1"/>
    <col min="4" max="4" width="13.109375" style="1" hidden="1" customWidth="1"/>
    <col min="5" max="5" width="0" style="1" hidden="1" customWidth="1"/>
    <col min="6" max="8" width="10.88671875" style="1"/>
    <col min="9" max="9" width="16.109375" style="1" customWidth="1"/>
    <col min="10" max="10" width="3" style="1" customWidth="1"/>
    <col min="11" max="11" width="15.109375" style="1" bestFit="1" customWidth="1"/>
    <col min="12" max="12" width="10.6640625" style="1" customWidth="1"/>
    <col min="13" max="13" width="16.44140625" style="1" customWidth="1"/>
    <col min="14" max="14" width="15.109375" style="1" bestFit="1" customWidth="1"/>
    <col min="15" max="15" width="4" style="1" customWidth="1"/>
    <col min="16" max="16" width="14.44140625" style="1" customWidth="1"/>
    <col min="17" max="17" width="12" style="1" bestFit="1" customWidth="1"/>
    <col min="18" max="18" width="15.109375" style="1" bestFit="1" customWidth="1"/>
    <col min="19" max="19" width="20.6640625" style="1" customWidth="1"/>
    <col min="20" max="20" width="27.44140625" style="1" customWidth="1"/>
    <col min="21" max="21" width="10.88671875" style="1"/>
    <col min="22" max="22" width="11.109375" style="1" bestFit="1" customWidth="1"/>
    <col min="23" max="23" width="10.88671875" style="1"/>
    <col min="24" max="24" width="15.109375" style="1" customWidth="1"/>
    <col min="25" max="25" width="14.6640625" style="1" customWidth="1"/>
    <col min="26" max="28" width="10.88671875" style="1"/>
    <col min="29" max="29" width="12.6640625" style="1" bestFit="1" customWidth="1"/>
    <col min="30" max="16384" width="10.88671875" style="1"/>
  </cols>
  <sheetData>
    <row r="1" spans="1:29" x14ac:dyDescent="0.3">
      <c r="I1" s="1" t="str">
        <f ca="1">B16</f>
        <v>Percentage of total tax</v>
      </c>
      <c r="K1" s="113" t="s">
        <v>70</v>
      </c>
      <c r="M1" s="1" t="str">
        <f ca="1">B17</f>
        <v>Percentage of total subsidy</v>
      </c>
      <c r="N1" s="113" t="s">
        <v>71</v>
      </c>
      <c r="P1" s="1" t="str">
        <f ca="1">B16</f>
        <v>Percentage of total tax</v>
      </c>
      <c r="Q1" s="113" t="s">
        <v>69</v>
      </c>
    </row>
    <row r="2" spans="1:29" x14ac:dyDescent="0.3">
      <c r="A2" s="1" t="s">
        <v>2</v>
      </c>
      <c r="H2" s="3" t="str">
        <f ca="1">+B13</f>
        <v>Deciles of per capita disposable income</v>
      </c>
      <c r="I2" s="32" t="s">
        <v>56</v>
      </c>
      <c r="J2" s="32"/>
      <c r="K2" s="32" t="s">
        <v>28</v>
      </c>
      <c r="L2" s="27"/>
      <c r="M2" s="32" t="s">
        <v>27</v>
      </c>
      <c r="N2" s="32" t="s">
        <v>28</v>
      </c>
      <c r="O2" s="34"/>
      <c r="P2" s="32" t="s">
        <v>27</v>
      </c>
      <c r="Q2" s="32" t="s">
        <v>28</v>
      </c>
      <c r="R2" s="33"/>
      <c r="S2" s="33"/>
      <c r="T2" s="4"/>
      <c r="U2" s="5"/>
      <c r="V2" s="116"/>
      <c r="W2" s="22"/>
      <c r="X2" s="22"/>
      <c r="Y2" s="22"/>
      <c r="AA2" s="22"/>
      <c r="AC2" s="113"/>
    </row>
    <row r="3" spans="1:29" x14ac:dyDescent="0.3">
      <c r="A3" s="1" t="s">
        <v>35</v>
      </c>
      <c r="B3" s="1" t="str" cm="1">
        <f t="array" aca="1" ref="B3" ca="1">INDIRECT(A3)</f>
        <v>Bottom decile</v>
      </c>
      <c r="H3" s="3" t="str">
        <f t="shared" ref="H3:H5" ca="1" si="0">+B3</f>
        <v>Bottom decile</v>
      </c>
      <c r="I3" s="26">
        <f>[1]Total_AI!$I3</f>
        <v>0.98764750303763316</v>
      </c>
      <c r="J3" s="26"/>
      <c r="K3" s="120">
        <f>[2]Total_AI!$I3</f>
        <v>0.993860163596894</v>
      </c>
      <c r="L3" s="113"/>
      <c r="M3" s="26">
        <f>[1]Total_AI!$K3</f>
        <v>1.3362826730175859</v>
      </c>
      <c r="N3" s="76">
        <f>[2]Total_AI!$K3</f>
        <v>1.1942688948568545</v>
      </c>
      <c r="O3" s="76"/>
      <c r="P3" s="26">
        <f>[1]Total_AI!$M3</f>
        <v>1.3362826730175859</v>
      </c>
      <c r="Q3" s="76">
        <f>[2]Total_AI!$M3</f>
        <v>1.1942688948568545</v>
      </c>
      <c r="U3" s="5"/>
      <c r="V3" s="6"/>
      <c r="W3" s="6"/>
      <c r="X3" s="6"/>
      <c r="Y3" s="6"/>
      <c r="AA3" s="6"/>
      <c r="AC3" s="24"/>
    </row>
    <row r="4" spans="1:29" x14ac:dyDescent="0.3">
      <c r="A4" s="1" t="s">
        <v>36</v>
      </c>
      <c r="B4" s="1" cm="1">
        <f t="array" aca="1" ref="B4" ca="1">INDIRECT(A4)</f>
        <v>2</v>
      </c>
      <c r="H4" s="3">
        <f t="shared" ca="1" si="0"/>
        <v>2</v>
      </c>
      <c r="I4" s="26">
        <f>[1]Total_AI!$I4</f>
        <v>2.1190336767679212</v>
      </c>
      <c r="J4" s="26"/>
      <c r="K4" s="120">
        <f>[2]Total_AI!$I4</f>
        <v>2.1272574897014538</v>
      </c>
      <c r="L4" s="113"/>
      <c r="M4" s="26">
        <f>[1]Total_AI!$K4</f>
        <v>2.4363644288633437</v>
      </c>
      <c r="N4" s="76">
        <f>[2]Total_AI!$K4</f>
        <v>2.2585967108729768</v>
      </c>
      <c r="O4" s="76"/>
      <c r="P4" s="26">
        <f>[1]Total_AI!$M4</f>
        <v>2.4363644288633437</v>
      </c>
      <c r="Q4" s="76">
        <f>[2]Total_AI!$M4</f>
        <v>2.2585967108729768</v>
      </c>
      <c r="U4" s="5"/>
      <c r="V4" s="6"/>
      <c r="W4" s="6"/>
      <c r="X4" s="6"/>
      <c r="Y4" s="6"/>
      <c r="AA4" s="6"/>
      <c r="AC4" s="24"/>
    </row>
    <row r="5" spans="1:29" x14ac:dyDescent="0.3">
      <c r="A5" s="1" t="s">
        <v>37</v>
      </c>
      <c r="B5" s="1" cm="1">
        <f t="array" aca="1" ref="B5" ca="1">INDIRECT(A5)</f>
        <v>3</v>
      </c>
      <c r="H5" s="3">
        <f t="shared" ca="1" si="0"/>
        <v>3</v>
      </c>
      <c r="I5" s="26">
        <f>[1]Total_AI!$I5</f>
        <v>2.2304376555625054</v>
      </c>
      <c r="J5" s="26"/>
      <c r="K5" s="120">
        <f>[2]Total_AI!$I5</f>
        <v>2.221686798410492</v>
      </c>
      <c r="L5" s="113"/>
      <c r="M5" s="26">
        <f>[1]Total_AI!$K5</f>
        <v>3.1573305204964215</v>
      </c>
      <c r="N5" s="76">
        <f>[2]Total_AI!$K5</f>
        <v>3.0028035134143818</v>
      </c>
      <c r="O5" s="76"/>
      <c r="P5" s="26">
        <f>[1]Total_AI!$M5</f>
        <v>3.1573305204964215</v>
      </c>
      <c r="Q5" s="76">
        <f>[2]Total_AI!$M5</f>
        <v>3.0028035134143818</v>
      </c>
      <c r="U5" s="5"/>
      <c r="V5" s="6"/>
      <c r="W5" s="6"/>
      <c r="X5" s="6"/>
      <c r="Y5" s="6"/>
      <c r="AA5" s="6"/>
      <c r="AC5" s="24"/>
    </row>
    <row r="6" spans="1:29" x14ac:dyDescent="0.3">
      <c r="A6" s="1" t="s">
        <v>38</v>
      </c>
      <c r="B6" s="1" cm="1">
        <f t="array" aca="1" ref="B6" ca="1">INDIRECT(A6)</f>
        <v>4</v>
      </c>
      <c r="H6" s="3">
        <f ca="1">+B6</f>
        <v>4</v>
      </c>
      <c r="I6" s="26">
        <f>[1]Total_AI!$I6</f>
        <v>2.8344312933493669</v>
      </c>
      <c r="J6" s="26"/>
      <c r="K6" s="120">
        <f>[2]Total_AI!$I6</f>
        <v>2.8021229795842495</v>
      </c>
      <c r="L6" s="113"/>
      <c r="M6" s="26">
        <f>[1]Total_AI!$K6</f>
        <v>4.3047781469700501</v>
      </c>
      <c r="N6" s="76">
        <f>[2]Total_AI!$K6</f>
        <v>4.2069342871928459</v>
      </c>
      <c r="O6" s="76"/>
      <c r="P6" s="26">
        <f>[1]Total_AI!$M6</f>
        <v>4.3047781469700501</v>
      </c>
      <c r="Q6" s="76">
        <f>[2]Total_AI!$M6</f>
        <v>4.2069342871928459</v>
      </c>
      <c r="U6" s="5"/>
      <c r="V6" s="6"/>
      <c r="W6" s="6"/>
      <c r="X6" s="6"/>
      <c r="Y6" s="6"/>
      <c r="AA6" s="6"/>
      <c r="AC6" s="24"/>
    </row>
    <row r="7" spans="1:29" x14ac:dyDescent="0.3">
      <c r="A7" s="1" t="s">
        <v>39</v>
      </c>
      <c r="B7" s="1" cm="1">
        <f t="array" aca="1" ref="B7" ca="1">INDIRECT(A7)</f>
        <v>5</v>
      </c>
      <c r="H7" s="3">
        <f t="shared" ref="H7:H12" ca="1" si="1">+B7</f>
        <v>5</v>
      </c>
      <c r="I7" s="26">
        <f>[1]Total_AI!$I7</f>
        <v>3.967143903891571</v>
      </c>
      <c r="J7" s="26"/>
      <c r="K7" s="120">
        <f>[2]Total_AI!$I7</f>
        <v>3.9077901398791086</v>
      </c>
      <c r="L7" s="113"/>
      <c r="M7" s="26">
        <f>[1]Total_AI!$K7</f>
        <v>5.4028709513191098</v>
      </c>
      <c r="N7" s="76">
        <f>[2]Total_AI!$K7</f>
        <v>5.3472208696766614</v>
      </c>
      <c r="O7" s="76"/>
      <c r="P7" s="26">
        <f>[1]Total_AI!$M7</f>
        <v>5.4028709513191098</v>
      </c>
      <c r="Q7" s="76">
        <f>[2]Total_AI!$M7</f>
        <v>5.3472208696766614</v>
      </c>
      <c r="U7" s="5"/>
      <c r="V7" s="6"/>
      <c r="W7" s="6"/>
      <c r="X7" s="6"/>
      <c r="Y7" s="6"/>
      <c r="AA7" s="6"/>
      <c r="AC7" s="24"/>
    </row>
    <row r="8" spans="1:29" x14ac:dyDescent="0.3">
      <c r="A8" s="1" t="s">
        <v>40</v>
      </c>
      <c r="B8" s="1" cm="1">
        <f t="array" aca="1" ref="B8" ca="1">INDIRECT(A8)</f>
        <v>6</v>
      </c>
      <c r="H8" s="3">
        <f t="shared" ca="1" si="1"/>
        <v>6</v>
      </c>
      <c r="I8" s="26">
        <f>[1]Total_AI!$I8</f>
        <v>5.7644159188130732</v>
      </c>
      <c r="J8" s="26"/>
      <c r="K8" s="120">
        <f>[2]Total_AI!$I8</f>
        <v>5.7074882315618165</v>
      </c>
      <c r="L8" s="113"/>
      <c r="M8" s="26">
        <f>[1]Total_AI!$K8</f>
        <v>7.2454327551294693</v>
      </c>
      <c r="N8" s="76">
        <f>[2]Total_AI!$K8</f>
        <v>7.2739305272492665</v>
      </c>
      <c r="O8" s="76"/>
      <c r="P8" s="26">
        <f>[1]Total_AI!$M8</f>
        <v>7.2454327551294693</v>
      </c>
      <c r="Q8" s="76">
        <f>[2]Total_AI!$M8</f>
        <v>7.2739305272492665</v>
      </c>
      <c r="U8" s="5"/>
      <c r="V8" s="6"/>
      <c r="W8" s="6"/>
      <c r="X8" s="6"/>
      <c r="Y8" s="6"/>
      <c r="AA8" s="6"/>
      <c r="AC8" s="24"/>
    </row>
    <row r="9" spans="1:29" x14ac:dyDescent="0.3">
      <c r="A9" s="1" t="s">
        <v>41</v>
      </c>
      <c r="B9" s="1" cm="1">
        <f t="array" aca="1" ref="B9" ca="1">INDIRECT(A9)</f>
        <v>7</v>
      </c>
      <c r="H9" s="3">
        <f t="shared" ca="1" si="1"/>
        <v>7</v>
      </c>
      <c r="I9" s="26">
        <f>[1]Total_AI!$I9</f>
        <v>7.3612563381522458</v>
      </c>
      <c r="J9" s="26"/>
      <c r="K9" s="120">
        <f>[2]Total_AI!$I9</f>
        <v>7.2650610821089616</v>
      </c>
      <c r="L9" s="113"/>
      <c r="M9" s="26">
        <f>[1]Total_AI!$K9</f>
        <v>9.5856844325212958</v>
      </c>
      <c r="N9" s="76">
        <f>[2]Total_AI!$K9</f>
        <v>9.8040704867960162</v>
      </c>
      <c r="O9" s="76"/>
      <c r="P9" s="26">
        <f>[1]Total_AI!$M9</f>
        <v>9.5856844325212958</v>
      </c>
      <c r="Q9" s="76">
        <f>[2]Total_AI!$M9</f>
        <v>9.8040704867960162</v>
      </c>
      <c r="U9" s="5"/>
      <c r="V9" s="6"/>
      <c r="W9" s="6"/>
      <c r="X9" s="6"/>
      <c r="Y9" s="6"/>
      <c r="AA9" s="6"/>
      <c r="AC9" s="24"/>
    </row>
    <row r="10" spans="1:29" x14ac:dyDescent="0.3">
      <c r="A10" s="1" t="s">
        <v>42</v>
      </c>
      <c r="B10" s="1" cm="1">
        <f t="array" aca="1" ref="B10" ca="1">INDIRECT(A10)</f>
        <v>8</v>
      </c>
      <c r="H10" s="3">
        <f t="shared" ca="1" si="1"/>
        <v>8</v>
      </c>
      <c r="I10" s="26">
        <f>[1]Total_AI!$I10</f>
        <v>11.63404946609147</v>
      </c>
      <c r="J10" s="26"/>
      <c r="K10" s="120">
        <f>[2]Total_AI!$I10</f>
        <v>11.499839507907835</v>
      </c>
      <c r="L10" s="113"/>
      <c r="M10" s="26">
        <f>[1]Total_AI!$K10</f>
        <v>12.796521986630474</v>
      </c>
      <c r="N10" s="76">
        <f>[2]Total_AI!$K10</f>
        <v>13.065823636206343</v>
      </c>
      <c r="O10" s="76"/>
      <c r="P10" s="26">
        <f>[1]Total_AI!$M10</f>
        <v>12.796521986630474</v>
      </c>
      <c r="Q10" s="76">
        <f>[2]Total_AI!$M10</f>
        <v>13.065823636206343</v>
      </c>
      <c r="U10" s="5"/>
      <c r="V10" s="6"/>
      <c r="W10" s="6"/>
      <c r="X10" s="6"/>
      <c r="Y10" s="6"/>
      <c r="AA10" s="6"/>
      <c r="AC10" s="24"/>
    </row>
    <row r="11" spans="1:29" x14ac:dyDescent="0.3">
      <c r="A11" s="1" t="s">
        <v>43</v>
      </c>
      <c r="B11" s="1" cm="1">
        <f t="array" aca="1" ref="B11" ca="1">INDIRECT(A11)</f>
        <v>9</v>
      </c>
      <c r="H11" s="3">
        <f t="shared" ca="1" si="1"/>
        <v>9</v>
      </c>
      <c r="I11" s="26">
        <f>[1]Total_AI!$I11</f>
        <v>16.16657102589183</v>
      </c>
      <c r="J11" s="26"/>
      <c r="K11" s="120">
        <f>[2]Total_AI!$I11</f>
        <v>15.995975934029339</v>
      </c>
      <c r="L11" s="113"/>
      <c r="M11" s="26">
        <f>[1]Total_AI!$K11</f>
        <v>17.40692183823581</v>
      </c>
      <c r="N11" s="76">
        <f>[2]Total_AI!$K11</f>
        <v>17.841464583293881</v>
      </c>
      <c r="O11" s="76"/>
      <c r="P11" s="26">
        <f>[1]Total_AI!$M11</f>
        <v>17.40692183823581</v>
      </c>
      <c r="Q11" s="76">
        <f>[2]Total_AI!$M11</f>
        <v>17.841464583293881</v>
      </c>
      <c r="U11" s="5"/>
      <c r="V11" s="6"/>
      <c r="W11" s="6"/>
      <c r="X11" s="6"/>
      <c r="Y11" s="6"/>
      <c r="AA11" s="6"/>
      <c r="AC11" s="24"/>
    </row>
    <row r="12" spans="1:29" x14ac:dyDescent="0.3">
      <c r="A12" s="1" t="s">
        <v>44</v>
      </c>
      <c r="B12" s="1" t="str" cm="1">
        <f t="array" aca="1" ref="B12" ca="1">INDIRECT(A12)</f>
        <v>Top decile</v>
      </c>
      <c r="H12" s="3" t="str">
        <f t="shared" ca="1" si="1"/>
        <v>Top decile</v>
      </c>
      <c r="I12" s="26">
        <f>[1]Total_AI!$I12</f>
        <v>46.935013218442364</v>
      </c>
      <c r="J12" s="26"/>
      <c r="K12" s="120">
        <f>[2]Total_AI!$I12</f>
        <v>47.478917673219861</v>
      </c>
      <c r="L12" s="113"/>
      <c r="M12" s="26">
        <f>[1]Total_AI!$K12</f>
        <v>36.32781226681643</v>
      </c>
      <c r="N12" s="76">
        <f>[2]Total_AI!$K12</f>
        <v>36.004886490440768</v>
      </c>
      <c r="O12" s="76"/>
      <c r="P12" s="26">
        <f>[1]Total_AI!$M12</f>
        <v>36.32781226681643</v>
      </c>
      <c r="Q12" s="76">
        <f>[2]Total_AI!$M12</f>
        <v>36.004886490440768</v>
      </c>
      <c r="U12" s="5"/>
      <c r="V12" s="6"/>
      <c r="W12" s="6"/>
      <c r="X12" s="6"/>
      <c r="Y12" s="6"/>
      <c r="AA12" s="6"/>
      <c r="AC12" s="24"/>
    </row>
    <row r="13" spans="1:29" x14ac:dyDescent="0.3">
      <c r="A13" s="1" t="s">
        <v>45</v>
      </c>
      <c r="B13" s="1" t="str" cm="1">
        <f t="array" aca="1" ref="B13" ca="1">INDIRECT(A13)</f>
        <v>Deciles of per capita disposable income</v>
      </c>
      <c r="K13" s="113"/>
      <c r="L13" s="113"/>
      <c r="N13" s="23"/>
      <c r="O13" s="23"/>
      <c r="R13" s="23"/>
      <c r="S13" s="23"/>
      <c r="V13" s="6"/>
      <c r="W13" s="6"/>
      <c r="X13" s="6"/>
      <c r="Y13" s="6"/>
      <c r="AA13" s="6"/>
      <c r="AC13" s="24"/>
    </row>
    <row r="14" spans="1:29" x14ac:dyDescent="0.3">
      <c r="D14" s="3"/>
      <c r="E14" s="7"/>
      <c r="V14" s="25"/>
    </row>
    <row r="15" spans="1:29" x14ac:dyDescent="0.3">
      <c r="A15" s="1" t="s">
        <v>1</v>
      </c>
    </row>
    <row r="16" spans="1:29" x14ac:dyDescent="0.3">
      <c r="A16" s="1" t="s">
        <v>61</v>
      </c>
      <c r="B16" s="1" t="str" cm="1">
        <f t="array" aca="1" ref="B16" ca="1">INDIRECT(A16)</f>
        <v>Percentage of total tax</v>
      </c>
    </row>
    <row r="17" spans="1:2" x14ac:dyDescent="0.3">
      <c r="A17" s="1" t="s">
        <v>62</v>
      </c>
      <c r="B17" s="1" t="str" cm="1">
        <f t="array" aca="1" ref="B17" ca="1">INDIRECT(A17)</f>
        <v>Percentage of total subsidy</v>
      </c>
    </row>
    <row r="18" spans="1:2" x14ac:dyDescent="0.3">
      <c r="A18" s="1" t="s">
        <v>47</v>
      </c>
    </row>
    <row r="19" spans="1:2" x14ac:dyDescent="0.3">
      <c r="A19" s="1" t="s">
        <v>48</v>
      </c>
      <c r="B19" s="1" t="e">
        <f>+#REF!</f>
        <v>#REF!</v>
      </c>
    </row>
    <row r="20" spans="1:2" x14ac:dyDescent="0.3">
      <c r="A20" s="1" t="s">
        <v>49</v>
      </c>
      <c r="B20" s="1" t="e">
        <f>+#REF!</f>
        <v>#REF!</v>
      </c>
    </row>
    <row r="21" spans="1:2" x14ac:dyDescent="0.3">
      <c r="A21" s="1" t="s">
        <v>50</v>
      </c>
      <c r="B21" s="1" t="e">
        <f>+#REF!</f>
        <v>#REF!</v>
      </c>
    </row>
    <row r="23" spans="1:2" x14ac:dyDescent="0.3">
      <c r="A23" s="4" t="s">
        <v>51</v>
      </c>
      <c r="B23" s="1" t="s">
        <v>52</v>
      </c>
    </row>
    <row r="24" spans="1:2" x14ac:dyDescent="0.3">
      <c r="A24" s="8" t="s">
        <v>53</v>
      </c>
      <c r="B24" s="7" t="s">
        <v>54</v>
      </c>
    </row>
    <row r="25" spans="1:2" x14ac:dyDescent="0.3">
      <c r="A25" s="4" t="s">
        <v>26</v>
      </c>
      <c r="B25" s="1" t="s">
        <v>55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6075-C541-2E4F-B6DF-B3D71E0D5740}">
  <dimension ref="C1:AM26"/>
  <sheetViews>
    <sheetView topLeftCell="V1" zoomScale="85" zoomScaleNormal="85" workbookViewId="0">
      <selection activeCell="AG8" sqref="AG8"/>
    </sheetView>
  </sheetViews>
  <sheetFormatPr defaultColWidth="10.88671875" defaultRowHeight="14.4" x14ac:dyDescent="0.3"/>
  <cols>
    <col min="1" max="2" width="0" style="20" hidden="1" customWidth="1"/>
    <col min="3" max="3" width="2.6640625" style="20" hidden="1" customWidth="1"/>
    <col min="4" max="5" width="10.88671875" style="20"/>
    <col min="6" max="6" width="25.33203125" style="20" bestFit="1" customWidth="1"/>
    <col min="7" max="7" width="6.88671875" style="20" customWidth="1"/>
    <col min="8" max="8" width="29.88671875" style="20" customWidth="1"/>
    <col min="9" max="10" width="14.88671875" style="20" customWidth="1"/>
    <col min="11" max="11" width="3.5546875" style="20" customWidth="1"/>
    <col min="12" max="13" width="14.88671875" style="20" customWidth="1"/>
    <col min="14" max="14" width="2.88671875" style="20" customWidth="1"/>
    <col min="15" max="17" width="14.88671875" style="20" customWidth="1"/>
    <col min="18" max="19" width="12" style="20" customWidth="1"/>
    <col min="20" max="20" width="10.88671875" style="20"/>
    <col min="21" max="21" width="12" style="20" bestFit="1" customWidth="1"/>
    <col min="22" max="22" width="10.88671875" style="20"/>
    <col min="23" max="23" width="18.33203125" style="20" customWidth="1"/>
    <col min="24" max="25" width="14.6640625" style="53" customWidth="1"/>
    <col min="26" max="26" width="1.6640625" style="20" customWidth="1"/>
    <col min="27" max="28" width="15" style="53" customWidth="1"/>
    <col min="29" max="29" width="15.5546875" style="20" customWidth="1"/>
    <col min="30" max="32" width="10.88671875" style="20"/>
    <col min="33" max="34" width="20.5546875" style="20" customWidth="1"/>
    <col min="35" max="35" width="1.33203125" style="20" customWidth="1"/>
    <col min="36" max="38" width="14.88671875" style="20" customWidth="1"/>
    <col min="39" max="16384" width="10.88671875" style="20"/>
  </cols>
  <sheetData>
    <row r="1" spans="6:39" x14ac:dyDescent="0.3">
      <c r="F1" s="53"/>
      <c r="L1" s="54"/>
      <c r="M1" s="55"/>
    </row>
    <row r="2" spans="6:39" x14ac:dyDescent="0.3">
      <c r="F2" s="56"/>
      <c r="G2" s="56"/>
      <c r="H2" s="56"/>
      <c r="I2" s="46"/>
      <c r="J2" s="56"/>
      <c r="K2" s="56"/>
      <c r="L2" s="54"/>
      <c r="M2" s="55"/>
      <c r="O2" s="56"/>
      <c r="P2" s="56"/>
      <c r="Q2" s="46"/>
      <c r="R2" s="56"/>
      <c r="S2" s="56"/>
      <c r="W2" s="118" t="s">
        <v>72</v>
      </c>
      <c r="AF2" s="118" t="s">
        <v>73</v>
      </c>
    </row>
    <row r="3" spans="6:39" x14ac:dyDescent="0.3">
      <c r="F3" s="56"/>
      <c r="G3" s="46"/>
      <c r="H3" s="46"/>
      <c r="I3" s="56"/>
      <c r="J3" s="46"/>
      <c r="K3" s="46"/>
      <c r="L3" s="54"/>
      <c r="M3" s="55"/>
      <c r="O3" s="46"/>
      <c r="P3" s="46"/>
      <c r="Q3" s="46"/>
      <c r="R3" s="46"/>
      <c r="S3" s="46"/>
    </row>
    <row r="4" spans="6:39" ht="24.75" customHeight="1" x14ac:dyDescent="0.3">
      <c r="F4" s="11"/>
      <c r="G4" s="37"/>
      <c r="H4" s="37"/>
      <c r="I4" s="37"/>
      <c r="J4" s="39"/>
      <c r="K4" s="43"/>
      <c r="L4" s="54"/>
      <c r="M4" s="55"/>
      <c r="N4" s="44"/>
      <c r="O4" s="42"/>
      <c r="P4" s="42"/>
      <c r="Q4" s="46"/>
      <c r="R4" s="42"/>
      <c r="S4" s="42"/>
      <c r="W4" s="2"/>
      <c r="X4" s="151" t="s">
        <v>56</v>
      </c>
      <c r="Y4" s="152"/>
      <c r="Z4" s="2"/>
      <c r="AA4" s="153" t="s">
        <v>28</v>
      </c>
      <c r="AB4" s="154"/>
      <c r="AC4" s="155" t="s">
        <v>74</v>
      </c>
      <c r="AF4" s="2"/>
      <c r="AG4" s="151" t="s">
        <v>56</v>
      </c>
      <c r="AH4" s="152"/>
      <c r="AI4" s="2"/>
      <c r="AJ4" s="153" t="s">
        <v>28</v>
      </c>
      <c r="AK4" s="154"/>
      <c r="AL4" s="155" t="s">
        <v>74</v>
      </c>
    </row>
    <row r="5" spans="6:39" ht="39.75" customHeight="1" x14ac:dyDescent="0.3">
      <c r="F5" s="11"/>
      <c r="G5" s="37"/>
      <c r="H5" s="2"/>
      <c r="I5" s="157" t="s">
        <v>75</v>
      </c>
      <c r="J5" s="157"/>
      <c r="K5" s="35"/>
      <c r="L5" s="157" t="s">
        <v>76</v>
      </c>
      <c r="M5" s="157"/>
      <c r="N5" s="48"/>
      <c r="O5" s="157" t="s">
        <v>77</v>
      </c>
      <c r="P5" s="157"/>
      <c r="Q5" s="157"/>
      <c r="R5" s="42"/>
      <c r="S5" s="42"/>
      <c r="U5" s="118"/>
      <c r="W5" s="121"/>
      <c r="X5" s="122" t="s">
        <v>78</v>
      </c>
      <c r="Y5" s="123" t="s">
        <v>79</v>
      </c>
      <c r="Z5" s="124"/>
      <c r="AA5" s="114" t="s">
        <v>80</v>
      </c>
      <c r="AB5" s="125" t="s">
        <v>81</v>
      </c>
      <c r="AC5" s="156"/>
      <c r="AF5" s="121"/>
      <c r="AG5" s="122" t="s">
        <v>78</v>
      </c>
      <c r="AH5" s="123" t="s">
        <v>79</v>
      </c>
      <c r="AI5" s="124"/>
      <c r="AJ5" s="114" t="s">
        <v>80</v>
      </c>
      <c r="AK5" s="125" t="s">
        <v>81</v>
      </c>
      <c r="AL5" s="156"/>
    </row>
    <row r="6" spans="6:39" ht="24.75" customHeight="1" x14ac:dyDescent="0.3">
      <c r="F6" s="11"/>
      <c r="G6" s="37"/>
      <c r="H6" s="49"/>
      <c r="I6" s="36" t="s">
        <v>82</v>
      </c>
      <c r="J6" s="36" t="s">
        <v>57</v>
      </c>
      <c r="K6" s="36"/>
      <c r="L6" s="36" t="s">
        <v>82</v>
      </c>
      <c r="M6" s="36" t="s">
        <v>57</v>
      </c>
      <c r="N6" s="46"/>
      <c r="O6" s="50" t="s">
        <v>83</v>
      </c>
      <c r="P6" s="51" t="s">
        <v>57</v>
      </c>
      <c r="Q6" s="36" t="s">
        <v>84</v>
      </c>
      <c r="R6" s="47"/>
      <c r="S6" s="47"/>
      <c r="W6" s="126" t="s">
        <v>85</v>
      </c>
      <c r="X6" s="127">
        <f>+'[1]Marginal Contributions'!$T$2</f>
        <v>38.494498958556925</v>
      </c>
      <c r="Z6" s="128"/>
      <c r="AA6" s="127">
        <f>+'[1]Marginal Contributions'!$T$2</f>
        <v>38.494498958556925</v>
      </c>
      <c r="AC6" s="53"/>
      <c r="AF6" s="126" t="s">
        <v>85</v>
      </c>
      <c r="AG6" s="127">
        <f>+'[1]Marginal Contributions'!$T$2</f>
        <v>38.494498958556925</v>
      </c>
      <c r="AH6" s="53"/>
      <c r="AI6" s="128"/>
      <c r="AJ6" s="127">
        <f>+'[1]Marginal Contributions'!$T$2</f>
        <v>38.494498958556925</v>
      </c>
      <c r="AK6" s="53"/>
      <c r="AL6" s="53"/>
    </row>
    <row r="7" spans="6:39" ht="24.75" customHeight="1" x14ac:dyDescent="0.3">
      <c r="F7" s="11"/>
      <c r="G7" s="37"/>
      <c r="H7" s="11" t="s">
        <v>86</v>
      </c>
      <c r="I7" s="58">
        <f>+'[2]Marginal Contributions'!I7-'[1]Marginal Contributions'!I7</f>
        <v>0</v>
      </c>
      <c r="J7" s="52">
        <f>+'[2]Marginal Contributions'!J7-'[1]Marginal Contributions'!J7</f>
        <v>0.24904912981475746</v>
      </c>
      <c r="K7" s="52"/>
      <c r="L7" s="52">
        <f>+'[2]Marginal Contributions'!L7-'[1]Marginal Contributions'!L7</f>
        <v>0</v>
      </c>
      <c r="M7" s="52">
        <f>+'[2]Marginal Contributions'!M7-'[1]Marginal Contributions'!M7</f>
        <v>0.10337427249224618</v>
      </c>
      <c r="N7" s="52"/>
      <c r="O7" s="59">
        <f>+'[2]Marginal Contributions'!O7-'[1]Marginal Contributions'!O7</f>
        <v>0</v>
      </c>
      <c r="P7" s="52">
        <f>+'[2]Marginal Contributions'!P7-'[1]Marginal Contributions'!P7</f>
        <v>0.24574802051577649</v>
      </c>
      <c r="Q7" s="52">
        <f>+'[2]Marginal Contributions'!Q7-'[1]Marginal Contributions'!Q7</f>
        <v>0.28586247466780179</v>
      </c>
      <c r="R7" s="47"/>
      <c r="S7" s="47"/>
      <c r="U7" s="118"/>
      <c r="W7" s="126" t="s">
        <v>82</v>
      </c>
      <c r="X7" s="127">
        <f>+'[1]Marginal Contributions'!$O$7</f>
        <v>38.646312501264049</v>
      </c>
      <c r="Y7" s="79">
        <f>+X7-X$6</f>
        <v>0.15181354270712433</v>
      </c>
      <c r="Z7" s="78"/>
      <c r="AA7" s="79">
        <f>+'[2]Marginal Contributions'!$O$7</f>
        <v>38.646312501264049</v>
      </c>
      <c r="AB7" s="79">
        <f>+AA7-AA$6</f>
        <v>0.15181354270712433</v>
      </c>
      <c r="AC7" s="78">
        <f>+AA7-X7</f>
        <v>0</v>
      </c>
      <c r="AF7" s="126" t="s">
        <v>75</v>
      </c>
      <c r="AG7" s="127">
        <f>+'[1]Marginal Contributions'!$J$7</f>
        <v>37.867939232945957</v>
      </c>
      <c r="AH7" s="79">
        <f>+AG7-AG$6</f>
        <v>-0.62655972561096718</v>
      </c>
      <c r="AI7" s="78"/>
      <c r="AJ7" s="127">
        <f>+'[2]Marginal Contributions'!$J$7</f>
        <v>38.116988362760715</v>
      </c>
      <c r="AK7" s="79">
        <f>+AJ7-AJ$6</f>
        <v>-0.37751059579620971</v>
      </c>
      <c r="AL7" s="78">
        <f>+AJ7-AG7</f>
        <v>0.24904912981475746</v>
      </c>
      <c r="AM7" s="78"/>
    </row>
    <row r="8" spans="6:39" ht="23.25" customHeight="1" x14ac:dyDescent="0.3">
      <c r="H8" s="11" t="s">
        <v>87</v>
      </c>
      <c r="I8" s="52">
        <f>+'[2]Marginal Contributions'!I8-'[1]Marginal Contributions'!I8</f>
        <v>-2.7900000000045111E-3</v>
      </c>
      <c r="J8" s="52">
        <f>+'[2]Marginal Contributions'!J8-'[1]Marginal Contributions'!J8</f>
        <v>-3.7479999999995073E-2</v>
      </c>
      <c r="K8" s="52"/>
      <c r="L8" s="52">
        <f>+'[2]Marginal Contributions'!L8-'[1]Marginal Contributions'!L8</f>
        <v>-2.0200000000016871E-3</v>
      </c>
      <c r="M8" s="52">
        <f>+'[2]Marginal Contributions'!M8-'[1]Marginal Contributions'!M8</f>
        <v>-1.565000000000083E-2</v>
      </c>
      <c r="N8" s="52"/>
      <c r="O8" s="52">
        <f>+'[2]Marginal Contributions'!O8-'[1]Marginal Contributions'!O8</f>
        <v>-4.8299999999983356E-3</v>
      </c>
      <c r="P8" s="52">
        <f>+'[2]Marginal Contributions'!P8-'[1]Marginal Contributions'!P8</f>
        <v>-5.163999999999902E-2</v>
      </c>
      <c r="Q8" s="52">
        <f>+'[2]Marginal Contributions'!Q8-'[1]Marginal Contributions'!Q8</f>
        <v>-5.6509999999995841E-2</v>
      </c>
      <c r="R8" s="42"/>
      <c r="S8" s="42"/>
      <c r="U8" s="147"/>
      <c r="W8" s="126" t="s">
        <v>57</v>
      </c>
      <c r="X8" s="127">
        <f>+'[1]Marginal Contributions'!$P$7</f>
        <v>37.02664439156122</v>
      </c>
      <c r="Y8" s="79">
        <f>+X8-X$6</f>
        <v>-1.4678545669957046</v>
      </c>
      <c r="Z8" s="78"/>
      <c r="AA8" s="79">
        <f>+'[2]Marginal Contributions'!$P$7</f>
        <v>37.272392412076996</v>
      </c>
      <c r="AB8" s="79">
        <f>+AA8-AA$6</f>
        <v>-1.2221065464799281</v>
      </c>
      <c r="AC8" s="78">
        <f>+AA8-X8</f>
        <v>0.24574802051577649</v>
      </c>
      <c r="AF8" s="126" t="s">
        <v>76</v>
      </c>
      <c r="AG8" s="127">
        <f>+'[1]Marginal Contributions'!$M$7</f>
        <v>37.747113540115947</v>
      </c>
      <c r="AH8" s="79">
        <f>+AG8-AG$6</f>
        <v>-0.74738541844097739</v>
      </c>
      <c r="AI8" s="78"/>
      <c r="AJ8" s="127">
        <f>+'[2]Marginal Contributions'!$M$7</f>
        <v>37.850487812608193</v>
      </c>
      <c r="AK8" s="79">
        <f>+AJ8-AJ$6</f>
        <v>-0.64401114594873121</v>
      </c>
      <c r="AL8" s="78">
        <f>+AJ8-AG8</f>
        <v>0.10337427249224618</v>
      </c>
      <c r="AM8" s="78"/>
    </row>
    <row r="9" spans="6:39" ht="23.25" customHeight="1" x14ac:dyDescent="0.3">
      <c r="G9" s="56"/>
      <c r="H9" s="11" t="s">
        <v>18</v>
      </c>
      <c r="I9" s="52">
        <f>+'[2]Marginal Contributions'!I9-'[1]Marginal Contributions'!I9</f>
        <v>0</v>
      </c>
      <c r="J9" s="52">
        <f>+'[2]Marginal Contributions'!J9-'[1]Marginal Contributions'!J9</f>
        <v>-0.24904912981475746</v>
      </c>
      <c r="K9" s="52"/>
      <c r="L9" s="52">
        <f>+'[2]Marginal Contributions'!L9-'[1]Marginal Contributions'!L9</f>
        <v>0</v>
      </c>
      <c r="M9" s="52">
        <f>+'[2]Marginal Contributions'!M9-'[1]Marginal Contributions'!M9</f>
        <v>-0.10337427249224618</v>
      </c>
      <c r="N9" s="52"/>
      <c r="O9" s="52">
        <f>+'[2]Marginal Contributions'!O9-'[1]Marginal Contributions'!O9</f>
        <v>0</v>
      </c>
      <c r="P9" s="52">
        <f>+'[2]Marginal Contributions'!P9-'[1]Marginal Contributions'!P9</f>
        <v>-0.24574802051577649</v>
      </c>
      <c r="Q9" s="52">
        <f>+'[2]Marginal Contributions'!Q9-'[1]Marginal Contributions'!Q9</f>
        <v>-0.28586247466780179</v>
      </c>
      <c r="R9" s="42"/>
      <c r="S9" s="42"/>
      <c r="U9" s="147"/>
      <c r="W9" s="80" t="s">
        <v>84</v>
      </c>
      <c r="X9" s="81">
        <f>+'[1]Marginal Contributions'!$Q$7</f>
        <v>37.11644464726578</v>
      </c>
      <c r="Y9" s="81">
        <f>+X9-X$6</f>
        <v>-1.3780543112911445</v>
      </c>
      <c r="Z9" s="82"/>
      <c r="AA9" s="81">
        <f>+'[2]Marginal Contributions'!$Q$7</f>
        <v>37.402307121933582</v>
      </c>
      <c r="AB9" s="81">
        <f>+AA9-AA$6</f>
        <v>-1.0921918366233427</v>
      </c>
      <c r="AC9" s="82">
        <f>+AA9-X9</f>
        <v>0.28586247466780179</v>
      </c>
      <c r="AF9" s="80" t="s">
        <v>88</v>
      </c>
      <c r="AG9" s="81">
        <f>+'[1]Marginal Contributions'!$P$7</f>
        <v>37.02664439156122</v>
      </c>
      <c r="AH9" s="81">
        <f>+AG9-AG$6</f>
        <v>-1.4678545669957046</v>
      </c>
      <c r="AI9" s="82"/>
      <c r="AJ9" s="81">
        <f>+'[2]Marginal Contributions'!$P$7</f>
        <v>37.272392412076996</v>
      </c>
      <c r="AK9" s="81">
        <f>+AJ9-AJ$6</f>
        <v>-1.2221065464799281</v>
      </c>
      <c r="AL9" s="82">
        <f>+AJ9-AG9</f>
        <v>0.24574802051577649</v>
      </c>
      <c r="AM9" s="78"/>
    </row>
    <row r="10" spans="6:39" ht="23.25" customHeight="1" x14ac:dyDescent="0.3">
      <c r="G10" s="46"/>
      <c r="H10" s="11" t="s">
        <v>20</v>
      </c>
      <c r="I10" s="52">
        <f>+'[2]Marginal Contributions'!I10-'[1]Marginal Contributions'!I10</f>
        <v>2.7900000000045111E-3</v>
      </c>
      <c r="J10" s="52">
        <f>+'[2]Marginal Contributions'!J10-'[1]Marginal Contributions'!J10</f>
        <v>3.7479999999995073E-2</v>
      </c>
      <c r="K10" s="52"/>
      <c r="L10" s="52">
        <f>+'[2]Marginal Contributions'!L10-'[1]Marginal Contributions'!L10</f>
        <v>2.0200000000016871E-3</v>
      </c>
      <c r="M10" s="52">
        <f>+'[2]Marginal Contributions'!M10-'[1]Marginal Contributions'!M10</f>
        <v>1.565000000000083E-2</v>
      </c>
      <c r="N10" s="52"/>
      <c r="O10" s="52">
        <f>+'[2]Marginal Contributions'!O10-'[1]Marginal Contributions'!O10</f>
        <v>4.8299999999983356E-3</v>
      </c>
      <c r="P10" s="52">
        <f>+'[2]Marginal Contributions'!P10-'[1]Marginal Contributions'!P10</f>
        <v>5.163999999999902E-2</v>
      </c>
      <c r="Q10" s="52">
        <f>+'[2]Marginal Contributions'!Q10-'[1]Marginal Contributions'!Q10</f>
        <v>5.6509999999995841E-2</v>
      </c>
      <c r="U10" s="147"/>
      <c r="X10" s="112"/>
      <c r="AG10" s="112"/>
      <c r="AH10" s="53"/>
      <c r="AJ10" s="53"/>
      <c r="AK10" s="53"/>
    </row>
    <row r="11" spans="6:39" ht="23.25" customHeight="1" x14ac:dyDescent="0.3">
      <c r="F11" s="11"/>
      <c r="G11" s="42"/>
      <c r="H11" s="11" t="s">
        <v>21</v>
      </c>
      <c r="I11" s="52">
        <f>+'[2]Marginal Contributions'!I11-'[1]Marginal Contributions'!I11</f>
        <v>0.72028354473960565</v>
      </c>
      <c r="J11" s="52">
        <f>+'[2]Marginal Contributions'!J11-'[1]Marginal Contributions'!J11</f>
        <v>-34.357557797900995</v>
      </c>
      <c r="K11" s="52"/>
      <c r="L11" s="52">
        <f>+'[2]Marginal Contributions'!L11-'[1]Marginal Contributions'!L11</f>
        <v>1.1051136306939213</v>
      </c>
      <c r="M11" s="52">
        <f>+'[2]Marginal Contributions'!M11-'[1]Marginal Contributions'!M11</f>
        <v>-23.217237733125899</v>
      </c>
      <c r="N11" s="52"/>
      <c r="O11" s="52">
        <f>+'[2]Marginal Contributions'!O11-'[1]Marginal Contributions'!O11</f>
        <v>1.8253971400302476</v>
      </c>
      <c r="P11" s="52">
        <f>+'[2]Marginal Contributions'!P11-'[1]Marginal Contributions'!P11</f>
        <v>-57.574795572608991</v>
      </c>
      <c r="Q11" s="52">
        <f>+'[2]Marginal Contributions'!Q11-'[1]Marginal Contributions'!Q11</f>
        <v>-59.40019263008881</v>
      </c>
      <c r="U11" s="147"/>
      <c r="V11" s="126"/>
      <c r="W11" s="129"/>
      <c r="X11" s="130"/>
      <c r="AF11" s="129"/>
      <c r="AG11" s="112"/>
      <c r="AH11" s="53"/>
      <c r="AJ11" s="53"/>
      <c r="AK11" s="53"/>
    </row>
    <row r="12" spans="6:39" ht="23.25" customHeight="1" x14ac:dyDescent="0.3">
      <c r="F12" s="11"/>
      <c r="G12" s="42"/>
      <c r="H12" s="12" t="s">
        <v>89</v>
      </c>
      <c r="I12" s="57">
        <f>+'[2]Marginal Contributions'!I12-'[1]Marginal Contributions'!I12</f>
        <v>4.7018567290675502E-3</v>
      </c>
      <c r="J12" s="57">
        <f>+'[2]Marginal Contributions'!J12-'[1]Marginal Contributions'!J12</f>
        <v>-0.22427877952534514</v>
      </c>
      <c r="K12" s="57"/>
      <c r="L12" s="57">
        <f>+'[2]Marginal Contributions'!L12-'[1]Marginal Contributions'!L12</f>
        <v>7.2139451176008174E-3</v>
      </c>
      <c r="M12" s="57">
        <f>+'[2]Marginal Contributions'!M12-'[1]Marginal Contributions'!M12</f>
        <v>-0.15155715587716745</v>
      </c>
      <c r="N12" s="57"/>
      <c r="O12" s="57">
        <f>+'[2]Marginal Contributions'!O12-'[1]Marginal Contributions'!O12</f>
        <v>1.1915801615563354E-2</v>
      </c>
      <c r="P12" s="57">
        <f>+'[2]Marginal Contributions'!P12-'[1]Marginal Contributions'!P12</f>
        <v>-0.37583593567395135</v>
      </c>
      <c r="Q12" s="57">
        <f>+'[2]Marginal Contributions'!Q12-'[1]Marginal Contributions'!Q12</f>
        <v>-0.38775173675064312</v>
      </c>
      <c r="W12" s="2"/>
      <c r="X12" s="151" t="s">
        <v>56</v>
      </c>
      <c r="Y12" s="152"/>
      <c r="Z12" s="2"/>
      <c r="AA12" s="153" t="s">
        <v>28</v>
      </c>
      <c r="AB12" s="154"/>
      <c r="AC12" s="155" t="s">
        <v>74</v>
      </c>
      <c r="AF12" s="2"/>
      <c r="AG12" s="151" t="s">
        <v>56</v>
      </c>
      <c r="AH12" s="152"/>
      <c r="AI12" s="2"/>
      <c r="AJ12" s="153" t="s">
        <v>28</v>
      </c>
      <c r="AK12" s="154"/>
      <c r="AL12" s="155" t="s">
        <v>74</v>
      </c>
    </row>
    <row r="13" spans="6:39" ht="43.2" x14ac:dyDescent="0.3">
      <c r="F13" s="11"/>
      <c r="G13" s="47"/>
      <c r="H13" s="47"/>
      <c r="I13" s="43"/>
      <c r="J13" s="47"/>
      <c r="K13" s="47"/>
      <c r="L13" s="47"/>
      <c r="M13" s="47"/>
      <c r="N13" s="45"/>
      <c r="O13" s="47"/>
      <c r="W13" s="121"/>
      <c r="X13" s="122" t="s">
        <v>78</v>
      </c>
      <c r="Y13" s="123" t="s">
        <v>79</v>
      </c>
      <c r="Z13" s="124"/>
      <c r="AA13" s="114" t="s">
        <v>80</v>
      </c>
      <c r="AB13" s="125" t="s">
        <v>81</v>
      </c>
      <c r="AC13" s="156"/>
      <c r="AF13" s="121"/>
      <c r="AG13" s="122" t="s">
        <v>78</v>
      </c>
      <c r="AH13" s="123" t="s">
        <v>79</v>
      </c>
      <c r="AI13" s="124"/>
      <c r="AJ13" s="114" t="s">
        <v>80</v>
      </c>
      <c r="AK13" s="125" t="s">
        <v>81</v>
      </c>
      <c r="AL13" s="156"/>
    </row>
    <row r="14" spans="6:39" x14ac:dyDescent="0.3">
      <c r="F14" s="11"/>
      <c r="G14" s="47"/>
      <c r="H14" s="47"/>
      <c r="I14" s="43"/>
      <c r="J14" s="47"/>
      <c r="K14" s="47"/>
      <c r="L14" s="47"/>
      <c r="M14" s="47"/>
      <c r="N14" s="45"/>
      <c r="O14" s="47"/>
      <c r="W14" s="126" t="s">
        <v>85</v>
      </c>
      <c r="X14" s="127">
        <f>+'[1]Marginal Contributions'!$T$3</f>
        <v>37.85107</v>
      </c>
      <c r="Z14" s="128"/>
      <c r="AA14" s="127">
        <f>+'[1]Marginal Contributions'!$T$3</f>
        <v>37.85107</v>
      </c>
      <c r="AC14" s="53"/>
      <c r="AF14" s="126" t="s">
        <v>85</v>
      </c>
      <c r="AG14" s="127">
        <f>+'[1]Marginal Contributions'!$T$3</f>
        <v>37.85107</v>
      </c>
      <c r="AH14" s="53"/>
      <c r="AI14" s="128"/>
      <c r="AJ14" s="127">
        <f>+'[1]Marginal Contributions'!$T$3</f>
        <v>37.85107</v>
      </c>
      <c r="AK14" s="53"/>
      <c r="AL14" s="53"/>
    </row>
    <row r="15" spans="6:39" x14ac:dyDescent="0.3">
      <c r="F15" s="11"/>
      <c r="G15" s="52"/>
      <c r="H15" s="42"/>
      <c r="I15" s="38"/>
      <c r="J15" s="52"/>
      <c r="K15" s="42"/>
      <c r="L15" s="42"/>
      <c r="M15" s="47"/>
      <c r="N15" s="45"/>
      <c r="O15" s="47"/>
      <c r="W15" s="126" t="s">
        <v>82</v>
      </c>
      <c r="X15" s="127">
        <f>+'[1]Marginal Contributions'!$O$8</f>
        <v>37.78192</v>
      </c>
      <c r="Y15" s="79">
        <f>+X15-X$14</f>
        <v>-6.9150000000000489E-2</v>
      </c>
      <c r="Z15" s="78"/>
      <c r="AA15" s="79">
        <f>+'[2]Marginal Contributions'!$O$8</f>
        <v>37.777090000000001</v>
      </c>
      <c r="AB15" s="79">
        <f>+AA15-AA$14</f>
        <v>-7.3979999999998824E-2</v>
      </c>
      <c r="AC15" s="78">
        <f>+AA15-X15</f>
        <v>-4.8299999999983356E-3</v>
      </c>
      <c r="AF15" s="126" t="s">
        <v>75</v>
      </c>
      <c r="AG15" s="127">
        <f>+'[1]Marginal Contributions'!$J$8</f>
        <v>38.025179999999999</v>
      </c>
      <c r="AH15" s="79">
        <f>+AG15-AG$14</f>
        <v>0.17410999999999888</v>
      </c>
      <c r="AI15" s="78"/>
      <c r="AJ15" s="127">
        <f>+'[2]Marginal Contributions'!$J$8</f>
        <v>37.987700000000004</v>
      </c>
      <c r="AK15" s="79">
        <f>+AJ15-AJ$14</f>
        <v>0.1366300000000038</v>
      </c>
      <c r="AL15" s="78">
        <f>+AJ15-AG15</f>
        <v>-3.7479999999995073E-2</v>
      </c>
    </row>
    <row r="16" spans="6:39" x14ac:dyDescent="0.3">
      <c r="F16" s="11"/>
      <c r="G16" s="47"/>
      <c r="H16" s="42"/>
      <c r="K16" s="42"/>
      <c r="L16" s="42"/>
      <c r="M16" s="47"/>
      <c r="N16" s="45"/>
      <c r="O16" s="47"/>
      <c r="U16" s="126"/>
      <c r="W16" s="126" t="s">
        <v>57</v>
      </c>
      <c r="X16" s="127">
        <f>+'[1]Marginal Contributions'!$P$8</f>
        <v>38.179479999999998</v>
      </c>
      <c r="Y16" s="79">
        <f>+X16-X$14</f>
        <v>0.32840999999999809</v>
      </c>
      <c r="Z16" s="78"/>
      <c r="AA16" s="79">
        <f>+'[2]Marginal Contributions'!$P$8</f>
        <v>38.127839999999999</v>
      </c>
      <c r="AB16" s="79">
        <f>+AA16-AA$14</f>
        <v>0.27676999999999907</v>
      </c>
      <c r="AC16" s="78">
        <f>+AA16-X16</f>
        <v>-5.163999999999902E-2</v>
      </c>
      <c r="AF16" s="126" t="s">
        <v>76</v>
      </c>
      <c r="AG16" s="127">
        <f>+'[1]Marginal Contributions'!$M$8</f>
        <v>38.009540000000001</v>
      </c>
      <c r="AH16" s="79">
        <f>+AG16-AG$14</f>
        <v>0.15847000000000122</v>
      </c>
      <c r="AI16" s="78"/>
      <c r="AJ16" s="127">
        <f>+'[2]Marginal Contributions'!$M$8</f>
        <v>37.99389</v>
      </c>
      <c r="AK16" s="79">
        <f>+AJ16-AJ$14</f>
        <v>0.14282000000000039</v>
      </c>
      <c r="AL16" s="78">
        <f>+AJ16-AG16</f>
        <v>-1.565000000000083E-2</v>
      </c>
    </row>
    <row r="17" spans="21:38" x14ac:dyDescent="0.3">
      <c r="U17" s="118"/>
      <c r="V17" s="77"/>
      <c r="W17" s="80" t="s">
        <v>84</v>
      </c>
      <c r="X17" s="81">
        <f>+'[1]Marginal Contributions'!$Q$8</f>
        <v>38.110779999999998</v>
      </c>
      <c r="Y17" s="83">
        <f>+X17-X$14</f>
        <v>0.25970999999999833</v>
      </c>
      <c r="Z17" s="82"/>
      <c r="AA17" s="81">
        <f>+'[2]Marginal Contributions'!$Q$8</f>
        <v>38.054270000000002</v>
      </c>
      <c r="AB17" s="81">
        <f>+AA17-AA$14</f>
        <v>0.20320000000000249</v>
      </c>
      <c r="AC17" s="84">
        <f>+AA17-X17</f>
        <v>-5.6509999999995841E-2</v>
      </c>
      <c r="AF17" s="80" t="s">
        <v>84</v>
      </c>
      <c r="AG17" s="81">
        <f>+'[1]Marginal Contributions'!$P$8</f>
        <v>38.179479999999998</v>
      </c>
      <c r="AH17" s="83">
        <f>+AG17-AG$14</f>
        <v>0.32840999999999809</v>
      </c>
      <c r="AI17" s="82"/>
      <c r="AJ17" s="81">
        <f>+'[2]Marginal Contributions'!$P$8</f>
        <v>38.127839999999999</v>
      </c>
      <c r="AK17" s="81">
        <f>+AJ17-AJ$14</f>
        <v>0.27676999999999907</v>
      </c>
      <c r="AL17" s="84">
        <f>+AJ17-AG17</f>
        <v>-5.163999999999902E-2</v>
      </c>
    </row>
    <row r="18" spans="21:38" x14ac:dyDescent="0.3">
      <c r="U18" s="126"/>
      <c r="V18" s="129"/>
    </row>
    <row r="19" spans="21:38" x14ac:dyDescent="0.3">
      <c r="U19" s="126"/>
      <c r="V19" s="77"/>
    </row>
    <row r="20" spans="21:38" x14ac:dyDescent="0.3">
      <c r="U20" s="118"/>
      <c r="V20" s="77"/>
    </row>
    <row r="21" spans="21:38" x14ac:dyDescent="0.3">
      <c r="U21" s="118"/>
      <c r="V21" s="77"/>
    </row>
    <row r="26" spans="21:38" x14ac:dyDescent="0.3">
      <c r="AG26" s="107"/>
    </row>
  </sheetData>
  <mergeCells count="17">
    <mergeCell ref="AG4:AH4"/>
    <mergeCell ref="AJ4:AK4"/>
    <mergeCell ref="AL4:AL5"/>
    <mergeCell ref="AG12:AH12"/>
    <mergeCell ref="AJ12:AK12"/>
    <mergeCell ref="AL12:AL13"/>
    <mergeCell ref="X12:Y12"/>
    <mergeCell ref="AA12:AB12"/>
    <mergeCell ref="AC12:AC13"/>
    <mergeCell ref="U8:U9"/>
    <mergeCell ref="U10:U11"/>
    <mergeCell ref="X4:Y4"/>
    <mergeCell ref="AA4:AB4"/>
    <mergeCell ref="AC4:AC5"/>
    <mergeCell ref="I5:J5"/>
    <mergeCell ref="L5:M5"/>
    <mergeCell ref="O5:Q5"/>
  </mergeCells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EB3C-8307-48E4-AE90-86CB354FC3D0}">
  <dimension ref="A1:AE74"/>
  <sheetViews>
    <sheetView zoomScaleNormal="100" workbookViewId="0">
      <selection activeCell="B18" sqref="B18:C18"/>
    </sheetView>
  </sheetViews>
  <sheetFormatPr defaultColWidth="9.109375" defaultRowHeight="14.4" x14ac:dyDescent="0.3"/>
  <cols>
    <col min="1" max="2" width="9.109375" style="13"/>
    <col min="3" max="3" width="13.44140625" style="13" customWidth="1"/>
    <col min="4" max="4" width="2" style="13" customWidth="1"/>
    <col min="5" max="5" width="9.109375" style="13"/>
    <col min="6" max="8" width="12" style="13" bestFit="1" customWidth="1"/>
    <col min="9" max="9" width="12.6640625" style="13" bestFit="1" customWidth="1"/>
    <col min="10" max="11" width="12" style="13" bestFit="1" customWidth="1"/>
    <col min="12" max="12" width="23.88671875" style="13" customWidth="1"/>
    <col min="13" max="13" width="12" style="13" customWidth="1"/>
    <col min="14" max="14" width="1.109375" style="13" customWidth="1"/>
    <col min="15" max="15" width="12" style="13" bestFit="1" customWidth="1"/>
    <col min="16" max="18" width="9.109375" style="13"/>
    <col min="19" max="21" width="14.88671875" style="13" bestFit="1" customWidth="1"/>
    <col min="22" max="22" width="28.44140625" style="13" customWidth="1"/>
    <col min="23" max="23" width="13.77734375" style="13" customWidth="1"/>
    <col min="24" max="24" width="20.5546875" style="13" customWidth="1"/>
    <col min="25" max="25" width="17.109375" style="13" customWidth="1"/>
    <col min="26" max="27" width="9.109375" style="13"/>
    <col min="28" max="28" width="18.5546875" style="13" customWidth="1"/>
    <col min="29" max="29" width="18" style="13" bestFit="1" customWidth="1"/>
    <col min="30" max="16384" width="9.109375" style="13"/>
  </cols>
  <sheetData>
    <row r="1" spans="1:31" x14ac:dyDescent="0.3">
      <c r="A1" s="18"/>
      <c r="B1" s="18" t="s">
        <v>90</v>
      </c>
    </row>
    <row r="2" spans="1:31" x14ac:dyDescent="0.3">
      <c r="C2" s="18" t="s">
        <v>91</v>
      </c>
      <c r="D2" s="18" t="s">
        <v>92</v>
      </c>
      <c r="G2" s="13" t="s">
        <v>93</v>
      </c>
      <c r="H2" s="13" t="s">
        <v>94</v>
      </c>
      <c r="I2" s="13" t="s">
        <v>95</v>
      </c>
      <c r="J2" s="18" t="s">
        <v>96</v>
      </c>
      <c r="K2" s="18" t="s">
        <v>97</v>
      </c>
      <c r="P2" s="18" t="s">
        <v>141</v>
      </c>
      <c r="Q2" s="18" t="s">
        <v>142</v>
      </c>
      <c r="R2" s="18" t="s">
        <v>142</v>
      </c>
      <c r="T2" s="18" t="s">
        <v>98</v>
      </c>
      <c r="U2" s="18" t="s">
        <v>99</v>
      </c>
      <c r="V2" s="18" t="s">
        <v>100</v>
      </c>
      <c r="Y2" s="18" t="s">
        <v>101</v>
      </c>
      <c r="AB2" s="4" t="s">
        <v>102</v>
      </c>
      <c r="AC2" s="4" t="s">
        <v>103</v>
      </c>
      <c r="AE2" s="18" t="s">
        <v>104</v>
      </c>
    </row>
    <row r="3" spans="1:31" x14ac:dyDescent="0.3">
      <c r="A3" s="162" t="s">
        <v>105</v>
      </c>
      <c r="B3" s="60" t="s">
        <v>75</v>
      </c>
      <c r="C3" s="66"/>
      <c r="D3" s="69">
        <f>'[1]Marginal Contributions'!$J$11/266</f>
        <v>0.50781505732730192</v>
      </c>
      <c r="F3" s="18" t="s">
        <v>106</v>
      </c>
      <c r="G3" s="13">
        <v>392.76400000000001</v>
      </c>
      <c r="H3" s="13">
        <v>536.19759999999997</v>
      </c>
      <c r="I3" s="13">
        <v>505.97300000000001</v>
      </c>
      <c r="J3" s="13">
        <v>1435.5170000000001</v>
      </c>
      <c r="K3" s="13">
        <v>1.1100000000000001</v>
      </c>
      <c r="O3" s="13" t="s">
        <v>139</v>
      </c>
      <c r="P3" s="67">
        <f>100*V3/S3</f>
        <v>21.36480098306799</v>
      </c>
      <c r="Q3" s="67">
        <f>100*U3/S3</f>
        <v>23.777274354826798</v>
      </c>
      <c r="R3" s="67">
        <f>100*T3/S3</f>
        <v>54.800704420601519</v>
      </c>
      <c r="S3" s="132">
        <v>1435.5060000000001</v>
      </c>
      <c r="T3" s="132">
        <v>786.66740000000004</v>
      </c>
      <c r="U3" s="132">
        <v>341.32420000000002</v>
      </c>
      <c r="V3" s="132">
        <v>306.69299999999998</v>
      </c>
      <c r="AA3" s="13" t="s">
        <v>5</v>
      </c>
      <c r="AB3" s="62">
        <v>861269195.29020166</v>
      </c>
      <c r="AC3" s="62">
        <v>746193434.53283346</v>
      </c>
    </row>
    <row r="4" spans="1:31" x14ac:dyDescent="0.3">
      <c r="A4" s="163"/>
      <c r="B4" s="65" t="s">
        <v>76</v>
      </c>
      <c r="C4" s="68"/>
      <c r="D4" s="68">
        <f>'[1]Marginal Contributions'!$M$11/484</f>
        <v>0.32485270665270682</v>
      </c>
      <c r="F4" s="18" t="s">
        <v>107</v>
      </c>
      <c r="G4" s="13">
        <v>704.04219999999998</v>
      </c>
      <c r="H4" s="13">
        <v>627.08109999999999</v>
      </c>
      <c r="I4" s="13">
        <v>492.66770000000002</v>
      </c>
      <c r="J4" s="13">
        <v>1824.5309999999999</v>
      </c>
      <c r="K4" s="13">
        <v>1.2010000000000001</v>
      </c>
      <c r="O4" s="134" t="s">
        <v>143</v>
      </c>
      <c r="P4" s="67">
        <f t="shared" ref="P4:P5" si="0">100*V4/S4</f>
        <v>35.246743856046287</v>
      </c>
      <c r="Q4" s="67">
        <f t="shared" ref="Q4:Q5" si="1">100*U4/S4</f>
        <v>37.352229196867746</v>
      </c>
      <c r="R4" s="67">
        <f t="shared" ref="R4:R5" si="2">100*T4/S4</f>
        <v>27.36045619801089</v>
      </c>
      <c r="S4" s="13">
        <v>1435.5170000000001</v>
      </c>
      <c r="T4" s="13">
        <v>392.76400000000001</v>
      </c>
      <c r="U4" s="13">
        <v>536.19759999999997</v>
      </c>
      <c r="V4" s="13">
        <v>505.97300000000001</v>
      </c>
      <c r="AA4" s="13">
        <v>2</v>
      </c>
      <c r="AB4" s="62">
        <v>1828672731.6029091</v>
      </c>
      <c r="AC4" s="62">
        <v>1178128739.4255841</v>
      </c>
    </row>
    <row r="5" spans="1:31" x14ac:dyDescent="0.3">
      <c r="A5" s="162" t="s">
        <v>27</v>
      </c>
      <c r="B5" s="60" t="s">
        <v>75</v>
      </c>
      <c r="C5" s="66">
        <f>'[1]Marginal Contributions'!$I$11-'[1]Marginal Contributions'!$J$11</f>
        <v>-130.74170015562333</v>
      </c>
      <c r="D5" s="66">
        <f>+C5/D$3</f>
        <v>-257.45928221139064</v>
      </c>
      <c r="F5" s="18" t="s">
        <v>108</v>
      </c>
      <c r="G5" s="19">
        <v>953.04459999999995</v>
      </c>
      <c r="H5" s="19">
        <v>597.66539999999998</v>
      </c>
      <c r="I5" s="19">
        <v>452.67039999999997</v>
      </c>
      <c r="J5" s="13">
        <f>+SUM(G5:I5)</f>
        <v>2003.3804</v>
      </c>
      <c r="K5" s="13">
        <v>1.546</v>
      </c>
      <c r="O5" s="133" t="s">
        <v>144</v>
      </c>
      <c r="P5" s="67">
        <f t="shared" si="0"/>
        <v>27.063019966380143</v>
      </c>
      <c r="Q5" s="67">
        <f t="shared" si="1"/>
        <v>33.934685179694128</v>
      </c>
      <c r="R5" s="67">
        <f t="shared" si="2"/>
        <v>38.945085192409827</v>
      </c>
      <c r="S5" s="132">
        <v>1824.5170000000001</v>
      </c>
      <c r="T5" s="132">
        <v>710.55970000000002</v>
      </c>
      <c r="U5" s="132">
        <v>619.14409999999998</v>
      </c>
      <c r="V5" s="132">
        <v>493.76940000000002</v>
      </c>
      <c r="AA5" s="13">
        <v>3</v>
      </c>
      <c r="AB5" s="62">
        <v>2851865875.7362342</v>
      </c>
      <c r="AC5" s="62">
        <v>1441287925.859123</v>
      </c>
    </row>
    <row r="6" spans="1:31" x14ac:dyDescent="0.3">
      <c r="A6" s="163"/>
      <c r="B6" s="65" t="s">
        <v>76</v>
      </c>
      <c r="C6" s="68">
        <f>+'[1]Marginal Contributions'!$L$11-'[1]Marginal Contributions'!$M$11</f>
        <v>-127.68402431026418</v>
      </c>
      <c r="D6" s="68">
        <f>+C6/D$4</f>
        <v>-393.05205619471252</v>
      </c>
      <c r="F6" s="18" t="s">
        <v>109</v>
      </c>
      <c r="G6" s="13">
        <v>729.04100000000005</v>
      </c>
      <c r="H6" s="13">
        <v>489.08699999999999</v>
      </c>
      <c r="I6" s="13">
        <v>541.44500000000005</v>
      </c>
      <c r="J6" s="13">
        <v>1759.5740000000001</v>
      </c>
      <c r="K6" s="19"/>
      <c r="O6" s="18" t="s">
        <v>140</v>
      </c>
      <c r="P6" s="13">
        <f>100*I6/J6</f>
        <v>30.771368524426936</v>
      </c>
      <c r="Q6" s="13">
        <f>100*H6/J6</f>
        <v>27.795761928739566</v>
      </c>
      <c r="R6" s="13">
        <f>100*G6/J6</f>
        <v>41.432812714895768</v>
      </c>
      <c r="AA6" s="13">
        <v>4</v>
      </c>
      <c r="AB6" s="62">
        <v>4336414124.9242344</v>
      </c>
      <c r="AC6" s="62">
        <v>1769308564.019511</v>
      </c>
    </row>
    <row r="7" spans="1:31" x14ac:dyDescent="0.3">
      <c r="A7" s="162" t="s">
        <v>28</v>
      </c>
      <c r="B7" s="60" t="s">
        <v>75</v>
      </c>
      <c r="C7" s="66">
        <f>'[2]Marginal Contributions'!$I$11-'[2]Marginal Contributions'!$J$11</f>
        <v>-95.663858812982724</v>
      </c>
      <c r="D7" s="66">
        <f>+C7/D$3</f>
        <v>-188.38326558584993</v>
      </c>
      <c r="F7" s="18" t="s">
        <v>110</v>
      </c>
      <c r="G7" s="13">
        <f>+R6*J7</f>
        <v>84108.952450964105</v>
      </c>
      <c r="H7" s="13">
        <f>+Q6*J7</f>
        <v>56425.626579828393</v>
      </c>
      <c r="I7" s="13">
        <f>+P6*J7</f>
        <v>62466.132576648306</v>
      </c>
      <c r="J7" s="13">
        <f>4662*0.435437209302326</f>
        <v>2030.0082697674438</v>
      </c>
      <c r="K7" s="19"/>
      <c r="L7" s="19"/>
      <c r="M7" s="19"/>
      <c r="N7" s="19"/>
      <c r="O7" s="19"/>
      <c r="P7" s="19"/>
      <c r="Q7" s="19"/>
      <c r="R7" s="19"/>
      <c r="S7" s="19"/>
      <c r="AA7" s="13">
        <v>5</v>
      </c>
      <c r="AB7" s="62">
        <v>5263199202.4780931</v>
      </c>
      <c r="AC7" s="62">
        <v>2168813487.5318542</v>
      </c>
    </row>
    <row r="8" spans="1:31" x14ac:dyDescent="0.3">
      <c r="A8" s="163"/>
      <c r="B8" s="65" t="s">
        <v>76</v>
      </c>
      <c r="C8" s="68">
        <f>'[2]Marginal Contributions'!$L$11-'[2]Marginal Contributions'!$M$11</f>
        <v>-103.36167294644436</v>
      </c>
      <c r="D8" s="68">
        <f>+C8/D$4</f>
        <v>-318.18011926539413</v>
      </c>
      <c r="G8" s="46"/>
      <c r="H8" s="46"/>
      <c r="I8" s="46"/>
      <c r="J8" s="46">
        <f>3662*0.43</f>
        <v>1574.66</v>
      </c>
      <c r="K8" s="46"/>
      <c r="L8" s="46"/>
      <c r="M8" s="46"/>
      <c r="N8" s="46"/>
      <c r="P8" s="13">
        <f>+G5/J5</f>
        <v>0.47571824102901272</v>
      </c>
      <c r="Q8" s="13">
        <f>+H5/J5</f>
        <v>0.29832846522807149</v>
      </c>
      <c r="S8" s="13">
        <f>+I5/J5</f>
        <v>0.2259532937429157</v>
      </c>
      <c r="AA8" s="13">
        <v>6</v>
      </c>
      <c r="AB8" s="62">
        <v>8009947829.6189013</v>
      </c>
      <c r="AC8" s="62">
        <v>2535888713.361454</v>
      </c>
    </row>
    <row r="9" spans="1:31" x14ac:dyDescent="0.3">
      <c r="G9" s="13">
        <f>+G7/G4</f>
        <v>119.46578266326097</v>
      </c>
      <c r="H9" s="13">
        <f>+H7/H4</f>
        <v>89.981386107520052</v>
      </c>
      <c r="I9" s="13">
        <f>+I7/I4</f>
        <v>126.79161344786415</v>
      </c>
      <c r="J9" s="46" t="s">
        <v>111</v>
      </c>
      <c r="K9" s="46" t="s">
        <v>112</v>
      </c>
      <c r="L9" s="46" t="s">
        <v>113</v>
      </c>
      <c r="M9" s="46"/>
      <c r="N9" s="46"/>
      <c r="O9" s="61"/>
      <c r="P9" s="29"/>
      <c r="Q9" s="46"/>
      <c r="R9" s="19"/>
      <c r="S9" s="19"/>
      <c r="AA9" s="13">
        <v>7</v>
      </c>
      <c r="AB9" s="62">
        <v>11272444611.50194</v>
      </c>
      <c r="AC9" s="62">
        <v>3144351026.9669371</v>
      </c>
    </row>
    <row r="10" spans="1:31" x14ac:dyDescent="0.3">
      <c r="J10" s="19">
        <f>+J5/0.4299</f>
        <v>4660.1079320772269</v>
      </c>
      <c r="K10" s="19">
        <v>597.66539999999998</v>
      </c>
      <c r="L10" s="19">
        <v>452.67039999999997</v>
      </c>
      <c r="M10" s="19"/>
      <c r="N10" s="19"/>
      <c r="O10" s="19"/>
      <c r="P10" s="19"/>
      <c r="Q10" s="19"/>
      <c r="R10" s="19"/>
      <c r="S10" s="19"/>
      <c r="AA10" s="13">
        <v>8</v>
      </c>
      <c r="AB10" s="62">
        <v>14609389951.592211</v>
      </c>
      <c r="AC10" s="62">
        <v>3957035586.9075022</v>
      </c>
    </row>
    <row r="11" spans="1:31" x14ac:dyDescent="0.3">
      <c r="B11" s="18" t="s">
        <v>114</v>
      </c>
      <c r="C11" s="18" t="s">
        <v>115</v>
      </c>
      <c r="D11" s="18" t="s">
        <v>116</v>
      </c>
      <c r="K11" s="19"/>
      <c r="L11" s="19"/>
      <c r="M11" s="19"/>
      <c r="N11" s="19"/>
      <c r="O11" s="19"/>
      <c r="P11" s="19"/>
      <c r="Q11" s="19"/>
      <c r="R11" s="19"/>
      <c r="S11" s="19"/>
      <c r="AA11" s="13">
        <v>9</v>
      </c>
      <c r="AB11" s="62">
        <v>20580385175.549309</v>
      </c>
      <c r="AC11" s="62">
        <v>5112370244.3263617</v>
      </c>
    </row>
    <row r="12" spans="1:31" x14ac:dyDescent="0.3">
      <c r="B12" s="60" t="s">
        <v>75</v>
      </c>
      <c r="C12" s="13">
        <v>266</v>
      </c>
      <c r="D12" s="13">
        <v>99.7</v>
      </c>
      <c r="K12" s="19"/>
      <c r="L12" s="19"/>
      <c r="M12" s="19"/>
      <c r="N12" s="19"/>
      <c r="O12" s="19"/>
      <c r="P12" s="19"/>
      <c r="Q12" s="19"/>
      <c r="R12" s="19"/>
      <c r="S12" s="19"/>
      <c r="AB12" s="62">
        <v>42269760734.413277</v>
      </c>
      <c r="AC12" s="62">
        <v>9965831280.6731224</v>
      </c>
    </row>
    <row r="13" spans="1:31" x14ac:dyDescent="0.3">
      <c r="B13" s="63" t="s">
        <v>76</v>
      </c>
      <c r="C13" s="13">
        <v>484</v>
      </c>
      <c r="D13" s="13">
        <v>158.5</v>
      </c>
      <c r="AB13" s="67">
        <f>+SUM(AB3:AB12)</f>
        <v>111883349432.70731</v>
      </c>
      <c r="AC13" s="67">
        <f>+SUM(AC3:AC12)</f>
        <v>32019209003.604282</v>
      </c>
    </row>
    <row r="14" spans="1:31" x14ac:dyDescent="0.3">
      <c r="A14" s="66"/>
      <c r="B14" s="157" t="s">
        <v>91</v>
      </c>
      <c r="C14" s="157"/>
      <c r="D14" s="66"/>
      <c r="E14" s="164" t="s">
        <v>92</v>
      </c>
      <c r="F14" s="164"/>
      <c r="I14" s="65" t="s">
        <v>117</v>
      </c>
      <c r="AB14" s="62">
        <v>143902558747.36349</v>
      </c>
    </row>
    <row r="15" spans="1:31" ht="25.5" customHeight="1" x14ac:dyDescent="0.3">
      <c r="A15" s="64"/>
      <c r="B15" s="70" t="s">
        <v>118</v>
      </c>
      <c r="C15" s="65" t="s">
        <v>119</v>
      </c>
      <c r="D15" s="68"/>
      <c r="E15" s="70" t="s">
        <v>118</v>
      </c>
      <c r="F15" s="65" t="s">
        <v>119</v>
      </c>
      <c r="J15" s="36" t="s">
        <v>82</v>
      </c>
      <c r="K15" s="36" t="s">
        <v>57</v>
      </c>
      <c r="L15" s="18" t="s">
        <v>84</v>
      </c>
    </row>
    <row r="16" spans="1:31" x14ac:dyDescent="0.3">
      <c r="A16" s="56" t="s">
        <v>75</v>
      </c>
      <c r="B16" s="74">
        <f>+C7-C5</f>
        <v>35.07784134264061</v>
      </c>
      <c r="C16" s="89">
        <f>100*B16/$B$21</f>
        <v>0.20729134465571805</v>
      </c>
      <c r="E16" s="71">
        <f>+D12</f>
        <v>99.7</v>
      </c>
      <c r="F16" s="89">
        <f>100*E16/$B$21</f>
        <v>0.58917385651814203</v>
      </c>
      <c r="I16" s="60" t="s">
        <v>75</v>
      </c>
      <c r="J16" s="60">
        <f>Elec_Fuel_MC!I11</f>
        <v>0.72028354473960565</v>
      </c>
      <c r="K16" s="66">
        <f>-1*Elec_Fuel_MC!J11</f>
        <v>34.357557797900995</v>
      </c>
      <c r="L16" s="75">
        <f>+K16+J16</f>
        <v>35.077841342640603</v>
      </c>
    </row>
    <row r="17" spans="1:27" x14ac:dyDescent="0.3">
      <c r="A17" s="63" t="s">
        <v>76</v>
      </c>
      <c r="B17" s="71">
        <f>+C8-C6</f>
        <v>24.32235136381982</v>
      </c>
      <c r="C17" s="71">
        <f>100*B17/$B$21</f>
        <v>0.14373213192187578</v>
      </c>
      <c r="E17" s="71">
        <f>+D13</f>
        <v>158.5</v>
      </c>
      <c r="F17" s="71">
        <f>100*E17/$B$21</f>
        <v>0.9366505141236261</v>
      </c>
      <c r="I17" s="63" t="s">
        <v>76</v>
      </c>
      <c r="J17" s="19">
        <f>+Elec_Fuel_MC!L11</f>
        <v>1.1051136306939213</v>
      </c>
      <c r="K17" s="19">
        <f>-1*Elec_Fuel_MC!M11</f>
        <v>23.217237733125899</v>
      </c>
      <c r="L17" s="75">
        <f>+K17+J17</f>
        <v>24.32235136381982</v>
      </c>
    </row>
    <row r="18" spans="1:27" x14ac:dyDescent="0.3">
      <c r="A18" s="65" t="s">
        <v>84</v>
      </c>
      <c r="B18" s="73">
        <f>+B17+B16</f>
        <v>59.40019270646043</v>
      </c>
      <c r="C18" s="72">
        <f>100*B18/$B$21</f>
        <v>0.35102347657759386</v>
      </c>
      <c r="E18" s="72">
        <f>+E17+E16</f>
        <v>258.2</v>
      </c>
      <c r="F18" s="72">
        <f>100*E18/$B$21</f>
        <v>1.525824370641768</v>
      </c>
      <c r="I18" s="65" t="s">
        <v>84</v>
      </c>
      <c r="J18" s="68">
        <f>+J17+J16</f>
        <v>1.825397175433527</v>
      </c>
      <c r="K18" s="68">
        <f>+K17+K16</f>
        <v>57.574795531026894</v>
      </c>
      <c r="L18" s="75">
        <f>+K18+J18</f>
        <v>59.400192706460423</v>
      </c>
      <c r="V18" s="66"/>
      <c r="W18" s="158" t="s">
        <v>156</v>
      </c>
      <c r="X18" s="158" t="s">
        <v>157</v>
      </c>
      <c r="Y18" s="158" t="s">
        <v>158</v>
      </c>
    </row>
    <row r="19" spans="1:27" ht="30.6" customHeight="1" x14ac:dyDescent="0.3">
      <c r="V19" s="19"/>
      <c r="W19" s="159"/>
      <c r="X19" s="159"/>
      <c r="Y19" s="159"/>
      <c r="AA19" t="s">
        <v>138</v>
      </c>
    </row>
    <row r="20" spans="1:27" ht="24" customHeight="1" x14ac:dyDescent="0.3">
      <c r="A20" s="18" t="s">
        <v>120</v>
      </c>
      <c r="V20" s="135" t="s">
        <v>137</v>
      </c>
      <c r="W20" s="136">
        <v>1435.5170000000001</v>
      </c>
      <c r="X20" s="140">
        <v>1.111227</v>
      </c>
      <c r="Y20" s="71">
        <v>24.076910000000002</v>
      </c>
      <c r="AA20"/>
    </row>
    <row r="21" spans="1:27" ht="24" customHeight="1" x14ac:dyDescent="0.3">
      <c r="A21" s="13">
        <v>2022</v>
      </c>
      <c r="B21" s="105">
        <v>16922</v>
      </c>
      <c r="V21" s="137" t="s">
        <v>159</v>
      </c>
      <c r="W21" s="136">
        <v>1824.5170000000001</v>
      </c>
      <c r="X21" s="140">
        <v>1.201346</v>
      </c>
      <c r="Y21" s="71">
        <v>58.98601</v>
      </c>
      <c r="AA21"/>
    </row>
    <row r="22" spans="1:27" ht="30" customHeight="1" x14ac:dyDescent="0.3">
      <c r="A22" s="13" t="s">
        <v>121</v>
      </c>
      <c r="B22" s="105"/>
      <c r="V22" s="138" t="s">
        <v>155</v>
      </c>
      <c r="W22" s="139">
        <v>1689.652</v>
      </c>
      <c r="X22" s="68">
        <v>1565</v>
      </c>
      <c r="Y22" s="72">
        <v>57.92446082219427</v>
      </c>
    </row>
    <row r="23" spans="1:27" x14ac:dyDescent="0.3">
      <c r="A23" s="13" t="s">
        <v>122</v>
      </c>
    </row>
    <row r="29" spans="1:27" x14ac:dyDescent="0.3">
      <c r="W29" s="13" t="s">
        <v>145</v>
      </c>
      <c r="X29" s="13" t="s">
        <v>146</v>
      </c>
      <c r="Y29" s="13" t="s">
        <v>147</v>
      </c>
      <c r="Z29" s="13" t="s">
        <v>148</v>
      </c>
      <c r="AA29" s="13" t="s">
        <v>149</v>
      </c>
    </row>
    <row r="30" spans="1:27" x14ac:dyDescent="0.3">
      <c r="W30" s="13" t="s">
        <v>150</v>
      </c>
      <c r="X30" s="141">
        <v>239900000</v>
      </c>
      <c r="Y30" s="13">
        <v>114.8935</v>
      </c>
      <c r="AA30" s="13">
        <v>2505.5239999999999</v>
      </c>
    </row>
    <row r="31" spans="1:27" x14ac:dyDescent="0.3">
      <c r="W31" s="13" t="s">
        <v>151</v>
      </c>
      <c r="X31" s="141">
        <v>24132252</v>
      </c>
      <c r="Y31" s="13">
        <v>85.270979999999994</v>
      </c>
      <c r="Z31" s="13">
        <v>0.15160009999999999</v>
      </c>
      <c r="AA31" s="13">
        <v>339.60789999999997</v>
      </c>
    </row>
    <row r="32" spans="1:27" x14ac:dyDescent="0.3">
      <c r="W32" s="13" t="s">
        <v>152</v>
      </c>
      <c r="X32" s="141">
        <v>103700000</v>
      </c>
      <c r="Y32" s="13">
        <v>114.2822</v>
      </c>
      <c r="Z32" s="13">
        <v>0.48610120000000001</v>
      </c>
      <c r="AA32" s="13">
        <v>1088.943</v>
      </c>
    </row>
    <row r="33" spans="12:27" x14ac:dyDescent="0.3">
      <c r="W33" s="13" t="s">
        <v>153</v>
      </c>
      <c r="X33" s="141">
        <v>96777370</v>
      </c>
      <c r="Y33" s="13">
        <v>143.09020000000001</v>
      </c>
      <c r="Z33" s="13">
        <v>0.36229869999999997</v>
      </c>
      <c r="AA33" s="13">
        <v>811.60580000000004</v>
      </c>
    </row>
    <row r="34" spans="12:27" x14ac:dyDescent="0.3">
      <c r="W34" s="13" t="s">
        <v>154</v>
      </c>
      <c r="X34" s="141">
        <v>142700000</v>
      </c>
      <c r="Y34" s="13">
        <v>101.3389</v>
      </c>
      <c r="AA34" s="13">
        <v>1689.652</v>
      </c>
    </row>
    <row r="35" spans="12:27" x14ac:dyDescent="0.3">
      <c r="X35" s="142"/>
    </row>
    <row r="36" spans="12:27" s="85" customFormat="1" x14ac:dyDescent="0.3"/>
    <row r="42" spans="12:27" x14ac:dyDescent="0.3">
      <c r="L42" s="160" t="s">
        <v>123</v>
      </c>
      <c r="N42" s="86"/>
      <c r="O42" s="104" t="s">
        <v>123</v>
      </c>
      <c r="P42" s="86"/>
      <c r="Q42" s="88" t="s">
        <v>124</v>
      </c>
      <c r="R42" s="88"/>
    </row>
    <row r="43" spans="12:27" ht="15" customHeight="1" x14ac:dyDescent="0.3">
      <c r="L43" s="161"/>
      <c r="N43" s="87"/>
      <c r="O43" s="104" t="s">
        <v>123</v>
      </c>
      <c r="P43" s="86" t="s">
        <v>125</v>
      </c>
      <c r="Q43" s="68" t="s">
        <v>27</v>
      </c>
      <c r="R43" s="68" t="s">
        <v>28</v>
      </c>
      <c r="U43" s="92"/>
      <c r="V43" s="92" t="s">
        <v>27</v>
      </c>
      <c r="W43" s="92" t="s">
        <v>28</v>
      </c>
      <c r="X43" s="92" t="s">
        <v>126</v>
      </c>
    </row>
    <row r="44" spans="12:27" ht="18" customHeight="1" x14ac:dyDescent="0.35">
      <c r="L44" s="66" t="s">
        <v>127</v>
      </c>
      <c r="N44" s="89"/>
      <c r="O44" s="66" t="s">
        <v>127</v>
      </c>
      <c r="P44" s="89">
        <v>158.4</v>
      </c>
      <c r="Q44" s="89">
        <v>143.09020000000001</v>
      </c>
      <c r="R44" s="89">
        <v>166.87179123999999</v>
      </c>
      <c r="U44" s="93" t="s">
        <v>128</v>
      </c>
      <c r="V44" s="94">
        <v>476</v>
      </c>
      <c r="W44" s="94">
        <v>476</v>
      </c>
      <c r="X44" s="95">
        <v>820.20213850000005</v>
      </c>
    </row>
    <row r="45" spans="12:27" ht="18" customHeight="1" x14ac:dyDescent="0.35">
      <c r="L45" s="19" t="s">
        <v>129</v>
      </c>
      <c r="N45" s="71"/>
      <c r="O45" s="19" t="s">
        <v>129</v>
      </c>
      <c r="P45" s="71">
        <v>137.19999999999999</v>
      </c>
      <c r="Q45" s="71">
        <v>114.2822</v>
      </c>
      <c r="R45" s="71">
        <v>136.5100879</v>
      </c>
      <c r="U45" s="96" t="s">
        <v>130</v>
      </c>
      <c r="V45" s="97">
        <v>890</v>
      </c>
      <c r="W45" s="97">
        <v>990</v>
      </c>
      <c r="X45" s="98">
        <v>1055.3151574036956</v>
      </c>
    </row>
    <row r="46" spans="12:27" ht="18" customHeight="1" x14ac:dyDescent="0.35">
      <c r="L46" s="19" t="s">
        <v>131</v>
      </c>
      <c r="N46" s="71"/>
      <c r="O46" s="19" t="s">
        <v>131</v>
      </c>
      <c r="P46" s="71">
        <v>124.1</v>
      </c>
      <c r="Q46" s="71">
        <v>85.270979999999994</v>
      </c>
      <c r="R46" s="71">
        <v>99.690302717999998</v>
      </c>
      <c r="U46" s="96" t="s">
        <v>132</v>
      </c>
      <c r="V46" s="97">
        <v>665</v>
      </c>
      <c r="W46" s="97">
        <v>665</v>
      </c>
      <c r="X46" s="98">
        <v>1015.2989063801895</v>
      </c>
    </row>
    <row r="47" spans="12:27" ht="18" customHeight="1" x14ac:dyDescent="0.35">
      <c r="L47" s="90" t="s">
        <v>133</v>
      </c>
      <c r="N47" s="91"/>
      <c r="O47" s="90" t="s">
        <v>133</v>
      </c>
      <c r="P47" s="91">
        <v>142.89477113000001</v>
      </c>
      <c r="Q47" s="91">
        <v>120.321197096478</v>
      </c>
      <c r="R47" s="91">
        <v>141.92821043429794</v>
      </c>
      <c r="U47" s="96" t="s">
        <v>134</v>
      </c>
      <c r="V47" s="97">
        <v>497</v>
      </c>
      <c r="W47" s="97">
        <v>497</v>
      </c>
      <c r="X47" s="98">
        <v>845.57386364253443</v>
      </c>
    </row>
    <row r="48" spans="12:27" ht="18" customHeight="1" x14ac:dyDescent="0.35">
      <c r="U48" s="99" t="s">
        <v>135</v>
      </c>
      <c r="V48" s="97">
        <v>410</v>
      </c>
      <c r="W48" s="97">
        <v>410</v>
      </c>
      <c r="X48" s="98">
        <v>877.49860795238874</v>
      </c>
    </row>
    <row r="49" spans="21:24" ht="18" customHeight="1" x14ac:dyDescent="0.35">
      <c r="U49" s="100" t="s">
        <v>136</v>
      </c>
      <c r="V49" s="101">
        <v>655</v>
      </c>
      <c r="W49" s="101">
        <v>755</v>
      </c>
      <c r="X49" s="102">
        <v>1032.7079930337932</v>
      </c>
    </row>
    <row r="50" spans="21:24" ht="18" customHeight="1" x14ac:dyDescent="0.3"/>
    <row r="64" spans="21:24" ht="15.75" customHeight="1" x14ac:dyDescent="0.3"/>
    <row r="65" spans="13:16" ht="15.75" customHeight="1" x14ac:dyDescent="0.3"/>
    <row r="66" spans="13:16" ht="15.75" customHeight="1" x14ac:dyDescent="0.3"/>
    <row r="67" spans="13:16" ht="15.75" customHeight="1" x14ac:dyDescent="0.3"/>
    <row r="68" spans="13:16" ht="15.75" customHeight="1" x14ac:dyDescent="0.3"/>
    <row r="69" spans="13:16" ht="15.75" customHeight="1" x14ac:dyDescent="0.3"/>
    <row r="70" spans="13:16" ht="15.75" customHeight="1" x14ac:dyDescent="0.3"/>
    <row r="71" spans="13:16" x14ac:dyDescent="0.3">
      <c r="M71" s="103"/>
      <c r="N71" s="103"/>
      <c r="O71" s="103"/>
      <c r="P71" s="103"/>
    </row>
    <row r="72" spans="13:16" x14ac:dyDescent="0.3">
      <c r="M72" s="30"/>
      <c r="N72" s="30"/>
      <c r="O72" s="30"/>
      <c r="P72" s="30"/>
    </row>
    <row r="73" spans="13:16" x14ac:dyDescent="0.3">
      <c r="M73" s="30"/>
      <c r="N73" s="30"/>
      <c r="O73" s="30"/>
      <c r="P73" s="30"/>
    </row>
    <row r="74" spans="13:16" x14ac:dyDescent="0.3">
      <c r="M74" s="30"/>
      <c r="N74" s="30"/>
      <c r="O74" s="30"/>
      <c r="P74" s="30"/>
    </row>
  </sheetData>
  <mergeCells count="9">
    <mergeCell ref="W18:W19"/>
    <mergeCell ref="X18:X19"/>
    <mergeCell ref="Y18:Y19"/>
    <mergeCell ref="L42:L43"/>
    <mergeCell ref="A3:A4"/>
    <mergeCell ref="A5:A6"/>
    <mergeCell ref="A7:A8"/>
    <mergeCell ref="E14:F14"/>
    <mergeCell ref="B14:C1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labels</vt:lpstr>
      <vt:lpstr>Elec_RI</vt:lpstr>
      <vt:lpstr>Elec_RI_con</vt:lpstr>
      <vt:lpstr>Elec_AI</vt:lpstr>
      <vt:lpstr>Fuels_Coverage</vt:lpstr>
      <vt:lpstr>Fuels_RI</vt:lpstr>
      <vt:lpstr>Fuels_RI_con</vt:lpstr>
      <vt:lpstr>Fuels_AI</vt:lpstr>
      <vt:lpstr>Total_RI</vt:lpstr>
      <vt:lpstr>Total_AI</vt:lpstr>
      <vt:lpstr>Elec_Fuel_MC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Valderrama Gonzalez</cp:lastModifiedBy>
  <cp:revision/>
  <dcterms:created xsi:type="dcterms:W3CDTF">2023-01-18T21:08:29Z</dcterms:created>
  <dcterms:modified xsi:type="dcterms:W3CDTF">2023-03-04T08:22:53Z</dcterms:modified>
  <cp:category/>
  <cp:contentStatus/>
</cp:coreProperties>
</file>