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+xml" PartName="/xl/drawings/drawing2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+xml" PartName="/xl/drawings/drawing3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Energy_Reform\SN-Energy-Reform-\results\"/>
    </mc:Choice>
  </mc:AlternateContent>
  <xr:revisionPtr revIDLastSave="0" documentId="13_ncr:1_{9136B1C5-99BB-4F2F-99EE-DABF500FF5C5}" xr6:coauthVersionLast="47" xr6:coauthVersionMax="47" xr10:uidLastSave="{00000000-0000-0000-0000-000000000000}"/>
  <bookViews>
    <workbookView xWindow="-108" yWindow="-108" windowWidth="23256" windowHeight="12576"/>
  </bookViews>
  <sheets>
    <sheet name="Hoja1" sheetId="1" r:id="rId1"/>
    <sheet name="PNBSF_deps" sheetId="2" r:id="rId2"/>
    <sheet name="Other_params" sheetId="3" r:id="rId3"/>
    <sheet name="benefs_by_dep" sheetId="4" r:id="rId4"/>
    <sheet name="benefs_by_decile" sheetId="5" r:id="rId5"/>
    <sheet name="stats" sheetId="6" r:id="rId6"/>
  </sheets>
  <externalReferences>
    <externalReference r:id="rId7"/>
  </externalReferences>
  <definedNames>
    <definedName name="colcodes">[1]labels!$T$2:$AB$10</definedName>
    <definedName name="colnames">[1]labels!$K$2:$S$10</definedName>
    <definedName name="GDP_2022">'[1]Uprating pmts'!$C$10</definedName>
    <definedName name="PNBSF_assign">[1]labels!$AF$2:$AF$3</definedName>
    <definedName name="policies">[1]labels!$B$2:$B$10</definedName>
    <definedName name="reforms">[1]labels!$F$3:$F$5</definedName>
    <definedName name="scenarios">[1]labels!$F$2:$F$5</definedName>
    <definedName name="Y_N">[1]labels!$AE$2:$AE$3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<sst xmlns="http://schemas.openxmlformats.org/spreadsheetml/2006/main" xmlns:r="http://schemas.openxmlformats.org/officeDocument/2006/relationships" xmlns:xdr="http://schemas.openxmlformats.org/drawingml/2006/spreadsheetDrawing" count="209" uniqueCount="155">
  <si>
    <t>Baseline</t>
  </si>
  <si>
    <t>Random targeting</t>
  </si>
  <si>
    <t>PMT targeting</t>
  </si>
  <si>
    <t>Inequality (Gini points)</t>
  </si>
  <si>
    <t>Marginal contributions (-)</t>
  </si>
  <si>
    <t>Simulation Parameters PNBSF</t>
  </si>
  <si>
    <t>Region/Departement</t>
  </si>
  <si>
    <t>Nombre de bénéficiares (2018)</t>
  </si>
  <si>
    <t xml:space="preserve">Montant du transfert par an </t>
  </si>
  <si>
    <t>departement</t>
  </si>
  <si>
    <t xml:space="preserve"> Departement Dakar</t>
  </si>
  <si>
    <t xml:space="preserve"> Departement Pikine</t>
  </si>
  <si>
    <t xml:space="preserve"> Departement Rufisque</t>
  </si>
  <si>
    <t xml:space="preserve"> Departement Guediawaye</t>
  </si>
  <si>
    <t xml:space="preserve">       Region Dakar</t>
  </si>
  <si>
    <t xml:space="preserve"> Departement Bignona</t>
  </si>
  <si>
    <t xml:space="preserve"> Departement Oussouye</t>
  </si>
  <si>
    <t xml:space="preserve"> Departement Ziguinchor</t>
  </si>
  <si>
    <t xml:space="preserve">      Region Ziguinchor</t>
  </si>
  <si>
    <t xml:space="preserve"> Departement Bambey</t>
  </si>
  <si>
    <t xml:space="preserve"> Departement Diourbel</t>
  </si>
  <si>
    <t xml:space="preserve"> Departement Mbacke</t>
  </si>
  <si>
    <t xml:space="preserve">      Region Diourbel</t>
  </si>
  <si>
    <t xml:space="preserve"> Departement Dagana</t>
  </si>
  <si>
    <t xml:space="preserve"> Departement Podor</t>
  </si>
  <si>
    <t xml:space="preserve"> Departement Saint Louis</t>
  </si>
  <si>
    <t xml:space="preserve">      Region Saint Louis</t>
  </si>
  <si>
    <t xml:space="preserve"> Departement Bake</t>
  </si>
  <si>
    <t xml:space="preserve"> Departement Tambacounda</t>
  </si>
  <si>
    <t xml:space="preserve"> Departement Goudiry</t>
  </si>
  <si>
    <t xml:space="preserve"> Departement Koumpentoum</t>
  </si>
  <si>
    <t xml:space="preserve">      Region Tambacounda</t>
  </si>
  <si>
    <t xml:space="preserve"> Departement Kaolack</t>
  </si>
  <si>
    <t xml:space="preserve"> Departement Nioro</t>
  </si>
  <si>
    <t xml:space="preserve"> Departement Guinguineo</t>
  </si>
  <si>
    <t xml:space="preserve">      Region Kaolack</t>
  </si>
  <si>
    <t xml:space="preserve"> Departement Mbour</t>
  </si>
  <si>
    <t xml:space="preserve"> Departement Thies</t>
  </si>
  <si>
    <t xml:space="preserve"> Departement Tivaouane</t>
  </si>
  <si>
    <t xml:space="preserve">      Region Thies</t>
  </si>
  <si>
    <t xml:space="preserve"> Departement Kebemer</t>
  </si>
  <si>
    <t xml:space="preserve"> Departement Linguere</t>
  </si>
  <si>
    <t xml:space="preserve"> Departement Louga</t>
  </si>
  <si>
    <t xml:space="preserve">      Region Louga</t>
  </si>
  <si>
    <t xml:space="preserve"> Departement Fatick</t>
  </si>
  <si>
    <t xml:space="preserve"> Departement Foundiougne</t>
  </si>
  <si>
    <t xml:space="preserve"> Departement Gossas</t>
  </si>
  <si>
    <t xml:space="preserve">      Region Fatick</t>
  </si>
  <si>
    <t xml:space="preserve"> Departement Kolda</t>
  </si>
  <si>
    <t xml:space="preserve"> Departement Velingara</t>
  </si>
  <si>
    <t xml:space="preserve"> Departement Medina Yoro Foulah</t>
  </si>
  <si>
    <t xml:space="preserve">      Region Kolda</t>
  </si>
  <si>
    <t xml:space="preserve"> Departement Matam</t>
  </si>
  <si>
    <t xml:space="preserve"> Departement Kanel</t>
  </si>
  <si>
    <t xml:space="preserve"> Departement Ranerou</t>
  </si>
  <si>
    <t xml:space="preserve">      Region Matam</t>
  </si>
  <si>
    <t xml:space="preserve"> Departement Kafrine</t>
  </si>
  <si>
    <t xml:space="preserve"> Departement Birkelane</t>
  </si>
  <si>
    <t xml:space="preserve"> Departement Koungheu</t>
  </si>
  <si>
    <t xml:space="preserve"> Departement Malem Hoddar</t>
  </si>
  <si>
    <t xml:space="preserve">      Region Kaffrine</t>
  </si>
  <si>
    <t xml:space="preserve"> Departement Kedougou</t>
  </si>
  <si>
    <t xml:space="preserve"> Departement Salemata</t>
  </si>
  <si>
    <t xml:space="preserve"> Departement Saraya</t>
  </si>
  <si>
    <t xml:space="preserve">      Region Kedougou</t>
  </si>
  <si>
    <t xml:space="preserve"> Departement Sedhiou</t>
  </si>
  <si>
    <t xml:space="preserve"> Departement Bounkiling</t>
  </si>
  <si>
    <t xml:space="preserve"> Departement Goudomp</t>
  </si>
  <si>
    <t xml:space="preserve">      Region Sedhiou</t>
  </si>
  <si>
    <t xml:space="preserve"> General</t>
  </si>
  <si>
    <t>popgrowth_20</t>
  </si>
  <si>
    <t>popgrowth_21</t>
  </si>
  <si>
    <t>popgrowth_22</t>
  </si>
  <si>
    <t>inf_20</t>
  </si>
  <si>
    <t>inf_21</t>
  </si>
  <si>
    <t>inf_22</t>
  </si>
  <si>
    <t>elec_uprating</t>
  </si>
  <si>
    <t>gdp_22</t>
  </si>
  <si>
    <t>PNBSF_benef_increase</t>
  </si>
  <si>
    <t>Nouveaux bénéficiaires</t>
  </si>
  <si>
    <t>Nombre de bénéficiaires (après réforme)</t>
  </si>
  <si>
    <t>Nombre de ménages (après réforme)</t>
  </si>
  <si>
    <t>PNBSF_transfer_increase</t>
  </si>
  <si>
    <t>Nombre de bénéficiaires (avant réforme)</t>
  </si>
  <si>
    <t>% bénéficiaires  (après réforme)</t>
  </si>
  <si>
    <t>Bottom 40%</t>
  </si>
  <si>
    <t>departement</t>
  </si>
  <si>
    <t>benefs_0</t>
  </si>
  <si>
    <t>benefs_1</t>
  </si>
  <si>
    <t>benefs_2</t>
  </si>
  <si>
    <t>benefs_3</t>
  </si>
  <si>
    <t>benefs_4</t>
  </si>
  <si>
    <t>benefs_5</t>
  </si>
  <si>
    <t>benefs_6</t>
  </si>
  <si>
    <t>benefs_7</t>
  </si>
  <si>
    <t>benefs_8</t>
  </si>
  <si>
    <t>am_BNSF_pc_0</t>
  </si>
  <si>
    <t>am_BNSF_pc_1</t>
  </si>
  <si>
    <t>am_BNSF_pc_2</t>
  </si>
  <si>
    <t>am_BNSF_pc_3</t>
  </si>
  <si>
    <t>am_BNSF_pc_4</t>
  </si>
  <si>
    <t>am_BNSF_pc_5</t>
  </si>
  <si>
    <t>am_BNSF_pc_6</t>
  </si>
  <si>
    <t>am_BNSF_pc_7</t>
  </si>
  <si>
    <t>am_BNSF_pc_8</t>
  </si>
  <si>
    <t>yd_deciles_pc</t>
  </si>
  <si>
    <t>benefs_0</t>
  </si>
  <si>
    <t>benefs_1</t>
  </si>
  <si>
    <t>benefs_2</t>
  </si>
  <si>
    <t>benefs_3</t>
  </si>
  <si>
    <t>benefs_4</t>
  </si>
  <si>
    <t>benefs_5</t>
  </si>
  <si>
    <t>benefs_6</t>
  </si>
  <si>
    <t>benefs_7</t>
  </si>
  <si>
    <t>benefs_8</t>
  </si>
  <si>
    <t>new_benefs_1</t>
  </si>
  <si>
    <t>new_benefs_2</t>
  </si>
  <si>
    <t>new_benefs_3</t>
  </si>
  <si>
    <t>new_benefs_4</t>
  </si>
  <si>
    <t>new_benefs_5</t>
  </si>
  <si>
    <t>new_benefs_6</t>
  </si>
  <si>
    <t>new_benefs_7</t>
  </si>
  <si>
    <t>new_benefs_8</t>
  </si>
  <si>
    <t>variable</t>
  </si>
  <si>
    <t>yd_pc_0</t>
  </si>
  <si>
    <t>yd_pc_1</t>
  </si>
  <si>
    <t>yd_pc_2</t>
  </si>
  <si>
    <t>yd_pc_3</t>
  </si>
  <si>
    <t>yd_pc_4</t>
  </si>
  <si>
    <t>yd_pc_5</t>
  </si>
  <si>
    <t>yd_pc_6</t>
  </si>
  <si>
    <t>yd_pc_7</t>
  </si>
  <si>
    <t>yd_pc_8</t>
  </si>
  <si>
    <t>valuefgt0</t>
  </si>
  <si>
    <t>valuefgt1</t>
  </si>
  <si>
    <t>valuefgt2</t>
  </si>
  <si>
    <t>valuegini</t>
  </si>
  <si>
    <t>valuetheil</t>
  </si>
  <si>
    <t>Delayed disbursements</t>
  </si>
  <si>
    <t>Increase in 40K</t>
  </si>
  <si>
    <t>PMT + Increase 40K</t>
  </si>
  <si>
    <t>Random + Increase 40K</t>
  </si>
  <si>
    <t>PMT + Increase 40K + Delayed</t>
  </si>
  <si>
    <t>Random + Increase 40K + Delayed</t>
  </si>
  <si>
    <t>Poverty gap</t>
  </si>
  <si>
    <t>Decile of disposable income in baseline</t>
  </si>
  <si>
    <t>Households</t>
  </si>
  <si>
    <t>Thousands of new beneficiary households</t>
  </si>
  <si>
    <t>Bottom decile</t>
  </si>
  <si>
    <t>Top decile</t>
  </si>
  <si>
    <t>Geographic</t>
  </si>
  <si>
    <t>Geographic and PMT</t>
  </si>
  <si>
    <t>Poverty headcount ratio (p.p.)</t>
  </si>
  <si>
    <t>Percentage</t>
  </si>
  <si>
    <t>Squared poverty gap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</si>
</sst>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5">
    <numFmt numFmtId="164" formatCode="_(* #,##0.00_);_(* \(#,##0.00\);_(* &quot;-&quot;??_);_(@_)"/>
    <numFmt numFmtId="165" formatCode="&quot;$&quot;#,##0"/>
    <numFmt numFmtId="166" formatCode="0.0%"/>
    <numFmt numFmtId="167" formatCode="0.000"/>
    <numFmt numFmtId="168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8" tint="-0.49995422223579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false" applyFill="false" applyBorder="false" applyAlignment="false" applyProtection="false"/>
    <xf numFmtId="164" fontId="1" fillId="0" borderId="0" applyFont="false" applyFill="false" applyBorder="false" applyAlignment="false" applyProtection="false"/>
    <xf numFmtId="0" fontId="1" fillId="0" borderId="0"/>
  </cellStyleXfs>
  <cellXfs count="76">
    <xf numFmtId="0" fontId="0" fillId="0" borderId="0" xfId="0"/>
    <xf numFmtId="0" fontId="3" fillId="2" borderId="1" xfId="0" applyFont="true" applyFill="true" applyBorder="true" applyProtection="true">
      <protection locked="false"/>
    </xf>
    <xf numFmtId="0" fontId="3" fillId="2" borderId="1" xfId="0" applyFont="true" applyFill="true" applyBorder="true" applyAlignment="true" applyProtection="true">
      <alignment horizontal="center"/>
      <protection locked="false"/>
    </xf>
    <xf numFmtId="0" fontId="3" fillId="2" borderId="0" xfId="0" applyFont="true" applyFill="true" applyProtection="true">
      <protection locked="false"/>
    </xf>
    <xf numFmtId="0" fontId="4" fillId="2" borderId="2" xfId="0" applyFont="true" applyFill="true" applyBorder="true" applyAlignment="true" applyProtection="true">
      <alignment horizontal="center" vertical="center" wrapText="true"/>
      <protection locked="false"/>
    </xf>
    <xf numFmtId="1" fontId="5" fillId="2" borderId="2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6" fillId="2" borderId="2" xfId="0" applyFont="true" applyFill="true" applyBorder="true" applyAlignment="true" applyProtection="true">
      <alignment horizontal="center" vertical="center" wrapText="true"/>
      <protection locked="false"/>
    </xf>
    <xf numFmtId="1" fontId="7" fillId="2" borderId="0" xfId="0" applyNumberFormat="true" applyFont="true" applyFill="true" applyAlignment="true" applyProtection="true">
      <alignment horizontal="center"/>
      <protection locked="false"/>
    </xf>
    <xf numFmtId="3" fontId="3" fillId="2" borderId="0" xfId="0" applyNumberFormat="true" applyFont="true" applyFill="true" applyAlignment="true" applyProtection="true">
      <alignment horizontal="center"/>
      <protection locked="false"/>
    </xf>
    <xf numFmtId="1" fontId="3" fillId="2" borderId="0" xfId="0" applyNumberFormat="true" applyFont="true" applyFill="true" applyAlignment="true" applyProtection="true">
      <alignment horizontal="center"/>
      <protection locked="false"/>
    </xf>
    <xf numFmtId="0" fontId="6" fillId="2" borderId="0" xfId="0" applyFont="true" applyFill="true" applyProtection="true">
      <protection locked="false"/>
    </xf>
    <xf numFmtId="0" fontId="6" fillId="2" borderId="3" xfId="0" applyFont="true" applyFill="true" applyBorder="true" applyProtection="true">
      <protection locked="false"/>
    </xf>
    <xf numFmtId="1" fontId="3" fillId="2" borderId="0" xfId="0" applyNumberFormat="true" applyFont="true" applyFill="true" applyProtection="true">
      <protection locked="false"/>
    </xf>
    <xf numFmtId="0" fontId="6" fillId="2" borderId="4" xfId="0" applyFont="true" applyFill="true" applyBorder="true" applyProtection="true">
      <protection locked="false"/>
    </xf>
    <xf numFmtId="37" fontId="4" fillId="2" borderId="4" xfId="2" applyNumberFormat="true" applyFont="true" applyFill="true" applyBorder="true" applyAlignment="true" applyProtection="true">
      <alignment horizontal="center"/>
      <protection locked="false"/>
    </xf>
    <xf numFmtId="3" fontId="3" fillId="2" borderId="4" xfId="0" applyNumberFormat="true" applyFont="true" applyFill="true" applyBorder="true" applyAlignment="true" applyProtection="true">
      <alignment horizontal="center"/>
      <protection locked="false"/>
    </xf>
    <xf numFmtId="165" fontId="0" fillId="0" borderId="4" xfId="0" applyNumberFormat="true" applyBorder="true" applyAlignment="true" applyProtection="true">
      <alignment horizontal="center"/>
      <protection locked="false"/>
    </xf>
    <xf numFmtId="0" fontId="0" fillId="0" borderId="0" xfId="0" applyAlignment="true">
      <alignment horizontal="center"/>
    </xf>
    <xf numFmtId="0" fontId="2" fillId="2" borderId="0" xfId="0" applyFont="true" applyFill="true" applyAlignment="true" applyProtection="true">
      <alignment horizontal="center"/>
      <protection locked="false"/>
    </xf>
    <xf numFmtId="166" fontId="7" fillId="2" borderId="0" xfId="1" applyNumberFormat="true" applyFont="true" applyFill="true" applyAlignment="true" applyProtection="true">
      <alignment horizontal="center"/>
      <protection locked="false"/>
    </xf>
    <xf numFmtId="0" fontId="0" fillId="0" borderId="0" xfId="0" applyAlignment="true">
      <alignment horizontal="center" vertical="center"/>
    </xf>
    <xf numFmtId="1" fontId="5" fillId="2" borderId="5" xfId="0" applyNumberFormat="true" applyFont="true" applyFill="true" applyBorder="true" applyAlignment="true" applyProtection="true">
      <alignment horizontal="center" vertical="center" wrapText="true"/>
      <protection locked="false"/>
    </xf>
    <xf numFmtId="1" fontId="5" fillId="2" borderId="4" xfId="0" applyNumberFormat="true" applyFont="true" applyFill="true" applyBorder="true" applyAlignment="true" applyProtection="true">
      <alignment horizontal="center" vertical="center" wrapText="true"/>
      <protection locked="false"/>
    </xf>
    <xf numFmtId="1" fontId="5" fillId="2" borderId="6" xfId="0" applyNumberFormat="true" applyFont="true" applyFill="true" applyBorder="true" applyAlignment="true" applyProtection="true">
      <alignment horizontal="center" vertical="center" wrapText="true"/>
      <protection locked="false"/>
    </xf>
    <xf numFmtId="1" fontId="7" fillId="3" borderId="0" xfId="0" applyNumberFormat="true" applyFont="true" applyFill="true" applyAlignment="true" applyProtection="true">
      <alignment horizontal="center"/>
      <protection locked="false"/>
    </xf>
    <xf numFmtId="1" fontId="3" fillId="3" borderId="0" xfId="0" applyNumberFormat="true" applyFont="true" applyFill="true" applyAlignment="true" applyProtection="true">
      <alignment horizontal="center"/>
      <protection locked="false"/>
    </xf>
    <xf numFmtId="0" fontId="2" fillId="2" borderId="0" xfId="0" applyFont="true" applyFill="true" applyAlignment="true" applyProtection="true">
      <alignment horizontal="center"/>
      <protection locked="false"/>
    </xf>
    <xf numFmtId="0" fontId="8" fillId="0" borderId="5" xfId="0" applyFont="true" applyBorder="true" applyAlignment="true">
      <alignment horizontal="center"/>
    </xf>
    <xf numFmtId="0" fontId="8" fillId="0" borderId="4" xfId="0" applyFont="true" applyBorder="true" applyAlignment="true">
      <alignment horizontal="center"/>
    </xf>
    <xf numFmtId="0" fontId="8" fillId="0" borderId="6" xfId="0" applyFont="true" applyBorder="true" applyAlignment="true">
      <alignment horizontal="center"/>
    </xf>
    <xf numFmtId="0" fontId="0" fillId="2" borderId="0" xfId="0" applyFill="true"/>
    <xf numFmtId="0" fontId="0" fillId="2" borderId="9" xfId="0" applyFill="true" applyBorder="true" applyAlignment="true">
      <alignment horizontal="center" vertical="center"/>
    </xf>
    <xf numFmtId="0" fontId="0" fillId="2" borderId="0" xfId="0" applyFill="true" applyBorder="true" applyAlignment="true">
      <alignment horizontal="center" vertical="center"/>
    </xf>
    <xf numFmtId="0" fontId="0" fillId="2" borderId="12" xfId="0" applyFill="true" applyBorder="true" applyAlignment="true">
      <alignment horizontal="center" vertical="center"/>
    </xf>
    <xf numFmtId="0" fontId="0" fillId="2" borderId="0" xfId="0" applyFill="true" applyBorder="true"/>
    <xf numFmtId="0" fontId="0" fillId="2" borderId="5" xfId="0" applyFill="true" applyBorder="true" applyAlignment="true">
      <alignment horizontal="center"/>
    </xf>
    <xf numFmtId="0" fontId="0" fillId="2" borderId="4" xfId="0" applyFill="true" applyBorder="true" applyAlignment="true">
      <alignment horizontal="center"/>
    </xf>
    <xf numFmtId="0" fontId="0" fillId="2" borderId="6" xfId="0" applyFill="true" applyBorder="true" applyAlignment="true">
      <alignment horizontal="center"/>
    </xf>
    <xf numFmtId="0" fontId="0" fillId="2" borderId="0" xfId="0" applyFill="true" applyAlignment="true">
      <alignment horizontal="center"/>
    </xf>
    <xf numFmtId="168" fontId="0" fillId="2" borderId="0" xfId="0" applyNumberFormat="true" applyFill="true"/>
    <xf numFmtId="37" fontId="0" fillId="2" borderId="0" xfId="0" applyNumberFormat="true" applyFill="true" applyAlignment="true">
      <alignment horizontal="center" vertical="center"/>
    </xf>
    <xf numFmtId="0" fontId="0" fillId="0" borderId="7" xfId="0" applyFill="true" applyBorder="true"/>
    <xf numFmtId="168" fontId="0" fillId="0" borderId="10" xfId="0" applyNumberFormat="true" applyFill="true" applyBorder="true" applyAlignment="true">
      <alignment horizontal="center" vertical="center"/>
    </xf>
    <xf numFmtId="168" fontId="0" fillId="0" borderId="7" xfId="0" applyNumberFormat="true" applyFill="true" applyBorder="true" applyAlignment="true">
      <alignment horizontal="center" vertical="center"/>
    </xf>
    <xf numFmtId="0" fontId="0" fillId="0" borderId="10" xfId="0" applyFill="true" applyBorder="true" applyAlignment="true">
      <alignment horizontal="center" vertical="center"/>
    </xf>
    <xf numFmtId="0" fontId="0" fillId="0" borderId="7" xfId="0" applyFill="true" applyBorder="true" applyAlignment="true">
      <alignment horizontal="center" vertical="center"/>
    </xf>
    <xf numFmtId="0" fontId="0" fillId="0" borderId="13" xfId="0" applyFill="true" applyBorder="true" applyAlignment="true">
      <alignment horizontal="center" vertical="center"/>
    </xf>
    <xf numFmtId="0" fontId="0" fillId="0" borderId="0" xfId="0" applyFill="true" applyBorder="true"/>
    <xf numFmtId="168" fontId="0" fillId="0" borderId="9" xfId="0" applyNumberFormat="true" applyFill="true" applyBorder="true" applyAlignment="true">
      <alignment horizontal="center" vertical="center"/>
    </xf>
    <xf numFmtId="168" fontId="0" fillId="0" borderId="0" xfId="0" applyNumberFormat="true" applyFill="true" applyBorder="true" applyAlignment="true">
      <alignment horizontal="center" vertical="center"/>
    </xf>
    <xf numFmtId="167" fontId="0" fillId="0" borderId="9" xfId="0" applyNumberFormat="true" applyFill="true" applyBorder="true" applyAlignment="true">
      <alignment horizontal="center" vertical="center"/>
    </xf>
    <xf numFmtId="167" fontId="0" fillId="0" borderId="0" xfId="0" applyNumberFormat="true" applyFill="true" applyBorder="true" applyAlignment="true">
      <alignment horizontal="center" vertical="center"/>
    </xf>
    <xf numFmtId="167" fontId="0" fillId="0" borderId="12" xfId="0" applyNumberFormat="true" applyFill="true" applyBorder="true" applyAlignment="true">
      <alignment horizontal="center" vertical="center"/>
    </xf>
    <xf numFmtId="0" fontId="0" fillId="0" borderId="3" xfId="0" applyFill="true" applyBorder="true"/>
    <xf numFmtId="168" fontId="0" fillId="0" borderId="8" xfId="0" applyNumberFormat="true" applyFill="true" applyBorder="true" applyAlignment="true">
      <alignment horizontal="center" vertical="center"/>
    </xf>
    <xf numFmtId="168" fontId="0" fillId="0" borderId="3" xfId="0" applyNumberFormat="true" applyFill="true" applyBorder="true" applyAlignment="true">
      <alignment horizontal="center" vertical="center"/>
    </xf>
    <xf numFmtId="167" fontId="0" fillId="0" borderId="8" xfId="0" applyNumberFormat="true" applyFill="true" applyBorder="true" applyAlignment="true">
      <alignment horizontal="center" vertical="center"/>
    </xf>
    <xf numFmtId="167" fontId="0" fillId="0" borderId="3" xfId="0" applyNumberFormat="true" applyFill="true" applyBorder="true" applyAlignment="true">
      <alignment horizontal="center" vertical="center"/>
    </xf>
    <xf numFmtId="167" fontId="0" fillId="0" borderId="14" xfId="0" applyNumberFormat="true" applyFill="true" applyBorder="true" applyAlignment="true">
      <alignment horizontal="center" vertical="center"/>
    </xf>
    <xf numFmtId="0" fontId="0" fillId="0" borderId="5" xfId="0" applyFill="true" applyBorder="true" applyAlignment="true">
      <alignment horizontal="center" vertical="center" wrapText="true"/>
    </xf>
    <xf numFmtId="0" fontId="0" fillId="0" borderId="4" xfId="0" applyFill="true" applyBorder="true" applyAlignment="true">
      <alignment horizontal="center" vertical="center"/>
    </xf>
    <xf numFmtId="0" fontId="0" fillId="0" borderId="4" xfId="0" applyFill="true" applyBorder="true" applyAlignment="true">
      <alignment horizontal="center" vertical="center" wrapText="true"/>
    </xf>
    <xf numFmtId="0" fontId="0" fillId="0" borderId="6" xfId="0" applyFill="true" applyBorder="true" applyAlignment="true">
      <alignment horizontal="center" vertical="center" wrapText="true"/>
    </xf>
    <xf numFmtId="0" fontId="0" fillId="0" borderId="15" xfId="0" applyFill="true" applyBorder="true" applyAlignment="true">
      <alignment horizontal="center" vertical="center" wrapText="true"/>
    </xf>
    <xf numFmtId="0" fontId="0" fillId="0" borderId="15" xfId="0" applyFill="true" applyBorder="true" applyAlignment="true">
      <alignment horizontal="center" vertical="center"/>
    </xf>
    <xf numFmtId="168" fontId="0" fillId="0" borderId="13" xfId="0" applyNumberFormat="true" applyFill="true" applyBorder="true" applyAlignment="true">
      <alignment horizontal="center" vertical="center"/>
    </xf>
    <xf numFmtId="0" fontId="0" fillId="0" borderId="16" xfId="0" applyFill="true" applyBorder="true" applyAlignment="true">
      <alignment horizontal="center" vertical="center"/>
    </xf>
    <xf numFmtId="168" fontId="0" fillId="0" borderId="12" xfId="0" applyNumberFormat="true" applyFill="true" applyBorder="true" applyAlignment="true">
      <alignment horizontal="center" vertical="center"/>
    </xf>
    <xf numFmtId="0" fontId="0" fillId="0" borderId="11" xfId="0" applyFill="true" applyBorder="true" applyAlignment="true">
      <alignment horizontal="center" vertical="center"/>
    </xf>
    <xf numFmtId="168" fontId="0" fillId="0" borderId="14" xfId="0" applyNumberFormat="true" applyFill="true" applyBorder="true" applyAlignment="true">
      <alignment horizontal="center" vertical="center"/>
    </xf>
    <xf numFmtId="166" fontId="0" fillId="0" borderId="10" xfId="1" applyNumberFormat="true" applyFont="true" applyFill="true" applyBorder="true" applyAlignment="true">
      <alignment horizontal="center" vertical="center"/>
    </xf>
    <xf numFmtId="166" fontId="0" fillId="0" borderId="13" xfId="1" applyNumberFormat="true" applyFont="true" applyFill="true" applyBorder="true" applyAlignment="true">
      <alignment horizontal="center" vertical="center"/>
    </xf>
    <xf numFmtId="0" fontId="0" fillId="0" borderId="15" xfId="0" applyFill="true" applyBorder="true"/>
    <xf numFmtId="0" fontId="0" fillId="0" borderId="11" xfId="0" applyFill="true" applyBorder="true"/>
    <xf numFmtId="168" fontId="0" fillId="0" borderId="5" xfId="0" applyNumberFormat="true" applyFill="true" applyBorder="true" applyAlignment="true">
      <alignment horizontal="center" vertical="center"/>
    </xf>
    <xf numFmtId="168" fontId="0" fillId="0" borderId="6" xfId="0" applyNumberFormat="true" applyFill="true" applyBorder="true" applyAlignment="true">
      <alignment horizontal="center" vertical="center"/>
    </xf>
  </cellXfs>
  <cellStyles count="4">
    <cellStyle name="Millares 2" xfId="2"/>
    <cellStyle name="Normal" xfId="0" builtinId="0"/>
    <cellStyle name="Normal 4" xfId="3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8"/><Relationship Target="../customXml/item2.xml" Type="http://schemas.openxmlformats.org/officeDocument/2006/relationships/customXml" Id="rId13"/><Relationship Target="worksheets/sheet3.xml" Type="http://schemas.openxmlformats.org/officeDocument/2006/relationships/worksheet" Id="rId3"/><Relationship Target="externalLinks/externalLink1.xml" Type="http://schemas.openxmlformats.org/officeDocument/2006/relationships/externalLink" Id="rId7"/><Relationship Target="../customXml/item1.xml" Type="http://schemas.openxmlformats.org/officeDocument/2006/relationships/customXml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0"/><Relationship Target="worksheets/sheet4.xml" Type="http://schemas.openxmlformats.org/officeDocument/2006/relationships/worksheet" Id="rId4"/><Relationship Target="styles.xml" Type="http://schemas.openxmlformats.org/officeDocument/2006/relationships/styles" Id="rId9"/><Relationship Target="../customXml/item3.xml" Type="http://schemas.openxmlformats.org/officeDocument/2006/relationships/customXml" Id="rId1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colors5.xml" Type="http://schemas.microsoft.com/office/2011/relationships/chartColorStyle" Id="rId2"/><Relationship Target="style5.xml" Type="http://schemas.microsoft.com/office/2011/relationships/chartStyle" Id="rId1"/></Relationships>
</file>

<file path=xl/charts/_rels/chart6.xml.rels><?xml version="1.0" encoding="UTF-8"?><Relationships xmlns="http://schemas.openxmlformats.org/package/2006/relationships"><Relationship Target="colors6.xml" Type="http://schemas.microsoft.com/office/2011/relationships/chartColorStyle" Id="rId2"/><Relationship Target="style6.xml" Type="http://schemas.microsoft.com/office/2011/relationships/chartStyle" Id="rId1"/></Relationships>
</file>

<file path=xl/charts/_rels/chart7.xml.rels><?xml version="1.0" encoding="UTF-8"?><Relationships xmlns="http://schemas.openxmlformats.org/package/2006/relationships"><Relationship Target="colors7.xml" Type="http://schemas.microsoft.com/office/2011/relationships/chartColorStyle" Id="rId2"/><Relationship Target="style7.xml" Type="http://schemas.microsoft.com/office/2011/relationships/chartStyle" Id="rId1"/></Relationships>
</file>

<file path=xl/charts/_rels/chart8.xml.rels><?xml version="1.0" encoding="UTF-8"?><Relationships xmlns="http://schemas.openxmlformats.org/package/2006/relationships"><Relationship Target="colors8.xml" Type="http://schemas.microsoft.com/office/2011/relationships/chartColorStyle" Id="rId2"/><Relationship Target="style8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2598137298652"/>
          <c:y val="2.9675925925925925E-2"/>
          <c:w val="0.87293325080251616"/>
          <c:h val="0.8146828521434820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Hoja1!$C$15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2E-4267-98A9-95C70259A1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2E-4267-98A9-95C70259A1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32E-4267-98A9-95C70259A1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2E-4267-98A9-95C70259A1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2E-4267-98A9-95C70259A1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2E-4267-98A9-95C70259A1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2E-4267-98A9-95C70259A1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2E-4267-98A9-95C70259A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Hoja1!$A$16:$A$25</c:f>
              <c:strCache>
                <c:ptCount val="10"/>
                <c:pt idx="0">
                  <c:v>Bottom decile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Top decile</c:v>
                </c:pt>
              </c:strCache>
            </c:strRef>
          </c:cat>
          <c:val>
            <c:numRef>
              <c:f>Hoja1!$C$16:$C$25</c:f>
              <c:numCache>
                <c:formatCode>0.0</c:formatCode>
                <c:ptCount val="10"/>
                <c:pt idx="0">
                  <c:v>3.1124818675079995</c:v>
                </c:pt>
                <c:pt idx="1">
                  <c:v>5.1535953672839998</c:v>
                </c:pt>
                <c:pt idx="2">
                  <c:v>5.6736036264959999</c:v>
                </c:pt>
                <c:pt idx="3">
                  <c:v>10.728819052848001</c:v>
                </c:pt>
                <c:pt idx="4">
                  <c:v>8.6444616229920008</c:v>
                </c:pt>
                <c:pt idx="5">
                  <c:v>11.881269789480003</c:v>
                </c:pt>
                <c:pt idx="6">
                  <c:v>11.685591005868002</c:v>
                </c:pt>
                <c:pt idx="7">
                  <c:v>15.975388869804004</c:v>
                </c:pt>
                <c:pt idx="8">
                  <c:v>12.326682269304001</c:v>
                </c:pt>
                <c:pt idx="9">
                  <c:v>14.819694838415998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F76-B60E-E2BA4AF7CDE6}"/>
            </c:ext>
          </c:extLst>
        </c:ser>
        <c:ser>
          <c:idx val="0"/>
          <c:order val="1"/>
          <c:tx>
            <c:strRef>
              <c:f>Hoja1!$B$15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2E-4267-98A9-95C70259A1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2E-4267-98A9-95C70259A1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32E-4267-98A9-95C70259A1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2E-4267-98A9-95C70259A1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2E-4267-98A9-95C70259A1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2E-4267-98A9-95C70259A1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2E-4267-98A9-95C70259A1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2E-4267-98A9-95C70259A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Hoja1!$A$16:$A$25</c:f>
              <c:strCache>
                <c:ptCount val="10"/>
                <c:pt idx="0">
                  <c:v>Bottom decile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Top decile</c:v>
                </c:pt>
              </c:strCache>
            </c:strRef>
          </c:cat>
          <c:val>
            <c:numRef>
              <c:f>Hoja1!$B$16:$B$25</c:f>
              <c:numCache>
                <c:formatCode>0.0</c:formatCode>
                <c:ptCount val="10"/>
                <c:pt idx="0">
                  <c:v>10.799090439228001</c:v>
                </c:pt>
                <c:pt idx="1">
                  <c:v>16.894322384003992</c:v>
                </c:pt>
                <c:pt idx="2">
                  <c:v>14.300767677456005</c:v>
                </c:pt>
                <c:pt idx="3">
                  <c:v>13.449943353131999</c:v>
                </c:pt>
                <c:pt idx="4">
                  <c:v>11.495317713515995</c:v>
                </c:pt>
                <c:pt idx="5">
                  <c:v>8.4952700642160011</c:v>
                </c:pt>
                <c:pt idx="6">
                  <c:v>12.354790823855998</c:v>
                </c:pt>
                <c:pt idx="7">
                  <c:v>4.2627704076359993</c:v>
                </c:pt>
                <c:pt idx="8">
                  <c:v>3.7405999519199997</c:v>
                </c:pt>
                <c:pt idx="9">
                  <c:v>4.7016962979479997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F76-B60E-E2BA4AF7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69487791"/>
        <c:axId val="277582831"/>
      </c:barChart>
      <c:catAx>
        <c:axId val="2694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Deciles of disposable income per capita</a:t>
                </a:r>
              </a:p>
            </c:rich>
          </c:tx>
          <c:layout>
            <c:manualLayout>
              <c:xMode val="edge"/>
              <c:yMode val="edge"/>
              <c:x val="0.26781418090563169"/>
              <c:y val="0.92355679498396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2831"/>
        <c:crosses val="autoZero"/>
        <c:auto val="1"/>
        <c:lblAlgn val="ctr"/>
        <c:lblOffset val="100"/>
        <c:noMultiLvlLbl val="0"/>
      </c:catAx>
      <c:valAx>
        <c:axId val="277582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Thousands of households</a:t>
                </a:r>
              </a:p>
            </c:rich>
          </c:tx>
          <c:layout>
            <c:manualLayout>
              <c:xMode val="edge"/>
              <c:yMode val="edge"/>
              <c:x val="3.0469226081657527E-3"/>
              <c:y val="0.1397601341498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23672909259287"/>
          <c:y val="1.4271653543307084E-3"/>
          <c:w val="0.5869342200597869"/>
          <c:h val="8.6535797608632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71097608861886"/>
          <c:y val="0.20274387726158033"/>
          <c:w val="0.80108887717775434"/>
          <c:h val="0.7694288555927772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Hoja1!$F$2:$I$2</c:f>
              <c:strCache>
                <c:ptCount val="4"/>
                <c:pt idx="0">
                  <c:v>Poverty headcount ratio (p.p.)</c:v>
                </c:pt>
                <c:pt idx="1">
                  <c:v>Poverty gap</c:v>
                </c:pt>
                <c:pt idx="2">
                  <c:v>Squared poverty gap</c:v>
                </c:pt>
                <c:pt idx="3">
                  <c:v>Inequality (Gini points)</c:v>
                </c:pt>
              </c:strCache>
            </c:strRef>
          </c:cat>
          <c:val>
            <c:numRef>
              <c:f>Hoja1!$F$5:$I$5</c:f>
              <c:numCache>
                <c:formatCode>0.000</c:formatCode>
                <c:ptCount val="4"/>
                <c:pt idx="0">
                  <c:v>-0.11005166337663042</c:v>
                </c:pt>
                <c:pt idx="1">
                  <c:v>-3.3184118745099411E-2</c:v>
                </c:pt>
                <c:pt idx="2">
                  <c:v>-1.4499620760497933E-2</c:v>
                </c:pt>
                <c:pt idx="3">
                  <c:v>-1.4189999999999259E-2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4-4360-A478-5816E4B40AD9}"/>
            </c:ext>
          </c:extLst>
        </c:ser>
        <c:ser>
          <c:idx val="0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Hoja1!$F$2:$I$2</c:f>
              <c:strCache>
                <c:ptCount val="4"/>
                <c:pt idx="0">
                  <c:v>Poverty headcount ratio (p.p.)</c:v>
                </c:pt>
                <c:pt idx="1">
                  <c:v>Poverty gap</c:v>
                </c:pt>
                <c:pt idx="2">
                  <c:v>Squared poverty gap</c:v>
                </c:pt>
                <c:pt idx="3">
                  <c:v>Inequality (Gini points)</c:v>
                </c:pt>
              </c:strCache>
            </c:strRef>
          </c:cat>
          <c:val>
            <c:numRef>
              <c:f>Hoja1!$F$4:$I$4</c:f>
              <c:numCache>
                <c:formatCode>0.000</c:formatCode>
                <c:ptCount val="4"/>
                <c:pt idx="0">
                  <c:v>-0.19160227433226851</c:v>
                </c:pt>
                <c:pt idx="1">
                  <c:v>-8.0253458745906059E-2</c:v>
                </c:pt>
                <c:pt idx="2">
                  <c:v>-4.4103096069860293E-2</c:v>
                </c:pt>
                <c:pt idx="3">
                  <c:v>-5.4669999999994445E-2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4-4360-A478-5816E4B4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41039"/>
        <c:axId val="277583791"/>
      </c:barChart>
      <c:catAx>
        <c:axId val="31424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3791"/>
        <c:crosses val="autoZero"/>
        <c:auto val="1"/>
        <c:lblAlgn val="ctr"/>
        <c:lblOffset val="100"/>
        <c:noMultiLvlLbl val="0"/>
      </c:catAx>
      <c:valAx>
        <c:axId val="277583791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Change in poverty and inequality</a:t>
                </a:r>
              </a:p>
            </c:rich>
          </c:tx>
          <c:layout>
            <c:manualLayout>
              <c:xMode val="edge"/>
              <c:yMode val="edge"/>
              <c:x val="6.5616797900262466E-3"/>
              <c:y val="0.22554369486303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1039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97573728480791"/>
          <c:y val="0.84914312181565554"/>
          <c:w val="0.60444747556161782"/>
          <c:h val="8.2457425379967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Hoja1!$B$3</c:f>
              <c:numCache>
                <c:formatCode>0.0</c:formatCode>
                <c:ptCount val="1"/>
                <c:pt idx="0">
                  <c:v>38.517863561477284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F-4D23-BEDC-C46BA78C07B3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Hoja1!$B$4</c:f>
              <c:numCache>
                <c:formatCode>0.0</c:formatCode>
                <c:ptCount val="1"/>
                <c:pt idx="0">
                  <c:v>38.326261287145016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F-4D23-BEDC-C46BA78C07B3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Hoja1!$B$5</c:f>
              <c:numCache>
                <c:formatCode>0.0</c:formatCode>
                <c:ptCount val="1"/>
                <c:pt idx="0">
                  <c:v>38.407811898100654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F-4D23-BEDC-C46BA78C07B3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Hoja1!$B$6</c:f>
              <c:numCache>
                <c:formatCode>0.0</c:formatCode>
                <c:ptCount val="1"/>
                <c:pt idx="0">
                  <c:v>38.21461857300848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F-4D23-BEDC-C46BA78C07B3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Hoja1!$B$7</c:f>
              <c:numCache>
                <c:formatCode>0.0</c:formatCode>
                <c:ptCount val="1"/>
                <c:pt idx="0">
                  <c:v>38.35563930121387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F-4D23-BEDC-C46BA78C07B3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Hoja1!$B$8</c:f>
              <c:numCache>
                <c:formatCode>0.0</c:formatCode>
                <c:ptCount val="1"/>
                <c:pt idx="0">
                  <c:v>38.060186690383972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F-4D23-BEDC-C46BA78C07B3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Hoja1!$B$9</c:f>
              <c:numCache>
                <c:formatCode>0.0</c:formatCode>
                <c:ptCount val="1"/>
                <c:pt idx="0">
                  <c:v>38.155756062844269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F-4D23-BEDC-C46BA78C07B3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Hoja1!$B$10</c:f>
              <c:numCache>
                <c:formatCode>0.0</c:formatCode>
                <c:ptCount val="1"/>
                <c:pt idx="0">
                  <c:v>37.795721930934164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7F-4D23-BEDC-C46BA78C07B3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Hoja1!$B$2</c:f>
              <c:strCache>
                <c:ptCount val="1"/>
                <c:pt idx="0">
                  <c:v>Poverty headcount ratio (p.p.)</c:v>
                </c:pt>
              </c:strCache>
            </c:strRef>
          </c:cat>
          <c:val>
            <c:numRef>
              <c:f>Hoja1!$B$11</c:f>
              <c:numCache>
                <c:formatCode>0.0</c:formatCode>
                <c:ptCount val="1"/>
                <c:pt idx="0">
                  <c:v>37.891291303394453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7F-4D23-BEDC-C46BA78C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in val="37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Hoja1!$C$3</c:f>
              <c:numCache>
                <c:formatCode>0.0</c:formatCode>
                <c:ptCount val="1"/>
                <c:pt idx="0">
                  <c:v>11.42376654385979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4-488A-AA4E-E2CC65ABB864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Hoja1!$C$4</c:f>
              <c:numCache>
                <c:formatCode>0.0</c:formatCode>
                <c:ptCount val="1"/>
                <c:pt idx="0">
                  <c:v>11.343513085113884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4-488A-AA4E-E2CC65ABB864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Hoja1!$C$5</c:f>
              <c:numCache>
                <c:formatCode>0.0</c:formatCode>
                <c:ptCount val="1"/>
                <c:pt idx="0">
                  <c:v>11.39058242511469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4-488A-AA4E-E2CC65ABB864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Hoja1!$C$6</c:f>
              <c:numCache>
                <c:formatCode>0.0</c:formatCode>
                <c:ptCount val="1"/>
                <c:pt idx="0">
                  <c:v>11.112791479434732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4-488A-AA4E-E2CC65ABB864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Hoja1!$C$7</c:f>
              <c:numCache>
                <c:formatCode>0.0</c:formatCode>
                <c:ptCount val="1"/>
                <c:pt idx="0">
                  <c:v>11.298528505814092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4-488A-AA4E-E2CC65ABB864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Hoja1!$C$8</c:f>
              <c:numCache>
                <c:formatCode>0.0</c:formatCode>
                <c:ptCount val="1"/>
                <c:pt idx="0">
                  <c:v>11.187571967694835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24-488A-AA4E-E2CC65ABB864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Hoja1!$C$9</c:f>
              <c:numCache>
                <c:formatCode>0.0</c:formatCode>
                <c:ptCount val="1"/>
                <c:pt idx="0">
                  <c:v>11.253308843817889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4-488A-AA4E-E2CC65ABB864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Hoja1!$C$10</c:f>
              <c:numCache>
                <c:formatCode>0.0</c:formatCode>
                <c:ptCount val="1"/>
                <c:pt idx="0">
                  <c:v>10.879660095460359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24-488A-AA4E-E2CC65ABB864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Hoja1!$C$2</c:f>
              <c:strCache>
                <c:ptCount val="1"/>
                <c:pt idx="0">
                  <c:v>Poverty gap</c:v>
                </c:pt>
              </c:strCache>
            </c:strRef>
          </c:cat>
          <c:val>
            <c:numRef>
              <c:f>Hoja1!$C$11</c:f>
              <c:numCache>
                <c:formatCode>0.0</c:formatCode>
                <c:ptCount val="1"/>
                <c:pt idx="0">
                  <c:v>10.945396971583413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24-488A-AA4E-E2CC65ABB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in val="1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Hoja1!$D$3</c:f>
              <c:numCache>
                <c:formatCode>0.0</c:formatCode>
                <c:ptCount val="1"/>
                <c:pt idx="0">
                  <c:v>4.7356928719404054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9-431B-AD4F-01E130C82873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Hoja1!$D$4</c:f>
              <c:numCache>
                <c:formatCode>0.0</c:formatCode>
                <c:ptCount val="1"/>
                <c:pt idx="0">
                  <c:v>4.6915897758705452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9-431B-AD4F-01E130C82873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Hoja1!$D$5</c:f>
              <c:numCache>
                <c:formatCode>0.0</c:formatCode>
                <c:ptCount val="1"/>
                <c:pt idx="0">
                  <c:v>4.7211932511799075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9-431B-AD4F-01E130C82873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Hoja1!$D$6</c:f>
              <c:numCache>
                <c:formatCode>0.0</c:formatCode>
                <c:ptCount val="1"/>
                <c:pt idx="0">
                  <c:v>4.5261723745303355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9-431B-AD4F-01E130C82873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Hoja1!$D$7</c:f>
              <c:numCache>
                <c:formatCode>0.0</c:formatCode>
                <c:ptCount val="1"/>
                <c:pt idx="0">
                  <c:v>4.6502120124530775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9-431B-AD4F-01E130C82873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Hoja1!$D$8</c:f>
              <c:numCache>
                <c:formatCode>0.0</c:formatCode>
                <c:ptCount val="1"/>
                <c:pt idx="0">
                  <c:v>4.5897691742088362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09-431B-AD4F-01E130C82873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Hoja1!$D$9</c:f>
              <c:numCache>
                <c:formatCode>0.0</c:formatCode>
                <c:ptCount val="1"/>
                <c:pt idx="0">
                  <c:v>4.6304701079309423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09-431B-AD4F-01E130C82873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Hoja1!$D$10</c:f>
              <c:numCache>
                <c:formatCode>0.0</c:formatCode>
                <c:ptCount val="1"/>
                <c:pt idx="0">
                  <c:v>4.3857703704660596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09-431B-AD4F-01E130C82873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Hoja1!$D$2</c:f>
              <c:strCache>
                <c:ptCount val="1"/>
                <c:pt idx="0">
                  <c:v>Squared poverty gap</c:v>
                </c:pt>
              </c:strCache>
            </c:strRef>
          </c:cat>
          <c:val>
            <c:numRef>
              <c:f>Hoja1!$D$11</c:f>
              <c:numCache>
                <c:formatCode>0.0</c:formatCode>
                <c:ptCount val="1"/>
                <c:pt idx="0">
                  <c:v>4.4264713041881665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09-431B-AD4F-01E130C8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ax val="4.8"/>
          <c:min val="4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85491883813296E-2"/>
          <c:y val="2.9434725000210986E-2"/>
          <c:w val="0.93210437337687801"/>
          <c:h val="0.873039724536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Hoja1!$E$3</c:f>
              <c:numCache>
                <c:formatCode>0.0</c:formatCode>
                <c:ptCount val="1"/>
                <c:pt idx="0">
                  <c:v>37.892769999999999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9-46FA-9F02-00E92E9C9F93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Geographic and PMT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Hoja1!$E$4</c:f>
              <c:numCache>
                <c:formatCode>0.0</c:formatCode>
                <c:ptCount val="1"/>
                <c:pt idx="0">
                  <c:v>37.838100000000004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9-46FA-9F02-00E92E9C9F93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Geographic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Hoja1!$E$5</c:f>
              <c:numCache>
                <c:formatCode>0.0</c:formatCode>
                <c:ptCount val="1"/>
                <c:pt idx="0">
                  <c:v>37.878579999999999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79-46FA-9F02-00E92E9C9F93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Delayed disbursements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Hoja1!$E$6</c:f>
              <c:numCache>
                <c:formatCode>0.0</c:formatCode>
                <c:ptCount val="1"/>
                <c:pt idx="0">
                  <c:v>37.675579999999997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79-46FA-9F02-00E92E9C9F93}"/>
            </c:ext>
          </c:extLst>
        </c:ser>
        <c:ser>
          <c:idx val="4"/>
          <c:order val="4"/>
          <c:tx>
            <c:strRef>
              <c:f>Hoja1!$A$7</c:f>
              <c:strCache>
                <c:ptCount val="1"/>
                <c:pt idx="0">
                  <c:v>Increase in 40K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Hoja1!$E$7</c:f>
              <c:numCache>
                <c:formatCode>0.0</c:formatCode>
                <c:ptCount val="1"/>
                <c:pt idx="0">
                  <c:v>37.805140000000002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79-46FA-9F02-00E92E9C9F93}"/>
            </c:ext>
          </c:extLst>
        </c:ser>
        <c:ser>
          <c:idx val="5"/>
          <c:order val="5"/>
          <c:tx>
            <c:strRef>
              <c:f>Hoja1!$A$8</c:f>
              <c:strCache>
                <c:ptCount val="1"/>
                <c:pt idx="0">
                  <c:v>PMT + Increase 40K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Hoja1!$E$8</c:f>
              <c:numCache>
                <c:formatCode>0.0</c:formatCode>
                <c:ptCount val="1"/>
                <c:pt idx="0">
                  <c:v>37.729320000000001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79-46FA-9F02-00E92E9C9F93}"/>
            </c:ext>
          </c:extLst>
        </c:ser>
        <c:ser>
          <c:idx val="6"/>
          <c:order val="6"/>
          <c:tx>
            <c:strRef>
              <c:f>Hoja1!$A$9</c:f>
              <c:strCache>
                <c:ptCount val="1"/>
                <c:pt idx="0">
                  <c:v>Random + Increase 40K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Hoja1!$E$9</c:f>
              <c:numCache>
                <c:formatCode>0.0</c:formatCode>
                <c:ptCount val="1"/>
                <c:pt idx="0">
                  <c:v>37.785960000000003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79-46FA-9F02-00E92E9C9F93}"/>
            </c:ext>
          </c:extLst>
        </c:ser>
        <c:ser>
          <c:idx val="7"/>
          <c:order val="7"/>
          <c:tx>
            <c:strRef>
              <c:f>Hoja1!$A$10</c:f>
              <c:strCache>
                <c:ptCount val="1"/>
                <c:pt idx="0">
                  <c:v>PMT + Increase 40K + Delayed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Hoja1!$E$10</c:f>
              <c:numCache>
                <c:formatCode>0.0</c:formatCode>
                <c:ptCount val="1"/>
                <c:pt idx="0">
                  <c:v>37.514340000000004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79-46FA-9F02-00E92E9C9F93}"/>
            </c:ext>
          </c:extLst>
        </c:ser>
        <c:ser>
          <c:idx val="8"/>
          <c:order val="8"/>
          <c:tx>
            <c:strRef>
              <c:f>Hoja1!$A$11</c:f>
              <c:strCache>
                <c:ptCount val="1"/>
                <c:pt idx="0">
                  <c:v>Random + Increase 40K + Delayed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Hoja1!$E$2</c:f>
              <c:strCache>
                <c:ptCount val="1"/>
                <c:pt idx="0">
                  <c:v>Inequality (Gini points)</c:v>
                </c:pt>
              </c:strCache>
            </c:strRef>
          </c:cat>
          <c:val>
            <c:numRef>
              <c:f>Hoja1!$E$11</c:f>
              <c:numCache>
                <c:formatCode>0.0</c:formatCode>
                <c:ptCount val="1"/>
                <c:pt idx="0">
                  <c:v>37.571199999999997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79-46FA-9F02-00E92E9C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  <c:min val="37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PNBSF_deps!$C$5:$C$63</c:f>
              <c:numCache>
                <c:formatCode>0</c:formatCode>
                <c:ptCount val="59"/>
                <c:pt idx="0">
                  <c:v>24903.490148093035</c:v>
                </c:pt>
                <c:pt idx="1">
                  <c:v>9022.6982013731194</c:v>
                </c:pt>
                <c:pt idx="2">
                  <c:v>4853.9501048546399</c:v>
                </c:pt>
                <c:pt idx="3">
                  <c:v>6122.3584027288307</c:v>
                </c:pt>
                <c:pt idx="4">
                  <c:v>44902.496857049628</c:v>
                </c:pt>
                <c:pt idx="5">
                  <c:v>9990.4585310517668</c:v>
                </c:pt>
                <c:pt idx="6">
                  <c:v>2016.3769023938185</c:v>
                </c:pt>
                <c:pt idx="7">
                  <c:v>4686.572515032065</c:v>
                </c:pt>
                <c:pt idx="8">
                  <c:v>16693.407948477648</c:v>
                </c:pt>
                <c:pt idx="9">
                  <c:v>1937.2545081186204</c:v>
                </c:pt>
                <c:pt idx="10">
                  <c:v>3331.9764486777872</c:v>
                </c:pt>
                <c:pt idx="11">
                  <c:v>7526.8772936060423</c:v>
                </c:pt>
                <c:pt idx="12">
                  <c:v>12796.108250402449</c:v>
                </c:pt>
                <c:pt idx="13">
                  <c:v>6059.591806545367</c:v>
                </c:pt>
                <c:pt idx="14">
                  <c:v>7273.0793327590263</c:v>
                </c:pt>
                <c:pt idx="15">
                  <c:v>2056.7767004855509</c:v>
                </c:pt>
                <c:pt idx="16">
                  <c:v>15389.447839789946</c:v>
                </c:pt>
                <c:pt idx="17">
                  <c:v>1169.0278539170388</c:v>
                </c:pt>
                <c:pt idx="18">
                  <c:v>23456.400048729131</c:v>
                </c:pt>
                <c:pt idx="19">
                  <c:v>1299.7915959659247</c:v>
                </c:pt>
                <c:pt idx="20">
                  <c:v>6446.3785591232236</c:v>
                </c:pt>
                <c:pt idx="21">
                  <c:v>32371.598057735322</c:v>
                </c:pt>
                <c:pt idx="22">
                  <c:v>14705.690430817691</c:v>
                </c:pt>
                <c:pt idx="23">
                  <c:v>12409.479120439259</c:v>
                </c:pt>
                <c:pt idx="24">
                  <c:v>1302.5231720790805</c:v>
                </c:pt>
                <c:pt idx="25">
                  <c:v>28417.692723336029</c:v>
                </c:pt>
                <c:pt idx="26">
                  <c:v>15743.954542685848</c:v>
                </c:pt>
                <c:pt idx="27">
                  <c:v>9137.770294376136</c:v>
                </c:pt>
                <c:pt idx="28">
                  <c:v>14760.611202478223</c:v>
                </c:pt>
                <c:pt idx="29">
                  <c:v>39642.336039540205</c:v>
                </c:pt>
                <c:pt idx="30">
                  <c:v>1914.2235609810218</c:v>
                </c:pt>
                <c:pt idx="31">
                  <c:v>3815.6859929864854</c:v>
                </c:pt>
                <c:pt idx="32">
                  <c:v>3682.0330522097797</c:v>
                </c:pt>
                <c:pt idx="33">
                  <c:v>9411.9426061772865</c:v>
                </c:pt>
                <c:pt idx="34">
                  <c:v>9166.5383176268915</c:v>
                </c:pt>
                <c:pt idx="35">
                  <c:v>11494.132926097058</c:v>
                </c:pt>
                <c:pt idx="36">
                  <c:v>1430.5553380148103</c:v>
                </c:pt>
                <c:pt idx="37">
                  <c:v>22091.226581738763</c:v>
                </c:pt>
                <c:pt idx="38">
                  <c:v>9773.2820807337212</c:v>
                </c:pt>
                <c:pt idx="39">
                  <c:v>16910.367121761905</c:v>
                </c:pt>
                <c:pt idx="40">
                  <c:v>7061.2420706398307</c:v>
                </c:pt>
                <c:pt idx="41">
                  <c:v>33744.891273135458</c:v>
                </c:pt>
                <c:pt idx="42">
                  <c:v>3854.9151156011526</c:v>
                </c:pt>
                <c:pt idx="43">
                  <c:v>2333.7219097423454</c:v>
                </c:pt>
                <c:pt idx="44">
                  <c:v>196.14561307332863</c:v>
                </c:pt>
                <c:pt idx="45">
                  <c:v>6384.7826384168266</c:v>
                </c:pt>
                <c:pt idx="46">
                  <c:v>4372.7395341147394</c:v>
                </c:pt>
                <c:pt idx="47">
                  <c:v>1145.6066816204175</c:v>
                </c:pt>
                <c:pt idx="48">
                  <c:v>5941.9044387013682</c:v>
                </c:pt>
                <c:pt idx="49">
                  <c:v>3483.5460881823165</c:v>
                </c:pt>
                <c:pt idx="50">
                  <c:v>14943.796742618842</c:v>
                </c:pt>
                <c:pt idx="51">
                  <c:v>2785.2677056412663</c:v>
                </c:pt>
                <c:pt idx="52">
                  <c:v>3972.6024834451491</c:v>
                </c:pt>
                <c:pt idx="53">
                  <c:v>2889.8373779378876</c:v>
                </c:pt>
                <c:pt idx="54">
                  <c:v>9647.707567024303</c:v>
                </c:pt>
                <c:pt idx="55">
                  <c:v>11389.52193245795</c:v>
                </c:pt>
                <c:pt idx="56">
                  <c:v>1001.6502640944649</c:v>
                </c:pt>
                <c:pt idx="57">
                  <c:v>1722.8019711584482</c:v>
                </c:pt>
                <c:pt idx="58">
                  <c:v>14113.974167710861</c:v>
                </c:pt>
              </c:numCache>
            </c:numRef>
          </c:xVal>
          <c:yVal>
            <c:numRef>
              <c:f>PNBSF_deps!$F$5:$F$63</c:f>
              <c:numCache>
                <c:formatCode>0</c:formatCode>
                <c:ptCount val="59"/>
                <c:pt idx="0">
                  <c:v>33202.689515424005</c:v>
                </c:pt>
                <c:pt idx="1">
                  <c:v>12111.543717156001</c:v>
                </c:pt>
                <c:pt idx="2">
                  <c:v>6326.5869707039992</c:v>
                </c:pt>
                <c:pt idx="3">
                  <c:v>7927.6934819159997</c:v>
                </c:pt>
                <c:pt idx="4">
                  <c:v>-1</c:v>
                </c:pt>
                <c:pt idx="5">
                  <c:v>13325.617054151995</c:v>
                </c:pt>
                <c:pt idx="6">
                  <c:v>2648.6907174000003</c:v>
                </c:pt>
                <c:pt idx="7">
                  <c:v>6175.2332154239994</c:v>
                </c:pt>
                <c:pt idx="8">
                  <c:v>-1</c:v>
                </c:pt>
                <c:pt idx="9">
                  <c:v>2430.3088704960001</c:v>
                </c:pt>
                <c:pt idx="10">
                  <c:v>4571.9645077080004</c:v>
                </c:pt>
                <c:pt idx="11">
                  <c:v>9697.4513204399991</c:v>
                </c:pt>
                <c:pt idx="12">
                  <c:v>-1</c:v>
                </c:pt>
                <c:pt idx="13">
                  <c:v>8183.9137676399969</c:v>
                </c:pt>
                <c:pt idx="14">
                  <c:v>9630.4232288159983</c:v>
                </c:pt>
                <c:pt idx="15">
                  <c:v>2768.6926233720001</c:v>
                </c:pt>
                <c:pt idx="16">
                  <c:v>-1</c:v>
                </c:pt>
                <c:pt idx="17">
                  <c:v>1543.8083038559998</c:v>
                </c:pt>
                <c:pt idx="18">
                  <c:v>31311.848672676027</c:v>
                </c:pt>
                <c:pt idx="19">
                  <c:v>1633.5394587720002</c:v>
                </c:pt>
                <c:pt idx="20">
                  <c:v>8549.3249768160003</c:v>
                </c:pt>
                <c:pt idx="21">
                  <c:v>-1</c:v>
                </c:pt>
                <c:pt idx="22">
                  <c:v>19665.177203879983</c:v>
                </c:pt>
                <c:pt idx="23">
                  <c:v>16507.289209788003</c:v>
                </c:pt>
                <c:pt idx="24">
                  <c:v>1825.9749476279999</c:v>
                </c:pt>
                <c:pt idx="25">
                  <c:v>-1</c:v>
                </c:pt>
                <c:pt idx="26">
                  <c:v>20837.087709048003</c:v>
                </c:pt>
                <c:pt idx="27">
                  <c:v>12214.248051095999</c:v>
                </c:pt>
                <c:pt idx="28">
                  <c:v>19686.799168919999</c:v>
                </c:pt>
                <c:pt idx="29">
                  <c:v>-1</c:v>
                </c:pt>
                <c:pt idx="30">
                  <c:v>2538.4186956960002</c:v>
                </c:pt>
                <c:pt idx="31">
                  <c:v>5271.4350767519991</c:v>
                </c:pt>
                <c:pt idx="32">
                  <c:v>4885.483000788</c:v>
                </c:pt>
                <c:pt idx="33">
                  <c:v>-1</c:v>
                </c:pt>
                <c:pt idx="34">
                  <c:v>12363.439609871999</c:v>
                </c:pt>
                <c:pt idx="35">
                  <c:v>15313.756739579994</c:v>
                </c:pt>
                <c:pt idx="36">
                  <c:v>1969.7610151439999</c:v>
                </c:pt>
                <c:pt idx="37">
                  <c:v>-1</c:v>
                </c:pt>
                <c:pt idx="38">
                  <c:v>12934.259486927998</c:v>
                </c:pt>
                <c:pt idx="39">
                  <c:v>22498.735722371985</c:v>
                </c:pt>
                <c:pt idx="40">
                  <c:v>9481.231670039997</c:v>
                </c:pt>
                <c:pt idx="41">
                  <c:v>-1</c:v>
                </c:pt>
                <c:pt idx="42">
                  <c:v>5152.5142690319999</c:v>
                </c:pt>
                <c:pt idx="43">
                  <c:v>3129.7794395399997</c:v>
                </c:pt>
                <c:pt idx="44">
                  <c:v>245.409303204</c:v>
                </c:pt>
                <c:pt idx="45">
                  <c:v>-1</c:v>
                </c:pt>
                <c:pt idx="46">
                  <c:v>5882.2555891319998</c:v>
                </c:pt>
                <c:pt idx="47">
                  <c:v>1595.7010199520003</c:v>
                </c:pt>
                <c:pt idx="48">
                  <c:v>7949.3154469560022</c:v>
                </c:pt>
                <c:pt idx="49">
                  <c:v>4683.3176276639988</c:v>
                </c:pt>
                <c:pt idx="50">
                  <c:v>-1</c:v>
                </c:pt>
                <c:pt idx="51">
                  <c:v>3706.0048078560012</c:v>
                </c:pt>
                <c:pt idx="52">
                  <c:v>2646.5285208960004</c:v>
                </c:pt>
                <c:pt idx="53">
                  <c:v>3841.1420893559975</c:v>
                </c:pt>
                <c:pt idx="54">
                  <c:v>-1</c:v>
                </c:pt>
                <c:pt idx="55">
                  <c:v>15166.727377308</c:v>
                </c:pt>
                <c:pt idx="56">
                  <c:v>1369.7514852840002</c:v>
                </c:pt>
                <c:pt idx="57">
                  <c:v>2298.4148837519997</c:v>
                </c:pt>
                <c:pt idx="5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9-4EA0-890C-1AFC7A467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04607"/>
        <c:axId val="1664437119"/>
      </c:scatterChart>
      <c:valAx>
        <c:axId val="1695704607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Beneficiaries 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37119"/>
        <c:crosses val="autoZero"/>
        <c:crossBetween val="midCat"/>
      </c:valAx>
      <c:valAx>
        <c:axId val="166443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Beneficiaries, after uprating and in survey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0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beneficiaries</a:t>
            </a:r>
            <a:r>
              <a:rPr lang="en-US" baseline="0"/>
              <a:t> by dept.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PNBSF_deps!$J$5:$J$63</c:f>
              <c:numCache>
                <c:formatCode>0</c:formatCode>
                <c:ptCount val="59"/>
                <c:pt idx="0">
                  <c:v>-8515.8109310040018</c:v>
                </c:pt>
                <c:pt idx="1">
                  <c:v>-3390.3241182720012</c:v>
                </c:pt>
                <c:pt idx="2">
                  <c:v>-1608.6741989760003</c:v>
                </c:pt>
                <c:pt idx="3">
                  <c:v>-2000.0317662000007</c:v>
                </c:pt>
                <c:pt idx="4">
                  <c:v>0</c:v>
                </c:pt>
                <c:pt idx="5">
                  <c:v>-3393.5674130279967</c:v>
                </c:pt>
                <c:pt idx="6">
                  <c:v>-642.17236168800036</c:v>
                </c:pt>
                <c:pt idx="7">
                  <c:v>-1432.4551838999987</c:v>
                </c:pt>
                <c:pt idx="8">
                  <c:v>0</c:v>
                </c:pt>
                <c:pt idx="9">
                  <c:v>-638.9290669320003</c:v>
                </c:pt>
                <c:pt idx="10">
                  <c:v>-1230.2898107760002</c:v>
                </c:pt>
                <c:pt idx="11">
                  <c:v>-2470.3095058199997</c:v>
                </c:pt>
                <c:pt idx="12">
                  <c:v>0</c:v>
                </c:pt>
                <c:pt idx="13">
                  <c:v>-2027.0592224999991</c:v>
                </c:pt>
                <c:pt idx="14">
                  <c:v>-2436.7954600079993</c:v>
                </c:pt>
                <c:pt idx="15">
                  <c:v>-830.28345753600001</c:v>
                </c:pt>
                <c:pt idx="16">
                  <c:v>0</c:v>
                </c:pt>
                <c:pt idx="17">
                  <c:v>-303.78860881199989</c:v>
                </c:pt>
                <c:pt idx="18">
                  <c:v>-7888.7739448440043</c:v>
                </c:pt>
                <c:pt idx="19">
                  <c:v>-314.59959133200005</c:v>
                </c:pt>
                <c:pt idx="20">
                  <c:v>-2183.8184690400003</c:v>
                </c:pt>
                <c:pt idx="21">
                  <c:v>0</c:v>
                </c:pt>
                <c:pt idx="22">
                  <c:v>-4954.6732889159921</c:v>
                </c:pt>
                <c:pt idx="23">
                  <c:v>-4060.605034512002</c:v>
                </c:pt>
                <c:pt idx="24">
                  <c:v>-442.16918506799993</c:v>
                </c:pt>
                <c:pt idx="25">
                  <c:v>0</c:v>
                </c:pt>
                <c:pt idx="26">
                  <c:v>-5180.622823583999</c:v>
                </c:pt>
                <c:pt idx="27">
                  <c:v>-3197.8886294159984</c:v>
                </c:pt>
                <c:pt idx="28">
                  <c:v>-5058.4587211079979</c:v>
                </c:pt>
                <c:pt idx="29">
                  <c:v>0</c:v>
                </c:pt>
                <c:pt idx="30">
                  <c:v>-707.03825680799991</c:v>
                </c:pt>
                <c:pt idx="31">
                  <c:v>-1660.5669150719996</c:v>
                </c:pt>
                <c:pt idx="32">
                  <c:v>-1305.9666884160006</c:v>
                </c:pt>
                <c:pt idx="33">
                  <c:v>0</c:v>
                </c:pt>
                <c:pt idx="34">
                  <c:v>-3198.9697276679981</c:v>
                </c:pt>
                <c:pt idx="35">
                  <c:v>-3806.546945291997</c:v>
                </c:pt>
                <c:pt idx="36">
                  <c:v>-372.97889694000014</c:v>
                </c:pt>
                <c:pt idx="37">
                  <c:v>0</c:v>
                </c:pt>
                <c:pt idx="38">
                  <c:v>-3101.6708849879979</c:v>
                </c:pt>
                <c:pt idx="39">
                  <c:v>-5646.5761701959891</c:v>
                </c:pt>
                <c:pt idx="40">
                  <c:v>-2502.7424533799986</c:v>
                </c:pt>
                <c:pt idx="41">
                  <c:v>0</c:v>
                </c:pt>
                <c:pt idx="42">
                  <c:v>-1384.8868608119997</c:v>
                </c:pt>
                <c:pt idx="43">
                  <c:v>-766.49866066799996</c:v>
                </c:pt>
                <c:pt idx="44">
                  <c:v>0</c:v>
                </c:pt>
                <c:pt idx="45">
                  <c:v>0</c:v>
                </c:pt>
                <c:pt idx="46">
                  <c:v>-1448.67165768</c:v>
                </c:pt>
                <c:pt idx="47">
                  <c:v>-456.22346234400015</c:v>
                </c:pt>
                <c:pt idx="48">
                  <c:v>-1945.976853600001</c:v>
                </c:pt>
                <c:pt idx="49">
                  <c:v>-1261.6416600839993</c:v>
                </c:pt>
                <c:pt idx="50">
                  <c:v>0</c:v>
                </c:pt>
                <c:pt idx="51">
                  <c:v>-916.77131769600101</c:v>
                </c:pt>
                <c:pt idx="52">
                  <c:v>0</c:v>
                </c:pt>
                <c:pt idx="53">
                  <c:v>-989.20490057999859</c:v>
                </c:pt>
                <c:pt idx="54">
                  <c:v>0</c:v>
                </c:pt>
                <c:pt idx="55">
                  <c:v>-3838.9798928519995</c:v>
                </c:pt>
                <c:pt idx="56">
                  <c:v>-340.54594938000014</c:v>
                </c:pt>
                <c:pt idx="57">
                  <c:v>-640.01016518399956</c:v>
                </c:pt>
                <c:pt idx="58">
                  <c:v>0</c:v>
                </c:pt>
              </c:numCache>
            </c:numRef>
          </c:xVal>
          <c:yVal>
            <c:numRef>
              <c:f>PNBSF_deps!$M$5:$M$63</c:f>
              <c:numCache>
                <c:formatCode>0</c:formatCode>
                <c:ptCount val="59"/>
                <c:pt idx="0">
                  <c:v>-8515.8109310040018</c:v>
                </c:pt>
                <c:pt idx="1">
                  <c:v>-3390.3241182720012</c:v>
                </c:pt>
                <c:pt idx="2">
                  <c:v>-1608.6741989760003</c:v>
                </c:pt>
                <c:pt idx="3">
                  <c:v>-2000.0317662000007</c:v>
                </c:pt>
                <c:pt idx="4">
                  <c:v>0</c:v>
                </c:pt>
                <c:pt idx="5">
                  <c:v>-3393.5674130279967</c:v>
                </c:pt>
                <c:pt idx="6">
                  <c:v>-642.17236168800036</c:v>
                </c:pt>
                <c:pt idx="7">
                  <c:v>-1432.4551838999987</c:v>
                </c:pt>
                <c:pt idx="8">
                  <c:v>0</c:v>
                </c:pt>
                <c:pt idx="9">
                  <c:v>-638.9290669320003</c:v>
                </c:pt>
                <c:pt idx="10">
                  <c:v>-1230.2898107760002</c:v>
                </c:pt>
                <c:pt idx="11">
                  <c:v>-2470.3095058199997</c:v>
                </c:pt>
                <c:pt idx="12">
                  <c:v>0</c:v>
                </c:pt>
                <c:pt idx="13">
                  <c:v>-2027.0592224999991</c:v>
                </c:pt>
                <c:pt idx="14">
                  <c:v>-2436.7954600079993</c:v>
                </c:pt>
                <c:pt idx="15">
                  <c:v>-830.28345753600001</c:v>
                </c:pt>
                <c:pt idx="16">
                  <c:v>0</c:v>
                </c:pt>
                <c:pt idx="17">
                  <c:v>-303.78860881199989</c:v>
                </c:pt>
                <c:pt idx="18">
                  <c:v>-7888.7739448440043</c:v>
                </c:pt>
                <c:pt idx="19">
                  <c:v>-314.59959133200005</c:v>
                </c:pt>
                <c:pt idx="20">
                  <c:v>-2183.8184690400003</c:v>
                </c:pt>
                <c:pt idx="21">
                  <c:v>0</c:v>
                </c:pt>
                <c:pt idx="22">
                  <c:v>-4954.6732889159921</c:v>
                </c:pt>
                <c:pt idx="23">
                  <c:v>-4060.605034512002</c:v>
                </c:pt>
                <c:pt idx="24">
                  <c:v>-442.16918506799993</c:v>
                </c:pt>
                <c:pt idx="25">
                  <c:v>0</c:v>
                </c:pt>
                <c:pt idx="26">
                  <c:v>-5180.622823583999</c:v>
                </c:pt>
                <c:pt idx="27">
                  <c:v>-3197.8886294159984</c:v>
                </c:pt>
                <c:pt idx="28">
                  <c:v>-5058.4587211079979</c:v>
                </c:pt>
                <c:pt idx="29">
                  <c:v>0</c:v>
                </c:pt>
                <c:pt idx="30">
                  <c:v>-707.03825680799991</c:v>
                </c:pt>
                <c:pt idx="31">
                  <c:v>-1660.5669150719996</c:v>
                </c:pt>
                <c:pt idx="32">
                  <c:v>-1305.9666884160006</c:v>
                </c:pt>
                <c:pt idx="33">
                  <c:v>0</c:v>
                </c:pt>
                <c:pt idx="34">
                  <c:v>-3198.9697276679981</c:v>
                </c:pt>
                <c:pt idx="35">
                  <c:v>-3806.546945291997</c:v>
                </c:pt>
                <c:pt idx="36">
                  <c:v>-372.97889694000014</c:v>
                </c:pt>
                <c:pt idx="37">
                  <c:v>0</c:v>
                </c:pt>
                <c:pt idx="38">
                  <c:v>-3101.6708849879979</c:v>
                </c:pt>
                <c:pt idx="39">
                  <c:v>-5646.5761701959891</c:v>
                </c:pt>
                <c:pt idx="40">
                  <c:v>-2502.7424533799986</c:v>
                </c:pt>
                <c:pt idx="41">
                  <c:v>0</c:v>
                </c:pt>
                <c:pt idx="42">
                  <c:v>-1384.8868608119997</c:v>
                </c:pt>
                <c:pt idx="43">
                  <c:v>-766.49866066799996</c:v>
                </c:pt>
                <c:pt idx="44">
                  <c:v>0</c:v>
                </c:pt>
                <c:pt idx="45">
                  <c:v>0</c:v>
                </c:pt>
                <c:pt idx="46">
                  <c:v>-1448.67165768</c:v>
                </c:pt>
                <c:pt idx="47">
                  <c:v>-456.22346234400015</c:v>
                </c:pt>
                <c:pt idx="48">
                  <c:v>-1945.976853600001</c:v>
                </c:pt>
                <c:pt idx="49">
                  <c:v>-1261.6416600839993</c:v>
                </c:pt>
                <c:pt idx="50">
                  <c:v>0</c:v>
                </c:pt>
                <c:pt idx="51">
                  <c:v>-916.77131769600101</c:v>
                </c:pt>
                <c:pt idx="52">
                  <c:v>0</c:v>
                </c:pt>
                <c:pt idx="53">
                  <c:v>-989.20490057999859</c:v>
                </c:pt>
                <c:pt idx="54">
                  <c:v>0</c:v>
                </c:pt>
                <c:pt idx="55">
                  <c:v>-3838.9798928519995</c:v>
                </c:pt>
                <c:pt idx="56">
                  <c:v>-340.54594938000014</c:v>
                </c:pt>
                <c:pt idx="57">
                  <c:v>-640.01016518399956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1-48FA-BAB7-7F04EF6F1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64703"/>
        <c:axId val="2112447631"/>
      </c:scatterChart>
      <c:valAx>
        <c:axId val="181396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47631"/>
        <c:crosses val="autoZero"/>
        <c:crossBetween val="midCat"/>
      </c:valAx>
      <c:valAx>
        <c:axId val="2112447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PMT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64703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6.xml" Type="http://schemas.openxmlformats.org/officeDocument/2006/relationships/chart" Id="rId6"/><Relationship Target="../charts/chart5.xml" Type="http://schemas.openxmlformats.org/officeDocument/2006/relationships/chart" Id="rId5"/><Relationship Target="../charts/chart4.xml" Type="http://schemas.openxmlformats.org/officeDocument/2006/relationships/chart" Id="rId4"/></Relationships>
</file>

<file path=xl/drawings/_rels/drawing2.xml.rels><?xml version="1.0" encoding="UTF-8"?><Relationships xmlns="http://schemas.openxmlformats.org/package/2006/relationships"><Relationship Target="../charts/chart8.xml" Type="http://schemas.openxmlformats.org/officeDocument/2006/relationships/chart" Id="rId2"/><Relationship Target="../charts/chart7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609600</xdr:colOff>
      <xdr:row>28</xdr:row>
      <xdr:rowOff>34290</xdr:rowOff>
    </xdr:from>
    <xdr:to>
      <xdr:col>10</xdr:col>
      <xdr:colOff>739140</xdr:colOff>
      <xdr:row>43</xdr:row>
      <xdr:rowOff>34290</xdr:rowOff>
    </xdr:to>
    <xdr:graphicFrame macro="">
      <xdr:nvGraphicFramePr>
        <xdr:cNvPr id="3" name="Gráfico 2">
          <a:extLst>
            <a:ext xmlns:a16="http://schemas.microsoft.com/office/drawing/2014/main" uri="{FF2B5EF4-FFF2-40B4-BE49-F238E27FC236}">
              <a16:creationId xmlns:a16="http://schemas.microsoft.com/office/drawing/2014/main" id="{A2894BB0-8CB1-601E-966C-590ABF4E3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1478280</xdr:colOff>
      <xdr:row>27</xdr:row>
      <xdr:rowOff>152400</xdr:rowOff>
    </xdr:from>
    <xdr:to>
      <xdr:col>5</xdr:col>
      <xdr:colOff>365760</xdr:colOff>
      <xdr:row>43</xdr:row>
      <xdr:rowOff>11430</xdr:rowOff>
    </xdr:to>
    <xdr:graphicFrame macro="">
      <xdr:nvGraphicFramePr>
        <xdr:cNvPr id="4" name="Gráfico 3">
          <a:extLst>
            <a:ext xmlns:a16="http://schemas.microsoft.com/office/drawing/2014/main" uri="{FF2B5EF4-FFF2-40B4-BE49-F238E27FC236}">
              <a16:creationId xmlns:a16="http://schemas.microsoft.com/office/drawing/2014/main" id="{01079B0E-460B-BCD3-5D2B-428732F4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0</xdr:row>
      <xdr:rowOff>99060</xdr:rowOff>
    </xdr:from>
    <xdr:to>
      <xdr:col>12</xdr:col>
      <xdr:colOff>7620</xdr:colOff>
      <xdr:row>11</xdr:row>
      <xdr:rowOff>99060</xdr:rowOff>
    </xdr:to>
    <xdr:graphicFrame macro="">
      <xdr:nvGraphicFramePr>
        <xdr:cNvPr id="5" name="Gráfico 4">
          <a:extLst>
            <a:ext xmlns:a16="http://schemas.microsoft.com/office/drawing/2014/main" uri="{FF2B5EF4-FFF2-40B4-BE49-F238E27FC236}">
              <a16:creationId xmlns:a16="http://schemas.microsoft.com/office/drawing/2014/main" id="{99CFC2F9-2177-4F03-A423-612958DE2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0</xdr:row>
      <xdr:rowOff>99060</xdr:rowOff>
    </xdr:from>
    <xdr:to>
      <xdr:col>15</xdr:col>
      <xdr:colOff>0</xdr:colOff>
      <xdr:row>11</xdr:row>
      <xdr:rowOff>99060</xdr:rowOff>
    </xdr:to>
    <xdr:graphicFrame macro="">
      <xdr:nvGraphicFramePr>
        <xdr:cNvPr id="7" name="Gráfico 6">
          <a:extLst>
            <a:ext xmlns:a16="http://schemas.microsoft.com/office/drawing/2014/main" uri="{FF2B5EF4-FFF2-40B4-BE49-F238E27FC236}">
              <a16:creationId xmlns:a16="http://schemas.microsoft.com/office/drawing/2014/main" id="{F080F8B8-BBCE-4283-B8DA-76BF482B1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0</xdr:row>
      <xdr:rowOff>99060</xdr:rowOff>
    </xdr:from>
    <xdr:to>
      <xdr:col>18</xdr:col>
      <xdr:colOff>0</xdr:colOff>
      <xdr:row>11</xdr:row>
      <xdr:rowOff>99060</xdr:rowOff>
    </xdr:to>
    <xdr:graphicFrame macro="">
      <xdr:nvGraphicFramePr>
        <xdr:cNvPr id="8" name="Gráfico 7">
          <a:extLst>
            <a:ext xmlns:a16="http://schemas.microsoft.com/office/drawing/2014/main" uri="{FF2B5EF4-FFF2-40B4-BE49-F238E27FC236}">
              <a16:creationId xmlns:a16="http://schemas.microsoft.com/office/drawing/2014/main" id="{11A23F4B-4546-428B-95ED-5B9E8E865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0</xdr:row>
      <xdr:rowOff>99060</xdr:rowOff>
    </xdr:from>
    <xdr:to>
      <xdr:col>21</xdr:col>
      <xdr:colOff>0</xdr:colOff>
      <xdr:row>11</xdr:row>
      <xdr:rowOff>99060</xdr:rowOff>
    </xdr:to>
    <xdr:graphicFrame macro="">
      <xdr:nvGraphicFramePr>
        <xdr:cNvPr id="9" name="Gráfico 8">
          <a:extLst>
            <a:ext xmlns:a16="http://schemas.microsoft.com/office/drawing/2014/main" uri="{FF2B5EF4-FFF2-40B4-BE49-F238E27FC236}">
              <a16:creationId xmlns:a16="http://schemas.microsoft.com/office/drawing/2014/main" id="{53175F82-9BFA-435D-AB56-D46BC3184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280851</xdr:colOff>
      <xdr:row>6</xdr:row>
      <xdr:rowOff>76202</xdr:rowOff>
    </xdr:from>
    <xdr:to>
      <xdr:col>7</xdr:col>
      <xdr:colOff>937259</xdr:colOff>
      <xdr:row>28</xdr:row>
      <xdr:rowOff>102327</xdr:rowOff>
    </xdr:to>
    <xdr:graphicFrame macro="">
      <xdr:nvGraphicFramePr>
        <xdr:cNvPr id="2" name="Gráfico 1">
          <a:extLst>
            <a:ext xmlns:a16="http://schemas.microsoft.com/office/drawing/2014/main" uri="{FF2B5EF4-FFF2-40B4-BE49-F238E27FC236}">
              <a16:creationId xmlns:a16="http://schemas.microsoft.com/office/drawing/2014/main" id="{A3164A08-672B-F2D9-8BB7-9876B7129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1110342</xdr:colOff>
      <xdr:row>7</xdr:row>
      <xdr:rowOff>130629</xdr:rowOff>
    </xdr:from>
    <xdr:to>
      <xdr:col>9</xdr:col>
      <xdr:colOff>1371600</xdr:colOff>
      <xdr:row>25</xdr:row>
      <xdr:rowOff>97970</xdr:rowOff>
    </xdr:to>
    <xdr:graphicFrame macro="">
      <xdr:nvGraphicFramePr>
        <xdr:cNvPr id="3" name="Gráfico 2">
          <a:extLst>
            <a:ext xmlns:a16="http://schemas.microsoft.com/office/drawing/2014/main" uri="{FF2B5EF4-FFF2-40B4-BE49-F238E27FC236}">
              <a16:creationId xmlns:a16="http://schemas.microsoft.com/office/drawing/2014/main" id="{72E1719D-8C7A-5CB8-174F-BF5377535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3</xdr:col>
      <xdr:colOff>175260</xdr:colOff>
      <xdr:row>6</xdr:row>
      <xdr:rowOff>0</xdr:rowOff>
    </xdr:from>
    <xdr:to>
      <xdr:col>9</xdr:col>
      <xdr:colOff>1438997</xdr:colOff>
      <xdr:row>30</xdr:row>
      <xdr:rowOff>126360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6909EAE5-36A0-17FF-AB30-BC97D8C6F37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2827020" y="1097280"/>
          <a:ext cx="5172797" cy="45154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andre\Dropbox\Energy_Reform\SN-Energy-Reform-\results\simul_results_mitigation_PSIA.xlsx" Type="http://schemas.openxmlformats.org/officeDocument/2006/relationships/externalLinkPath" Id="rId2"/><Relationship TargetMode="External" Target="simul_results_mitigation_PSIA.xlsx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lectricity -BaU Reform"/>
      <sheetName val="Carburants - BaU Reform"/>
      <sheetName val="Hoja1"/>
      <sheetName val="VolumesFuels"/>
      <sheetName val="FuelBaskets"/>
      <sheetName val="Fuel_Simplified"/>
      <sheetName val="Fuel_pmts"/>
      <sheetName val="Fuel_prices_info"/>
      <sheetName val="elec_pmts_info"/>
      <sheetName val="labels"/>
      <sheetName val="single_policy"/>
      <sheetName val="GraficasPolicyNote"/>
      <sheetName val="To do"/>
      <sheetName val="Parameters"/>
      <sheetName val="Uprating pmts"/>
      <sheetName val="PNBSF_deps"/>
      <sheetName val="Summary Reforms"/>
      <sheetName val="Elec_Coverage"/>
      <sheetName val="Fuels_Coverage"/>
      <sheetName val="RI"/>
      <sheetName val="AI"/>
      <sheetName val="RI_Con"/>
      <sheetName val="Marginal Contributions"/>
      <sheetName val="Prices_fuels"/>
      <sheetName val="Fiscal Gains"/>
      <sheetName val="Decile Inc. Comparisons"/>
      <sheetName val="Decile shares RI"/>
      <sheetName val="UpratingMatch"/>
      <sheetName val="MC Comparisons"/>
      <sheetName val="F1"/>
      <sheetName val="stats"/>
      <sheetName val="calibdata"/>
      <sheetName val="elec_cost_deciles"/>
      <sheetName val="tab_elec_tranch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Electricity VAT</v>
          </cell>
          <cell r="F2" t="str">
            <v>Baseline</v>
          </cell>
          <cell r="K2" t="str">
            <v>Electricity VAT</v>
          </cell>
          <cell r="L2" t="str">
            <v>Electricity Subsidies</v>
          </cell>
          <cell r="M2" t="str">
            <v>Electricity Total</v>
          </cell>
          <cell r="N2" t="str">
            <v>Fuel VAT</v>
          </cell>
          <cell r="O2" t="str">
            <v>Fuel Subsidies</v>
          </cell>
          <cell r="P2" t="str">
            <v>Fuel Total</v>
          </cell>
          <cell r="Q2" t="str">
            <v>All Policies</v>
          </cell>
          <cell r="R2" t="str">
            <v>Mitigation PNBSF</v>
          </cell>
          <cell r="S2" t="str">
            <v>All Policies+Mitigation</v>
          </cell>
          <cell r="T2" t="str">
            <v>Electricity VAT</v>
          </cell>
          <cell r="U2" t="str">
            <v>Electricity Subsidies</v>
          </cell>
          <cell r="V2" t="str">
            <v>Electricity Total</v>
          </cell>
          <cell r="W2" t="str">
            <v>Fuel VAT</v>
          </cell>
          <cell r="X2" t="str">
            <v>Fuel Subsidies</v>
          </cell>
          <cell r="Y2" t="str">
            <v>Fuel Total</v>
          </cell>
          <cell r="Z2" t="str">
            <v>All Policies</v>
          </cell>
          <cell r="AA2" t="str">
            <v>Mitigation PNBSF</v>
          </cell>
          <cell r="AB2" t="str">
            <v>All Policies+Mitigation</v>
          </cell>
          <cell r="AE2" t="str">
            <v>Yes</v>
          </cell>
          <cell r="AF2" t="str">
            <v>Random</v>
          </cell>
        </row>
        <row r="3">
          <cell r="B3" t="str">
            <v>Electricity Subsidies</v>
          </cell>
          <cell r="F3" t="str">
            <v>Reform 1</v>
          </cell>
          <cell r="K3" t="str">
            <v>VAT</v>
          </cell>
          <cell r="L3" t="str">
            <v>Direct</v>
          </cell>
          <cell r="M3" t="str">
            <v>VAT</v>
          </cell>
          <cell r="N3" t="str">
            <v>VAT</v>
          </cell>
          <cell r="O3" t="str">
            <v>Direct</v>
          </cell>
          <cell r="P3" t="str">
            <v>VAT</v>
          </cell>
          <cell r="Q3" t="str">
            <v>VAT</v>
          </cell>
          <cell r="R3" t="str">
            <v>Mitigation PNBSF</v>
          </cell>
          <cell r="S3" t="str">
            <v>Total energy policies</v>
          </cell>
          <cell r="T3" t="str">
            <v>vat_elec</v>
          </cell>
          <cell r="U3" t="str">
            <v>subsidy_elec_direct</v>
          </cell>
          <cell r="V3" t="str">
            <v>vat_elec</v>
          </cell>
          <cell r="W3" t="str">
            <v>vat_fuel</v>
          </cell>
          <cell r="X3" t="str">
            <v>subsidy_fuel_direct</v>
          </cell>
          <cell r="Y3" t="str">
            <v>vat_fuel</v>
          </cell>
          <cell r="Z3" t="str">
            <v>all_tax</v>
          </cell>
          <cell r="AA3" t="str">
            <v>am_new_pnbsf</v>
          </cell>
          <cell r="AB3" t="str">
            <v>all_policies</v>
          </cell>
          <cell r="AE3" t="str">
            <v>No</v>
          </cell>
          <cell r="AF3" t="str">
            <v>PMT</v>
          </cell>
        </row>
        <row r="4">
          <cell r="B4" t="str">
            <v>Electricity Total</v>
          </cell>
          <cell r="F4" t="str">
            <v>Reform 2</v>
          </cell>
          <cell r="L4" t="str">
            <v>Indirect</v>
          </cell>
          <cell r="M4" t="str">
            <v>Subsidies</v>
          </cell>
          <cell r="O4" t="str">
            <v>Indirect</v>
          </cell>
          <cell r="P4" t="str">
            <v>Subsidies</v>
          </cell>
          <cell r="Q4" t="str">
            <v>Subsidies</v>
          </cell>
          <cell r="S4" t="str">
            <v>Mitigation PNBSF</v>
          </cell>
          <cell r="U4" t="str">
            <v>subsidy_elec_indirect</v>
          </cell>
          <cell r="V4" t="str">
            <v>subsidy_elec</v>
          </cell>
          <cell r="X4" t="str">
            <v>subsidy_fuel_indirect</v>
          </cell>
          <cell r="Y4" t="str">
            <v>subsidy_fuel</v>
          </cell>
          <cell r="Z4" t="str">
            <v>all_subs</v>
          </cell>
          <cell r="AB4" t="str">
            <v>am_new_pnbsf</v>
          </cell>
        </row>
        <row r="5">
          <cell r="B5" t="str">
            <v>Fuel VAT</v>
          </cell>
          <cell r="F5" t="str">
            <v>Reform 3</v>
          </cell>
          <cell r="L5" t="str">
            <v>Total</v>
          </cell>
          <cell r="M5" t="str">
            <v>Total</v>
          </cell>
          <cell r="O5" t="str">
            <v>Total</v>
          </cell>
          <cell r="P5" t="str">
            <v>Total</v>
          </cell>
          <cell r="Q5" t="str">
            <v>Total</v>
          </cell>
          <cell r="S5" t="str">
            <v>Total+PNBSF</v>
          </cell>
          <cell r="U5" t="str">
            <v>subsidy_elec</v>
          </cell>
          <cell r="V5" t="str">
            <v>all_elec</v>
          </cell>
          <cell r="X5" t="str">
            <v>subsidy_fuel</v>
          </cell>
          <cell r="Y5" t="str">
            <v>all_fuel</v>
          </cell>
          <cell r="Z5" t="str">
            <v>all_policies</v>
          </cell>
          <cell r="AB5" t="str">
            <v>all_policies_miti</v>
          </cell>
        </row>
        <row r="6">
          <cell r="B6" t="str">
            <v>Fuel Subsidies</v>
          </cell>
        </row>
        <row r="7">
          <cell r="B7" t="str">
            <v>Fuel Total</v>
          </cell>
        </row>
        <row r="8">
          <cell r="B8" t="str">
            <v>All Policies</v>
          </cell>
        </row>
        <row r="9">
          <cell r="B9" t="str">
            <v>Mitigation PNBSF</v>
          </cell>
        </row>
        <row r="10">
          <cell r="B10" t="str">
            <v>All Policies+Mitigation</v>
          </cell>
        </row>
      </sheetData>
      <sheetData sheetId="10"/>
      <sheetData sheetId="11"/>
      <sheetData sheetId="12"/>
      <sheetData sheetId="13"/>
      <sheetData sheetId="14">
        <row r="10">
          <cell r="C10">
            <v>16485</v>
          </cell>
        </row>
      </sheetData>
      <sheetData sheetId="15"/>
      <sheetData sheetId="16">
        <row r="85">
          <cell r="C85">
            <v>37.875979999999998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r="http://schemas.openxmlformats.org/officeDocument/2006/relationships"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01F2-7AD2-42D6-B650-F6FE26161B77}">
  <dimension ref="A1:M27"/>
  <sheetViews>
    <sheetView tabSelected="true" topLeftCell="A24" workbookViewId="0"/>
  </sheetViews>
  <sheetFormatPr baseColWidth="10" defaultColWidth="10.88671875" defaultRowHeight="14.4" x14ac:dyDescent="0.3"/>
  <cols>
    <col min="1" max="1" width="28.33203125" style="30" customWidth="true"/>
    <col min="2" max="16384" width="10.88671875" style="30"/>
  </cols>
  <sheetData>
    <row r="1" x14ac:dyDescent="0.3">
      <c r="F1" s="31" t="s">
        <v>4</v>
      </c>
      <c r="G1" s="32"/>
      <c r="H1" s="32"/>
      <c r="I1" s="33"/>
    </row>
    <row r="2" ht="43.2" x14ac:dyDescent="0.3">
      <c r="B2" s="59" t="s">
        <v>152</v>
      </c>
      <c r="C2" s="60" t="s">
        <v>144</v>
      </c>
      <c r="D2" s="61" t="s">
        <v>154</v>
      </c>
      <c r="E2" s="61" t="s">
        <v>3</v>
      </c>
      <c r="F2" s="59" t="s">
        <v>152</v>
      </c>
      <c r="G2" s="60" t="s">
        <v>144</v>
      </c>
      <c r="H2" s="61" t="s">
        <v>154</v>
      </c>
      <c r="I2" s="62" t="s">
        <v>3</v>
      </c>
    </row>
    <row r="3" x14ac:dyDescent="0.3">
      <c r="A3" s="41" t="s">
        <v>0</v>
      </c>
      <c r="B3" s="42">
        <f>stats!B2*100</f>
        <v>38.517863561477284</v>
      </c>
      <c r="C3" s="43">
        <f>stats!C2*100</f>
        <v>11.42376654385979</v>
      </c>
      <c r="D3" s="43">
        <f>stats!D2*100</f>
        <v>4.7356928719404054</v>
      </c>
      <c r="E3" s="43">
        <f>stats!E2*100</f>
        <v>37.892769999999999</v>
      </c>
      <c r="F3" s="44"/>
      <c r="G3" s="45"/>
      <c r="H3" s="45"/>
      <c r="I3" s="46"/>
    </row>
    <row r="4" x14ac:dyDescent="0.3">
      <c r="A4" s="47" t="s">
        <v>151</v>
      </c>
      <c r="B4" s="48">
        <f>stats!B3*100</f>
        <v>38.326261287145016</v>
      </c>
      <c r="C4" s="49">
        <f>stats!C3*100</f>
        <v>11.343513085113884</v>
      </c>
      <c r="D4" s="49">
        <f>stats!D3*100</f>
        <v>4.6915897758705452</v>
      </c>
      <c r="E4" s="49">
        <f>stats!E3*100</f>
        <v>37.838100000000004</v>
      </c>
      <c r="F4" s="50">
        <f>B4-B$3</f>
        <v>-0.19160227433226851</v>
      </c>
      <c r="G4" s="51">
        <f t="shared" ref="G4:I4" si="0">C4-C$3</f>
        <v>-8.0253458745906059E-2</v>
      </c>
      <c r="H4" s="51">
        <f t="shared" si="0"/>
        <v>-4.4103096069860293E-2</v>
      </c>
      <c r="I4" s="52">
        <f t="shared" si="0"/>
        <v>-5.4669999999994445E-2</v>
      </c>
    </row>
    <row r="5" x14ac:dyDescent="0.3">
      <c r="A5" s="47" t="s">
        <v>150</v>
      </c>
      <c r="B5" s="48">
        <f>stats!B4*100</f>
        <v>38.407811898100654</v>
      </c>
      <c r="C5" s="49">
        <f>stats!C4*100</f>
        <v>11.39058242511469</v>
      </c>
      <c r="D5" s="49">
        <f>stats!D4*100</f>
        <v>4.7211932511799075</v>
      </c>
      <c r="E5" s="49">
        <f>stats!E4*100</f>
        <v>37.878579999999999</v>
      </c>
      <c r="F5" s="50">
        <f t="shared" ref="F5:F11" si="1">B5-B$3</f>
        <v>-0.11005166337663042</v>
      </c>
      <c r="G5" s="51">
        <f t="shared" ref="G5:G11" si="2">C5-C$3</f>
        <v>-3.3184118745099411E-2</v>
      </c>
      <c r="H5" s="51">
        <f t="shared" ref="H5:H11" si="3">D5-D$3</f>
        <v>-1.4499620760497933E-2</v>
      </c>
      <c r="I5" s="52">
        <f t="shared" ref="I5:I11" si="4">E5-E$3</f>
        <v>-1.4189999999999259E-2</v>
      </c>
    </row>
    <row r="6" x14ac:dyDescent="0.3">
      <c r="A6" s="47" t="s">
        <v>138</v>
      </c>
      <c r="B6" s="48">
        <f>stats!B5*100</f>
        <v>38.21461857300848</v>
      </c>
      <c r="C6" s="49">
        <f>stats!C5*100</f>
        <v>11.112791479434732</v>
      </c>
      <c r="D6" s="49">
        <f>stats!D5*100</f>
        <v>4.5261723745303355</v>
      </c>
      <c r="E6" s="49">
        <f>stats!E5*100</f>
        <v>37.675579999999997</v>
      </c>
      <c r="F6" s="50">
        <f t="shared" si="1"/>
        <v>-0.30324498846880488</v>
      </c>
      <c r="G6" s="51">
        <f t="shared" si="2"/>
        <v>-0.31097506442505818</v>
      </c>
      <c r="H6" s="51">
        <f t="shared" si="3"/>
        <v>-0.20952049741006995</v>
      </c>
      <c r="I6" s="52">
        <f t="shared" si="4"/>
        <v>-0.21719000000000221</v>
      </c>
    </row>
    <row r="7" x14ac:dyDescent="0.3">
      <c r="A7" s="47" t="s">
        <v>139</v>
      </c>
      <c r="B7" s="48">
        <f>stats!B6*100</f>
        <v>38.35563930121387</v>
      </c>
      <c r="C7" s="49">
        <f>stats!C6*100</f>
        <v>11.298528505814092</v>
      </c>
      <c r="D7" s="49">
        <f>stats!D6*100</f>
        <v>4.6502120124530775</v>
      </c>
      <c r="E7" s="49">
        <f>stats!E6*100</f>
        <v>37.805140000000002</v>
      </c>
      <c r="F7" s="50">
        <f t="shared" si="1"/>
        <v>-0.16222426026341452</v>
      </c>
      <c r="G7" s="51">
        <f t="shared" si="2"/>
        <v>-0.12523803804569766</v>
      </c>
      <c r="H7" s="51">
        <f t="shared" si="3"/>
        <v>-8.5480859487327976E-2</v>
      </c>
      <c r="I7" s="52">
        <f t="shared" si="4"/>
        <v>-8.762999999999721E-2</v>
      </c>
    </row>
    <row r="8" x14ac:dyDescent="0.3">
      <c r="A8" s="47" t="s">
        <v>140</v>
      </c>
      <c r="B8" s="48">
        <f>stats!B7*100</f>
        <v>38.060186690383972</v>
      </c>
      <c r="C8" s="49">
        <f>stats!C7*100</f>
        <v>11.187571967694835</v>
      </c>
      <c r="D8" s="49">
        <f>stats!D7*100</f>
        <v>4.5897691742088362</v>
      </c>
      <c r="E8" s="49">
        <f>stats!E7*100</f>
        <v>37.729320000000001</v>
      </c>
      <c r="F8" s="50">
        <f t="shared" si="1"/>
        <v>-0.45767687109331234</v>
      </c>
      <c r="G8" s="51">
        <f t="shared" si="2"/>
        <v>-0.23619457616495509</v>
      </c>
      <c r="H8" s="51">
        <f t="shared" si="3"/>
        <v>-0.14592369773156921</v>
      </c>
      <c r="I8" s="52">
        <f t="shared" si="4"/>
        <v>-0.16344999999999743</v>
      </c>
    </row>
    <row r="9" x14ac:dyDescent="0.3">
      <c r="A9" s="47" t="s">
        <v>141</v>
      </c>
      <c r="B9" s="48">
        <f>stats!B8*100</f>
        <v>38.155756062844269</v>
      </c>
      <c r="C9" s="49">
        <f>stats!C8*100</f>
        <v>11.253308843817889</v>
      </c>
      <c r="D9" s="49">
        <f>stats!D8*100</f>
        <v>4.6304701079309423</v>
      </c>
      <c r="E9" s="49">
        <f>stats!E8*100</f>
        <v>37.785960000000003</v>
      </c>
      <c r="F9" s="50">
        <f t="shared" si="1"/>
        <v>-0.36210749863301572</v>
      </c>
      <c r="G9" s="51">
        <f t="shared" si="2"/>
        <v>-0.17045770004190075</v>
      </c>
      <c r="H9" s="51">
        <f t="shared" si="3"/>
        <v>-0.10522276400946318</v>
      </c>
      <c r="I9" s="52">
        <f t="shared" si="4"/>
        <v>-0.10680999999999585</v>
      </c>
    </row>
    <row r="10" x14ac:dyDescent="0.3">
      <c r="A10" s="47" t="s">
        <v>142</v>
      </c>
      <c r="B10" s="48">
        <f>stats!B9*100</f>
        <v>37.795721930934164</v>
      </c>
      <c r="C10" s="49">
        <f>stats!C9*100</f>
        <v>10.879660095460359</v>
      </c>
      <c r="D10" s="49">
        <f>stats!D9*100</f>
        <v>4.3857703704660596</v>
      </c>
      <c r="E10" s="49">
        <f>stats!E9*100</f>
        <v>37.514340000000004</v>
      </c>
      <c r="F10" s="50">
        <f t="shared" si="1"/>
        <v>-0.72214163054312053</v>
      </c>
      <c r="G10" s="51">
        <f t="shared" si="2"/>
        <v>-0.54410644839943068</v>
      </c>
      <c r="H10" s="51">
        <f t="shared" si="3"/>
        <v>-0.34992250147434589</v>
      </c>
      <c r="I10" s="52">
        <f t="shared" si="4"/>
        <v>-0.37842999999999449</v>
      </c>
    </row>
    <row r="11" x14ac:dyDescent="0.3">
      <c r="A11" s="53" t="s">
        <v>143</v>
      </c>
      <c r="B11" s="54">
        <f>stats!B10*100</f>
        <v>37.891291303394453</v>
      </c>
      <c r="C11" s="55">
        <f>stats!C10*100</f>
        <v>10.945396971583413</v>
      </c>
      <c r="D11" s="55">
        <f>stats!D10*100</f>
        <v>4.4264713041881665</v>
      </c>
      <c r="E11" s="55">
        <f>stats!E10*100</f>
        <v>37.571199999999997</v>
      </c>
      <c r="F11" s="56">
        <f t="shared" si="1"/>
        <v>-0.62657225808283101</v>
      </c>
      <c r="G11" s="57">
        <f t="shared" si="2"/>
        <v>-0.47836957227637633</v>
      </c>
      <c r="H11" s="57">
        <f t="shared" si="3"/>
        <v>-0.30922156775223897</v>
      </c>
      <c r="I11" s="58">
        <f t="shared" si="4"/>
        <v>-0.32157000000000124</v>
      </c>
    </row>
    <row r="13" x14ac:dyDescent="0.3">
      <c r="B13" s="34"/>
      <c r="C13" s="34"/>
      <c r="D13" s="34"/>
      <c r="E13" s="34"/>
      <c r="F13" s="34"/>
      <c r="G13" s="34"/>
      <c r="H13" s="34"/>
      <c r="I13" s="34"/>
      <c r="J13" s="34"/>
    </row>
    <row r="14" x14ac:dyDescent="0.3">
      <c r="B14" s="35" t="s">
        <v>147</v>
      </c>
      <c r="C14" s="36"/>
      <c r="D14" s="36"/>
      <c r="E14" s="36"/>
      <c r="F14" s="36"/>
      <c r="G14" s="36"/>
      <c r="H14" s="36"/>
      <c r="I14" s="37"/>
      <c r="J14" s="34"/>
      <c r="L14" s="38" t="s">
        <v>85</v>
      </c>
      <c r="M14" s="38"/>
    </row>
    <row r="15" ht="43.2" x14ac:dyDescent="0.3">
      <c r="A15" s="63" t="s">
        <v>145</v>
      </c>
      <c r="B15" s="61" t="s">
        <v>151</v>
      </c>
      <c r="C15" s="61" t="s">
        <v>150</v>
      </c>
      <c r="D15" s="61" t="s">
        <v>138</v>
      </c>
      <c r="E15" s="61" t="s">
        <v>139</v>
      </c>
      <c r="F15" s="61" t="s">
        <v>140</v>
      </c>
      <c r="G15" s="61" t="s">
        <v>141</v>
      </c>
      <c r="H15" s="61" t="s">
        <v>142</v>
      </c>
      <c r="I15" s="62" t="s">
        <v>143</v>
      </c>
      <c r="L15" s="59" t="s">
        <v>2</v>
      </c>
      <c r="M15" s="62" t="s">
        <v>1</v>
      </c>
    </row>
    <row r="16" x14ac:dyDescent="0.3">
      <c r="A16" s="64" t="s">
        <v>148</v>
      </c>
      <c r="B16" s="43">
        <f>benefs_by_decile!K2/1000</f>
        <v>10.799090439228001</v>
      </c>
      <c r="C16" s="43">
        <f>benefs_by_decile!L2/1000</f>
        <v>3.1124818675079995</v>
      </c>
      <c r="D16" s="43">
        <f>benefs_by_decile!M2/1000</f>
        <v>0</v>
      </c>
      <c r="E16" s="43">
        <f>benefs_by_decile!N2/1000</f>
        <v>0</v>
      </c>
      <c r="F16" s="43">
        <f>benefs_by_decile!O2/1000</f>
        <v>10.799090439228001</v>
      </c>
      <c r="G16" s="43">
        <f>benefs_by_decile!P2/1000</f>
        <v>3.1124818675079995</v>
      </c>
      <c r="H16" s="43">
        <f>benefs_by_decile!Q2/1000</f>
        <v>10.799090439228001</v>
      </c>
      <c r="I16" s="65">
        <f>benefs_by_decile!R2/1000</f>
        <v>3.1124818675079995</v>
      </c>
      <c r="K16" s="72" t="s">
        <v>153</v>
      </c>
      <c r="L16" s="70">
        <f>L17/B$26</f>
        <v>0.55171263823744576</v>
      </c>
      <c r="M16" s="71">
        <f>M17/C$26</f>
        <v>0.24668108108108103</v>
      </c>
    </row>
    <row r="17" x14ac:dyDescent="0.3">
      <c r="A17" s="66">
        <v>2</v>
      </c>
      <c r="B17" s="49">
        <f>benefs_by_decile!K3/1000</f>
        <v>16.894322384003992</v>
      </c>
      <c r="C17" s="49">
        <f>benefs_by_decile!L3/1000</f>
        <v>5.1535953672839998</v>
      </c>
      <c r="D17" s="49">
        <f>benefs_by_decile!M3/1000</f>
        <v>0</v>
      </c>
      <c r="E17" s="49">
        <f>benefs_by_decile!N3/1000</f>
        <v>0</v>
      </c>
      <c r="F17" s="49">
        <f>benefs_by_decile!O3/1000</f>
        <v>16.894322384003992</v>
      </c>
      <c r="G17" s="49">
        <f>benefs_by_decile!P3/1000</f>
        <v>5.1535953672839998</v>
      </c>
      <c r="H17" s="49">
        <f>benefs_by_decile!Q3/1000</f>
        <v>16.894322384003992</v>
      </c>
      <c r="I17" s="67">
        <f>benefs_by_decile!R3/1000</f>
        <v>5.1535953672839998</v>
      </c>
      <c r="K17" s="73" t="s">
        <v>146</v>
      </c>
      <c r="L17" s="54">
        <f>SUM(B16:B19)</f>
        <v>55.444123853820003</v>
      </c>
      <c r="M17" s="69">
        <f>SUM(C16:C19)</f>
        <v>24.668499914136</v>
      </c>
    </row>
    <row r="18" x14ac:dyDescent="0.3">
      <c r="A18" s="66">
        <v>3</v>
      </c>
      <c r="B18" s="49">
        <f>benefs_by_decile!K4/1000</f>
        <v>14.300767677456005</v>
      </c>
      <c r="C18" s="49">
        <f>benefs_by_decile!L4/1000</f>
        <v>5.6736036264959999</v>
      </c>
      <c r="D18" s="49">
        <f>benefs_by_decile!M4/1000</f>
        <v>0</v>
      </c>
      <c r="E18" s="49">
        <f>benefs_by_decile!N4/1000</f>
        <v>0</v>
      </c>
      <c r="F18" s="49">
        <f>benefs_by_decile!O4/1000</f>
        <v>14.300767677456005</v>
      </c>
      <c r="G18" s="49">
        <f>benefs_by_decile!P4/1000</f>
        <v>5.6736036264959999</v>
      </c>
      <c r="H18" s="49">
        <f>benefs_by_decile!Q4/1000</f>
        <v>14.300767677456005</v>
      </c>
      <c r="I18" s="67">
        <f>benefs_by_decile!R4/1000</f>
        <v>5.6736036264959999</v>
      </c>
    </row>
    <row r="19" x14ac:dyDescent="0.3">
      <c r="A19" s="66">
        <v>4</v>
      </c>
      <c r="B19" s="49">
        <f>benefs_by_decile!K5/1000</f>
        <v>13.449943353131999</v>
      </c>
      <c r="C19" s="49">
        <f>benefs_by_decile!L5/1000</f>
        <v>10.728819052848001</v>
      </c>
      <c r="D19" s="49">
        <f>benefs_by_decile!M5/1000</f>
        <v>0</v>
      </c>
      <c r="E19" s="49">
        <f>benefs_by_decile!N5/1000</f>
        <v>0</v>
      </c>
      <c r="F19" s="49">
        <f>benefs_by_decile!O5/1000</f>
        <v>13.449943353131999</v>
      </c>
      <c r="G19" s="49">
        <f>benefs_by_decile!P5/1000</f>
        <v>10.728819052848001</v>
      </c>
      <c r="H19" s="49">
        <f>benefs_by_decile!Q5/1000</f>
        <v>13.449943353131999</v>
      </c>
      <c r="I19" s="67">
        <f>benefs_by_decile!R5/1000</f>
        <v>10.728819052848001</v>
      </c>
    </row>
    <row r="20" x14ac:dyDescent="0.3">
      <c r="A20" s="66">
        <v>5</v>
      </c>
      <c r="B20" s="49">
        <f>benefs_by_decile!K6/1000</f>
        <v>11.495317713515995</v>
      </c>
      <c r="C20" s="49">
        <f>benefs_by_decile!L6/1000</f>
        <v>8.6444616229920008</v>
      </c>
      <c r="D20" s="49">
        <f>benefs_by_decile!M6/1000</f>
        <v>0</v>
      </c>
      <c r="E20" s="49">
        <f>benefs_by_decile!N6/1000</f>
        <v>0</v>
      </c>
      <c r="F20" s="49">
        <f>benefs_by_decile!O6/1000</f>
        <v>11.495317713515995</v>
      </c>
      <c r="G20" s="49">
        <f>benefs_by_decile!P6/1000</f>
        <v>8.6444616229920008</v>
      </c>
      <c r="H20" s="49">
        <f>benefs_by_decile!Q6/1000</f>
        <v>11.495317713515995</v>
      </c>
      <c r="I20" s="67">
        <f>benefs_by_decile!R6/1000</f>
        <v>8.6444616229920008</v>
      </c>
    </row>
    <row r="21" x14ac:dyDescent="0.3">
      <c r="A21" s="66">
        <v>6</v>
      </c>
      <c r="B21" s="49">
        <f>benefs_by_decile!K7/1000</f>
        <v>8.4952700642160011</v>
      </c>
      <c r="C21" s="49">
        <f>benefs_by_decile!L7/1000</f>
        <v>11.881269789480003</v>
      </c>
      <c r="D21" s="49">
        <f>benefs_by_decile!M7/1000</f>
        <v>0</v>
      </c>
      <c r="E21" s="49">
        <f>benefs_by_decile!N7/1000</f>
        <v>0</v>
      </c>
      <c r="F21" s="49">
        <f>benefs_by_decile!O7/1000</f>
        <v>8.4952700642160011</v>
      </c>
      <c r="G21" s="49">
        <f>benefs_by_decile!P7/1000</f>
        <v>11.881269789480003</v>
      </c>
      <c r="H21" s="49">
        <f>benefs_by_decile!Q7/1000</f>
        <v>8.4952700642160011</v>
      </c>
      <c r="I21" s="67">
        <f>benefs_by_decile!R7/1000</f>
        <v>11.881269789480003</v>
      </c>
    </row>
    <row r="22" x14ac:dyDescent="0.3">
      <c r="A22" s="66">
        <v>7</v>
      </c>
      <c r="B22" s="49">
        <f>benefs_by_decile!K8/1000</f>
        <v>12.354790823855998</v>
      </c>
      <c r="C22" s="49">
        <f>benefs_by_decile!L8/1000</f>
        <v>11.685591005868002</v>
      </c>
      <c r="D22" s="49">
        <f>benefs_by_decile!M8/1000</f>
        <v>0</v>
      </c>
      <c r="E22" s="49">
        <f>benefs_by_decile!N8/1000</f>
        <v>0</v>
      </c>
      <c r="F22" s="49">
        <f>benefs_by_decile!O8/1000</f>
        <v>12.354790823855998</v>
      </c>
      <c r="G22" s="49">
        <f>benefs_by_decile!P8/1000</f>
        <v>11.685591005868002</v>
      </c>
      <c r="H22" s="49">
        <f>benefs_by_decile!Q8/1000</f>
        <v>12.354790823855998</v>
      </c>
      <c r="I22" s="67">
        <f>benefs_by_decile!R8/1000</f>
        <v>11.685591005868002</v>
      </c>
    </row>
    <row r="23" x14ac:dyDescent="0.3">
      <c r="A23" s="66">
        <v>8</v>
      </c>
      <c r="B23" s="49">
        <f>benefs_by_decile!K9/1000</f>
        <v>4.2627704076359993</v>
      </c>
      <c r="C23" s="49">
        <f>benefs_by_decile!L9/1000</f>
        <v>15.975388869804004</v>
      </c>
      <c r="D23" s="49">
        <f>benefs_by_decile!M9/1000</f>
        <v>0</v>
      </c>
      <c r="E23" s="49">
        <f>benefs_by_decile!N9/1000</f>
        <v>0</v>
      </c>
      <c r="F23" s="49">
        <f>benefs_by_decile!O9/1000</f>
        <v>4.2627704076359993</v>
      </c>
      <c r="G23" s="49">
        <f>benefs_by_decile!P9/1000</f>
        <v>15.975388869804004</v>
      </c>
      <c r="H23" s="49">
        <f>benefs_by_decile!Q9/1000</f>
        <v>4.2627704076359993</v>
      </c>
      <c r="I23" s="67">
        <f>benefs_by_decile!R9/1000</f>
        <v>15.975388869804004</v>
      </c>
    </row>
    <row r="24" x14ac:dyDescent="0.3">
      <c r="A24" s="66">
        <v>9</v>
      </c>
      <c r="B24" s="49">
        <f>benefs_by_decile!K10/1000</f>
        <v>3.7405999519199997</v>
      </c>
      <c r="C24" s="49">
        <f>benefs_by_decile!L10/1000</f>
        <v>12.326682269304001</v>
      </c>
      <c r="D24" s="49">
        <f>benefs_by_decile!M10/1000</f>
        <v>0</v>
      </c>
      <c r="E24" s="49">
        <f>benefs_by_decile!N10/1000</f>
        <v>0</v>
      </c>
      <c r="F24" s="49">
        <f>benefs_by_decile!O10/1000</f>
        <v>3.7405999519199997</v>
      </c>
      <c r="G24" s="49">
        <f>benefs_by_decile!P10/1000</f>
        <v>12.326682269304001</v>
      </c>
      <c r="H24" s="49">
        <f>benefs_by_decile!Q10/1000</f>
        <v>3.7405999519199997</v>
      </c>
      <c r="I24" s="67">
        <f>benefs_by_decile!R10/1000</f>
        <v>12.326682269304001</v>
      </c>
    </row>
    <row r="25" x14ac:dyDescent="0.3">
      <c r="A25" s="68" t="s">
        <v>149</v>
      </c>
      <c r="B25" s="55">
        <f>benefs_by_decile!K11/1000</f>
        <v>4.7016962979479997</v>
      </c>
      <c r="C25" s="55">
        <f>benefs_by_decile!L11/1000</f>
        <v>14.819694838415998</v>
      </c>
      <c r="D25" s="55">
        <f>benefs_by_decile!M11/1000</f>
        <v>0</v>
      </c>
      <c r="E25" s="55">
        <f>benefs_by_decile!N11/1000</f>
        <v>0</v>
      </c>
      <c r="F25" s="55">
        <f>benefs_by_decile!O11/1000</f>
        <v>4.7016962979479997</v>
      </c>
      <c r="G25" s="55">
        <f>benefs_by_decile!P11/1000</f>
        <v>14.819694838415998</v>
      </c>
      <c r="H25" s="55">
        <f>benefs_by_decile!Q11/1000</f>
        <v>4.7016962979479997</v>
      </c>
      <c r="I25" s="69">
        <f>benefs_by_decile!R11/1000</f>
        <v>14.819694838415998</v>
      </c>
    </row>
    <row r="26" x14ac:dyDescent="0.3">
      <c r="B26" s="74">
        <f>SUM(B16:B25)</f>
        <v>100.49456911291199</v>
      </c>
      <c r="C26" s="75">
        <f>SUM(C16:C25)</f>
        <v>100.00158831000002</v>
      </c>
      <c r="D26" s="39"/>
      <c r="E26" s="39"/>
      <c r="F26" s="39"/>
      <c r="G26" s="39"/>
      <c r="H26" s="39"/>
      <c r="I26" s="39"/>
    </row>
    <row r="27" x14ac:dyDescent="0.3">
      <c r="B27" s="40"/>
      <c r="C27" s="40"/>
    </row>
  </sheetData>
  <mergeCells count="3">
    <mergeCell ref="F1:I1"/>
    <mergeCell ref="B14:I14"/>
    <mergeCell ref="L14:M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558E-7C7B-420F-9944-128E702D35A2}">
  <dimension ref="B2:M64"/>
  <sheetViews>
    <sheetView zoomScale="70" zoomScaleNormal="70" workbookViewId="0">
      <pane ySplit="4" topLeftCell="A5" activePane="bottomLeft" state="frozen"/>
      <selection pane="bottomLeft" activeCell="C12" sqref="C12"/>
    </sheetView>
  </sheetViews>
  <sheetFormatPr baseColWidth="10" defaultColWidth="19.44140625" defaultRowHeight="14.4" x14ac:dyDescent="0.3"/>
  <cols>
    <col min="1" max="1" width="1.6640625" customWidth="true"/>
    <col min="2" max="2" width="29.44140625" bestFit="true" customWidth="true"/>
    <col min="4" max="4" width="15" customWidth="true"/>
    <col min="5" max="5" width="14.33203125" bestFit="true" customWidth="true"/>
    <col min="6" max="6" width="22.21875" customWidth="true"/>
    <col min="7" max="12" width="24.109375" customWidth="true"/>
  </cols>
  <sheetData>
    <row r="2" ht="20.4" x14ac:dyDescent="0.35">
      <c r="B2" s="26" t="s">
        <v>5</v>
      </c>
      <c r="C2" s="26"/>
      <c r="D2" s="26"/>
      <c r="E2" s="26"/>
      <c r="F2" s="18"/>
    </row>
    <row r="3" ht="15" thickBot="true" x14ac:dyDescent="0.35">
      <c r="B3" s="1"/>
      <c r="C3" s="2"/>
      <c r="D3" s="1"/>
      <c r="E3" s="3"/>
      <c r="F3" s="3"/>
      <c r="H3" s="27" t="s">
        <v>1</v>
      </c>
      <c r="I3" s="28"/>
      <c r="J3" s="29"/>
      <c r="K3" s="27" t="s">
        <v>2</v>
      </c>
      <c r="L3" s="28"/>
      <c r="M3" s="29"/>
    </row>
    <row r="4" ht="28.2" thickTop="true" x14ac:dyDescent="0.3">
      <c r="B4" s="4" t="s">
        <v>6</v>
      </c>
      <c r="C4" s="5" t="s">
        <v>7</v>
      </c>
      <c r="D4" s="6" t="s">
        <v>8</v>
      </c>
      <c r="E4" s="6" t="s">
        <v>9</v>
      </c>
      <c r="F4" s="5" t="s">
        <v>83</v>
      </c>
      <c r="G4" s="5" t="s">
        <v>81</v>
      </c>
      <c r="H4" s="21" t="s">
        <v>80</v>
      </c>
      <c r="I4" s="22" t="s">
        <v>84</v>
      </c>
      <c r="J4" s="23" t="s">
        <v>79</v>
      </c>
      <c r="K4" s="21" t="s">
        <v>80</v>
      </c>
      <c r="L4" s="22" t="s">
        <v>84</v>
      </c>
      <c r="M4" s="23" t="s">
        <v>79</v>
      </c>
    </row>
    <row r="5" ht="15.6" x14ac:dyDescent="0.3">
      <c r="B5" s="3" t="s">
        <v>10</v>
      </c>
      <c r="C5" s="7">
        <v>24903.490148093035</v>
      </c>
      <c r="D5" s="8">
        <v>100000</v>
      </c>
      <c r="E5" s="9">
        <v>11</v>
      </c>
      <c r="F5" s="9">
        <f>IFERROR(VLOOKUP(E5,benefs_by_dep!$A$1:$D$46,3,FALSE),-1)</f>
        <v>33202.689515424005</v>
      </c>
      <c r="G5" s="7">
        <f>IFERROR(VLOOKUP(E5,benefs_by_dep!$A$1:$D$46,4,FALSE),"")</f>
        <v>33287.015179080001</v>
      </c>
      <c r="H5" s="7">
        <f>IFERROR(VLOOKUP(E5,benefs_by_dep!$A$1:$C$46,2,FALSE),"")</f>
        <v>24686.878584420003</v>
      </c>
      <c r="I5" s="19">
        <f t="shared" ref="I5:I36" si="0">IFERROR(H5/G5,"")</f>
        <v>0.74163689509581043</v>
      </c>
      <c r="J5" s="7">
        <f t="shared" ref="J5:J8" si="1">IFERROR(H5-F5,0)</f>
        <v>-8515.8109310040018</v>
      </c>
      <c r="K5" s="7">
        <f>IFERROR(VLOOKUP(E5,benefs_by_dep!$A$1:$G$46,5,FALSE),"")</f>
        <v>24686.878584420003</v>
      </c>
      <c r="L5" s="19">
        <f>IFERROR(K5/G5,"")</f>
        <v>0.74163689509581043</v>
      </c>
      <c r="M5" s="7">
        <f>IFERROR(K5-F5,0)</f>
        <v>-8515.8109310040018</v>
      </c>
    </row>
    <row r="6" ht="15.6" x14ac:dyDescent="0.3">
      <c r="B6" s="3" t="s">
        <v>11</v>
      </c>
      <c r="C6" s="7">
        <v>9022.6982013731194</v>
      </c>
      <c r="D6" s="8">
        <v>100000</v>
      </c>
      <c r="E6" s="9">
        <v>12</v>
      </c>
      <c r="F6" s="9">
        <f>IFERROR(VLOOKUP(E6,benefs_by_dep!$A$1:$D$46,3,FALSE),-1)</f>
        <v>12111.543717156001</v>
      </c>
      <c r="G6" s="7">
        <f>IFERROR(VLOOKUP(E6,benefs_by_dep!$A$1:$D$46,4,FALSE),"")</f>
        <v>11816.403894359999</v>
      </c>
      <c r="H6" s="7">
        <f>IFERROR(VLOOKUP(E6,benefs_by_dep!$A$1:$C$46,2,FALSE),"")</f>
        <v>8721.2195988839994</v>
      </c>
      <c r="I6" s="19">
        <f t="shared" si="0"/>
        <v>0.73806038426349496</v>
      </c>
      <c r="J6" s="7">
        <f t="shared" si="1"/>
        <v>-3390.3241182720012</v>
      </c>
      <c r="K6" s="7">
        <f>IFERROR(VLOOKUP(E6,benefs_by_dep!$A$1:$G$46,5,FALSE),"")</f>
        <v>8721.2195988839994</v>
      </c>
      <c r="L6" s="19">
        <f t="shared" ref="L6:L63" si="2">IFERROR(K6/G6,"")</f>
        <v>0.73806038426349496</v>
      </c>
      <c r="M6" s="7">
        <f t="shared" ref="M6:M63" si="3">IFERROR(K6-F6,0)</f>
        <v>-3390.3241182720012</v>
      </c>
    </row>
    <row r="7" ht="15.6" x14ac:dyDescent="0.3">
      <c r="B7" s="3" t="s">
        <v>12</v>
      </c>
      <c r="C7" s="7">
        <v>4853.9501048546399</v>
      </c>
      <c r="D7" s="8">
        <v>100000</v>
      </c>
      <c r="E7" s="9">
        <v>13</v>
      </c>
      <c r="F7" s="9">
        <f>IFERROR(VLOOKUP(E7,benefs_by_dep!$A$1:$D$46,3,FALSE),-1)</f>
        <v>6326.5869707039992</v>
      </c>
      <c r="G7" s="7">
        <f>IFERROR(VLOOKUP(E7,benefs_by_dep!$A$1:$D$46,4,FALSE),"")</f>
        <v>6356.8577217599986</v>
      </c>
      <c r="H7" s="7">
        <f>IFERROR(VLOOKUP(E7,benefs_by_dep!$A$1:$C$46,2,FALSE),"")</f>
        <v>4717.9127717279989</v>
      </c>
      <c r="I7" s="19">
        <f t="shared" si="0"/>
        <v>0.7421768707482993</v>
      </c>
      <c r="J7" s="7">
        <f t="shared" si="1"/>
        <v>-1608.6741989760003</v>
      </c>
      <c r="K7" s="7">
        <f>IFERROR(VLOOKUP(E7,benefs_by_dep!$A$1:$G$46,5,FALSE),"")</f>
        <v>4717.9127717279989</v>
      </c>
      <c r="L7" s="19">
        <f t="shared" si="2"/>
        <v>0.7421768707482993</v>
      </c>
      <c r="M7" s="7">
        <f t="shared" si="3"/>
        <v>-1608.6741989760003</v>
      </c>
    </row>
    <row r="8" ht="15.6" x14ac:dyDescent="0.3">
      <c r="B8" s="3" t="s">
        <v>13</v>
      </c>
      <c r="C8" s="7">
        <v>6122.3584027288307</v>
      </c>
      <c r="D8" s="8">
        <v>100000</v>
      </c>
      <c r="E8" s="9">
        <v>14</v>
      </c>
      <c r="F8" s="9">
        <f>IFERROR(VLOOKUP(E8,benefs_by_dep!$A$1:$D$46,3,FALSE),-1)</f>
        <v>7927.6934819159997</v>
      </c>
      <c r="G8" s="7">
        <f>IFERROR(VLOOKUP(E8,benefs_by_dep!$A$1:$D$46,4,FALSE),"")</f>
        <v>8375.268158244</v>
      </c>
      <c r="H8" s="7">
        <f>IFERROR(VLOOKUP(E8,benefs_by_dep!$A$1:$C$46,2,FALSE),"")</f>
        <v>5927.661715715999</v>
      </c>
      <c r="I8" s="19">
        <f t="shared" si="0"/>
        <v>0.70775784174519152</v>
      </c>
      <c r="J8" s="7">
        <f t="shared" si="1"/>
        <v>-2000.0317662000007</v>
      </c>
      <c r="K8" s="7">
        <f>IFERROR(VLOOKUP(E8,benefs_by_dep!$A$1:$G$46,5,FALSE),"")</f>
        <v>5927.661715715999</v>
      </c>
      <c r="L8" s="19">
        <f t="shared" si="2"/>
        <v>0.70775784174519152</v>
      </c>
      <c r="M8" s="7">
        <f t="shared" si="3"/>
        <v>-2000.0317662000007</v>
      </c>
    </row>
    <row r="9" ht="15.6" x14ac:dyDescent="0.3">
      <c r="B9" s="10" t="s">
        <v>14</v>
      </c>
      <c r="C9" s="7">
        <v>44902.496857049628</v>
      </c>
      <c r="D9" s="8">
        <v>100000</v>
      </c>
      <c r="E9" s="9"/>
      <c r="F9" s="9">
        <f>IFERROR(VLOOKUP(E9,benefs_by_dep!$A$1:$D$46,3,FALSE),-1)</f>
        <v>-1</v>
      </c>
      <c r="G9" s="7" t="str">
        <f>IFERROR(VLOOKUP(E9,benefs_by_dep!$A$1:$D$46,4,FALSE),"")</f>
        <v/>
      </c>
      <c r="H9" s="7" t="str">
        <f>IFERROR(VLOOKUP(E9,benefs_by_dep!$A$1:$C$46,2,FALSE),"")</f>
        <v/>
      </c>
      <c r="I9" s="19" t="str">
        <f t="shared" si="0"/>
        <v/>
      </c>
      <c r="J9" s="7">
        <f>IFERROR(H9-F9,0)</f>
        <v>0</v>
      </c>
      <c r="K9" s="7" t="str">
        <f>IFERROR(VLOOKUP(E9,benefs_by_dep!$A$1:$G$46,5,FALSE),"")</f>
        <v/>
      </c>
      <c r="L9" s="19" t="str">
        <f t="shared" si="2"/>
        <v/>
      </c>
      <c r="M9" s="7">
        <f t="shared" si="3"/>
        <v>0</v>
      </c>
    </row>
    <row r="10" ht="15.6" x14ac:dyDescent="0.3">
      <c r="B10" s="3" t="s">
        <v>15</v>
      </c>
      <c r="C10" s="7">
        <v>9990.4585310517668</v>
      </c>
      <c r="D10" s="8">
        <v>100000</v>
      </c>
      <c r="E10" s="9">
        <v>21</v>
      </c>
      <c r="F10" s="9">
        <f>IFERROR(VLOOKUP(E10,benefs_by_dep!$A$1:$D$46,3,FALSE),-1)</f>
        <v>13325.617054151995</v>
      </c>
      <c r="G10" s="7">
        <f>IFERROR(VLOOKUP(E10,benefs_by_dep!$A$1:$D$46,4,FALSE),"")</f>
        <v>13325.617054151995</v>
      </c>
      <c r="H10" s="7">
        <f>IFERROR(VLOOKUP(E10,benefs_by_dep!$A$1:$C$46,2,FALSE),"")</f>
        <v>9932.0496411239983</v>
      </c>
      <c r="I10" s="19">
        <f t="shared" si="0"/>
        <v>0.7453350640921631</v>
      </c>
      <c r="J10" s="7">
        <f t="shared" ref="J10:J63" si="4">IFERROR(H10-F10,0)</f>
        <v>-3393.5674130279967</v>
      </c>
      <c r="K10" s="7">
        <f>IFERROR(VLOOKUP(E10,benefs_by_dep!$A$1:$G$46,5,FALSE),"")</f>
        <v>9932.0496411239983</v>
      </c>
      <c r="L10" s="19">
        <f t="shared" si="2"/>
        <v>0.7453350640921631</v>
      </c>
      <c r="M10" s="7">
        <f t="shared" si="3"/>
        <v>-3393.5674130279967</v>
      </c>
    </row>
    <row r="11" ht="15.6" x14ac:dyDescent="0.3">
      <c r="B11" s="3" t="s">
        <v>16</v>
      </c>
      <c r="C11" s="7">
        <v>2016.3769023938185</v>
      </c>
      <c r="D11" s="8">
        <v>100000</v>
      </c>
      <c r="E11" s="9">
        <v>22</v>
      </c>
      <c r="F11" s="9">
        <f>IFERROR(VLOOKUP(E11,benefs_by_dep!$A$1:$D$46,3,FALSE),-1)</f>
        <v>2648.6907174000003</v>
      </c>
      <c r="G11" s="7">
        <f>IFERROR(VLOOKUP(E11,benefs_by_dep!$A$1:$D$46,4,FALSE),"")</f>
        <v>2648.6907174000003</v>
      </c>
      <c r="H11" s="7">
        <f>IFERROR(VLOOKUP(E11,benefs_by_dep!$A$1:$C$46,2,FALSE),"")</f>
        <v>2006.5183557119999</v>
      </c>
      <c r="I11" s="19">
        <f t="shared" si="0"/>
        <v>0.75755102040816313</v>
      </c>
      <c r="J11" s="7">
        <f t="shared" si="4"/>
        <v>-642.17236168800036</v>
      </c>
      <c r="K11" s="7">
        <f>IFERROR(VLOOKUP(E11,benefs_by_dep!$A$1:$G$46,5,FALSE),"")</f>
        <v>2006.5183557119999</v>
      </c>
      <c r="L11" s="19">
        <f t="shared" si="2"/>
        <v>0.75755102040816313</v>
      </c>
      <c r="M11" s="7">
        <f t="shared" si="3"/>
        <v>-642.17236168800036</v>
      </c>
    </row>
    <row r="12" ht="15.6" x14ac:dyDescent="0.3">
      <c r="B12" s="3" t="s">
        <v>17</v>
      </c>
      <c r="C12" s="7">
        <v>4686.572515032065</v>
      </c>
      <c r="D12" s="8">
        <v>100000</v>
      </c>
      <c r="E12" s="9">
        <v>23</v>
      </c>
      <c r="F12" s="9">
        <f>IFERROR(VLOOKUP(E12,benefs_by_dep!$A$1:$D$46,3,FALSE),-1)</f>
        <v>6175.2332154239994</v>
      </c>
      <c r="G12" s="7">
        <f>IFERROR(VLOOKUP(E12,benefs_by_dep!$A$1:$D$46,4,FALSE),"")</f>
        <v>6312.5326934280029</v>
      </c>
      <c r="H12" s="7">
        <f>IFERROR(VLOOKUP(E12,benefs_by_dep!$A$1:$C$46,2,FALSE),"")</f>
        <v>4742.7780315240007</v>
      </c>
      <c r="I12" s="19">
        <f t="shared" si="0"/>
        <v>0.75132728206884714</v>
      </c>
      <c r="J12" s="7">
        <f t="shared" si="4"/>
        <v>-1432.4551838999987</v>
      </c>
      <c r="K12" s="7">
        <f>IFERROR(VLOOKUP(E12,benefs_by_dep!$A$1:$G$46,5,FALSE),"")</f>
        <v>4742.7780315240007</v>
      </c>
      <c r="L12" s="19">
        <f t="shared" si="2"/>
        <v>0.75132728206884714</v>
      </c>
      <c r="M12" s="7">
        <f t="shared" si="3"/>
        <v>-1432.4551838999987</v>
      </c>
    </row>
    <row r="13" ht="15.6" x14ac:dyDescent="0.3">
      <c r="B13" s="10" t="s">
        <v>18</v>
      </c>
      <c r="C13" s="7">
        <v>16693.407948477648</v>
      </c>
      <c r="D13" s="8">
        <v>100000</v>
      </c>
      <c r="E13" s="9"/>
      <c r="F13" s="9">
        <f>IFERROR(VLOOKUP(E13,benefs_by_dep!$A$1:$D$46,3,FALSE),-1)</f>
        <v>-1</v>
      </c>
      <c r="G13" s="7" t="str">
        <f>IFERROR(VLOOKUP(E13,benefs_by_dep!$A$1:$D$46,4,FALSE),"")</f>
        <v/>
      </c>
      <c r="H13" s="7" t="str">
        <f>IFERROR(VLOOKUP(E13,benefs_by_dep!$A$1:$C$46,2,FALSE),"")</f>
        <v/>
      </c>
      <c r="I13" s="19" t="str">
        <f t="shared" si="0"/>
        <v/>
      </c>
      <c r="J13" s="7">
        <f t="shared" si="4"/>
        <v>0</v>
      </c>
      <c r="K13" s="7" t="str">
        <f>IFERROR(VLOOKUP(E13,benefs_by_dep!$A$1:$G$46,5,FALSE),"")</f>
        <v/>
      </c>
      <c r="L13" s="19" t="str">
        <f t="shared" si="2"/>
        <v/>
      </c>
      <c r="M13" s="7">
        <f t="shared" si="3"/>
        <v>0</v>
      </c>
    </row>
    <row r="14" ht="15.6" x14ac:dyDescent="0.3">
      <c r="B14" s="3" t="s">
        <v>19</v>
      </c>
      <c r="C14" s="7">
        <v>1937.2545081186204</v>
      </c>
      <c r="D14" s="8">
        <v>100000</v>
      </c>
      <c r="E14" s="9">
        <v>31</v>
      </c>
      <c r="F14" s="9">
        <f>IFERROR(VLOOKUP(E14,benefs_by_dep!$A$1:$D$46,3,FALSE),-1)</f>
        <v>2430.3088704960001</v>
      </c>
      <c r="G14" s="7">
        <f>IFERROR(VLOOKUP(E14,benefs_by_dep!$A$1:$D$46,4,FALSE),"")</f>
        <v>2511.3912393959999</v>
      </c>
      <c r="H14" s="7">
        <f>IFERROR(VLOOKUP(E14,benefs_by_dep!$A$1:$C$46,2,FALSE),"")</f>
        <v>1791.3798035639998</v>
      </c>
      <c r="I14" s="19">
        <f t="shared" si="0"/>
        <v>0.71330176495910458</v>
      </c>
      <c r="J14" s="7">
        <f t="shared" si="4"/>
        <v>-638.9290669320003</v>
      </c>
      <c r="K14" s="7">
        <f>IFERROR(VLOOKUP(E14,benefs_by_dep!$A$1:$G$46,5,FALSE),"")</f>
        <v>1791.3798035639998</v>
      </c>
      <c r="L14" s="19">
        <f t="shared" si="2"/>
        <v>0.71330176495910458</v>
      </c>
      <c r="M14" s="7">
        <f t="shared" si="3"/>
        <v>-638.9290669320003</v>
      </c>
    </row>
    <row r="15" ht="15.6" x14ac:dyDescent="0.3">
      <c r="B15" s="3" t="s">
        <v>20</v>
      </c>
      <c r="C15" s="7">
        <v>3331.9764486777872</v>
      </c>
      <c r="D15" s="8">
        <v>100000</v>
      </c>
      <c r="E15" s="9">
        <v>32</v>
      </c>
      <c r="F15" s="9">
        <f>IFERROR(VLOOKUP(E15,benefs_by_dep!$A$1:$D$46,3,FALSE),-1)</f>
        <v>4571.9645077080004</v>
      </c>
      <c r="G15" s="7">
        <f>IFERROR(VLOOKUP(E15,benefs_by_dep!$A$1:$D$46,4,FALSE),"")</f>
        <v>4483.3144510440006</v>
      </c>
      <c r="H15" s="7">
        <f>IFERROR(VLOOKUP(E15,benefs_by_dep!$A$1:$C$46,2,FALSE),"")</f>
        <v>3341.6746969320002</v>
      </c>
      <c r="I15" s="19">
        <f t="shared" si="0"/>
        <v>0.74535809018567634</v>
      </c>
      <c r="J15" s="7">
        <f t="shared" si="4"/>
        <v>-1230.2898107760002</v>
      </c>
      <c r="K15" s="7">
        <f>IFERROR(VLOOKUP(E15,benefs_by_dep!$A$1:$G$46,5,FALSE),"")</f>
        <v>3341.6746969320002</v>
      </c>
      <c r="L15" s="19">
        <f t="shared" si="2"/>
        <v>0.74535809018567634</v>
      </c>
      <c r="M15" s="7">
        <f t="shared" si="3"/>
        <v>-1230.2898107760002</v>
      </c>
    </row>
    <row r="16" ht="15.6" x14ac:dyDescent="0.3">
      <c r="B16" s="3" t="s">
        <v>21</v>
      </c>
      <c r="C16" s="7">
        <v>7526.8772936060423</v>
      </c>
      <c r="D16" s="8">
        <v>100000</v>
      </c>
      <c r="E16" s="9">
        <v>33</v>
      </c>
      <c r="F16" s="9">
        <f>IFERROR(VLOOKUP(E16,benefs_by_dep!$A$1:$D$46,3,FALSE),-1)</f>
        <v>9697.4513204399991</v>
      </c>
      <c r="G16" s="7">
        <f>IFERROR(VLOOKUP(E16,benefs_by_dep!$A$1:$D$46,4,FALSE),"")</f>
        <v>10332.055994363998</v>
      </c>
      <c r="H16" s="7">
        <f>IFERROR(VLOOKUP(E16,benefs_by_dep!$A$1:$C$46,2,FALSE),"")</f>
        <v>7227.1418146199994</v>
      </c>
      <c r="I16" s="19">
        <f t="shared" si="0"/>
        <v>0.699487286805483</v>
      </c>
      <c r="J16" s="7">
        <f t="shared" si="4"/>
        <v>-2470.3095058199997</v>
      </c>
      <c r="K16" s="7">
        <f>IFERROR(VLOOKUP(E16,benefs_by_dep!$A$1:$G$46,5,FALSE),"")</f>
        <v>7227.1418146199994</v>
      </c>
      <c r="L16" s="19">
        <f t="shared" si="2"/>
        <v>0.699487286805483</v>
      </c>
      <c r="M16" s="7">
        <f t="shared" si="3"/>
        <v>-2470.3095058199997</v>
      </c>
    </row>
    <row r="17" ht="15.6" x14ac:dyDescent="0.3">
      <c r="B17" s="10" t="s">
        <v>22</v>
      </c>
      <c r="C17" s="7">
        <v>12796.108250402449</v>
      </c>
      <c r="D17" s="8">
        <v>100000</v>
      </c>
      <c r="E17" s="9"/>
      <c r="F17" s="9">
        <f>IFERROR(VLOOKUP(E17,benefs_by_dep!$A$1:$D$46,3,FALSE),-1)</f>
        <v>-1</v>
      </c>
      <c r="G17" s="7" t="str">
        <f>IFERROR(VLOOKUP(E17,benefs_by_dep!$A$1:$D$46,4,FALSE),"")</f>
        <v/>
      </c>
      <c r="H17" s="7" t="str">
        <f>IFERROR(VLOOKUP(E17,benefs_by_dep!$A$1:$C$46,2,FALSE),"")</f>
        <v/>
      </c>
      <c r="I17" s="19" t="str">
        <f t="shared" si="0"/>
        <v/>
      </c>
      <c r="J17" s="7">
        <f t="shared" si="4"/>
        <v>0</v>
      </c>
      <c r="K17" s="7" t="str">
        <f>IFERROR(VLOOKUP(E17,benefs_by_dep!$A$1:$G$46,5,FALSE),"")</f>
        <v/>
      </c>
      <c r="L17" s="19" t="str">
        <f t="shared" si="2"/>
        <v/>
      </c>
      <c r="M17" s="7">
        <f t="shared" si="3"/>
        <v>0</v>
      </c>
    </row>
    <row r="18" ht="15.6" x14ac:dyDescent="0.3">
      <c r="B18" s="3" t="s">
        <v>23</v>
      </c>
      <c r="C18" s="7">
        <v>6059.591806545367</v>
      </c>
      <c r="D18" s="8">
        <v>100000</v>
      </c>
      <c r="E18" s="9">
        <v>41</v>
      </c>
      <c r="F18" s="9">
        <f>IFERROR(VLOOKUP(E18,benefs_by_dep!$A$1:$D$46,3,FALSE),-1)</f>
        <v>8183.9137676399969</v>
      </c>
      <c r="G18" s="7">
        <f>IFERROR(VLOOKUP(E18,benefs_by_dep!$A$1:$D$46,4,FALSE),"")</f>
        <v>8006.6136543119983</v>
      </c>
      <c r="H18" s="7">
        <f>IFERROR(VLOOKUP(E18,benefs_by_dep!$A$1:$C$46,2,FALSE),"")</f>
        <v>6156.8545451399978</v>
      </c>
      <c r="I18" s="19">
        <f t="shared" si="0"/>
        <v>0.76897110450985673</v>
      </c>
      <c r="J18" s="7">
        <f t="shared" si="4"/>
        <v>-2027.0592224999991</v>
      </c>
      <c r="K18" s="7">
        <f>IFERROR(VLOOKUP(E18,benefs_by_dep!$A$1:$G$46,5,FALSE),"")</f>
        <v>6156.8545451399978</v>
      </c>
      <c r="L18" s="19">
        <f t="shared" si="2"/>
        <v>0.76897110450985673</v>
      </c>
      <c r="M18" s="7">
        <f t="shared" si="3"/>
        <v>-2027.0592224999991</v>
      </c>
    </row>
    <row r="19" ht="15.6" x14ac:dyDescent="0.3">
      <c r="B19" s="3" t="s">
        <v>24</v>
      </c>
      <c r="C19" s="7">
        <v>7273.0793327590263</v>
      </c>
      <c r="D19" s="8">
        <v>100000</v>
      </c>
      <c r="E19" s="9">
        <v>42</v>
      </c>
      <c r="F19" s="9">
        <f>IFERROR(VLOOKUP(E19,benefs_by_dep!$A$1:$D$46,3,FALSE),-1)</f>
        <v>9630.4232288159983</v>
      </c>
      <c r="G19" s="7">
        <f>IFERROR(VLOOKUP(E19,benefs_by_dep!$A$1:$D$46,4,FALSE),"")</f>
        <v>9576.3683162159978</v>
      </c>
      <c r="H19" s="7">
        <f>IFERROR(VLOOKUP(E19,benefs_by_dep!$A$1:$C$46,2,FALSE),"")</f>
        <v>7193.627768807999</v>
      </c>
      <c r="I19" s="19">
        <f t="shared" si="0"/>
        <v>0.75118536915782352</v>
      </c>
      <c r="J19" s="7">
        <f t="shared" si="4"/>
        <v>-2436.7954600079993</v>
      </c>
      <c r="K19" s="7">
        <f>IFERROR(VLOOKUP(E19,benefs_by_dep!$A$1:$G$46,5,FALSE),"")</f>
        <v>7193.627768807999</v>
      </c>
      <c r="L19" s="19">
        <f t="shared" si="2"/>
        <v>0.75118536915782352</v>
      </c>
      <c r="M19" s="7">
        <f t="shared" si="3"/>
        <v>-2436.7954600079993</v>
      </c>
    </row>
    <row r="20" ht="15.6" x14ac:dyDescent="0.3">
      <c r="B20" s="3" t="s">
        <v>25</v>
      </c>
      <c r="C20" s="7">
        <v>2056.7767004855509</v>
      </c>
      <c r="D20" s="8">
        <v>100000</v>
      </c>
      <c r="E20" s="9">
        <v>43</v>
      </c>
      <c r="F20" s="9">
        <f>IFERROR(VLOOKUP(E20,benefs_by_dep!$A$1:$D$46,3,FALSE),-1)</f>
        <v>2768.6926233720001</v>
      </c>
      <c r="G20" s="7">
        <f>IFERROR(VLOOKUP(E20,benefs_by_dep!$A$1:$D$46,4,FALSE),"")</f>
        <v>2741.6651670720003</v>
      </c>
      <c r="H20" s="7">
        <f>IFERROR(VLOOKUP(E20,benefs_by_dep!$A$1:$C$46,2,FALSE),"")</f>
        <v>1938.4091658360001</v>
      </c>
      <c r="I20" s="19">
        <f t="shared" si="0"/>
        <v>0.70701892744479489</v>
      </c>
      <c r="J20" s="7">
        <f t="shared" si="4"/>
        <v>-830.28345753600001</v>
      </c>
      <c r="K20" s="7">
        <f>IFERROR(VLOOKUP(E20,benefs_by_dep!$A$1:$G$46,5,FALSE),"")</f>
        <v>1938.4091658360001</v>
      </c>
      <c r="L20" s="19">
        <f t="shared" si="2"/>
        <v>0.70701892744479489</v>
      </c>
      <c r="M20" s="7">
        <f t="shared" si="3"/>
        <v>-830.28345753600001</v>
      </c>
    </row>
    <row r="21" ht="15.6" x14ac:dyDescent="0.3">
      <c r="B21" s="10" t="s">
        <v>26</v>
      </c>
      <c r="C21" s="7">
        <v>15389.447839789946</v>
      </c>
      <c r="D21" s="8">
        <v>100000</v>
      </c>
      <c r="E21" s="9"/>
      <c r="F21" s="9">
        <f>IFERROR(VLOOKUP(E21,benefs_by_dep!$A$1:$D$46,3,FALSE),-1)</f>
        <v>-1</v>
      </c>
      <c r="G21" s="7" t="str">
        <f>IFERROR(VLOOKUP(E21,benefs_by_dep!$A$1:$D$46,4,FALSE),"")</f>
        <v/>
      </c>
      <c r="H21" s="7" t="str">
        <f>IFERROR(VLOOKUP(E21,benefs_by_dep!$A$1:$C$46,2,FALSE),"")</f>
        <v/>
      </c>
      <c r="I21" s="19" t="str">
        <f t="shared" si="0"/>
        <v/>
      </c>
      <c r="J21" s="7">
        <f t="shared" si="4"/>
        <v>0</v>
      </c>
      <c r="K21" s="7" t="str">
        <f>IFERROR(VLOOKUP(E21,benefs_by_dep!$A$1:$G$46,5,FALSE),"")</f>
        <v/>
      </c>
      <c r="L21" s="19" t="str">
        <f t="shared" si="2"/>
        <v/>
      </c>
      <c r="M21" s="7">
        <f t="shared" si="3"/>
        <v>0</v>
      </c>
    </row>
    <row r="22" ht="15.6" x14ac:dyDescent="0.3">
      <c r="B22" s="3" t="s">
        <v>27</v>
      </c>
      <c r="C22" s="7">
        <v>1169.0278539170388</v>
      </c>
      <c r="D22" s="8">
        <v>100000</v>
      </c>
      <c r="E22" s="9">
        <v>51</v>
      </c>
      <c r="F22" s="9">
        <f>IFERROR(VLOOKUP(E22,benefs_by_dep!$A$1:$D$46,3,FALSE),-1)</f>
        <v>1543.8083038559998</v>
      </c>
      <c r="G22" s="7">
        <f>IFERROR(VLOOKUP(E22,benefs_by_dep!$A$1:$D$46,4,FALSE),"")</f>
        <v>1617.3229849919999</v>
      </c>
      <c r="H22" s="7">
        <f>IFERROR(VLOOKUP(E22,benefs_by_dep!$A$1:$C$46,2,FALSE),"")</f>
        <v>1240.0196950439999</v>
      </c>
      <c r="I22" s="19">
        <f t="shared" si="0"/>
        <v>0.76671122994652408</v>
      </c>
      <c r="J22" s="7">
        <f t="shared" si="4"/>
        <v>-303.78860881199989</v>
      </c>
      <c r="K22" s="7">
        <f>IFERROR(VLOOKUP(E22,benefs_by_dep!$A$1:$G$46,5,FALSE),"")</f>
        <v>1240.0196950439999</v>
      </c>
      <c r="L22" s="19">
        <f t="shared" si="2"/>
        <v>0.76671122994652408</v>
      </c>
      <c r="M22" s="7">
        <f t="shared" si="3"/>
        <v>-303.78860881199989</v>
      </c>
    </row>
    <row r="23" ht="15.6" x14ac:dyDescent="0.3">
      <c r="B23" s="3" t="s">
        <v>28</v>
      </c>
      <c r="C23" s="7">
        <v>23456.400048729131</v>
      </c>
      <c r="D23" s="8">
        <v>100000</v>
      </c>
      <c r="E23" s="9">
        <v>52</v>
      </c>
      <c r="F23" s="9">
        <f>IFERROR(VLOOKUP(E23,benefs_by_dep!$A$1:$D$46,3,FALSE),-1)</f>
        <v>31311.848672676027</v>
      </c>
      <c r="G23" s="7">
        <f>IFERROR(VLOOKUP(E23,benefs_by_dep!$A$1:$D$46,4,FALSE),"")</f>
        <v>31342.119423732034</v>
      </c>
      <c r="H23" s="7">
        <f>IFERROR(VLOOKUP(E23,benefs_by_dep!$A$1:$C$46,2,FALSE),"")</f>
        <v>23423.074727832023</v>
      </c>
      <c r="I23" s="19">
        <f t="shared" si="0"/>
        <v>0.74733537994550026</v>
      </c>
      <c r="J23" s="7">
        <f t="shared" si="4"/>
        <v>-7888.7739448440043</v>
      </c>
      <c r="K23" s="7">
        <f>IFERROR(VLOOKUP(E23,benefs_by_dep!$A$1:$G$46,5,FALSE),"")</f>
        <v>23423.074727832023</v>
      </c>
      <c r="L23" s="19">
        <f t="shared" si="2"/>
        <v>0.74733537994550026</v>
      </c>
      <c r="M23" s="7">
        <f t="shared" si="3"/>
        <v>-7888.7739448440043</v>
      </c>
    </row>
    <row r="24" ht="15.6" x14ac:dyDescent="0.3">
      <c r="B24" s="3" t="s">
        <v>29</v>
      </c>
      <c r="C24" s="7">
        <v>1299.7915959659247</v>
      </c>
      <c r="D24" s="8">
        <v>100000</v>
      </c>
      <c r="E24" s="9">
        <v>53</v>
      </c>
      <c r="F24" s="9">
        <f>IFERROR(VLOOKUP(E24,benefs_by_dep!$A$1:$D$46,3,FALSE),-1)</f>
        <v>1633.5394587720002</v>
      </c>
      <c r="G24" s="7">
        <f>IFERROR(VLOOKUP(E24,benefs_by_dep!$A$1:$D$46,4,FALSE),"")</f>
        <v>1633.5394587720002</v>
      </c>
      <c r="H24" s="7">
        <f>IFERROR(VLOOKUP(E24,benefs_by_dep!$A$1:$C$46,2,FALSE),"")</f>
        <v>1318.9398674400002</v>
      </c>
      <c r="I24" s="19">
        <f t="shared" si="0"/>
        <v>0.80741230972865652</v>
      </c>
      <c r="J24" s="7">
        <f t="shared" si="4"/>
        <v>-314.59959133200005</v>
      </c>
      <c r="K24" s="7">
        <f>IFERROR(VLOOKUP(E24,benefs_by_dep!$A$1:$G$46,5,FALSE),"")</f>
        <v>1318.9398674400002</v>
      </c>
      <c r="L24" s="19">
        <f t="shared" si="2"/>
        <v>0.80741230972865652</v>
      </c>
      <c r="M24" s="7">
        <f t="shared" si="3"/>
        <v>-314.59959133200005</v>
      </c>
    </row>
    <row r="25" ht="15.6" x14ac:dyDescent="0.3">
      <c r="B25" s="3" t="s">
        <v>30</v>
      </c>
      <c r="C25" s="7">
        <v>6446.3785591232236</v>
      </c>
      <c r="D25" s="8">
        <v>100000</v>
      </c>
      <c r="E25" s="9">
        <v>54</v>
      </c>
      <c r="F25" s="9">
        <f>IFERROR(VLOOKUP(E25,benefs_by_dep!$A$1:$D$46,3,FALSE),-1)</f>
        <v>8549.3249768160003</v>
      </c>
      <c r="G25" s="7">
        <f>IFERROR(VLOOKUP(E25,benefs_by_dep!$A$1:$D$46,4,FALSE),"")</f>
        <v>8566.6225488480013</v>
      </c>
      <c r="H25" s="7">
        <f>IFERROR(VLOOKUP(E25,benefs_by_dep!$A$1:$C$46,2,FALSE),"")</f>
        <v>6365.506507776</v>
      </c>
      <c r="I25" s="19">
        <f t="shared" si="0"/>
        <v>0.74305906108026243</v>
      </c>
      <c r="J25" s="7">
        <f t="shared" si="4"/>
        <v>-2183.8184690400003</v>
      </c>
      <c r="K25" s="7">
        <f>IFERROR(VLOOKUP(E25,benefs_by_dep!$A$1:$G$46,5,FALSE),"")</f>
        <v>6365.506507776</v>
      </c>
      <c r="L25" s="19">
        <f t="shared" si="2"/>
        <v>0.74305906108026243</v>
      </c>
      <c r="M25" s="7">
        <f t="shared" si="3"/>
        <v>-2183.8184690400003</v>
      </c>
    </row>
    <row r="26" ht="15.6" x14ac:dyDescent="0.3">
      <c r="B26" s="10" t="s">
        <v>31</v>
      </c>
      <c r="C26" s="7">
        <v>32371.598057735322</v>
      </c>
      <c r="D26" s="8">
        <v>100000</v>
      </c>
      <c r="E26" s="9"/>
      <c r="F26" s="9">
        <f>IFERROR(VLOOKUP(E26,benefs_by_dep!$A$1:$D$46,3,FALSE),-1)</f>
        <v>-1</v>
      </c>
      <c r="G26" s="7" t="str">
        <f>IFERROR(VLOOKUP(E26,benefs_by_dep!$A$1:$D$46,4,FALSE),"")</f>
        <v/>
      </c>
      <c r="H26" s="7" t="str">
        <f>IFERROR(VLOOKUP(E26,benefs_by_dep!$A$1:$C$46,2,FALSE),"")</f>
        <v/>
      </c>
      <c r="I26" s="19" t="str">
        <f t="shared" si="0"/>
        <v/>
      </c>
      <c r="J26" s="7">
        <f t="shared" si="4"/>
        <v>0</v>
      </c>
      <c r="K26" s="7" t="str">
        <f>IFERROR(VLOOKUP(E26,benefs_by_dep!$A$1:$G$46,5,FALSE),"")</f>
        <v/>
      </c>
      <c r="L26" s="19" t="str">
        <f t="shared" si="2"/>
        <v/>
      </c>
      <c r="M26" s="7">
        <f t="shared" si="3"/>
        <v>0</v>
      </c>
    </row>
    <row r="27" ht="15.6" x14ac:dyDescent="0.3">
      <c r="B27" s="3" t="s">
        <v>32</v>
      </c>
      <c r="C27" s="7">
        <v>14705.690430817691</v>
      </c>
      <c r="D27" s="8">
        <v>100000</v>
      </c>
      <c r="E27" s="9">
        <v>61</v>
      </c>
      <c r="F27" s="9">
        <f>IFERROR(VLOOKUP(E27,benefs_by_dep!$A$1:$D$46,3,FALSE),-1)</f>
        <v>19665.177203879983</v>
      </c>
      <c r="G27" s="7">
        <f>IFERROR(VLOOKUP(E27,benefs_by_dep!$A$1:$D$46,4,FALSE),"")</f>
        <v>19584.094834979987</v>
      </c>
      <c r="H27" s="7">
        <f>IFERROR(VLOOKUP(E27,benefs_by_dep!$A$1:$C$46,2,FALSE),"")</f>
        <v>14710.503914963991</v>
      </c>
      <c r="I27" s="19">
        <f t="shared" si="0"/>
        <v>0.75114545956389733</v>
      </c>
      <c r="J27" s="7">
        <f t="shared" si="4"/>
        <v>-4954.6732889159921</v>
      </c>
      <c r="K27" s="7">
        <f>IFERROR(VLOOKUP(E27,benefs_by_dep!$A$1:$G$46,5,FALSE),"")</f>
        <v>14710.503914963991</v>
      </c>
      <c r="L27" s="19">
        <f t="shared" si="2"/>
        <v>0.75114545956389733</v>
      </c>
      <c r="M27" s="7">
        <f t="shared" si="3"/>
        <v>-4954.6732889159921</v>
      </c>
    </row>
    <row r="28" ht="15.6" x14ac:dyDescent="0.3">
      <c r="B28" s="3" t="s">
        <v>33</v>
      </c>
      <c r="C28" s="7">
        <v>12409.479120439259</v>
      </c>
      <c r="D28" s="8">
        <v>100000</v>
      </c>
      <c r="E28" s="9">
        <v>62</v>
      </c>
      <c r="F28" s="9">
        <f>IFERROR(VLOOKUP(E28,benefs_by_dep!$A$1:$D$46,3,FALSE),-1)</f>
        <v>16507.289209788003</v>
      </c>
      <c r="G28" s="7">
        <f>IFERROR(VLOOKUP(E28,benefs_by_dep!$A$1:$D$46,4,FALSE),"")</f>
        <v>16597.020364704003</v>
      </c>
      <c r="H28" s="7">
        <f>IFERROR(VLOOKUP(E28,benefs_by_dep!$A$1:$C$46,2,FALSE),"")</f>
        <v>12446.684175276001</v>
      </c>
      <c r="I28" s="19">
        <f t="shared" si="0"/>
        <v>0.74993486190724323</v>
      </c>
      <c r="J28" s="7">
        <f t="shared" si="4"/>
        <v>-4060.605034512002</v>
      </c>
      <c r="K28" s="7">
        <f>IFERROR(VLOOKUP(E28,benefs_by_dep!$A$1:$G$46,5,FALSE),"")</f>
        <v>12446.684175276001</v>
      </c>
      <c r="L28" s="19">
        <f t="shared" si="2"/>
        <v>0.74993486190724323</v>
      </c>
      <c r="M28" s="7">
        <f t="shared" si="3"/>
        <v>-4060.605034512002</v>
      </c>
    </row>
    <row r="29" ht="15.6" x14ac:dyDescent="0.3">
      <c r="B29" s="3" t="s">
        <v>34</v>
      </c>
      <c r="C29" s="7">
        <v>1302.5231720790805</v>
      </c>
      <c r="D29" s="8">
        <v>100000</v>
      </c>
      <c r="E29" s="9">
        <v>63</v>
      </c>
      <c r="F29" s="9">
        <f>IFERROR(VLOOKUP(E29,benefs_by_dep!$A$1:$D$46,3,FALSE),-1)</f>
        <v>1825.9749476279999</v>
      </c>
      <c r="G29" s="7">
        <f>IFERROR(VLOOKUP(E29,benefs_by_dep!$A$1:$D$46,4,FALSE),"")</f>
        <v>1790.298705312</v>
      </c>
      <c r="H29" s="7">
        <f>IFERROR(VLOOKUP(E29,benefs_by_dep!$A$1:$C$46,2,FALSE),"")</f>
        <v>1383.8057625599999</v>
      </c>
      <c r="I29" s="19">
        <f t="shared" si="0"/>
        <v>0.77294685990338163</v>
      </c>
      <c r="J29" s="7">
        <f t="shared" si="4"/>
        <v>-442.16918506799993</v>
      </c>
      <c r="K29" s="7">
        <f>IFERROR(VLOOKUP(E29,benefs_by_dep!$A$1:$G$46,5,FALSE),"")</f>
        <v>1383.8057625599999</v>
      </c>
      <c r="L29" s="19">
        <f t="shared" si="2"/>
        <v>0.77294685990338163</v>
      </c>
      <c r="M29" s="7">
        <f t="shared" si="3"/>
        <v>-442.16918506799993</v>
      </c>
    </row>
    <row r="30" ht="15.6" x14ac:dyDescent="0.3">
      <c r="B30" s="10" t="s">
        <v>35</v>
      </c>
      <c r="C30" s="7">
        <v>28417.692723336029</v>
      </c>
      <c r="D30" s="8">
        <v>100000</v>
      </c>
      <c r="E30" s="9"/>
      <c r="F30" s="9">
        <f>IFERROR(VLOOKUP(E30,benefs_by_dep!$A$1:$D$46,3,FALSE),-1)</f>
        <v>-1</v>
      </c>
      <c r="G30" s="7" t="str">
        <f>IFERROR(VLOOKUP(E30,benefs_by_dep!$A$1:$D$46,4,FALSE),"")</f>
        <v/>
      </c>
      <c r="H30" s="7" t="str">
        <f>IFERROR(VLOOKUP(E30,benefs_by_dep!$A$1:$C$46,2,FALSE),"")</f>
        <v/>
      </c>
      <c r="I30" s="19" t="str">
        <f t="shared" si="0"/>
        <v/>
      </c>
      <c r="J30" s="7">
        <f t="shared" si="4"/>
        <v>0</v>
      </c>
      <c r="K30" s="7" t="str">
        <f>IFERROR(VLOOKUP(E30,benefs_by_dep!$A$1:$G$46,5,FALSE),"")</f>
        <v/>
      </c>
      <c r="L30" s="19" t="str">
        <f t="shared" si="2"/>
        <v/>
      </c>
      <c r="M30" s="7">
        <f t="shared" si="3"/>
        <v>0</v>
      </c>
    </row>
    <row r="31" ht="15.6" x14ac:dyDescent="0.3">
      <c r="B31" s="3" t="s">
        <v>36</v>
      </c>
      <c r="C31" s="7">
        <v>15743.954542685848</v>
      </c>
      <c r="D31" s="8">
        <v>100000</v>
      </c>
      <c r="E31" s="9">
        <v>71</v>
      </c>
      <c r="F31" s="9">
        <f>IFERROR(VLOOKUP(E31,benefs_by_dep!$A$1:$D$46,3,FALSE),-1)</f>
        <v>20837.087709048003</v>
      </c>
      <c r="G31" s="7">
        <f>IFERROR(VLOOKUP(E31,benefs_by_dep!$A$1:$D$46,4,FALSE),"")</f>
        <v>20838.1688073</v>
      </c>
      <c r="H31" s="7">
        <f>IFERROR(VLOOKUP(E31,benefs_by_dep!$A$1:$C$46,2,FALSE),"")</f>
        <v>15656.464885464004</v>
      </c>
      <c r="I31" s="19">
        <f t="shared" si="0"/>
        <v>0.7513359273670559</v>
      </c>
      <c r="J31" s="7">
        <f t="shared" si="4"/>
        <v>-5180.622823583999</v>
      </c>
      <c r="K31" s="7">
        <f>IFERROR(VLOOKUP(E31,benefs_by_dep!$A$1:$G$46,5,FALSE),"")</f>
        <v>15656.464885464004</v>
      </c>
      <c r="L31" s="19">
        <f t="shared" si="2"/>
        <v>0.7513359273670559</v>
      </c>
      <c r="M31" s="7">
        <f t="shared" si="3"/>
        <v>-5180.622823583999</v>
      </c>
    </row>
    <row r="32" ht="15.6" x14ac:dyDescent="0.3">
      <c r="B32" s="3" t="s">
        <v>37</v>
      </c>
      <c r="C32" s="7">
        <v>9137.770294376136</v>
      </c>
      <c r="D32" s="8">
        <v>100000</v>
      </c>
      <c r="E32" s="9">
        <v>72</v>
      </c>
      <c r="F32" s="9">
        <f>IFERROR(VLOOKUP(E32,benefs_by_dep!$A$1:$D$46,3,FALSE),-1)</f>
        <v>12214.248051095999</v>
      </c>
      <c r="G32" s="7">
        <f>IFERROR(VLOOKUP(E32,benefs_by_dep!$A$1:$D$46,4,FALSE),"")</f>
        <v>11951.54117586</v>
      </c>
      <c r="H32" s="7">
        <f>IFERROR(VLOOKUP(E32,benefs_by_dep!$A$1:$C$46,2,FALSE),"")</f>
        <v>9016.3594216800011</v>
      </c>
      <c r="I32" s="19">
        <f t="shared" si="0"/>
        <v>0.75440976933514259</v>
      </c>
      <c r="J32" s="7">
        <f t="shared" si="4"/>
        <v>-3197.8886294159984</v>
      </c>
      <c r="K32" s="7">
        <f>IFERROR(VLOOKUP(E32,benefs_by_dep!$A$1:$G$46,5,FALSE),"")</f>
        <v>9016.3594216800011</v>
      </c>
      <c r="L32" s="19">
        <f t="shared" si="2"/>
        <v>0.75440976933514259</v>
      </c>
      <c r="M32" s="7">
        <f t="shared" si="3"/>
        <v>-3197.8886294159984</v>
      </c>
    </row>
    <row r="33" ht="15.6" x14ac:dyDescent="0.3">
      <c r="B33" s="3" t="s">
        <v>38</v>
      </c>
      <c r="C33" s="7">
        <v>14760.611202478223</v>
      </c>
      <c r="D33" s="8">
        <v>100000</v>
      </c>
      <c r="E33" s="9">
        <v>73</v>
      </c>
      <c r="F33" s="9">
        <f>IFERROR(VLOOKUP(E33,benefs_by_dep!$A$1:$D$46,3,FALSE),-1)</f>
        <v>19686.799168919999</v>
      </c>
      <c r="G33" s="7">
        <f>IFERROR(VLOOKUP(E33,benefs_by_dep!$A$1:$D$46,4,FALSE),"")</f>
        <v>19460.849634251997</v>
      </c>
      <c r="H33" s="7">
        <f>IFERROR(VLOOKUP(E33,benefs_by_dep!$A$1:$C$46,2,FALSE),"")</f>
        <v>14628.340447812001</v>
      </c>
      <c r="I33" s="19">
        <f t="shared" si="0"/>
        <v>0.75168046219654483</v>
      </c>
      <c r="J33" s="7">
        <f t="shared" si="4"/>
        <v>-5058.4587211079979</v>
      </c>
      <c r="K33" s="7">
        <f>IFERROR(VLOOKUP(E33,benefs_by_dep!$A$1:$G$46,5,FALSE),"")</f>
        <v>14628.340447812001</v>
      </c>
      <c r="L33" s="19">
        <f t="shared" si="2"/>
        <v>0.75168046219654483</v>
      </c>
      <c r="M33" s="7">
        <f t="shared" si="3"/>
        <v>-5058.4587211079979</v>
      </c>
    </row>
    <row r="34" ht="15.6" x14ac:dyDescent="0.3">
      <c r="B34" s="10" t="s">
        <v>39</v>
      </c>
      <c r="C34" s="7">
        <v>39642.336039540205</v>
      </c>
      <c r="D34" s="8">
        <v>100000</v>
      </c>
      <c r="E34" s="9"/>
      <c r="F34" s="9">
        <f>IFERROR(VLOOKUP(E34,benefs_by_dep!$A$1:$D$46,3,FALSE),-1)</f>
        <v>-1</v>
      </c>
      <c r="G34" s="7" t="str">
        <f>IFERROR(VLOOKUP(E34,benefs_by_dep!$A$1:$D$46,4,FALSE),"")</f>
        <v/>
      </c>
      <c r="H34" s="7" t="str">
        <f>IFERROR(VLOOKUP(E34,benefs_by_dep!$A$1:$C$46,2,FALSE),"")</f>
        <v/>
      </c>
      <c r="I34" s="19" t="str">
        <f t="shared" si="0"/>
        <v/>
      </c>
      <c r="J34" s="7">
        <f t="shared" si="4"/>
        <v>0</v>
      </c>
      <c r="K34" s="7" t="str">
        <f>IFERROR(VLOOKUP(E34,benefs_by_dep!$A$1:$G$46,5,FALSE),"")</f>
        <v/>
      </c>
      <c r="L34" s="19" t="str">
        <f t="shared" si="2"/>
        <v/>
      </c>
      <c r="M34" s="7">
        <f t="shared" si="3"/>
        <v>0</v>
      </c>
    </row>
    <row r="35" ht="15.6" x14ac:dyDescent="0.3">
      <c r="B35" s="3" t="s">
        <v>40</v>
      </c>
      <c r="C35" s="7">
        <v>1914.2235609810218</v>
      </c>
      <c r="D35" s="8">
        <v>100000</v>
      </c>
      <c r="E35" s="9">
        <v>81</v>
      </c>
      <c r="F35" s="9">
        <f>IFERROR(VLOOKUP(E35,benefs_by_dep!$A$1:$D$46,3,FALSE),-1)</f>
        <v>2538.4186956960002</v>
      </c>
      <c r="G35" s="7">
        <f>IFERROR(VLOOKUP(E35,benefs_by_dep!$A$1:$D$46,4,FALSE),"")</f>
        <v>2593.5547065480005</v>
      </c>
      <c r="H35" s="7">
        <f>IFERROR(VLOOKUP(E35,benefs_by_dep!$A$1:$C$46,2,FALSE),"")</f>
        <v>1831.3804388880003</v>
      </c>
      <c r="I35" s="19">
        <f t="shared" si="0"/>
        <v>0.70612755314714459</v>
      </c>
      <c r="J35" s="7">
        <f t="shared" si="4"/>
        <v>-707.03825680799991</v>
      </c>
      <c r="K35" s="7">
        <f>IFERROR(VLOOKUP(E35,benefs_by_dep!$A$1:$G$46,5,FALSE),"")</f>
        <v>1831.3804388880003</v>
      </c>
      <c r="L35" s="19">
        <f t="shared" si="2"/>
        <v>0.70612755314714459</v>
      </c>
      <c r="M35" s="7">
        <f t="shared" si="3"/>
        <v>-707.03825680799991</v>
      </c>
    </row>
    <row r="36" ht="15.6" x14ac:dyDescent="0.3">
      <c r="B36" s="3" t="s">
        <v>41</v>
      </c>
      <c r="C36" s="7">
        <v>3815.6859929864854</v>
      </c>
      <c r="D36" s="8">
        <v>100000</v>
      </c>
      <c r="E36" s="9">
        <v>82</v>
      </c>
      <c r="F36" s="9">
        <f>IFERROR(VLOOKUP(E36,benefs_by_dep!$A$1:$D$46,3,FALSE),-1)</f>
        <v>5271.4350767519991</v>
      </c>
      <c r="G36" s="7">
        <f>IFERROR(VLOOKUP(E36,benefs_by_dep!$A$1:$D$46,4,FALSE),"")</f>
        <v>5175.2173323239995</v>
      </c>
      <c r="H36" s="7">
        <f>IFERROR(VLOOKUP(E36,benefs_by_dep!$A$1:$C$46,2,FALSE),"")</f>
        <v>3610.8681616799995</v>
      </c>
      <c r="I36" s="19">
        <f t="shared" si="0"/>
        <v>0.69772299979110086</v>
      </c>
      <c r="J36" s="7">
        <f t="shared" si="4"/>
        <v>-1660.5669150719996</v>
      </c>
      <c r="K36" s="7">
        <f>IFERROR(VLOOKUP(E36,benefs_by_dep!$A$1:$G$46,5,FALSE),"")</f>
        <v>3610.8681616799995</v>
      </c>
      <c r="L36" s="19">
        <f t="shared" si="2"/>
        <v>0.69772299979110086</v>
      </c>
      <c r="M36" s="7">
        <f t="shared" si="3"/>
        <v>-1660.5669150719996</v>
      </c>
    </row>
    <row r="37" ht="15.6" x14ac:dyDescent="0.3">
      <c r="B37" s="3" t="s">
        <v>42</v>
      </c>
      <c r="C37" s="7">
        <v>3682.0330522097797</v>
      </c>
      <c r="D37" s="8">
        <v>100000</v>
      </c>
      <c r="E37" s="9">
        <v>83</v>
      </c>
      <c r="F37" s="9">
        <f>IFERROR(VLOOKUP(E37,benefs_by_dep!$A$1:$D$46,3,FALSE),-1)</f>
        <v>4885.483000788</v>
      </c>
      <c r="G37" s="7">
        <f>IFERROR(VLOOKUP(E37,benefs_by_dep!$A$1:$D$46,4,FALSE),"")</f>
        <v>4903.861671071998</v>
      </c>
      <c r="H37" s="7">
        <f>IFERROR(VLOOKUP(E37,benefs_by_dep!$A$1:$C$46,2,FALSE),"")</f>
        <v>3579.5163123719994</v>
      </c>
      <c r="I37" s="19">
        <f t="shared" ref="I37:I62" si="5">IFERROR(H37/G37,"")</f>
        <v>0.7299382716049384</v>
      </c>
      <c r="J37" s="7">
        <f t="shared" si="4"/>
        <v>-1305.9666884160006</v>
      </c>
      <c r="K37" s="7">
        <f>IFERROR(VLOOKUP(E37,benefs_by_dep!$A$1:$G$46,5,FALSE),"")</f>
        <v>3579.5163123719994</v>
      </c>
      <c r="L37" s="19">
        <f t="shared" si="2"/>
        <v>0.7299382716049384</v>
      </c>
      <c r="M37" s="7">
        <f t="shared" si="3"/>
        <v>-1305.9666884160006</v>
      </c>
    </row>
    <row r="38" ht="15.6" x14ac:dyDescent="0.3">
      <c r="B38" s="10" t="s">
        <v>43</v>
      </c>
      <c r="C38" s="7">
        <v>9411.9426061772865</v>
      </c>
      <c r="D38" s="8">
        <v>100000</v>
      </c>
      <c r="E38" s="9"/>
      <c r="F38" s="9">
        <f>IFERROR(VLOOKUP(E38,benefs_by_dep!$A$1:$D$46,3,FALSE),-1)</f>
        <v>-1</v>
      </c>
      <c r="G38" s="7" t="str">
        <f>IFERROR(VLOOKUP(E38,benefs_by_dep!$A$1:$D$46,4,FALSE),"")</f>
        <v/>
      </c>
      <c r="H38" s="7" t="str">
        <f>IFERROR(VLOOKUP(E38,benefs_by_dep!$A$1:$C$46,2,FALSE),"")</f>
        <v/>
      </c>
      <c r="I38" s="19" t="str">
        <f t="shared" si="5"/>
        <v/>
      </c>
      <c r="J38" s="7">
        <f t="shared" si="4"/>
        <v>0</v>
      </c>
      <c r="K38" s="7" t="str">
        <f>IFERROR(VLOOKUP(E38,benefs_by_dep!$A$1:$G$46,5,FALSE),"")</f>
        <v/>
      </c>
      <c r="L38" s="19" t="str">
        <f t="shared" si="2"/>
        <v/>
      </c>
      <c r="M38" s="7">
        <f t="shared" si="3"/>
        <v>0</v>
      </c>
    </row>
    <row r="39" ht="15.6" x14ac:dyDescent="0.3">
      <c r="B39" s="3" t="s">
        <v>44</v>
      </c>
      <c r="C39" s="7">
        <v>9166.5383176268915</v>
      </c>
      <c r="D39" s="8">
        <v>100000</v>
      </c>
      <c r="E39" s="9">
        <v>91</v>
      </c>
      <c r="F39" s="9">
        <f>IFERROR(VLOOKUP(E39,benefs_by_dep!$A$1:$D$46,3,FALSE),-1)</f>
        <v>12363.439609871999</v>
      </c>
      <c r="G39" s="7">
        <f>IFERROR(VLOOKUP(E39,benefs_by_dep!$A$1:$D$46,4,FALSE),"")</f>
        <v>12154.787647235999</v>
      </c>
      <c r="H39" s="7">
        <f>IFERROR(VLOOKUP(E39,benefs_by_dep!$A$1:$C$46,2,FALSE),"")</f>
        <v>9164.4698822040009</v>
      </c>
      <c r="I39" s="19">
        <f t="shared" si="5"/>
        <v>0.75398025438050364</v>
      </c>
      <c r="J39" s="7">
        <f t="shared" si="4"/>
        <v>-3198.9697276679981</v>
      </c>
      <c r="K39" s="7">
        <f>IFERROR(VLOOKUP(E39,benefs_by_dep!$A$1:$G$46,5,FALSE),"")</f>
        <v>9164.4698822040009</v>
      </c>
      <c r="L39" s="19">
        <f t="shared" si="2"/>
        <v>0.75398025438050364</v>
      </c>
      <c r="M39" s="7">
        <f t="shared" si="3"/>
        <v>-3198.9697276679981</v>
      </c>
    </row>
    <row r="40" ht="15.6" x14ac:dyDescent="0.3">
      <c r="B40" s="3" t="s">
        <v>45</v>
      </c>
      <c r="C40" s="7">
        <v>11494.132926097058</v>
      </c>
      <c r="D40" s="8">
        <v>100000</v>
      </c>
      <c r="E40" s="9">
        <v>92</v>
      </c>
      <c r="F40" s="9">
        <f>IFERROR(VLOOKUP(E40,benefs_by_dep!$A$1:$D$46,3,FALSE),-1)</f>
        <v>15313.756739579994</v>
      </c>
      <c r="G40" s="7">
        <f>IFERROR(VLOOKUP(E40,benefs_by_dep!$A$1:$D$46,4,FALSE),"")</f>
        <v>15302.945757059995</v>
      </c>
      <c r="H40" s="7">
        <f>IFERROR(VLOOKUP(E40,benefs_by_dep!$A$1:$C$46,2,FALSE),"")</f>
        <v>11507.209794287997</v>
      </c>
      <c r="I40" s="19">
        <f t="shared" si="5"/>
        <v>0.75196043800777113</v>
      </c>
      <c r="J40" s="7">
        <f t="shared" si="4"/>
        <v>-3806.546945291997</v>
      </c>
      <c r="K40" s="7">
        <f>IFERROR(VLOOKUP(E40,benefs_by_dep!$A$1:$G$46,5,FALSE),"")</f>
        <v>11507.209794287997</v>
      </c>
      <c r="L40" s="19">
        <f t="shared" si="2"/>
        <v>0.75196043800777113</v>
      </c>
      <c r="M40" s="7">
        <f t="shared" si="3"/>
        <v>-3806.546945291997</v>
      </c>
    </row>
    <row r="41" ht="15.6" x14ac:dyDescent="0.3">
      <c r="B41" s="3" t="s">
        <v>46</v>
      </c>
      <c r="C41" s="7">
        <v>1430.5553380148103</v>
      </c>
      <c r="D41" s="8">
        <v>100000</v>
      </c>
      <c r="E41" s="9">
        <v>93</v>
      </c>
      <c r="F41" s="9">
        <f>IFERROR(VLOOKUP(E41,benefs_by_dep!$A$1:$D$46,3,FALSE),-1)</f>
        <v>1969.7610151439999</v>
      </c>
      <c r="G41" s="7">
        <f>IFERROR(VLOOKUP(E41,benefs_by_dep!$A$1:$D$46,4,FALSE),"")</f>
        <v>1905.9762182760001</v>
      </c>
      <c r="H41" s="7">
        <f>IFERROR(VLOOKUP(E41,benefs_by_dep!$A$1:$C$46,2,FALSE),"")</f>
        <v>1596.7821182039997</v>
      </c>
      <c r="I41" s="19">
        <f t="shared" si="5"/>
        <v>0.83777651730005653</v>
      </c>
      <c r="J41" s="7">
        <f t="shared" si="4"/>
        <v>-372.97889694000014</v>
      </c>
      <c r="K41" s="7">
        <f>IFERROR(VLOOKUP(E41,benefs_by_dep!$A$1:$G$46,5,FALSE),"")</f>
        <v>1596.7821182039997</v>
      </c>
      <c r="L41" s="19">
        <f t="shared" si="2"/>
        <v>0.83777651730005653</v>
      </c>
      <c r="M41" s="7">
        <f t="shared" si="3"/>
        <v>-372.97889694000014</v>
      </c>
    </row>
    <row r="42" ht="15.6" x14ac:dyDescent="0.3">
      <c r="B42" s="10" t="s">
        <v>47</v>
      </c>
      <c r="C42" s="7">
        <v>22091.226581738763</v>
      </c>
      <c r="D42" s="8">
        <v>100000</v>
      </c>
      <c r="E42" s="9"/>
      <c r="F42" s="9">
        <f>IFERROR(VLOOKUP(E42,benefs_by_dep!$A$1:$D$46,3,FALSE),-1)</f>
        <v>-1</v>
      </c>
      <c r="G42" s="7" t="str">
        <f>IFERROR(VLOOKUP(E42,benefs_by_dep!$A$1:$D$46,4,FALSE),"")</f>
        <v/>
      </c>
      <c r="H42" s="7" t="str">
        <f>IFERROR(VLOOKUP(E42,benefs_by_dep!$A$1:$C$46,2,FALSE),"")</f>
        <v/>
      </c>
      <c r="I42" s="19" t="str">
        <f t="shared" si="5"/>
        <v/>
      </c>
      <c r="J42" s="7">
        <f t="shared" si="4"/>
        <v>0</v>
      </c>
      <c r="K42" s="7" t="str">
        <f>IFERROR(VLOOKUP(E42,benefs_by_dep!$A$1:$G$46,5,FALSE),"")</f>
        <v/>
      </c>
      <c r="L42" s="19" t="str">
        <f t="shared" si="2"/>
        <v/>
      </c>
      <c r="M42" s="7">
        <f t="shared" si="3"/>
        <v>0</v>
      </c>
    </row>
    <row r="43" ht="15.6" x14ac:dyDescent="0.3">
      <c r="B43" s="3" t="s">
        <v>48</v>
      </c>
      <c r="C43" s="7">
        <v>9773.2820807337212</v>
      </c>
      <c r="D43" s="8">
        <v>100000</v>
      </c>
      <c r="E43" s="9">
        <v>101</v>
      </c>
      <c r="F43" s="9">
        <f>IFERROR(VLOOKUP(E43,benefs_by_dep!$A$1:$D$46,3,FALSE),-1)</f>
        <v>12934.259486927998</v>
      </c>
      <c r="G43" s="7">
        <f>IFERROR(VLOOKUP(E43,benefs_by_dep!$A$1:$D$46,4,FALSE),"")</f>
        <v>13087.775438712</v>
      </c>
      <c r="H43" s="7">
        <f>IFERROR(VLOOKUP(E43,benefs_by_dep!$A$1:$C$46,2,FALSE),"")</f>
        <v>9832.5886019400004</v>
      </c>
      <c r="I43" s="19">
        <f t="shared" si="5"/>
        <v>0.75128035684784411</v>
      </c>
      <c r="J43" s="7">
        <f t="shared" si="4"/>
        <v>-3101.6708849879979</v>
      </c>
      <c r="K43" s="7">
        <f>IFERROR(VLOOKUP(E43,benefs_by_dep!$A$1:$G$46,5,FALSE),"")</f>
        <v>9832.5886019400004</v>
      </c>
      <c r="L43" s="19">
        <f t="shared" si="2"/>
        <v>0.75128035684784411</v>
      </c>
      <c r="M43" s="7">
        <f t="shared" si="3"/>
        <v>-3101.6708849879979</v>
      </c>
    </row>
    <row r="44" ht="15.6" x14ac:dyDescent="0.3">
      <c r="B44" s="3" t="s">
        <v>49</v>
      </c>
      <c r="C44" s="7">
        <v>16910.367121761905</v>
      </c>
      <c r="D44" s="8">
        <v>100000</v>
      </c>
      <c r="E44" s="9">
        <v>102</v>
      </c>
      <c r="F44" s="9">
        <f>IFERROR(VLOOKUP(E44,benefs_by_dep!$A$1:$D$46,3,FALSE),-1)</f>
        <v>22498.735722371985</v>
      </c>
      <c r="G44" s="7">
        <f>IFERROR(VLOOKUP(E44,benefs_by_dep!$A$1:$D$46,4,FALSE),"")</f>
        <v>22510.627803143983</v>
      </c>
      <c r="H44" s="7">
        <f>IFERROR(VLOOKUP(E44,benefs_by_dep!$A$1:$C$46,2,FALSE),"")</f>
        <v>16852.159552175995</v>
      </c>
      <c r="I44" s="19">
        <f t="shared" si="5"/>
        <v>0.74863125540293951</v>
      </c>
      <c r="J44" s="7">
        <f t="shared" si="4"/>
        <v>-5646.5761701959891</v>
      </c>
      <c r="K44" s="7">
        <f>IFERROR(VLOOKUP(E44,benefs_by_dep!$A$1:$G$46,5,FALSE),"")</f>
        <v>16852.159552175995</v>
      </c>
      <c r="L44" s="19">
        <f t="shared" si="2"/>
        <v>0.74863125540293951</v>
      </c>
      <c r="M44" s="7">
        <f t="shared" si="3"/>
        <v>-5646.5761701959891</v>
      </c>
    </row>
    <row r="45" ht="15.6" x14ac:dyDescent="0.3">
      <c r="B45" s="3" t="s">
        <v>50</v>
      </c>
      <c r="C45" s="7">
        <v>7061.2420706398307</v>
      </c>
      <c r="D45" s="8">
        <v>100000</v>
      </c>
      <c r="E45" s="9">
        <v>103</v>
      </c>
      <c r="F45" s="9">
        <f>IFERROR(VLOOKUP(E45,benefs_by_dep!$A$1:$D$46,3,FALSE),-1)</f>
        <v>9481.231670039997</v>
      </c>
      <c r="G45" s="7">
        <f>IFERROR(VLOOKUP(E45,benefs_by_dep!$A$1:$D$46,4,FALSE),"")</f>
        <v>9260.6876266319978</v>
      </c>
      <c r="H45" s="7">
        <f>IFERROR(VLOOKUP(E45,benefs_by_dep!$A$1:$C$46,2,FALSE),"")</f>
        <v>6978.4892166599984</v>
      </c>
      <c r="I45" s="19">
        <f t="shared" si="5"/>
        <v>0.75356058837263606</v>
      </c>
      <c r="J45" s="7">
        <f t="shared" si="4"/>
        <v>-2502.7424533799986</v>
      </c>
      <c r="K45" s="7">
        <f>IFERROR(VLOOKUP(E45,benefs_by_dep!$A$1:$G$46,5,FALSE),"")</f>
        <v>6978.4892166599984</v>
      </c>
      <c r="L45" s="19">
        <f t="shared" si="2"/>
        <v>0.75356058837263606</v>
      </c>
      <c r="M45" s="7">
        <f t="shared" si="3"/>
        <v>-2502.7424533799986</v>
      </c>
    </row>
    <row r="46" ht="15.6" x14ac:dyDescent="0.3">
      <c r="B46" s="10" t="s">
        <v>51</v>
      </c>
      <c r="C46" s="7">
        <v>33744.891273135458</v>
      </c>
      <c r="D46" s="8">
        <v>100000</v>
      </c>
      <c r="E46" s="9"/>
      <c r="F46" s="9">
        <f>IFERROR(VLOOKUP(E46,benefs_by_dep!$A$1:$D$46,3,FALSE),-1)</f>
        <v>-1</v>
      </c>
      <c r="G46" s="7" t="str">
        <f>IFERROR(VLOOKUP(E46,benefs_by_dep!$A$1:$D$46,4,FALSE),"")</f>
        <v/>
      </c>
      <c r="H46" s="7" t="str">
        <f>IFERROR(VLOOKUP(E46,benefs_by_dep!$A$1:$C$46,2,FALSE),"")</f>
        <v/>
      </c>
      <c r="I46" s="19" t="str">
        <f t="shared" si="5"/>
        <v/>
      </c>
      <c r="J46" s="7">
        <f t="shared" si="4"/>
        <v>0</v>
      </c>
      <c r="K46" s="7" t="str">
        <f>IFERROR(VLOOKUP(E46,benefs_by_dep!$A$1:$G$46,5,FALSE),"")</f>
        <v/>
      </c>
      <c r="L46" s="19" t="str">
        <f t="shared" si="2"/>
        <v/>
      </c>
      <c r="M46" s="7">
        <f t="shared" si="3"/>
        <v>0</v>
      </c>
    </row>
    <row r="47" ht="15.6" x14ac:dyDescent="0.3">
      <c r="B47" s="3" t="s">
        <v>52</v>
      </c>
      <c r="C47" s="7">
        <v>3854.9151156011526</v>
      </c>
      <c r="D47" s="8">
        <v>100000</v>
      </c>
      <c r="E47" s="9">
        <v>111</v>
      </c>
      <c r="F47" s="9">
        <f>IFERROR(VLOOKUP(E47,benefs_by_dep!$A$1:$D$46,3,FALSE),-1)</f>
        <v>5152.5142690319999</v>
      </c>
      <c r="G47" s="7">
        <f>IFERROR(VLOOKUP(E47,benefs_by_dep!$A$1:$D$46,4,FALSE),"")</f>
        <v>5002.2416120039998</v>
      </c>
      <c r="H47" s="7">
        <f>IFERROR(VLOOKUP(E47,benefs_by_dep!$A$1:$C$46,2,FALSE),"")</f>
        <v>3767.6274082200002</v>
      </c>
      <c r="I47" s="19">
        <f t="shared" si="5"/>
        <v>0.75318781067646434</v>
      </c>
      <c r="J47" s="7">
        <f t="shared" si="4"/>
        <v>-1384.8868608119997</v>
      </c>
      <c r="K47" s="7">
        <f>IFERROR(VLOOKUP(E47,benefs_by_dep!$A$1:$G$46,5,FALSE),"")</f>
        <v>3767.6274082200002</v>
      </c>
      <c r="L47" s="19">
        <f t="shared" si="2"/>
        <v>0.75318781067646434</v>
      </c>
      <c r="M47" s="7">
        <f t="shared" si="3"/>
        <v>-1384.8868608119997</v>
      </c>
    </row>
    <row r="48" ht="15.6" x14ac:dyDescent="0.3">
      <c r="B48" s="3" t="s">
        <v>53</v>
      </c>
      <c r="C48" s="7">
        <v>2333.7219097423454</v>
      </c>
      <c r="D48" s="8">
        <v>100000</v>
      </c>
      <c r="E48" s="9">
        <v>112</v>
      </c>
      <c r="F48" s="9">
        <f>IFERROR(VLOOKUP(E48,benefs_by_dep!$A$1:$D$46,3,FALSE),-1)</f>
        <v>3129.7794395399997</v>
      </c>
      <c r="G48" s="7">
        <f>IFERROR(VLOOKUP(E48,benefs_by_dep!$A$1:$D$46,4,FALSE),"")</f>
        <v>3032.4805968599994</v>
      </c>
      <c r="H48" s="7">
        <f>IFERROR(VLOOKUP(E48,benefs_by_dep!$A$1:$C$46,2,FALSE),"")</f>
        <v>2363.2807788719997</v>
      </c>
      <c r="I48" s="19">
        <f t="shared" si="5"/>
        <v>0.77932263814616765</v>
      </c>
      <c r="J48" s="7">
        <f t="shared" si="4"/>
        <v>-766.49866066799996</v>
      </c>
      <c r="K48" s="7">
        <f>IFERROR(VLOOKUP(E48,benefs_by_dep!$A$1:$G$46,5,FALSE),"")</f>
        <v>2363.2807788719997</v>
      </c>
      <c r="L48" s="19">
        <f t="shared" si="2"/>
        <v>0.77932263814616765</v>
      </c>
      <c r="M48" s="7">
        <f t="shared" si="3"/>
        <v>-766.49866066799996</v>
      </c>
    </row>
    <row r="49" ht="15.6" x14ac:dyDescent="0.3">
      <c r="B49" s="3" t="s">
        <v>54</v>
      </c>
      <c r="C49" s="7">
        <v>196.14561307332863</v>
      </c>
      <c r="D49" s="8">
        <v>100000</v>
      </c>
      <c r="E49" s="9">
        <v>113</v>
      </c>
      <c r="F49" s="9">
        <f>IFERROR(VLOOKUP(E49,benefs_by_dep!$A$1:$D$46,3,FALSE),-1)</f>
        <v>245.409303204</v>
      </c>
      <c r="G49" s="7">
        <f>IFERROR(VLOOKUP(E49,benefs_by_dep!$A$1:$D$46,4,FALSE),"")</f>
        <v>245.409303204</v>
      </c>
      <c r="H49" s="7">
        <f>IFERROR(VLOOKUP(E49,benefs_by_dep!$A$1:$C$46,2,FALSE),"")</f>
        <v>245.409303204</v>
      </c>
      <c r="I49" s="19">
        <f t="shared" si="5"/>
        <v>1</v>
      </c>
      <c r="J49" s="7">
        <f t="shared" si="4"/>
        <v>0</v>
      </c>
      <c r="K49" s="7">
        <f>IFERROR(VLOOKUP(E49,benefs_by_dep!$A$1:$G$46,5,FALSE),"")</f>
        <v>245.409303204</v>
      </c>
      <c r="L49" s="19">
        <f t="shared" si="2"/>
        <v>1</v>
      </c>
      <c r="M49" s="7">
        <f t="shared" si="3"/>
        <v>0</v>
      </c>
    </row>
    <row r="50" ht="15.6" x14ac:dyDescent="0.3">
      <c r="B50" s="10" t="s">
        <v>55</v>
      </c>
      <c r="C50" s="7">
        <v>6384.7826384168266</v>
      </c>
      <c r="D50" s="8">
        <v>100000</v>
      </c>
      <c r="E50" s="9"/>
      <c r="F50" s="9">
        <f>IFERROR(VLOOKUP(E50,benefs_by_dep!$A$1:$D$46,3,FALSE),-1)</f>
        <v>-1</v>
      </c>
      <c r="G50" s="7" t="str">
        <f>IFERROR(VLOOKUP(E50,benefs_by_dep!$A$1:$D$46,4,FALSE),"")</f>
        <v/>
      </c>
      <c r="H50" s="7" t="str">
        <f>IFERROR(VLOOKUP(E50,benefs_by_dep!$A$1:$C$46,2,FALSE),"")</f>
        <v/>
      </c>
      <c r="I50" s="19" t="str">
        <f t="shared" si="5"/>
        <v/>
      </c>
      <c r="J50" s="7">
        <f t="shared" si="4"/>
        <v>0</v>
      </c>
      <c r="K50" s="7" t="str">
        <f>IFERROR(VLOOKUP(E50,benefs_by_dep!$A$1:$G$46,5,FALSE),"")</f>
        <v/>
      </c>
      <c r="L50" s="19" t="str">
        <f t="shared" si="2"/>
        <v/>
      </c>
      <c r="M50" s="7">
        <f t="shared" si="3"/>
        <v>0</v>
      </c>
    </row>
    <row r="51" ht="15.6" x14ac:dyDescent="0.3">
      <c r="B51" s="3" t="s">
        <v>56</v>
      </c>
      <c r="C51" s="7">
        <v>4372.7395341147394</v>
      </c>
      <c r="D51" s="8">
        <v>100000</v>
      </c>
      <c r="E51" s="9">
        <v>121</v>
      </c>
      <c r="F51" s="9">
        <f>IFERROR(VLOOKUP(E51,benefs_by_dep!$A$1:$D$46,3,FALSE),-1)</f>
        <v>5882.2555891319998</v>
      </c>
      <c r="G51" s="7">
        <f>IFERROR(VLOOKUP(E51,benefs_by_dep!$A$1:$D$46,4,FALSE),"")</f>
        <v>5790.3622377119991</v>
      </c>
      <c r="H51" s="7">
        <f>IFERROR(VLOOKUP(E51,benefs_by_dep!$A$1:$C$46,2,FALSE),"")</f>
        <v>4433.5839314519999</v>
      </c>
      <c r="I51" s="19">
        <f t="shared" si="5"/>
        <v>0.76568334578043329</v>
      </c>
      <c r="J51" s="7">
        <f t="shared" si="4"/>
        <v>-1448.67165768</v>
      </c>
      <c r="K51" s="7">
        <f>IFERROR(VLOOKUP(E51,benefs_by_dep!$A$1:$G$46,5,FALSE),"")</f>
        <v>4433.5839314519999</v>
      </c>
      <c r="L51" s="19">
        <f t="shared" si="2"/>
        <v>0.76568334578043329</v>
      </c>
      <c r="M51" s="7">
        <f t="shared" si="3"/>
        <v>-1448.67165768</v>
      </c>
    </row>
    <row r="52" ht="15.6" x14ac:dyDescent="0.3">
      <c r="B52" s="3" t="s">
        <v>57</v>
      </c>
      <c r="C52" s="7">
        <v>1145.6066816204175</v>
      </c>
      <c r="D52" s="8">
        <v>100000</v>
      </c>
      <c r="E52" s="9">
        <v>122</v>
      </c>
      <c r="F52" s="9">
        <f>IFERROR(VLOOKUP(E52,benefs_by_dep!$A$1:$D$46,3,FALSE),-1)</f>
        <v>1595.7010199520003</v>
      </c>
      <c r="G52" s="7">
        <f>IFERROR(VLOOKUP(E52,benefs_by_dep!$A$1:$D$46,4,FALSE),"")</f>
        <v>1608.6741989760003</v>
      </c>
      <c r="H52" s="7">
        <f>IFERROR(VLOOKUP(E52,benefs_by_dep!$A$1:$C$46,2,FALSE),"")</f>
        <v>1139.4775576080001</v>
      </c>
      <c r="I52" s="19">
        <f t="shared" si="5"/>
        <v>0.70833333333333326</v>
      </c>
      <c r="J52" s="7">
        <f t="shared" si="4"/>
        <v>-456.22346234400015</v>
      </c>
      <c r="K52" s="7">
        <f>IFERROR(VLOOKUP(E52,benefs_by_dep!$A$1:$G$46,5,FALSE),"")</f>
        <v>1139.4775576080001</v>
      </c>
      <c r="L52" s="19">
        <f t="shared" si="2"/>
        <v>0.70833333333333326</v>
      </c>
      <c r="M52" s="7">
        <f t="shared" si="3"/>
        <v>-456.22346234400015</v>
      </c>
    </row>
    <row r="53" ht="15.6" x14ac:dyDescent="0.3">
      <c r="B53" s="3" t="s">
        <v>58</v>
      </c>
      <c r="C53" s="7">
        <v>5941.9044387013682</v>
      </c>
      <c r="D53" s="8">
        <v>100000</v>
      </c>
      <c r="E53" s="9">
        <v>123</v>
      </c>
      <c r="F53" s="9">
        <f>IFERROR(VLOOKUP(E53,benefs_by_dep!$A$1:$D$46,3,FALSE),-1)</f>
        <v>7949.3154469560022</v>
      </c>
      <c r="G53" s="7">
        <f>IFERROR(VLOOKUP(E53,benefs_by_dep!$A$1:$D$46,4,FALSE),"")</f>
        <v>7898.5038291120027</v>
      </c>
      <c r="H53" s="7">
        <f>IFERROR(VLOOKUP(E53,benefs_by_dep!$A$1:$C$46,2,FALSE),"")</f>
        <v>6003.3385933560012</v>
      </c>
      <c r="I53" s="19">
        <f t="shared" si="5"/>
        <v>0.76006022447303578</v>
      </c>
      <c r="J53" s="7">
        <f t="shared" si="4"/>
        <v>-1945.976853600001</v>
      </c>
      <c r="K53" s="7">
        <f>IFERROR(VLOOKUP(E53,benefs_by_dep!$A$1:$G$46,5,FALSE),"")</f>
        <v>6003.3385933560012</v>
      </c>
      <c r="L53" s="19">
        <f t="shared" si="2"/>
        <v>0.76006022447303578</v>
      </c>
      <c r="M53" s="7">
        <f t="shared" si="3"/>
        <v>-1945.976853600001</v>
      </c>
    </row>
    <row r="54" ht="15.6" x14ac:dyDescent="0.3">
      <c r="B54" s="3" t="s">
        <v>59</v>
      </c>
      <c r="C54" s="7">
        <v>3483.5460881823165</v>
      </c>
      <c r="D54" s="8">
        <v>100000</v>
      </c>
      <c r="E54" s="9">
        <v>124</v>
      </c>
      <c r="F54" s="9">
        <f>IFERROR(VLOOKUP(E54,benefs_by_dep!$A$1:$D$46,3,FALSE),-1)</f>
        <v>4683.3176276639988</v>
      </c>
      <c r="G54" s="7">
        <f>IFERROR(VLOOKUP(E54,benefs_by_dep!$A$1:$D$46,4,FALSE),"")</f>
        <v>4637.9115010799997</v>
      </c>
      <c r="H54" s="7">
        <f>IFERROR(VLOOKUP(E54,benefs_by_dep!$A$1:$C$46,2,FALSE),"")</f>
        <v>3421.6759675799995</v>
      </c>
      <c r="I54" s="19">
        <f t="shared" si="5"/>
        <v>0.7377622377622377</v>
      </c>
      <c r="J54" s="7">
        <f t="shared" si="4"/>
        <v>-1261.6416600839993</v>
      </c>
      <c r="K54" s="7">
        <f>IFERROR(VLOOKUP(E54,benefs_by_dep!$A$1:$G$46,5,FALSE),"")</f>
        <v>3421.6759675799995</v>
      </c>
      <c r="L54" s="19">
        <f t="shared" si="2"/>
        <v>0.7377622377622377</v>
      </c>
      <c r="M54" s="7">
        <f t="shared" si="3"/>
        <v>-1261.6416600839993</v>
      </c>
    </row>
    <row r="55" ht="15.6" x14ac:dyDescent="0.3">
      <c r="B55" s="10" t="s">
        <v>60</v>
      </c>
      <c r="C55" s="7">
        <v>14943.796742618842</v>
      </c>
      <c r="D55" s="8">
        <v>100000</v>
      </c>
      <c r="E55" s="9"/>
      <c r="F55" s="9">
        <f>IFERROR(VLOOKUP(E55,benefs_by_dep!$A$1:$D$46,3,FALSE),-1)</f>
        <v>-1</v>
      </c>
      <c r="G55" s="7" t="str">
        <f>IFERROR(VLOOKUP(E55,benefs_by_dep!$A$1:$D$46,4,FALSE),"")</f>
        <v/>
      </c>
      <c r="H55" s="7" t="str">
        <f>IFERROR(VLOOKUP(E55,benefs_by_dep!$A$1:$C$46,2,FALSE),"")</f>
        <v/>
      </c>
      <c r="I55" s="19" t="str">
        <f t="shared" si="5"/>
        <v/>
      </c>
      <c r="J55" s="7">
        <f t="shared" si="4"/>
        <v>0</v>
      </c>
      <c r="K55" s="7" t="str">
        <f>IFERROR(VLOOKUP(E55,benefs_by_dep!$A$1:$G$46,5,FALSE),"")</f>
        <v/>
      </c>
      <c r="L55" s="19" t="str">
        <f t="shared" si="2"/>
        <v/>
      </c>
      <c r="M55" s="7">
        <f t="shared" si="3"/>
        <v>0</v>
      </c>
    </row>
    <row r="56" ht="15.6" x14ac:dyDescent="0.3">
      <c r="B56" s="3" t="s">
        <v>61</v>
      </c>
      <c r="C56" s="7">
        <v>2785.2677056412663</v>
      </c>
      <c r="D56" s="8">
        <v>100000</v>
      </c>
      <c r="E56" s="9">
        <v>131</v>
      </c>
      <c r="F56" s="9">
        <f>IFERROR(VLOOKUP(E56,benefs_by_dep!$A$1:$D$46,3,FALSE),-1)</f>
        <v>3706.0048078560012</v>
      </c>
      <c r="G56" s="7">
        <f>IFERROR(VLOOKUP(E56,benefs_by_dep!$A$1:$D$46,4,FALSE),"")</f>
        <v>3635.7334214760008</v>
      </c>
      <c r="H56" s="7">
        <f>IFERROR(VLOOKUP(E56,benefs_by_dep!$A$1:$C$46,2,FALSE),"")</f>
        <v>2789.2334901600002</v>
      </c>
      <c r="I56" s="19">
        <f t="shared" si="5"/>
        <v>0.76717216770740404</v>
      </c>
      <c r="J56" s="7">
        <f t="shared" si="4"/>
        <v>-916.77131769600101</v>
      </c>
      <c r="K56" s="7">
        <f>IFERROR(VLOOKUP(E56,benefs_by_dep!$A$1:$G$46,5,FALSE),"")</f>
        <v>2789.2334901600002</v>
      </c>
      <c r="L56" s="19">
        <f t="shared" si="2"/>
        <v>0.76717216770740404</v>
      </c>
      <c r="M56" s="7">
        <f t="shared" si="3"/>
        <v>-916.77131769600101</v>
      </c>
    </row>
    <row r="57" ht="15.6" x14ac:dyDescent="0.3">
      <c r="B57" s="3" t="s">
        <v>62</v>
      </c>
      <c r="C57" s="24">
        <v>3972.6024834451491</v>
      </c>
      <c r="D57" s="8">
        <v>100000</v>
      </c>
      <c r="E57" s="9">
        <v>132</v>
      </c>
      <c r="F57" s="25">
        <f>IFERROR(VLOOKUP(E57,benefs_by_dep!$A$1:$D$46,3,FALSE),-1)</f>
        <v>2646.5285208960004</v>
      </c>
      <c r="G57" s="7">
        <f>IFERROR(VLOOKUP(E57,benefs_by_dep!$A$1:$D$46,4,FALSE),"")</f>
        <v>2646.5285208960004</v>
      </c>
      <c r="H57" s="7">
        <f>IFERROR(VLOOKUP(E57,benefs_by_dep!$A$1:$C$46,2,FALSE),"")</f>
        <v>2646.5285208960004</v>
      </c>
      <c r="I57" s="19">
        <f t="shared" si="5"/>
        <v>1</v>
      </c>
      <c r="J57" s="7">
        <f t="shared" si="4"/>
        <v>0</v>
      </c>
      <c r="K57" s="7">
        <f>IFERROR(VLOOKUP(E57,benefs_by_dep!$A$1:$G$46,5,FALSE),"")</f>
        <v>2646.5285208960004</v>
      </c>
      <c r="L57" s="19">
        <f t="shared" si="2"/>
        <v>1</v>
      </c>
      <c r="M57" s="7">
        <f t="shared" si="3"/>
        <v>0</v>
      </c>
    </row>
    <row r="58" ht="15.6" x14ac:dyDescent="0.3">
      <c r="B58" s="3" t="s">
        <v>63</v>
      </c>
      <c r="C58" s="7">
        <v>2889.8373779378876</v>
      </c>
      <c r="D58" s="8">
        <v>100000</v>
      </c>
      <c r="E58" s="9">
        <v>133</v>
      </c>
      <c r="F58" s="9">
        <f>IFERROR(VLOOKUP(E58,benefs_by_dep!$A$1:$D$46,3,FALSE),-1)</f>
        <v>3841.1420893559975</v>
      </c>
      <c r="G58" s="7">
        <f>IFERROR(VLOOKUP(E58,benefs_by_dep!$A$1:$D$46,4,FALSE),"")</f>
        <v>3828.1689103319977</v>
      </c>
      <c r="H58" s="7">
        <f>IFERROR(VLOOKUP(E58,benefs_by_dep!$A$1:$C$46,2,FALSE),"")</f>
        <v>2851.9371887759989</v>
      </c>
      <c r="I58" s="19">
        <f t="shared" si="5"/>
        <v>0.74498729172550149</v>
      </c>
      <c r="J58" s="7">
        <f t="shared" si="4"/>
        <v>-989.20490057999859</v>
      </c>
      <c r="K58" s="7">
        <f>IFERROR(VLOOKUP(E58,benefs_by_dep!$A$1:$G$46,5,FALSE),"")</f>
        <v>2851.9371887759989</v>
      </c>
      <c r="L58" s="19">
        <f t="shared" si="2"/>
        <v>0.74498729172550149</v>
      </c>
      <c r="M58" s="7">
        <f t="shared" si="3"/>
        <v>-989.20490057999859</v>
      </c>
    </row>
    <row r="59" ht="15.6" x14ac:dyDescent="0.3">
      <c r="B59" s="10" t="s">
        <v>64</v>
      </c>
      <c r="C59" s="7">
        <v>9647.707567024303</v>
      </c>
      <c r="D59" s="8">
        <v>100000</v>
      </c>
      <c r="E59" s="9"/>
      <c r="F59" s="9">
        <f>IFERROR(VLOOKUP(E59,benefs_by_dep!$A$1:$D$46,3,FALSE),-1)</f>
        <v>-1</v>
      </c>
      <c r="G59" s="7" t="str">
        <f>IFERROR(VLOOKUP(E59,benefs_by_dep!$A$1:$D$46,4,FALSE),"")</f>
        <v/>
      </c>
      <c r="H59" s="7" t="str">
        <f>IFERROR(VLOOKUP(E59,benefs_by_dep!$A$1:$C$46,2,FALSE),"")</f>
        <v/>
      </c>
      <c r="I59" s="19" t="str">
        <f t="shared" si="5"/>
        <v/>
      </c>
      <c r="J59" s="7">
        <f t="shared" si="4"/>
        <v>0</v>
      </c>
      <c r="K59" s="7" t="str">
        <f>IFERROR(VLOOKUP(E59,benefs_by_dep!$A$1:$G$46,5,FALSE),"")</f>
        <v/>
      </c>
      <c r="L59" s="19" t="str">
        <f t="shared" si="2"/>
        <v/>
      </c>
      <c r="M59" s="7">
        <f t="shared" si="3"/>
        <v>0</v>
      </c>
    </row>
    <row r="60" ht="15.6" x14ac:dyDescent="0.3">
      <c r="B60" s="3" t="s">
        <v>65</v>
      </c>
      <c r="C60" s="7">
        <v>11389.52193245795</v>
      </c>
      <c r="D60" s="8">
        <v>100000</v>
      </c>
      <c r="E60" s="9">
        <v>141</v>
      </c>
      <c r="F60" s="9">
        <f>IFERROR(VLOOKUP(E60,benefs_by_dep!$A$1:$D$46,3,FALSE),-1)</f>
        <v>15166.727377308</v>
      </c>
      <c r="G60" s="7">
        <f>IFERROR(VLOOKUP(E60,benefs_by_dep!$A$1:$D$46,4,FALSE),"")</f>
        <v>15158.078591292002</v>
      </c>
      <c r="H60" s="7">
        <f>IFERROR(VLOOKUP(E60,benefs_by_dep!$A$1:$C$46,2,FALSE),"")</f>
        <v>11327.747484456</v>
      </c>
      <c r="I60" s="19">
        <f t="shared" si="5"/>
        <v>0.74730761001355106</v>
      </c>
      <c r="J60" s="7">
        <f t="shared" si="4"/>
        <v>-3838.9798928519995</v>
      </c>
      <c r="K60" s="7">
        <f>IFERROR(VLOOKUP(E60,benefs_by_dep!$A$1:$G$46,5,FALSE),"")</f>
        <v>11327.747484456</v>
      </c>
      <c r="L60" s="19">
        <f t="shared" si="2"/>
        <v>0.74730761001355106</v>
      </c>
      <c r="M60" s="7">
        <f t="shared" si="3"/>
        <v>-3838.9798928519995</v>
      </c>
    </row>
    <row r="61" ht="15.6" x14ac:dyDescent="0.3">
      <c r="B61" s="3" t="s">
        <v>66</v>
      </c>
      <c r="C61" s="7">
        <v>1001.6502640944649</v>
      </c>
      <c r="D61" s="8">
        <v>100000</v>
      </c>
      <c r="E61" s="9">
        <v>142</v>
      </c>
      <c r="F61" s="9">
        <f>IFERROR(VLOOKUP(E61,benefs_by_dep!$A$1:$D$46,3,FALSE),-1)</f>
        <v>1369.7514852840002</v>
      </c>
      <c r="G61" s="7">
        <f>IFERROR(VLOOKUP(E61,benefs_by_dep!$A$1:$D$46,4,FALSE),"")</f>
        <v>1307.0477866680001</v>
      </c>
      <c r="H61" s="7">
        <f>IFERROR(VLOOKUP(E61,benefs_by_dep!$A$1:$C$46,2,FALSE),"")</f>
        <v>1029.205535904</v>
      </c>
      <c r="I61" s="19">
        <f t="shared" si="5"/>
        <v>0.78742762613730355</v>
      </c>
      <c r="J61" s="7">
        <f t="shared" si="4"/>
        <v>-340.54594938000014</v>
      </c>
      <c r="K61" s="7">
        <f>IFERROR(VLOOKUP(E61,benefs_by_dep!$A$1:$G$46,5,FALSE),"")</f>
        <v>1029.205535904</v>
      </c>
      <c r="L61" s="19">
        <f t="shared" si="2"/>
        <v>0.78742762613730355</v>
      </c>
      <c r="M61" s="7">
        <f t="shared" si="3"/>
        <v>-340.54594938000014</v>
      </c>
    </row>
    <row r="62" ht="15.6" x14ac:dyDescent="0.3">
      <c r="B62" s="3" t="s">
        <v>67</v>
      </c>
      <c r="C62" s="7">
        <v>1722.8019711584482</v>
      </c>
      <c r="D62" s="8">
        <v>100000</v>
      </c>
      <c r="E62" s="9">
        <v>143</v>
      </c>
      <c r="F62" s="9">
        <f>IFERROR(VLOOKUP(E62,benefs_by_dep!$A$1:$D$46,3,FALSE),-1)</f>
        <v>2298.4148837519997</v>
      </c>
      <c r="G62" s="7">
        <f>IFERROR(VLOOKUP(E62,benefs_by_dep!$A$1:$D$46,4,FALSE),"")</f>
        <v>2364.3618771240003</v>
      </c>
      <c r="H62" s="7">
        <f>IFERROR(VLOOKUP(E62,benefs_by_dep!$A$1:$C$46,2,FALSE),"")</f>
        <v>1658.4047185680001</v>
      </c>
      <c r="I62" s="19">
        <f t="shared" si="5"/>
        <v>0.70141746684956563</v>
      </c>
      <c r="J62" s="7">
        <f t="shared" si="4"/>
        <v>-640.01016518399956</v>
      </c>
      <c r="K62" s="7">
        <f>IFERROR(VLOOKUP(E62,benefs_by_dep!$A$1:$G$46,5,FALSE),"")</f>
        <v>1658.4047185680001</v>
      </c>
      <c r="L62" s="19">
        <f t="shared" si="2"/>
        <v>0.70141746684956563</v>
      </c>
      <c r="M62" s="7">
        <f t="shared" si="3"/>
        <v>-640.01016518399956</v>
      </c>
    </row>
    <row r="63" ht="15.6" x14ac:dyDescent="0.3">
      <c r="B63" s="11" t="s">
        <v>68</v>
      </c>
      <c r="C63" s="7">
        <v>14113.974167710861</v>
      </c>
      <c r="D63" s="8">
        <v>100000</v>
      </c>
      <c r="E63" s="12"/>
      <c r="F63" s="9">
        <f>IFERROR(VLOOKUP(E63,benefs_by_dep!$A$1:$D$46,3,FALSE),-1)</f>
        <v>-1</v>
      </c>
      <c r="G63" s="7" t="str">
        <f>IFERROR(VLOOKUP(E63,benefs_by_dep!$A$1:$D$46,4,FALSE),"")</f>
        <v/>
      </c>
      <c r="H63" s="7" t="str">
        <f>IFERROR(VLOOKUP(E63,benefs_by_dep!$A$1:$C$46,2,FALSE),"")</f>
        <v/>
      </c>
      <c r="I63" s="7"/>
      <c r="J63" s="7">
        <f t="shared" si="4"/>
        <v>0</v>
      </c>
      <c r="K63" s="7" t="str">
        <f>IFERROR(VLOOKUP(E63,benefs_by_dep!$A$1:$G$46,5,FALSE),"")</f>
        <v/>
      </c>
      <c r="L63" s="19" t="str">
        <f t="shared" si="2"/>
        <v/>
      </c>
      <c r="M63" s="7">
        <f t="shared" si="3"/>
        <v>0</v>
      </c>
    </row>
    <row r="64" ht="15.6" x14ac:dyDescent="0.3">
      <c r="B64" s="13" t="s">
        <v>69</v>
      </c>
      <c r="C64" s="14">
        <f>SUM(C9,C13,C17,C21,C26,C30,C34,C38,C42,C46,C50,C55,C59,C63)</f>
        <v>300551.40929315361</v>
      </c>
      <c r="D64" s="15">
        <v>100000</v>
      </c>
      <c r="E64" s="16">
        <f>+D64*C64</f>
        <v>30055140929.315361</v>
      </c>
      <c r="F64" s="14">
        <f>SUM(F5:F63)</f>
        <v>397685.28957023198</v>
      </c>
      <c r="G64" s="14">
        <f>SUM(G5:G63)</f>
        <v>397206.30876732006</v>
      </c>
      <c r="H64" s="14">
        <f>SUM(H5:H63)</f>
        <v>297204.72045731993</v>
      </c>
      <c r="J64" s="14">
        <f>SUM(J5:J63)</f>
        <v>-100494.56911291194</v>
      </c>
      <c r="K64" s="14">
        <f>SUM(K5:K63)</f>
        <v>297204.72045731993</v>
      </c>
      <c r="M64" s="14">
        <f>SUM(M5:M63)</f>
        <v>-100494.56911291194</v>
      </c>
    </row>
  </sheetData>
  <mergeCells count="3">
    <mergeCell ref="B2:E2"/>
    <mergeCell ref="H3:J3"/>
    <mergeCell ref="K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5986-5496-4C9C-BB8E-196D43485AE5}">
  <dimension ref="A1:J2"/>
  <sheetViews>
    <sheetView workbookViewId="0">
      <selection activeCell="L23" sqref="L23"/>
    </sheetView>
  </sheetViews>
  <sheetFormatPr baseColWidth="10" defaultColWidth="11.77734375" defaultRowHeight="14.4" x14ac:dyDescent="0.3"/>
  <cols>
    <col min="1" max="3" width="12.88671875" bestFit="true" customWidth="true"/>
    <col min="4" max="6" width="6.109375" bestFit="true" customWidth="true"/>
    <col min="7" max="7" width="12" bestFit="true" customWidth="true"/>
    <col min="8" max="8" width="6.88671875" bestFit="true" customWidth="true"/>
    <col min="9" max="9" width="19.77734375" bestFit="true" customWidth="true"/>
    <col min="10" max="10" width="21.6640625" bestFit="true" customWidth="true"/>
  </cols>
  <sheetData>
    <row r="1" x14ac:dyDescent="0.3">
      <c r="A1" s="17" t="s">
        <v>70</v>
      </c>
      <c r="B1" s="17" t="s">
        <v>71</v>
      </c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t="s">
        <v>78</v>
      </c>
      <c r="J1" t="s">
        <v>82</v>
      </c>
    </row>
    <row r="2" x14ac:dyDescent="0.3">
      <c r="A2" s="17">
        <v>1.0269999999999999</v>
      </c>
      <c r="B2" s="17">
        <v>1.026</v>
      </c>
      <c r="C2" s="17">
        <v>1.026</v>
      </c>
      <c r="D2" s="17">
        <v>1.0249999999999999</v>
      </c>
      <c r="E2" s="17">
        <v>1.022</v>
      </c>
      <c r="F2" s="17">
        <v>1.087</v>
      </c>
      <c r="G2" s="17">
        <v>1.2709923664122138</v>
      </c>
      <c r="H2" s="17">
        <v>16485</v>
      </c>
      <c r="I2" s="20">
        <f>100000/PNBSF_deps!C64+1</f>
        <v>1.3327217803941869</v>
      </c>
      <c r="J2" s="17">
        <v>40000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6"/>
  <sheetViews>
    <sheetView workbookViewId="0">
      <selection activeCell="B1" sqref="B1"/>
    </sheetView>
  </sheetViews>
  <sheetFormatPr baseColWidth="10" defaultColWidth="8.88671875" defaultRowHeight="14.4" x14ac:dyDescent="0.3"/>
  <cols>
    <col min="1" max="1" width="11.5546875" bestFit="true" customWidth="true"/>
    <col min="2" max="2" width="16.88671875" bestFit="true" customWidth="true"/>
    <col min="3" max="3" width="15.88671875" bestFit="true" customWidth="true"/>
    <col min="4" max="4" width="9.44140625" bestFit="true" customWidth="true"/>
    <col min="5" max="5" width="16.88671875" bestFit="true" customWidth="true"/>
    <col min="6" max="6" width="15.88671875" bestFit="true" customWidth="true"/>
    <col min="7" max="7" width="9.44140625" bestFit="true" customWidth="true"/>
  </cols>
  <sheetData>
    <row r="1">
      <c r="A1" t="s">
        <v>86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</row>
    <row r="2">
      <c r="A2" s="5">
        <v>11</v>
      </c>
      <c r="B2" s="5">
        <v>24686.87858442</v>
      </c>
      <c r="C2" s="5">
        <v>33202.689515424</v>
      </c>
      <c r="D2" s="5">
        <v>33287.01517908</v>
      </c>
      <c r="E2" s="5">
        <v>24686.87858442</v>
      </c>
      <c r="F2" s="5">
        <v>24686.87858442</v>
      </c>
      <c r="G2" s="5">
        <v>33202.689515424</v>
      </c>
      <c r="H2" s="5">
        <v>33287.01517908</v>
      </c>
      <c r="I2" s="5">
        <v>33202.689515424</v>
      </c>
      <c r="J2" s="5">
        <v>33287.01517908</v>
      </c>
      <c r="K2" s="5">
        <v>451295433.1949126</v>
      </c>
      <c r="L2" s="5">
        <v>695403943.5378455</v>
      </c>
      <c r="M2" s="5">
        <v>720740639.3930209</v>
      </c>
      <c r="N2" s="5">
        <v>902590866.3898251</v>
      </c>
      <c r="O2" s="5">
        <v>631813606.4728774</v>
      </c>
      <c r="P2" s="5">
        <v>973565520.9529835</v>
      </c>
      <c r="Q2" s="5">
        <v>1009036895.15023</v>
      </c>
      <c r="R2" s="5">
        <v>1424860954.147896</v>
      </c>
      <c r="S2" s="5">
        <v>1460332328.345142</v>
      </c>
    </row>
    <row r="3">
      <c r="A3" s="5">
        <v>12</v>
      </c>
      <c r="B3" s="5">
        <v>8721.219598883999</v>
      </c>
      <c r="C3" s="5">
        <v>12111.543717156</v>
      </c>
      <c r="D3" s="5">
        <v>11816.40389436</v>
      </c>
      <c r="E3" s="5">
        <v>8721.219598883999</v>
      </c>
      <c r="F3" s="5">
        <v>8721.219598883999</v>
      </c>
      <c r="G3" s="5">
        <v>12111.543717156</v>
      </c>
      <c r="H3" s="5">
        <v>11816.40389436</v>
      </c>
      <c r="I3" s="5">
        <v>12111.543717156</v>
      </c>
      <c r="J3" s="5">
        <v>11816.40389436</v>
      </c>
      <c r="K3" s="5">
        <v>64111962.99149065</v>
      </c>
      <c r="L3" s="5">
        <v>105864451.6496307</v>
      </c>
      <c r="M3" s="5">
        <v>131504024.3603307</v>
      </c>
      <c r="N3" s="5">
        <v>128223925.9829813</v>
      </c>
      <c r="O3" s="5">
        <v>89756748.1880869</v>
      </c>
      <c r="P3" s="5">
        <v>148210232.3094829</v>
      </c>
      <c r="Q3" s="5">
        <v>184105634.1044629</v>
      </c>
      <c r="R3" s="5">
        <v>212322195.3009736</v>
      </c>
      <c r="S3" s="5">
        <v>248217597.0959536</v>
      </c>
    </row>
    <row r="4">
      <c r="A4" s="5">
        <v>13</v>
      </c>
      <c r="B4" s="5">
        <v>4717.912771727999</v>
      </c>
      <c r="C4" s="5">
        <v>6326.586970703999</v>
      </c>
      <c r="D4" s="5">
        <v>6356.857721759999</v>
      </c>
      <c r="E4" s="5">
        <v>4717.912771727999</v>
      </c>
      <c r="F4" s="5">
        <v>4717.912771727999</v>
      </c>
      <c r="G4" s="5">
        <v>6326.586970703999</v>
      </c>
      <c r="H4" s="5">
        <v>6356.857721759999</v>
      </c>
      <c r="I4" s="5">
        <v>6326.586970703999</v>
      </c>
      <c r="J4" s="5">
        <v>6356.857721759999</v>
      </c>
      <c r="K4" s="5">
        <v>42442095.47276116</v>
      </c>
      <c r="L4" s="5">
        <v>57304470.59174116</v>
      </c>
      <c r="M4" s="5">
        <v>59823301.41673844</v>
      </c>
      <c r="N4" s="5">
        <v>84884190.94552232</v>
      </c>
      <c r="O4" s="5">
        <v>59418933.66186562</v>
      </c>
      <c r="P4" s="5">
        <v>80226258.82843763</v>
      </c>
      <c r="Q4" s="5">
        <v>83752621.98343381</v>
      </c>
      <c r="R4" s="5">
        <v>122668354.3011988</v>
      </c>
      <c r="S4" s="5">
        <v>126194717.456195</v>
      </c>
    </row>
    <row r="5">
      <c r="A5" s="5">
        <v>14</v>
      </c>
      <c r="B5" s="5">
        <v>5927.661715715999</v>
      </c>
      <c r="C5" s="5">
        <v>7927.693481916</v>
      </c>
      <c r="D5" s="5">
        <v>8375.268158244</v>
      </c>
      <c r="E5" s="5">
        <v>5927.661715715999</v>
      </c>
      <c r="F5" s="5">
        <v>5927.661715715999</v>
      </c>
      <c r="G5" s="5">
        <v>7927.693481916</v>
      </c>
      <c r="H5" s="5">
        <v>8375.268158244</v>
      </c>
      <c r="I5" s="5">
        <v>7927.693481916</v>
      </c>
      <c r="J5" s="5">
        <v>8375.268158244</v>
      </c>
      <c r="K5" s="5">
        <v>63426208.93470988</v>
      </c>
      <c r="L5" s="5">
        <v>85129685.35085273</v>
      </c>
      <c r="M5" s="5">
        <v>93810217.90282418</v>
      </c>
      <c r="N5" s="5">
        <v>126852417.8694198</v>
      </c>
      <c r="O5" s="5">
        <v>88796692.50859383</v>
      </c>
      <c r="P5" s="5">
        <v>119181559.4911938</v>
      </c>
      <c r="Q5" s="5">
        <v>131334305.0639538</v>
      </c>
      <c r="R5" s="5">
        <v>182607768.4259037</v>
      </c>
      <c r="S5" s="5">
        <v>194760513.9986637</v>
      </c>
    </row>
    <row r="6">
      <c r="A6" s="5">
        <v>21</v>
      </c>
      <c r="B6" s="5">
        <v>9932.049641123998</v>
      </c>
      <c r="C6" s="5">
        <v>13325.617054152</v>
      </c>
      <c r="D6" s="5">
        <v>13325.617054152</v>
      </c>
      <c r="E6" s="5">
        <v>9932.049641123998</v>
      </c>
      <c r="F6" s="5">
        <v>9932.049641123998</v>
      </c>
      <c r="G6" s="5">
        <v>13325.617054152</v>
      </c>
      <c r="H6" s="5">
        <v>13325.617054152</v>
      </c>
      <c r="I6" s="5">
        <v>13325.617054152</v>
      </c>
      <c r="J6" s="5">
        <v>13325.617054152</v>
      </c>
      <c r="K6" s="5">
        <v>96999850.59692664</v>
      </c>
      <c r="L6" s="5">
        <v>137409746.4119816</v>
      </c>
      <c r="M6" s="5">
        <v>174036146.1377505</v>
      </c>
      <c r="N6" s="5">
        <v>193999701.1938533</v>
      </c>
      <c r="O6" s="5">
        <v>135799790.8356973</v>
      </c>
      <c r="P6" s="5">
        <v>192373644.9767743</v>
      </c>
      <c r="Q6" s="5">
        <v>243650604.5928507</v>
      </c>
      <c r="R6" s="5">
        <v>289373495.5737009</v>
      </c>
      <c r="S6" s="5">
        <v>340650455.1897774</v>
      </c>
    </row>
    <row r="7">
      <c r="A7" s="5">
        <v>22</v>
      </c>
      <c r="B7" s="5">
        <v>2006.518355712</v>
      </c>
      <c r="C7" s="5">
        <v>2648.6907174</v>
      </c>
      <c r="D7" s="5">
        <v>2648.6907174</v>
      </c>
      <c r="E7" s="5">
        <v>2006.518355712</v>
      </c>
      <c r="F7" s="5">
        <v>2006.518355712</v>
      </c>
      <c r="G7" s="5">
        <v>2648.6907174</v>
      </c>
      <c r="H7" s="5">
        <v>2648.6907174</v>
      </c>
      <c r="I7" s="5">
        <v>2648.6907174</v>
      </c>
      <c r="J7" s="5">
        <v>2648.6907174</v>
      </c>
      <c r="K7" s="5">
        <v>41303058.41259</v>
      </c>
      <c r="L7" s="5">
        <v>51722271.51841285</v>
      </c>
      <c r="M7" s="5">
        <v>58821998.18190429</v>
      </c>
      <c r="N7" s="5">
        <v>82606116.82517999</v>
      </c>
      <c r="O7" s="5">
        <v>57824281.77762599</v>
      </c>
      <c r="P7" s="5">
        <v>72411180.12577799</v>
      </c>
      <c r="Q7" s="5">
        <v>82350797.45466599</v>
      </c>
      <c r="R7" s="5">
        <v>113714238.538368</v>
      </c>
      <c r="S7" s="5">
        <v>123653855.867256</v>
      </c>
    </row>
    <row r="8">
      <c r="A8" s="5">
        <v>23</v>
      </c>
      <c r="B8" s="5">
        <v>4742.778031524001</v>
      </c>
      <c r="C8" s="5">
        <v>6175.233215423999</v>
      </c>
      <c r="D8" s="5">
        <v>6312.532693428003</v>
      </c>
      <c r="E8" s="5">
        <v>4742.778031524001</v>
      </c>
      <c r="F8" s="5">
        <v>4742.778031524001</v>
      </c>
      <c r="G8" s="5">
        <v>6175.233215423999</v>
      </c>
      <c r="H8" s="5">
        <v>6312.532693428003</v>
      </c>
      <c r="I8" s="5">
        <v>6175.233215423999</v>
      </c>
      <c r="J8" s="5">
        <v>6312.532693428003</v>
      </c>
      <c r="K8" s="5">
        <v>51840812.06971304</v>
      </c>
      <c r="L8" s="5">
        <v>69213732.6855752</v>
      </c>
      <c r="M8" s="5">
        <v>74568457.47672877</v>
      </c>
      <c r="N8" s="5">
        <v>103681624.1394261</v>
      </c>
      <c r="O8" s="5">
        <v>72577136.89759827</v>
      </c>
      <c r="P8" s="5">
        <v>96899225.75980534</v>
      </c>
      <c r="Q8" s="5">
        <v>104395840.4674203</v>
      </c>
      <c r="R8" s="5">
        <v>148740037.8295184</v>
      </c>
      <c r="S8" s="5">
        <v>156236652.5371333</v>
      </c>
    </row>
    <row r="9">
      <c r="A9" s="5">
        <v>31</v>
      </c>
      <c r="B9" s="5">
        <v>1791.379803564</v>
      </c>
      <c r="C9" s="5">
        <v>2430.308870496</v>
      </c>
      <c r="D9" s="5">
        <v>2511.391239396</v>
      </c>
      <c r="E9" s="5">
        <v>1791.379803564</v>
      </c>
      <c r="F9" s="5">
        <v>1791.379803564</v>
      </c>
      <c r="G9" s="5">
        <v>2430.308870496</v>
      </c>
      <c r="H9" s="5">
        <v>2511.391239396</v>
      </c>
      <c r="I9" s="5">
        <v>2430.308870496</v>
      </c>
      <c r="J9" s="5">
        <v>2511.391239396</v>
      </c>
      <c r="K9" s="5">
        <v>9899544.014689915</v>
      </c>
      <c r="L9" s="5">
        <v>13449149.94208992</v>
      </c>
      <c r="M9" s="5">
        <v>32355499.1348042</v>
      </c>
      <c r="N9" s="5">
        <v>19799088.02937983</v>
      </c>
      <c r="O9" s="5">
        <v>13859361.62056588</v>
      </c>
      <c r="P9" s="5">
        <v>18828809.91892588</v>
      </c>
      <c r="Q9" s="5">
        <v>45297698.78872588</v>
      </c>
      <c r="R9" s="5">
        <v>28728353.9336158</v>
      </c>
      <c r="S9" s="5">
        <v>55197242.8034158</v>
      </c>
    </row>
    <row r="10">
      <c r="A10" s="5">
        <v>32</v>
      </c>
      <c r="B10" s="5">
        <v>3341.674696932</v>
      </c>
      <c r="C10" s="5">
        <v>4571.964507708</v>
      </c>
      <c r="D10" s="5">
        <v>4483.314451044001</v>
      </c>
      <c r="E10" s="5">
        <v>3341.674696932</v>
      </c>
      <c r="F10" s="5">
        <v>3341.674696932</v>
      </c>
      <c r="G10" s="5">
        <v>4571.964507708</v>
      </c>
      <c r="H10" s="5">
        <v>4483.314451044001</v>
      </c>
      <c r="I10" s="5">
        <v>4571.964507708</v>
      </c>
      <c r="J10" s="5">
        <v>4483.314451044001</v>
      </c>
      <c r="K10" s="5">
        <v>14618420.5003352</v>
      </c>
      <c r="L10" s="5">
        <v>22995983.78732747</v>
      </c>
      <c r="M10" s="5">
        <v>32562756.05153494</v>
      </c>
      <c r="N10" s="5">
        <v>29236841.00067039</v>
      </c>
      <c r="O10" s="5">
        <v>20465788.70046927</v>
      </c>
      <c r="P10" s="5">
        <v>32194377.30225846</v>
      </c>
      <c r="Q10" s="5">
        <v>45587858.47214892</v>
      </c>
      <c r="R10" s="5">
        <v>46812797.80259365</v>
      </c>
      <c r="S10" s="5">
        <v>60206278.9724841</v>
      </c>
    </row>
    <row r="11">
      <c r="A11" s="5">
        <v>33</v>
      </c>
      <c r="B11" s="5">
        <v>7227.141814619999</v>
      </c>
      <c r="C11" s="5">
        <v>9697.451320439999</v>
      </c>
      <c r="D11" s="5">
        <v>10332.055994364</v>
      </c>
      <c r="E11" s="5">
        <v>7227.141814619999</v>
      </c>
      <c r="F11" s="5">
        <v>7227.141814619999</v>
      </c>
      <c r="G11" s="5">
        <v>9697.451320439999</v>
      </c>
      <c r="H11" s="5">
        <v>10332.055994364</v>
      </c>
      <c r="I11" s="5">
        <v>9697.451320439999</v>
      </c>
      <c r="J11" s="5">
        <v>10332.055994364</v>
      </c>
      <c r="K11" s="5">
        <v>55340932.109927</v>
      </c>
      <c r="L11" s="5">
        <v>80579920.14492977</v>
      </c>
      <c r="M11" s="5">
        <v>96807957.090737</v>
      </c>
      <c r="N11" s="5">
        <v>110681864.219854</v>
      </c>
      <c r="O11" s="5">
        <v>77477304.9538978</v>
      </c>
      <c r="P11" s="5">
        <v>112811888.2029017</v>
      </c>
      <c r="Q11" s="5">
        <v>135531139.9270318</v>
      </c>
      <c r="R11" s="5">
        <v>168152820.3128287</v>
      </c>
      <c r="S11" s="5">
        <v>190872072.0369588</v>
      </c>
    </row>
    <row r="12">
      <c r="A12" s="5">
        <v>41</v>
      </c>
      <c r="B12" s="5">
        <v>6156.854545139998</v>
      </c>
      <c r="C12" s="5">
        <v>8183.913767639997</v>
      </c>
      <c r="D12" s="5">
        <v>8006.613654311998</v>
      </c>
      <c r="E12" s="5">
        <v>6156.854545139998</v>
      </c>
      <c r="F12" s="5">
        <v>6156.854545139998</v>
      </c>
      <c r="G12" s="5">
        <v>8183.913767639997</v>
      </c>
      <c r="H12" s="5">
        <v>8006.613654311998</v>
      </c>
      <c r="I12" s="5">
        <v>8183.913767639997</v>
      </c>
      <c r="J12" s="5">
        <v>8006.613654311998</v>
      </c>
      <c r="K12" s="5">
        <v>61267729.99866563</v>
      </c>
      <c r="L12" s="5">
        <v>84666352.82779798</v>
      </c>
      <c r="M12" s="5">
        <v>108378002.0534671</v>
      </c>
      <c r="N12" s="5">
        <v>122535459.9973313</v>
      </c>
      <c r="O12" s="5">
        <v>85774821.9981319</v>
      </c>
      <c r="P12" s="5">
        <v>118532893.9589172</v>
      </c>
      <c r="Q12" s="5">
        <v>151729202.8748538</v>
      </c>
      <c r="R12" s="5">
        <v>179800623.9575828</v>
      </c>
      <c r="S12" s="5">
        <v>212996932.8735195</v>
      </c>
    </row>
    <row r="13">
      <c r="A13" s="5">
        <v>42</v>
      </c>
      <c r="B13" s="5">
        <v>7193.627768807999</v>
      </c>
      <c r="C13" s="5">
        <v>9630.423228815998</v>
      </c>
      <c r="D13" s="5">
        <v>9576.368316215998</v>
      </c>
      <c r="E13" s="5">
        <v>7193.627768807999</v>
      </c>
      <c r="F13" s="5">
        <v>7193.627768807999</v>
      </c>
      <c r="G13" s="5">
        <v>9630.423228815998</v>
      </c>
      <c r="H13" s="5">
        <v>9576.368316215998</v>
      </c>
      <c r="I13" s="5">
        <v>9630.423228815998</v>
      </c>
      <c r="J13" s="5">
        <v>9576.368316215998</v>
      </c>
      <c r="K13" s="5">
        <v>64089411.45702825</v>
      </c>
      <c r="L13" s="5">
        <v>96945502.06088111</v>
      </c>
      <c r="M13" s="5">
        <v>97537608.55731553</v>
      </c>
      <c r="N13" s="5">
        <v>128178822.9140565</v>
      </c>
      <c r="O13" s="5">
        <v>89725176.03983954</v>
      </c>
      <c r="P13" s="5">
        <v>135723702.8852335</v>
      </c>
      <c r="Q13" s="5">
        <v>136552651.9802417</v>
      </c>
      <c r="R13" s="5">
        <v>199813114.3422618</v>
      </c>
      <c r="S13" s="5">
        <v>200642063.43727</v>
      </c>
    </row>
    <row r="14">
      <c r="A14" s="5">
        <v>43</v>
      </c>
      <c r="B14" s="5">
        <v>1938.409165836</v>
      </c>
      <c r="C14" s="5">
        <v>2768.692623372</v>
      </c>
      <c r="D14" s="5">
        <v>2741.665167072</v>
      </c>
      <c r="E14" s="5">
        <v>1938.409165836</v>
      </c>
      <c r="F14" s="5">
        <v>1938.409165836</v>
      </c>
      <c r="G14" s="5">
        <v>2768.692623372</v>
      </c>
      <c r="H14" s="5">
        <v>2741.665167072</v>
      </c>
      <c r="I14" s="5">
        <v>2768.692623372</v>
      </c>
      <c r="J14" s="5">
        <v>2741.665167072</v>
      </c>
      <c r="K14" s="5">
        <v>9469802.096470529</v>
      </c>
      <c r="L14" s="5">
        <v>15504687.98243416</v>
      </c>
      <c r="M14" s="5">
        <v>29187489.78687624</v>
      </c>
      <c r="N14" s="5">
        <v>18939604.19294106</v>
      </c>
      <c r="O14" s="5">
        <v>13257722.93505874</v>
      </c>
      <c r="P14" s="5">
        <v>21706563.17540783</v>
      </c>
      <c r="Q14" s="5">
        <v>40862485.70162675</v>
      </c>
      <c r="R14" s="5">
        <v>31176365.27187836</v>
      </c>
      <c r="S14" s="5">
        <v>50332287.79809727</v>
      </c>
    </row>
    <row r="15">
      <c r="A15" s="5">
        <v>51</v>
      </c>
      <c r="B15" s="5">
        <v>1240.019695044</v>
      </c>
      <c r="C15" s="5">
        <v>1543.808303856</v>
      </c>
      <c r="D15" s="5">
        <v>1617.322984992</v>
      </c>
      <c r="E15" s="5">
        <v>1240.019695044</v>
      </c>
      <c r="F15" s="5">
        <v>1240.019695044</v>
      </c>
      <c r="G15" s="5">
        <v>1543.808303856</v>
      </c>
      <c r="H15" s="5">
        <v>1617.322984992</v>
      </c>
      <c r="I15" s="5">
        <v>1543.808303856</v>
      </c>
      <c r="J15" s="5">
        <v>1617.322984992</v>
      </c>
      <c r="K15" s="5">
        <v>3995970.1443265</v>
      </c>
      <c r="L15" s="5">
        <v>5594857.5591265</v>
      </c>
      <c r="M15" s="5">
        <v>29735936.70785377</v>
      </c>
      <c r="N15" s="5">
        <v>7991940.288652999</v>
      </c>
      <c r="O15" s="5">
        <v>5594358.202057099</v>
      </c>
      <c r="P15" s="5">
        <v>7832800.5827771</v>
      </c>
      <c r="Q15" s="5">
        <v>41630311.39099528</v>
      </c>
      <c r="R15" s="5">
        <v>11828770.7271036</v>
      </c>
      <c r="S15" s="5">
        <v>45626281.53532178</v>
      </c>
    </row>
    <row r="16">
      <c r="A16" s="5">
        <v>52</v>
      </c>
      <c r="B16" s="5">
        <v>23423.07472783202</v>
      </c>
      <c r="C16" s="5">
        <v>31311.84867267603</v>
      </c>
      <c r="D16" s="5">
        <v>31342.11942373203</v>
      </c>
      <c r="E16" s="5">
        <v>23423.07472783202</v>
      </c>
      <c r="F16" s="5">
        <v>23423.07472783202</v>
      </c>
      <c r="G16" s="5">
        <v>31311.84867267603</v>
      </c>
      <c r="H16" s="5">
        <v>31342.11942373203</v>
      </c>
      <c r="I16" s="5">
        <v>31311.84867267603</v>
      </c>
      <c r="J16" s="5">
        <v>31342.11942373203</v>
      </c>
      <c r="K16" s="5">
        <v>259232248.6789099</v>
      </c>
      <c r="L16" s="5">
        <v>429538928.9379553</v>
      </c>
      <c r="M16" s="5">
        <v>472059457.89019</v>
      </c>
      <c r="N16" s="5">
        <v>518464497.3578199</v>
      </c>
      <c r="O16" s="5">
        <v>362925148.1504743</v>
      </c>
      <c r="P16" s="5">
        <v>601354500.5131378</v>
      </c>
      <c r="Q16" s="5">
        <v>660883241.0462663</v>
      </c>
      <c r="R16" s="5">
        <v>860586749.1920476</v>
      </c>
      <c r="S16" s="5">
        <v>920115489.7251759</v>
      </c>
    </row>
    <row r="17">
      <c r="A17" s="5">
        <v>53</v>
      </c>
      <c r="B17" s="5">
        <v>1318.93986744</v>
      </c>
      <c r="C17" s="5">
        <v>1633.539458772</v>
      </c>
      <c r="D17" s="5">
        <v>1633.539458772</v>
      </c>
      <c r="E17" s="5">
        <v>1318.93986744</v>
      </c>
      <c r="F17" s="5">
        <v>1318.93986744</v>
      </c>
      <c r="G17" s="5">
        <v>1633.539458772</v>
      </c>
      <c r="H17" s="5">
        <v>1633.539458772</v>
      </c>
      <c r="I17" s="5">
        <v>1633.539458772</v>
      </c>
      <c r="J17" s="5">
        <v>1633.539458772</v>
      </c>
      <c r="K17" s="5">
        <v>7375833.774961364</v>
      </c>
      <c r="L17" s="5">
        <v>10521829.68828136</v>
      </c>
      <c r="M17" s="5">
        <v>10521829.68828136</v>
      </c>
      <c r="N17" s="5">
        <v>14751667.54992273</v>
      </c>
      <c r="O17" s="5">
        <v>10326167.28494591</v>
      </c>
      <c r="P17" s="5">
        <v>14730561.56359391</v>
      </c>
      <c r="Q17" s="5">
        <v>14730561.56359391</v>
      </c>
      <c r="R17" s="5">
        <v>22106395.33855527</v>
      </c>
      <c r="S17" s="5">
        <v>22106395.33855527</v>
      </c>
    </row>
    <row r="18">
      <c r="A18" s="5">
        <v>54</v>
      </c>
      <c r="B18" s="5">
        <v>6365.506507776</v>
      </c>
      <c r="C18" s="5">
        <v>8549.324976816</v>
      </c>
      <c r="D18" s="5">
        <v>8566.622548848001</v>
      </c>
      <c r="E18" s="5">
        <v>6365.506507776</v>
      </c>
      <c r="F18" s="5">
        <v>6365.506507776</v>
      </c>
      <c r="G18" s="5">
        <v>8549.324976816</v>
      </c>
      <c r="H18" s="5">
        <v>8566.622548848001</v>
      </c>
      <c r="I18" s="5">
        <v>8549.324976816</v>
      </c>
      <c r="J18" s="5">
        <v>8566.622548848001</v>
      </c>
      <c r="K18" s="5">
        <v>62191186.73981876</v>
      </c>
      <c r="L18" s="5">
        <v>87303133.5005933</v>
      </c>
      <c r="M18" s="5">
        <v>94335077.0197133</v>
      </c>
      <c r="N18" s="5">
        <v>124382373.4796375</v>
      </c>
      <c r="O18" s="5">
        <v>87067661.43574627</v>
      </c>
      <c r="P18" s="5">
        <v>122224386.9008306</v>
      </c>
      <c r="Q18" s="5">
        <v>132069107.8275986</v>
      </c>
      <c r="R18" s="5">
        <v>184415573.6406494</v>
      </c>
      <c r="S18" s="5">
        <v>194260294.5674174</v>
      </c>
    </row>
    <row r="19">
      <c r="A19" s="5">
        <v>61</v>
      </c>
      <c r="B19" s="5">
        <v>14710.50391496399</v>
      </c>
      <c r="C19" s="5">
        <v>19665.17720387998</v>
      </c>
      <c r="D19" s="5">
        <v>19584.09483497999</v>
      </c>
      <c r="E19" s="5">
        <v>14710.50391496399</v>
      </c>
      <c r="F19" s="5">
        <v>14710.50391496399</v>
      </c>
      <c r="G19" s="5">
        <v>19665.17720387998</v>
      </c>
      <c r="H19" s="5">
        <v>19584.09483497999</v>
      </c>
      <c r="I19" s="5">
        <v>19665.17720387998</v>
      </c>
      <c r="J19" s="5">
        <v>19584.09483497999</v>
      </c>
      <c r="K19" s="5">
        <v>137521085.9266239</v>
      </c>
      <c r="L19" s="5">
        <v>195058660.123814</v>
      </c>
      <c r="M19" s="5">
        <v>228951356.4285066</v>
      </c>
      <c r="N19" s="5">
        <v>275042171.8532477</v>
      </c>
      <c r="O19" s="5">
        <v>192529520.2972735</v>
      </c>
      <c r="P19" s="5">
        <v>273082124.1733397</v>
      </c>
      <c r="Q19" s="5">
        <v>320531898.9999093</v>
      </c>
      <c r="R19" s="5">
        <v>410603210.0999633</v>
      </c>
      <c r="S19" s="5">
        <v>458052984.926533</v>
      </c>
    </row>
    <row r="20">
      <c r="A20" s="5">
        <v>62</v>
      </c>
      <c r="B20" s="5">
        <v>12446.684175276</v>
      </c>
      <c r="C20" s="5">
        <v>16507.289209788</v>
      </c>
      <c r="D20" s="5">
        <v>16597.020364704</v>
      </c>
      <c r="E20" s="5">
        <v>12446.684175276</v>
      </c>
      <c r="F20" s="5">
        <v>12446.684175276</v>
      </c>
      <c r="G20" s="5">
        <v>16507.289209788</v>
      </c>
      <c r="H20" s="5">
        <v>16597.020364704</v>
      </c>
      <c r="I20" s="5">
        <v>16507.289209788</v>
      </c>
      <c r="J20" s="5">
        <v>16597.020364704</v>
      </c>
      <c r="K20" s="5">
        <v>90647227.53141145</v>
      </c>
      <c r="L20" s="5">
        <v>131664050.4827437</v>
      </c>
      <c r="M20" s="5">
        <v>134910436.3144592</v>
      </c>
      <c r="N20" s="5">
        <v>181294455.0628229</v>
      </c>
      <c r="O20" s="5">
        <v>126906118.543976</v>
      </c>
      <c r="P20" s="5">
        <v>184329670.6758412</v>
      </c>
      <c r="Q20" s="5">
        <v>188874610.8402429</v>
      </c>
      <c r="R20" s="5">
        <v>274976898.2072525</v>
      </c>
      <c r="S20" s="5">
        <v>279521838.3716543</v>
      </c>
    </row>
    <row r="21">
      <c r="A21" s="5">
        <v>63</v>
      </c>
      <c r="B21" s="5">
        <v>1383.80576256</v>
      </c>
      <c r="C21" s="5">
        <v>1825.974947628</v>
      </c>
      <c r="D21" s="5">
        <v>1790.298705312</v>
      </c>
      <c r="E21" s="5">
        <v>1383.80576256</v>
      </c>
      <c r="F21" s="5">
        <v>1383.80576256</v>
      </c>
      <c r="G21" s="5">
        <v>1825.974947628</v>
      </c>
      <c r="H21" s="5">
        <v>1790.298705312</v>
      </c>
      <c r="I21" s="5">
        <v>1825.974947628</v>
      </c>
      <c r="J21" s="5">
        <v>1790.298705312</v>
      </c>
      <c r="K21" s="5">
        <v>11004657.68978532</v>
      </c>
      <c r="L21" s="5">
        <v>15779508.30278532</v>
      </c>
      <c r="M21" s="5">
        <v>18989340.49384247</v>
      </c>
      <c r="N21" s="5">
        <v>22009315.37957065</v>
      </c>
      <c r="O21" s="5">
        <v>15406520.76569945</v>
      </c>
      <c r="P21" s="5">
        <v>22091311.62389945</v>
      </c>
      <c r="Q21" s="5">
        <v>26585076.69137945</v>
      </c>
      <c r="R21" s="5">
        <v>33095969.31368477</v>
      </c>
      <c r="S21" s="5">
        <v>37589734.38116477</v>
      </c>
    </row>
    <row r="22">
      <c r="A22" s="5">
        <v>71</v>
      </c>
      <c r="B22" s="5">
        <v>15656.464885464</v>
      </c>
      <c r="C22" s="5">
        <v>20837.087709048</v>
      </c>
      <c r="D22" s="5">
        <v>20838.1688073</v>
      </c>
      <c r="E22" s="5">
        <v>15656.464885464</v>
      </c>
      <c r="F22" s="5">
        <v>15656.464885464</v>
      </c>
      <c r="G22" s="5">
        <v>20837.087709048</v>
      </c>
      <c r="H22" s="5">
        <v>20838.1688073</v>
      </c>
      <c r="I22" s="5">
        <v>20837.087709048</v>
      </c>
      <c r="J22" s="5">
        <v>20838.1688073</v>
      </c>
      <c r="K22" s="5">
        <v>181877869.3260234</v>
      </c>
      <c r="L22" s="5">
        <v>236976058.5337193</v>
      </c>
      <c r="M22" s="5">
        <v>257635030.7214406</v>
      </c>
      <c r="N22" s="5">
        <v>363755738.6520469</v>
      </c>
      <c r="O22" s="5">
        <v>254629017.0564328</v>
      </c>
      <c r="P22" s="5">
        <v>331766481.9472069</v>
      </c>
      <c r="Q22" s="5">
        <v>360689043.0100167</v>
      </c>
      <c r="R22" s="5">
        <v>513644351.2732305</v>
      </c>
      <c r="S22" s="5">
        <v>542566912.3360404</v>
      </c>
    </row>
    <row r="23">
      <c r="A23" s="5">
        <v>72</v>
      </c>
      <c r="B23" s="5">
        <v>9016.359421680001</v>
      </c>
      <c r="C23" s="5">
        <v>12214.248051096</v>
      </c>
      <c r="D23" s="5">
        <v>11951.54117586</v>
      </c>
      <c r="E23" s="5">
        <v>9016.359421680001</v>
      </c>
      <c r="F23" s="5">
        <v>9016.359421680001</v>
      </c>
      <c r="G23" s="5">
        <v>12214.248051096</v>
      </c>
      <c r="H23" s="5">
        <v>11951.54117586</v>
      </c>
      <c r="I23" s="5">
        <v>12214.248051096</v>
      </c>
      <c r="J23" s="5">
        <v>11951.54117586</v>
      </c>
      <c r="K23" s="5">
        <v>60675522.19763628</v>
      </c>
      <c r="L23" s="5">
        <v>94094585.80606771</v>
      </c>
      <c r="M23" s="5">
        <v>112650092.8755734</v>
      </c>
      <c r="N23" s="5">
        <v>121351044.3952726</v>
      </c>
      <c r="O23" s="5">
        <v>84945731.07669079</v>
      </c>
      <c r="P23" s="5">
        <v>131732420.1284948</v>
      </c>
      <c r="Q23" s="5">
        <v>157710130.0258028</v>
      </c>
      <c r="R23" s="5">
        <v>192407942.326131</v>
      </c>
      <c r="S23" s="5">
        <v>218385652.2234391</v>
      </c>
    </row>
    <row r="24">
      <c r="A24" s="5">
        <v>73</v>
      </c>
      <c r="B24" s="5">
        <v>14628.340447812</v>
      </c>
      <c r="C24" s="5">
        <v>19686.79916892</v>
      </c>
      <c r="D24" s="5">
        <v>19460.849634252</v>
      </c>
      <c r="E24" s="5">
        <v>14628.340447812</v>
      </c>
      <c r="F24" s="5">
        <v>14628.340447812</v>
      </c>
      <c r="G24" s="5">
        <v>19686.79916892</v>
      </c>
      <c r="H24" s="5">
        <v>19460.849634252</v>
      </c>
      <c r="I24" s="5">
        <v>19686.79916892</v>
      </c>
      <c r="J24" s="5">
        <v>19460.849634252</v>
      </c>
      <c r="K24" s="5">
        <v>108947534.7480609</v>
      </c>
      <c r="L24" s="5">
        <v>172008301.0423745</v>
      </c>
      <c r="M24" s="5">
        <v>210261027.2067181</v>
      </c>
      <c r="N24" s="5">
        <v>217895069.4961218</v>
      </c>
      <c r="O24" s="5">
        <v>152526548.6472852</v>
      </c>
      <c r="P24" s="5">
        <v>240811621.4593242</v>
      </c>
      <c r="Q24" s="5">
        <v>294365438.0894052</v>
      </c>
      <c r="R24" s="5">
        <v>349759156.2073851</v>
      </c>
      <c r="S24" s="5">
        <v>403312972.8374661</v>
      </c>
    </row>
    <row r="25">
      <c r="A25" s="5">
        <v>81</v>
      </c>
      <c r="B25" s="5">
        <v>1831.380438888</v>
      </c>
      <c r="C25" s="5">
        <v>2538.418695696</v>
      </c>
      <c r="D25" s="5">
        <v>2593.554706548</v>
      </c>
      <c r="E25" s="5">
        <v>1831.380438888</v>
      </c>
      <c r="F25" s="5">
        <v>1831.380438888</v>
      </c>
      <c r="G25" s="5">
        <v>2538.418695696</v>
      </c>
      <c r="H25" s="5">
        <v>2593.554706548</v>
      </c>
      <c r="I25" s="5">
        <v>2538.418695696</v>
      </c>
      <c r="J25" s="5">
        <v>2593.554706548</v>
      </c>
      <c r="K25" s="5">
        <v>6924557.156134091</v>
      </c>
      <c r="L25" s="5">
        <v>12080044.44535909</v>
      </c>
      <c r="M25" s="5">
        <v>13497444.86193409</v>
      </c>
      <c r="N25" s="5">
        <v>13849114.31226818</v>
      </c>
      <c r="O25" s="5">
        <v>9694380.018587727</v>
      </c>
      <c r="P25" s="5">
        <v>16912062.22350273</v>
      </c>
      <c r="Q25" s="5">
        <v>18896422.80670772</v>
      </c>
      <c r="R25" s="5">
        <v>23836619.37963682</v>
      </c>
      <c r="S25" s="5">
        <v>25820979.96284182</v>
      </c>
    </row>
    <row r="26">
      <c r="A26" s="5">
        <v>82</v>
      </c>
      <c r="B26" s="5">
        <v>3610.86816168</v>
      </c>
      <c r="C26" s="5">
        <v>5271.435076751999</v>
      </c>
      <c r="D26" s="5">
        <v>5175.217332323999</v>
      </c>
      <c r="E26" s="5">
        <v>3610.86816168</v>
      </c>
      <c r="F26" s="5">
        <v>3610.86816168</v>
      </c>
      <c r="G26" s="5">
        <v>5271.435076751999</v>
      </c>
      <c r="H26" s="5">
        <v>5175.217332323999</v>
      </c>
      <c r="I26" s="5">
        <v>5271.435076751999</v>
      </c>
      <c r="J26" s="5">
        <v>5175.217332323999</v>
      </c>
      <c r="K26" s="5">
        <v>29528471.4959932</v>
      </c>
      <c r="L26" s="5">
        <v>44453976.68078747</v>
      </c>
      <c r="M26" s="5">
        <v>49732095.6903832</v>
      </c>
      <c r="N26" s="5">
        <v>59056942.99198639</v>
      </c>
      <c r="O26" s="5">
        <v>41339860.09439047</v>
      </c>
      <c r="P26" s="5">
        <v>62235567.35310247</v>
      </c>
      <c r="Q26" s="5">
        <v>69624933.96653648</v>
      </c>
      <c r="R26" s="5">
        <v>91764038.84909567</v>
      </c>
      <c r="S26" s="5">
        <v>99153405.46252967</v>
      </c>
    </row>
    <row r="27">
      <c r="A27" s="5">
        <v>83</v>
      </c>
      <c r="B27" s="5">
        <v>3579.516312371999</v>
      </c>
      <c r="C27" s="5">
        <v>4885.483000788</v>
      </c>
      <c r="D27" s="5">
        <v>4903.861671071998</v>
      </c>
      <c r="E27" s="5">
        <v>3579.516312371999</v>
      </c>
      <c r="F27" s="5">
        <v>3579.516312371999</v>
      </c>
      <c r="G27" s="5">
        <v>4885.483000788</v>
      </c>
      <c r="H27" s="5">
        <v>4903.861671071998</v>
      </c>
      <c r="I27" s="5">
        <v>4885.483000788</v>
      </c>
      <c r="J27" s="5">
        <v>4903.861671071998</v>
      </c>
      <c r="K27" s="5">
        <v>25808949.74109983</v>
      </c>
      <c r="L27" s="5">
        <v>38106866.31769866</v>
      </c>
      <c r="M27" s="5">
        <v>46366310.20755984</v>
      </c>
      <c r="N27" s="5">
        <v>51617899.48219967</v>
      </c>
      <c r="O27" s="5">
        <v>36132529.63753977</v>
      </c>
      <c r="P27" s="5">
        <v>53349612.84477812</v>
      </c>
      <c r="Q27" s="5">
        <v>64912834.29058377</v>
      </c>
      <c r="R27" s="5">
        <v>79158562.58587794</v>
      </c>
      <c r="S27" s="5">
        <v>90721784.03168359</v>
      </c>
    </row>
    <row r="28">
      <c r="A28" s="5">
        <v>91</v>
      </c>
      <c r="B28" s="5">
        <v>9164.469882204001</v>
      </c>
      <c r="C28" s="5">
        <v>12363.439609872</v>
      </c>
      <c r="D28" s="5">
        <v>12154.787647236</v>
      </c>
      <c r="E28" s="5">
        <v>9164.469882204001</v>
      </c>
      <c r="F28" s="5">
        <v>9164.469882204001</v>
      </c>
      <c r="G28" s="5">
        <v>12363.439609872</v>
      </c>
      <c r="H28" s="5">
        <v>12154.787647236</v>
      </c>
      <c r="I28" s="5">
        <v>12363.439609872</v>
      </c>
      <c r="J28" s="5">
        <v>12154.787647236</v>
      </c>
      <c r="K28" s="5">
        <v>76954042.61596957</v>
      </c>
      <c r="L28" s="5">
        <v>115347280.2025439</v>
      </c>
      <c r="M28" s="5">
        <v>126695394.7908542</v>
      </c>
      <c r="N28" s="5">
        <v>153908085.2319391</v>
      </c>
      <c r="O28" s="5">
        <v>107735659.6623574</v>
      </c>
      <c r="P28" s="5">
        <v>161486192.2835614</v>
      </c>
      <c r="Q28" s="5">
        <v>177373552.7071959</v>
      </c>
      <c r="R28" s="5">
        <v>238440234.8995309</v>
      </c>
      <c r="S28" s="5">
        <v>254327595.3231655</v>
      </c>
    </row>
    <row r="29">
      <c r="A29" s="5">
        <v>92</v>
      </c>
      <c r="B29" s="5">
        <v>11507.209794288</v>
      </c>
      <c r="C29" s="5">
        <v>15313.75673957999</v>
      </c>
      <c r="D29" s="5">
        <v>15302.94575706</v>
      </c>
      <c r="E29" s="5">
        <v>11507.209794288</v>
      </c>
      <c r="F29" s="5">
        <v>11507.209794288</v>
      </c>
      <c r="G29" s="5">
        <v>15313.75673957999</v>
      </c>
      <c r="H29" s="5">
        <v>15302.94575706</v>
      </c>
      <c r="I29" s="5">
        <v>15313.75673957999</v>
      </c>
      <c r="J29" s="5">
        <v>15302.94575706</v>
      </c>
      <c r="K29" s="5">
        <v>97961621.3574663</v>
      </c>
      <c r="L29" s="5">
        <v>140838160.5848683</v>
      </c>
      <c r="M29" s="5">
        <v>161053826.5678519</v>
      </c>
      <c r="N29" s="5">
        <v>195923242.7149326</v>
      </c>
      <c r="O29" s="5">
        <v>137146269.9004528</v>
      </c>
      <c r="P29" s="5">
        <v>197173424.8188156</v>
      </c>
      <c r="Q29" s="5">
        <v>225475357.1949927</v>
      </c>
      <c r="R29" s="5">
        <v>295135046.1762819</v>
      </c>
      <c r="S29" s="5">
        <v>323436978.552459</v>
      </c>
    </row>
    <row r="30">
      <c r="A30" s="5">
        <v>93</v>
      </c>
      <c r="B30" s="5">
        <v>1596.782118204</v>
      </c>
      <c r="C30" s="5">
        <v>1969.761015144</v>
      </c>
      <c r="D30" s="5">
        <v>1905.976218276</v>
      </c>
      <c r="E30" s="5">
        <v>1596.782118204</v>
      </c>
      <c r="F30" s="5">
        <v>1596.782118204</v>
      </c>
      <c r="G30" s="5">
        <v>1969.761015144</v>
      </c>
      <c r="H30" s="5">
        <v>1905.976218276</v>
      </c>
      <c r="I30" s="5">
        <v>1969.761015144</v>
      </c>
      <c r="J30" s="5">
        <v>1905.976218276</v>
      </c>
      <c r="K30" s="5">
        <v>14128190.70807857</v>
      </c>
      <c r="L30" s="5">
        <v>18790426.91982857</v>
      </c>
      <c r="M30" s="5">
        <v>19552987.29400714</v>
      </c>
      <c r="N30" s="5">
        <v>28256381.41615714</v>
      </c>
      <c r="O30" s="5">
        <v>19779466.99131</v>
      </c>
      <c r="P30" s="5">
        <v>26306597.68776</v>
      </c>
      <c r="Q30" s="5">
        <v>27374182.21161</v>
      </c>
      <c r="R30" s="5">
        <v>40434788.39583857</v>
      </c>
      <c r="S30" s="5">
        <v>41502372.91968857</v>
      </c>
    </row>
    <row r="31">
      <c r="A31" s="5">
        <v>101</v>
      </c>
      <c r="B31" s="5">
        <v>9832.58860194</v>
      </c>
      <c r="C31" s="5">
        <v>12934.259486928</v>
      </c>
      <c r="D31" s="5">
        <v>13087.775438712</v>
      </c>
      <c r="E31" s="5">
        <v>9832.58860194</v>
      </c>
      <c r="F31" s="5">
        <v>9832.58860194</v>
      </c>
      <c r="G31" s="5">
        <v>12934.259486928</v>
      </c>
      <c r="H31" s="5">
        <v>13087.775438712</v>
      </c>
      <c r="I31" s="5">
        <v>12934.259486928</v>
      </c>
      <c r="J31" s="5">
        <v>13087.775438712</v>
      </c>
      <c r="K31" s="5">
        <v>73154472.88113518</v>
      </c>
      <c r="L31" s="5">
        <v>102546960.309558</v>
      </c>
      <c r="M31" s="5">
        <v>122335602.4978766</v>
      </c>
      <c r="N31" s="5">
        <v>146308945.7622704</v>
      </c>
      <c r="O31" s="5">
        <v>102416262.0335893</v>
      </c>
      <c r="P31" s="5">
        <v>143565744.4333813</v>
      </c>
      <c r="Q31" s="5">
        <v>171269843.4970272</v>
      </c>
      <c r="R31" s="5">
        <v>216720217.3145165</v>
      </c>
      <c r="S31" s="5">
        <v>244424316.3781624</v>
      </c>
    </row>
    <row r="32">
      <c r="A32" s="5">
        <v>102</v>
      </c>
      <c r="B32" s="5">
        <v>16852.159552176</v>
      </c>
      <c r="C32" s="5">
        <v>22498.73572237198</v>
      </c>
      <c r="D32" s="5">
        <v>22510.62780314398</v>
      </c>
      <c r="E32" s="5">
        <v>16852.159552176</v>
      </c>
      <c r="F32" s="5">
        <v>16852.159552176</v>
      </c>
      <c r="G32" s="5">
        <v>22498.73572237198</v>
      </c>
      <c r="H32" s="5">
        <v>22510.62780314398</v>
      </c>
      <c r="I32" s="5">
        <v>22498.73572237198</v>
      </c>
      <c r="J32" s="5">
        <v>22510.62780314398</v>
      </c>
      <c r="K32" s="5">
        <v>210482531.4392146</v>
      </c>
      <c r="L32" s="5">
        <v>290744759.8940049</v>
      </c>
      <c r="M32" s="5">
        <v>343625226.9002481</v>
      </c>
      <c r="N32" s="5">
        <v>420965062.8784292</v>
      </c>
      <c r="O32" s="5">
        <v>294675544.0149005</v>
      </c>
      <c r="P32" s="5">
        <v>407042663.851607</v>
      </c>
      <c r="Q32" s="5">
        <v>481075317.6603473</v>
      </c>
      <c r="R32" s="5">
        <v>617525195.2908218</v>
      </c>
      <c r="S32" s="5">
        <v>691557849.0995618</v>
      </c>
    </row>
    <row r="33">
      <c r="A33" s="5">
        <v>103</v>
      </c>
      <c r="B33" s="5">
        <v>6978.489216659998</v>
      </c>
      <c r="C33" s="5">
        <v>9481.231670039997</v>
      </c>
      <c r="D33" s="5">
        <v>9260.687626631998</v>
      </c>
      <c r="E33" s="5">
        <v>6978.489216659998</v>
      </c>
      <c r="F33" s="5">
        <v>6978.489216659998</v>
      </c>
      <c r="G33" s="5">
        <v>9481.231670039997</v>
      </c>
      <c r="H33" s="5">
        <v>9260.687626631998</v>
      </c>
      <c r="I33" s="5">
        <v>9481.231670039997</v>
      </c>
      <c r="J33" s="5">
        <v>9260.687626631998</v>
      </c>
      <c r="K33" s="5">
        <v>66397850.62076096</v>
      </c>
      <c r="L33" s="5">
        <v>99583319.78545667</v>
      </c>
      <c r="M33" s="5">
        <v>110193913.0223181</v>
      </c>
      <c r="N33" s="5">
        <v>132795701.2415219</v>
      </c>
      <c r="O33" s="5">
        <v>92956990.86906534</v>
      </c>
      <c r="P33" s="5">
        <v>139416647.6996394</v>
      </c>
      <c r="Q33" s="5">
        <v>154271478.2312454</v>
      </c>
      <c r="R33" s="5">
        <v>205814498.3204003</v>
      </c>
      <c r="S33" s="5">
        <v>220669328.8520063</v>
      </c>
    </row>
    <row r="34">
      <c r="A34" s="5">
        <v>111</v>
      </c>
      <c r="B34" s="5">
        <v>3767.62740822</v>
      </c>
      <c r="C34" s="5">
        <v>5152.514269032</v>
      </c>
      <c r="D34" s="5">
        <v>5002.241612004</v>
      </c>
      <c r="E34" s="5">
        <v>3767.62740822</v>
      </c>
      <c r="F34" s="5">
        <v>3767.62740822</v>
      </c>
      <c r="G34" s="5">
        <v>5152.514269032</v>
      </c>
      <c r="H34" s="5">
        <v>5002.241612004</v>
      </c>
      <c r="I34" s="5">
        <v>5152.514269032</v>
      </c>
      <c r="J34" s="5">
        <v>5002.241612004</v>
      </c>
      <c r="K34" s="5">
        <v>40908807.88437711</v>
      </c>
      <c r="L34" s="5">
        <v>54428640.83744348</v>
      </c>
      <c r="M34" s="5">
        <v>59827126.37916712</v>
      </c>
      <c r="N34" s="5">
        <v>81817615.76875423</v>
      </c>
      <c r="O34" s="5">
        <v>57272331.03812796</v>
      </c>
      <c r="P34" s="5">
        <v>76200097.17242087</v>
      </c>
      <c r="Q34" s="5">
        <v>83757976.93083397</v>
      </c>
      <c r="R34" s="5">
        <v>117108905.056798</v>
      </c>
      <c r="S34" s="5">
        <v>124666784.8152111</v>
      </c>
    </row>
    <row r="35">
      <c r="A35" s="5">
        <v>112</v>
      </c>
      <c r="B35" s="5">
        <v>2363.280778872</v>
      </c>
      <c r="C35" s="5">
        <v>3129.77943954</v>
      </c>
      <c r="D35" s="5">
        <v>3032.480596859999</v>
      </c>
      <c r="E35" s="5">
        <v>2363.280778872</v>
      </c>
      <c r="F35" s="5">
        <v>2363.280778872</v>
      </c>
      <c r="G35" s="5">
        <v>3129.77943954</v>
      </c>
      <c r="H35" s="5">
        <v>3032.480596859999</v>
      </c>
      <c r="I35" s="5">
        <v>3129.77943954</v>
      </c>
      <c r="J35" s="5">
        <v>3032.480596859999</v>
      </c>
      <c r="K35" s="5">
        <v>12023972.15079299</v>
      </c>
      <c r="L35" s="5">
        <v>20507161.37105013</v>
      </c>
      <c r="M35" s="5">
        <v>19611179.74434299</v>
      </c>
      <c r="N35" s="5">
        <v>24047944.30158598</v>
      </c>
      <c r="O35" s="5">
        <v>16833561.01111019</v>
      </c>
      <c r="P35" s="5">
        <v>28710025.91947019</v>
      </c>
      <c r="Q35" s="5">
        <v>27455651.64208019</v>
      </c>
      <c r="R35" s="5">
        <v>40733998.07026318</v>
      </c>
      <c r="S35" s="5">
        <v>39479623.79287318</v>
      </c>
    </row>
    <row r="36">
      <c r="A36" s="5">
        <v>113</v>
      </c>
      <c r="B36" s="5">
        <v>245.409303204</v>
      </c>
      <c r="C36" s="5">
        <v>245.409303204</v>
      </c>
      <c r="D36" s="5">
        <v>245.409303204</v>
      </c>
      <c r="E36" s="5">
        <v>245.409303204</v>
      </c>
      <c r="F36" s="5">
        <v>245.409303204</v>
      </c>
      <c r="G36" s="5">
        <v>245.409303204</v>
      </c>
      <c r="H36" s="5">
        <v>245.409303204</v>
      </c>
      <c r="I36" s="5">
        <v>245.409303204</v>
      </c>
      <c r="J36" s="5">
        <v>245.409303204</v>
      </c>
      <c r="K36" s="5">
        <v>2454093.03204</v>
      </c>
      <c r="L36" s="5">
        <v>2454093.03204</v>
      </c>
      <c r="M36" s="5">
        <v>2454093.03204</v>
      </c>
      <c r="N36" s="5">
        <v>4908186.06408</v>
      </c>
      <c r="O36" s="5">
        <v>3435730.244856</v>
      </c>
      <c r="P36" s="5">
        <v>3435730.244856</v>
      </c>
      <c r="Q36" s="5">
        <v>3435730.244856</v>
      </c>
      <c r="R36" s="5">
        <v>5889823.276896</v>
      </c>
      <c r="S36" s="5">
        <v>5889823.276896</v>
      </c>
    </row>
    <row r="37">
      <c r="A37" s="5">
        <v>121</v>
      </c>
      <c r="B37" s="5">
        <v>4433.583931452</v>
      </c>
      <c r="C37" s="5">
        <v>5882.255589132</v>
      </c>
      <c r="D37" s="5">
        <v>5790.362237711999</v>
      </c>
      <c r="E37" s="5">
        <v>4433.583931452</v>
      </c>
      <c r="F37" s="5">
        <v>4433.583931452</v>
      </c>
      <c r="G37" s="5">
        <v>5882.255589132</v>
      </c>
      <c r="H37" s="5">
        <v>5790.362237711999</v>
      </c>
      <c r="I37" s="5">
        <v>5882.255589132</v>
      </c>
      <c r="J37" s="5">
        <v>5790.362237711999</v>
      </c>
      <c r="K37" s="5">
        <v>28047080.66865747</v>
      </c>
      <c r="L37" s="5">
        <v>37429921.85699928</v>
      </c>
      <c r="M37" s="5">
        <v>51570948.81816787</v>
      </c>
      <c r="N37" s="5">
        <v>56094161.33731495</v>
      </c>
      <c r="O37" s="5">
        <v>39265912.93612045</v>
      </c>
      <c r="P37" s="5">
        <v>52401890.59979898</v>
      </c>
      <c r="Q37" s="5">
        <v>72199328.34543499</v>
      </c>
      <c r="R37" s="5">
        <v>80448971.26845644</v>
      </c>
      <c r="S37" s="5">
        <v>100246409.0140925</v>
      </c>
    </row>
    <row r="38">
      <c r="A38" s="5">
        <v>122</v>
      </c>
      <c r="B38" s="5">
        <v>1139.477557608</v>
      </c>
      <c r="C38" s="5">
        <v>1595.701019952</v>
      </c>
      <c r="D38" s="5">
        <v>1608.674198976</v>
      </c>
      <c r="E38" s="5">
        <v>1139.477557608</v>
      </c>
      <c r="F38" s="5">
        <v>1139.477557608</v>
      </c>
      <c r="G38" s="5">
        <v>1595.701019952</v>
      </c>
      <c r="H38" s="5">
        <v>1608.674198976</v>
      </c>
      <c r="I38" s="5">
        <v>1595.701019952</v>
      </c>
      <c r="J38" s="5">
        <v>1608.674198976</v>
      </c>
      <c r="K38" s="5">
        <v>7697254.74557521</v>
      </c>
      <c r="L38" s="5">
        <v>10102404.5795763</v>
      </c>
      <c r="M38" s="5">
        <v>11649726.4527513</v>
      </c>
      <c r="N38" s="5">
        <v>15394509.49115042</v>
      </c>
      <c r="O38" s="5">
        <v>10776156.64380529</v>
      </c>
      <c r="P38" s="5">
        <v>14143366.41140682</v>
      </c>
      <c r="Q38" s="5">
        <v>16309617.03385182</v>
      </c>
      <c r="R38" s="5">
        <v>21840621.15698203</v>
      </c>
      <c r="S38" s="5">
        <v>24006871.77942703</v>
      </c>
    </row>
    <row r="39">
      <c r="A39" s="5">
        <v>123</v>
      </c>
      <c r="B39" s="5">
        <v>6003.338593356001</v>
      </c>
      <c r="C39" s="5">
        <v>7949.315446956002</v>
      </c>
      <c r="D39" s="5">
        <v>7898.503829112003</v>
      </c>
      <c r="E39" s="5">
        <v>6003.338593356001</v>
      </c>
      <c r="F39" s="5">
        <v>6003.338593356001</v>
      </c>
      <c r="G39" s="5">
        <v>7949.315446956002</v>
      </c>
      <c r="H39" s="5">
        <v>7898.503829112003</v>
      </c>
      <c r="I39" s="5">
        <v>7949.315446956002</v>
      </c>
      <c r="J39" s="5">
        <v>7898.503829112003</v>
      </c>
      <c r="K39" s="5">
        <v>49620033.16714941</v>
      </c>
      <c r="L39" s="5">
        <v>72773554.06414941</v>
      </c>
      <c r="M39" s="5">
        <v>85476237.27141401</v>
      </c>
      <c r="N39" s="5">
        <v>99240066.33429882</v>
      </c>
      <c r="O39" s="5">
        <v>69468046.43400916</v>
      </c>
      <c r="P39" s="5">
        <v>101882975.6898092</v>
      </c>
      <c r="Q39" s="5">
        <v>119666732.1799796</v>
      </c>
      <c r="R39" s="5">
        <v>151503008.8569586</v>
      </c>
      <c r="S39" s="5">
        <v>169286765.347129</v>
      </c>
    </row>
    <row r="40">
      <c r="A40" s="5">
        <v>124</v>
      </c>
      <c r="B40" s="5">
        <v>3421.675967579999</v>
      </c>
      <c r="C40" s="5">
        <v>4683.317627663999</v>
      </c>
      <c r="D40" s="5">
        <v>4637.91150108</v>
      </c>
      <c r="E40" s="5">
        <v>3421.675967579999</v>
      </c>
      <c r="F40" s="5">
        <v>3421.675967579999</v>
      </c>
      <c r="G40" s="5">
        <v>4683.317627663999</v>
      </c>
      <c r="H40" s="5">
        <v>4637.91150108</v>
      </c>
      <c r="I40" s="5">
        <v>4683.317627663999</v>
      </c>
      <c r="J40" s="5">
        <v>4637.91150108</v>
      </c>
      <c r="K40" s="5">
        <v>30512950.54501325</v>
      </c>
      <c r="L40" s="5">
        <v>46888500.21066467</v>
      </c>
      <c r="M40" s="5">
        <v>50382008.50862488</v>
      </c>
      <c r="N40" s="5">
        <v>61025901.09002649</v>
      </c>
      <c r="O40" s="5">
        <v>42718130.76301855</v>
      </c>
      <c r="P40" s="5">
        <v>65643900.29493055</v>
      </c>
      <c r="Q40" s="5">
        <v>70534811.91207485</v>
      </c>
      <c r="R40" s="5">
        <v>96156850.83994381</v>
      </c>
      <c r="S40" s="5">
        <v>101047762.4570881</v>
      </c>
    </row>
    <row r="41">
      <c r="A41" s="5">
        <v>131</v>
      </c>
      <c r="B41" s="5">
        <v>2789.23349016</v>
      </c>
      <c r="C41" s="5">
        <v>3706.004807856001</v>
      </c>
      <c r="D41" s="5">
        <v>3635.733421476001</v>
      </c>
      <c r="E41" s="5">
        <v>2789.23349016</v>
      </c>
      <c r="F41" s="5">
        <v>2789.23349016</v>
      </c>
      <c r="G41" s="5">
        <v>3706.004807856001</v>
      </c>
      <c r="H41" s="5">
        <v>3635.733421476001</v>
      </c>
      <c r="I41" s="5">
        <v>3706.004807856001</v>
      </c>
      <c r="J41" s="5">
        <v>3635.733421476001</v>
      </c>
      <c r="K41" s="5">
        <v>31513904.23296207</v>
      </c>
      <c r="L41" s="5">
        <v>44354703.32201388</v>
      </c>
      <c r="M41" s="5">
        <v>53308072.78024493</v>
      </c>
      <c r="N41" s="5">
        <v>63027808.46592414</v>
      </c>
      <c r="O41" s="5">
        <v>44119465.92614688</v>
      </c>
      <c r="P41" s="5">
        <v>62096584.65081941</v>
      </c>
      <c r="Q41" s="5">
        <v>74631301.89234288</v>
      </c>
      <c r="R41" s="5">
        <v>93610488.88378149</v>
      </c>
      <c r="S41" s="5">
        <v>106145206.125305</v>
      </c>
    </row>
    <row r="42">
      <c r="A42" s="5">
        <v>132</v>
      </c>
      <c r="B42" s="5">
        <v>2646.528520896</v>
      </c>
      <c r="C42" s="5">
        <v>2646.528520896</v>
      </c>
      <c r="D42" s="5">
        <v>2646.528520896</v>
      </c>
      <c r="E42" s="5">
        <v>2646.528520896</v>
      </c>
      <c r="F42" s="5">
        <v>2646.528520896</v>
      </c>
      <c r="G42" s="5">
        <v>2646.528520896</v>
      </c>
      <c r="H42" s="5">
        <v>2646.528520896</v>
      </c>
      <c r="I42" s="5">
        <v>2646.528520896</v>
      </c>
      <c r="J42" s="5">
        <v>2646.528520896</v>
      </c>
      <c r="K42" s="5">
        <v>48118021.0161357</v>
      </c>
      <c r="L42" s="5">
        <v>48118021.0161357</v>
      </c>
      <c r="M42" s="5">
        <v>48118021.0161357</v>
      </c>
      <c r="N42" s="5">
        <v>96236042.0322714</v>
      </c>
      <c r="O42" s="5">
        <v>67365229.42258997</v>
      </c>
      <c r="P42" s="5">
        <v>67365229.42258997</v>
      </c>
      <c r="Q42" s="5">
        <v>67365229.42258997</v>
      </c>
      <c r="R42" s="5">
        <v>115483250.4387257</v>
      </c>
      <c r="S42" s="5">
        <v>115483250.4387257</v>
      </c>
    </row>
    <row r="43">
      <c r="A43" s="5">
        <v>133</v>
      </c>
      <c r="B43" s="5">
        <v>2851.937188775999</v>
      </c>
      <c r="C43" s="5">
        <v>3841.142089355998</v>
      </c>
      <c r="D43" s="5">
        <v>3828.168910331998</v>
      </c>
      <c r="E43" s="5">
        <v>2851.937188775999</v>
      </c>
      <c r="F43" s="5">
        <v>2851.937188775999</v>
      </c>
      <c r="G43" s="5">
        <v>3841.142089355998</v>
      </c>
      <c r="H43" s="5">
        <v>3828.168910331998</v>
      </c>
      <c r="I43" s="5">
        <v>3841.142089355998</v>
      </c>
      <c r="J43" s="5">
        <v>3828.168910331998</v>
      </c>
      <c r="K43" s="5">
        <v>26620516.54885646</v>
      </c>
      <c r="L43" s="5">
        <v>39579708.73671906</v>
      </c>
      <c r="M43" s="5">
        <v>43973430.51518502</v>
      </c>
      <c r="N43" s="5">
        <v>53241033.09771292</v>
      </c>
      <c r="O43" s="5">
        <v>37268723.16839903</v>
      </c>
      <c r="P43" s="5">
        <v>55411592.23140667</v>
      </c>
      <c r="Q43" s="5">
        <v>61562802.72125904</v>
      </c>
      <c r="R43" s="5">
        <v>82032108.78026313</v>
      </c>
      <c r="S43" s="5">
        <v>88183319.27011549</v>
      </c>
    </row>
    <row r="44">
      <c r="A44" s="5">
        <v>141</v>
      </c>
      <c r="B44" s="5">
        <v>11327.747484456</v>
      </c>
      <c r="C44" s="5">
        <v>15166.727377308</v>
      </c>
      <c r="D44" s="5">
        <v>15158.078591292</v>
      </c>
      <c r="E44" s="5">
        <v>11327.747484456</v>
      </c>
      <c r="F44" s="5">
        <v>11327.747484456</v>
      </c>
      <c r="G44" s="5">
        <v>15166.727377308</v>
      </c>
      <c r="H44" s="5">
        <v>15158.078591292</v>
      </c>
      <c r="I44" s="5">
        <v>15166.727377308</v>
      </c>
      <c r="J44" s="5">
        <v>15158.078591292</v>
      </c>
      <c r="K44" s="5">
        <v>120062239.1899239</v>
      </c>
      <c r="L44" s="5">
        <v>211713971.4519156</v>
      </c>
      <c r="M44" s="5">
        <v>232738675.1319819</v>
      </c>
      <c r="N44" s="5">
        <v>240124478.3798478</v>
      </c>
      <c r="O44" s="5">
        <v>168087134.8658934</v>
      </c>
      <c r="P44" s="5">
        <v>296399560.0326819</v>
      </c>
      <c r="Q44" s="5">
        <v>325834145.1847748</v>
      </c>
      <c r="R44" s="5">
        <v>416461799.2226056</v>
      </c>
      <c r="S44" s="5">
        <v>445896384.3746983</v>
      </c>
    </row>
    <row r="45">
      <c r="A45" s="5">
        <v>142</v>
      </c>
      <c r="B45" s="5">
        <v>1029.205535904</v>
      </c>
      <c r="C45" s="5">
        <v>1369.751485284</v>
      </c>
      <c r="D45" s="5">
        <v>1307.047786668</v>
      </c>
      <c r="E45" s="5">
        <v>1029.205535904</v>
      </c>
      <c r="F45" s="5">
        <v>1029.205535904</v>
      </c>
      <c r="G45" s="5">
        <v>1369.751485284</v>
      </c>
      <c r="H45" s="5">
        <v>1307.047786668</v>
      </c>
      <c r="I45" s="5">
        <v>1369.751485284</v>
      </c>
      <c r="J45" s="5">
        <v>1307.047786668</v>
      </c>
      <c r="K45" s="5">
        <v>3973118.528598234</v>
      </c>
      <c r="L45" s="5">
        <v>5582291.695998234</v>
      </c>
      <c r="M45" s="5">
        <v>10234479.23809823</v>
      </c>
      <c r="N45" s="5">
        <v>7946237.057196467</v>
      </c>
      <c r="O45" s="5">
        <v>5562365.940037527</v>
      </c>
      <c r="P45" s="5">
        <v>7815208.374397526</v>
      </c>
      <c r="Q45" s="5">
        <v>14328270.93333752</v>
      </c>
      <c r="R45" s="5">
        <v>11788326.90299576</v>
      </c>
      <c r="S45" s="5">
        <v>18301389.46193576</v>
      </c>
    </row>
    <row r="46">
      <c r="A46" s="5">
        <v>143</v>
      </c>
      <c r="B46" s="5">
        <v>1658.404718568</v>
      </c>
      <c r="C46" s="5">
        <v>2298.414883752</v>
      </c>
      <c r="D46" s="5">
        <v>2364.361877124</v>
      </c>
      <c r="E46" s="5">
        <v>1658.404718568</v>
      </c>
      <c r="F46" s="5">
        <v>1658.404718568</v>
      </c>
      <c r="G46" s="5">
        <v>2298.414883752</v>
      </c>
      <c r="H46" s="5">
        <v>2364.361877124</v>
      </c>
      <c r="I46" s="5">
        <v>2298.414883752</v>
      </c>
      <c r="J46" s="5">
        <v>2364.361877124</v>
      </c>
      <c r="K46" s="5">
        <v>8554941.991084494</v>
      </c>
      <c r="L46" s="5">
        <v>13416067.08958949</v>
      </c>
      <c r="M46" s="5">
        <v>16931059.40366631</v>
      </c>
      <c r="N46" s="5">
        <v>17109883.98216899</v>
      </c>
      <c r="O46" s="5">
        <v>11976918.78751829</v>
      </c>
      <c r="P46" s="5">
        <v>18782493.92542529</v>
      </c>
      <c r="Q46" s="5">
        <v>23703483.16513284</v>
      </c>
      <c r="R46" s="5">
        <v>27337435.91650978</v>
      </c>
      <c r="S46" s="5">
        <v>32258425.15621733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"/>
  <sheetViews>
    <sheetView workbookViewId="0">
      <selection activeCell="G19" sqref="G19"/>
    </sheetView>
  </sheetViews>
  <sheetFormatPr baseColWidth="10" defaultColWidth="8.88671875" defaultRowHeight="14.4" x14ac:dyDescent="0.3"/>
  <sheetData>
    <row r="1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</row>
    <row r="2">
      <c r="A2" s="5">
        <v>1</v>
      </c>
      <c r="B2" s="5">
        <v>73094.13391597194</v>
      </c>
      <c r="C2" s="5">
        <v>83893.22435519991</v>
      </c>
      <c r="D2" s="5">
        <v>76206.61578347992</v>
      </c>
      <c r="E2" s="5">
        <v>73094.13391597194</v>
      </c>
      <c r="F2" s="5">
        <v>73094.13391597194</v>
      </c>
      <c r="G2" s="5">
        <v>83893.22435519991</v>
      </c>
      <c r="H2" s="5">
        <v>76206.61578347992</v>
      </c>
      <c r="I2" s="5">
        <v>83893.22435519991</v>
      </c>
      <c r="J2" s="5">
        <v>76206.61578347992</v>
      </c>
      <c r="K2" s="5">
        <v>10799.090439228</v>
      </c>
      <c r="L2" s="5">
        <v>3112.481867508</v>
      </c>
      <c r="M2" s="5">
        <v>0</v>
      </c>
      <c r="N2" s="5">
        <v>0</v>
      </c>
      <c r="O2" s="5">
        <v>10799.090439228</v>
      </c>
      <c r="P2" s="5">
        <v>3112.481867508</v>
      </c>
      <c r="Q2" s="5">
        <v>10799.090439228</v>
      </c>
      <c r="R2" s="5">
        <v>3112.481867508</v>
      </c>
    </row>
    <row r="3">
      <c r="A3" s="5">
        <v>2</v>
      </c>
      <c r="B3" s="5">
        <v>53495.984803716</v>
      </c>
      <c r="C3" s="5">
        <v>70390.30718771998</v>
      </c>
      <c r="D3" s="5">
        <v>58649.58017099999</v>
      </c>
      <c r="E3" s="5">
        <v>53495.984803716</v>
      </c>
      <c r="F3" s="5">
        <v>53495.984803716</v>
      </c>
      <c r="G3" s="5">
        <v>70390.30718771998</v>
      </c>
      <c r="H3" s="5">
        <v>58649.58017099999</v>
      </c>
      <c r="I3" s="5">
        <v>70390.30718771998</v>
      </c>
      <c r="J3" s="5">
        <v>58649.58017099999</v>
      </c>
      <c r="K3" s="5">
        <v>16894.322384004</v>
      </c>
      <c r="L3" s="5">
        <v>5153.595367283998</v>
      </c>
      <c r="M3" s="5">
        <v>0</v>
      </c>
      <c r="N3" s="5">
        <v>0</v>
      </c>
      <c r="O3" s="5">
        <v>16894.322384004</v>
      </c>
      <c r="P3" s="5">
        <v>5153.595367283998</v>
      </c>
      <c r="Q3" s="5">
        <v>16894.322384004</v>
      </c>
      <c r="R3" s="5">
        <v>5153.595367283998</v>
      </c>
    </row>
    <row r="4">
      <c r="A4" s="5">
        <v>3</v>
      </c>
      <c r="B4" s="5">
        <v>49537.00300489202</v>
      </c>
      <c r="C4" s="5">
        <v>63837.77068234805</v>
      </c>
      <c r="D4" s="5">
        <v>55210.60663138804</v>
      </c>
      <c r="E4" s="5">
        <v>49537.00300489202</v>
      </c>
      <c r="F4" s="5">
        <v>49537.00300489202</v>
      </c>
      <c r="G4" s="5">
        <v>63837.77068234805</v>
      </c>
      <c r="H4" s="5">
        <v>55210.60663138804</v>
      </c>
      <c r="I4" s="5">
        <v>63837.77068234805</v>
      </c>
      <c r="J4" s="5">
        <v>55210.60663138804</v>
      </c>
      <c r="K4" s="5">
        <v>14300.76767745601</v>
      </c>
      <c r="L4" s="5">
        <v>5673.603626496</v>
      </c>
      <c r="M4" s="5">
        <v>0</v>
      </c>
      <c r="N4" s="5">
        <v>0</v>
      </c>
      <c r="O4" s="5">
        <v>14300.76767745601</v>
      </c>
      <c r="P4" s="5">
        <v>5673.603626496</v>
      </c>
      <c r="Q4" s="5">
        <v>14300.76767745601</v>
      </c>
      <c r="R4" s="5">
        <v>5673.603626496</v>
      </c>
    </row>
    <row r="5">
      <c r="A5" s="5">
        <v>4</v>
      </c>
      <c r="B5" s="5">
        <v>32189.70045329999</v>
      </c>
      <c r="C5" s="5">
        <v>45639.64380643199</v>
      </c>
      <c r="D5" s="5">
        <v>42918.519506148</v>
      </c>
      <c r="E5" s="5">
        <v>32189.70045329999</v>
      </c>
      <c r="F5" s="5">
        <v>32189.70045329999</v>
      </c>
      <c r="G5" s="5">
        <v>45639.64380643199</v>
      </c>
      <c r="H5" s="5">
        <v>42918.519506148</v>
      </c>
      <c r="I5" s="5">
        <v>45639.64380643199</v>
      </c>
      <c r="J5" s="5">
        <v>42918.519506148</v>
      </c>
      <c r="K5" s="5">
        <v>13449.943353132</v>
      </c>
      <c r="L5" s="5">
        <v>10728.819052848</v>
      </c>
      <c r="M5" s="5">
        <v>0</v>
      </c>
      <c r="N5" s="5">
        <v>0</v>
      </c>
      <c r="O5" s="5">
        <v>13449.943353132</v>
      </c>
      <c r="P5" s="5">
        <v>10728.819052848</v>
      </c>
      <c r="Q5" s="5">
        <v>13449.943353132</v>
      </c>
      <c r="R5" s="5">
        <v>10728.819052848</v>
      </c>
    </row>
    <row r="6">
      <c r="A6" s="5">
        <v>5</v>
      </c>
      <c r="B6" s="5">
        <v>25537.702908744</v>
      </c>
      <c r="C6" s="5">
        <v>37033.02062226</v>
      </c>
      <c r="D6" s="5">
        <v>34182.16453173599</v>
      </c>
      <c r="E6" s="5">
        <v>25537.702908744</v>
      </c>
      <c r="F6" s="5">
        <v>25537.702908744</v>
      </c>
      <c r="G6" s="5">
        <v>37033.02062226</v>
      </c>
      <c r="H6" s="5">
        <v>34182.16453173599</v>
      </c>
      <c r="I6" s="5">
        <v>37033.02062226</v>
      </c>
      <c r="J6" s="5">
        <v>34182.16453173599</v>
      </c>
      <c r="K6" s="5">
        <v>11495.31771351599</v>
      </c>
      <c r="L6" s="5">
        <v>8644.461622992003</v>
      </c>
      <c r="M6" s="5">
        <v>0</v>
      </c>
      <c r="N6" s="5">
        <v>0</v>
      </c>
      <c r="O6" s="5">
        <v>11495.31771351599</v>
      </c>
      <c r="P6" s="5">
        <v>8644.461622992003</v>
      </c>
      <c r="Q6" s="5">
        <v>11495.31771351599</v>
      </c>
      <c r="R6" s="5">
        <v>8644.461622992003</v>
      </c>
    </row>
    <row r="7">
      <c r="A7" s="5">
        <v>6</v>
      </c>
      <c r="B7" s="5">
        <v>21637.10041552799</v>
      </c>
      <c r="C7" s="5">
        <v>30132.37047974398</v>
      </c>
      <c r="D7" s="5">
        <v>33518.37020500797</v>
      </c>
      <c r="E7" s="5">
        <v>21637.10041552799</v>
      </c>
      <c r="F7" s="5">
        <v>21637.10041552799</v>
      </c>
      <c r="G7" s="5">
        <v>30132.37047974398</v>
      </c>
      <c r="H7" s="5">
        <v>33518.37020500797</v>
      </c>
      <c r="I7" s="5">
        <v>30132.37047974398</v>
      </c>
      <c r="J7" s="5">
        <v>33518.37020500797</v>
      </c>
      <c r="K7" s="5">
        <v>8495.270064216002</v>
      </c>
      <c r="L7" s="5">
        <v>11881.26978948001</v>
      </c>
      <c r="M7" s="5">
        <v>0</v>
      </c>
      <c r="N7" s="5">
        <v>0</v>
      </c>
      <c r="O7" s="5">
        <v>8495.270064216002</v>
      </c>
      <c r="P7" s="5">
        <v>11881.26978948001</v>
      </c>
      <c r="Q7" s="5">
        <v>8495.270064216002</v>
      </c>
      <c r="R7" s="5">
        <v>11881.26978948001</v>
      </c>
    </row>
    <row r="8">
      <c r="A8" s="5">
        <v>7</v>
      </c>
      <c r="B8" s="5">
        <v>16759.18510250399</v>
      </c>
      <c r="C8" s="5">
        <v>29113.97592636</v>
      </c>
      <c r="D8" s="5">
        <v>28444.77610837199</v>
      </c>
      <c r="E8" s="5">
        <v>16759.18510250399</v>
      </c>
      <c r="F8" s="5">
        <v>16759.18510250399</v>
      </c>
      <c r="G8" s="5">
        <v>29113.97592636</v>
      </c>
      <c r="H8" s="5">
        <v>28444.77610837199</v>
      </c>
      <c r="I8" s="5">
        <v>29113.97592636</v>
      </c>
      <c r="J8" s="5">
        <v>28444.77610837199</v>
      </c>
      <c r="K8" s="5">
        <v>12354.790823856</v>
      </c>
      <c r="L8" s="5">
        <v>11685.591005868</v>
      </c>
      <c r="M8" s="5">
        <v>0</v>
      </c>
      <c r="N8" s="5">
        <v>0</v>
      </c>
      <c r="O8" s="5">
        <v>12354.790823856</v>
      </c>
      <c r="P8" s="5">
        <v>11685.591005868</v>
      </c>
      <c r="Q8" s="5">
        <v>12354.790823856</v>
      </c>
      <c r="R8" s="5">
        <v>11685.591005868</v>
      </c>
    </row>
    <row r="9">
      <c r="A9" s="5">
        <v>8</v>
      </c>
      <c r="B9" s="5">
        <v>11826.133778628</v>
      </c>
      <c r="C9" s="5">
        <v>16088.904186264</v>
      </c>
      <c r="D9" s="5">
        <v>27801.52264843199</v>
      </c>
      <c r="E9" s="5">
        <v>11826.133778628</v>
      </c>
      <c r="F9" s="5">
        <v>11826.133778628</v>
      </c>
      <c r="G9" s="5">
        <v>16088.904186264</v>
      </c>
      <c r="H9" s="5">
        <v>27801.52264843199</v>
      </c>
      <c r="I9" s="5">
        <v>16088.904186264</v>
      </c>
      <c r="J9" s="5">
        <v>27801.52264843199</v>
      </c>
      <c r="K9" s="5">
        <v>4262.770407635999</v>
      </c>
      <c r="L9" s="5">
        <v>15975.388869804</v>
      </c>
      <c r="M9" s="5">
        <v>0</v>
      </c>
      <c r="N9" s="5">
        <v>0</v>
      </c>
      <c r="O9" s="5">
        <v>4262.770407635999</v>
      </c>
      <c r="P9" s="5">
        <v>15975.388869804</v>
      </c>
      <c r="Q9" s="5">
        <v>4262.770407635999</v>
      </c>
      <c r="R9" s="5">
        <v>15975.388869804</v>
      </c>
    </row>
    <row r="10">
      <c r="A10" s="5">
        <v>9</v>
      </c>
      <c r="B10" s="5">
        <v>10542.870153504</v>
      </c>
      <c r="C10" s="5">
        <v>14283.470105424</v>
      </c>
      <c r="D10" s="5">
        <v>22869.55242280799</v>
      </c>
      <c r="E10" s="5">
        <v>10542.870153504</v>
      </c>
      <c r="F10" s="5">
        <v>10542.870153504</v>
      </c>
      <c r="G10" s="5">
        <v>14283.470105424</v>
      </c>
      <c r="H10" s="5">
        <v>22869.55242280799</v>
      </c>
      <c r="I10" s="5">
        <v>14283.470105424</v>
      </c>
      <c r="J10" s="5">
        <v>22869.55242280799</v>
      </c>
      <c r="K10" s="5">
        <v>3740.59995192</v>
      </c>
      <c r="L10" s="5">
        <v>12326.682269304</v>
      </c>
      <c r="M10" s="5">
        <v>0</v>
      </c>
      <c r="N10" s="5">
        <v>0</v>
      </c>
      <c r="O10" s="5">
        <v>3740.59995192</v>
      </c>
      <c r="P10" s="5">
        <v>12326.682269304</v>
      </c>
      <c r="Q10" s="5">
        <v>3740.59995192</v>
      </c>
      <c r="R10" s="5">
        <v>12326.682269304</v>
      </c>
    </row>
    <row r="11">
      <c r="A11" s="5">
        <v>10</v>
      </c>
      <c r="B11" s="5">
        <v>2584.905920532</v>
      </c>
      <c r="C11" s="5">
        <v>7286.602218479999</v>
      </c>
      <c r="D11" s="5">
        <v>17404.60075894801</v>
      </c>
      <c r="E11" s="5">
        <v>2584.905920532</v>
      </c>
      <c r="F11" s="5">
        <v>2584.905920532</v>
      </c>
      <c r="G11" s="5">
        <v>7286.602218479999</v>
      </c>
      <c r="H11" s="5">
        <v>17404.60075894801</v>
      </c>
      <c r="I11" s="5">
        <v>7286.602218479999</v>
      </c>
      <c r="J11" s="5">
        <v>17404.60075894801</v>
      </c>
      <c r="K11" s="5">
        <v>4701.696297948</v>
      </c>
      <c r="L11" s="5">
        <v>14819.694838416</v>
      </c>
      <c r="M11" s="5">
        <v>0</v>
      </c>
      <c r="N11" s="5">
        <v>0</v>
      </c>
      <c r="O11" s="5">
        <v>4701.696297948</v>
      </c>
      <c r="P11" s="5">
        <v>14819.694838416</v>
      </c>
      <c r="Q11" s="5">
        <v>4701.696297948</v>
      </c>
      <c r="R11" s="5">
        <v>14819.694838416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>
      <selection activeCell="H30" sqref="H30"/>
    </sheetView>
  </sheetViews>
  <sheetFormatPr baseColWidth="10" defaultColWidth="8.88671875" defaultRowHeight="14.4" x14ac:dyDescent="0.3"/>
  <sheetData>
    <row r="1" x14ac:dyDescent="0.3">
      <c r="A1" t="s">
        <v>123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</row>
    <row r="2" x14ac:dyDescent="0.3">
      <c r="A2" t="s">
        <v>124</v>
      </c>
      <c r="B2" s="5">
        <v>0.38517863561477284</v>
      </c>
      <c r="C2" s="5">
        <v>0.1142376654385979</v>
      </c>
      <c r="D2" s="5">
        <v>4.7356928719404057E-2</v>
      </c>
      <c r="E2" s="5">
        <v>0.37892769999999998</v>
      </c>
      <c r="F2" s="5">
        <v>0.25951669999999999</v>
      </c>
    </row>
    <row r="3" x14ac:dyDescent="0.3">
      <c r="A3" t="s">
        <v>125</v>
      </c>
      <c r="B3" s="5">
        <v>0.38326261287145019</v>
      </c>
      <c r="C3" s="5">
        <v>0.11343513085113884</v>
      </c>
      <c r="D3" s="5">
        <v>4.6915897758705451E-2</v>
      </c>
      <c r="E3" s="5">
        <v>0.37838100000000002</v>
      </c>
      <c r="F3" s="5">
        <v>0.25885419999999998</v>
      </c>
    </row>
    <row r="4" x14ac:dyDescent="0.3">
      <c r="A4" t="s">
        <v>126</v>
      </c>
      <c r="B4" s="5">
        <v>0.38407811898100652</v>
      </c>
      <c r="C4" s="5">
        <v>0.11390582425114691</v>
      </c>
      <c r="D4" s="5">
        <v>4.7211932511799073E-2</v>
      </c>
      <c r="E4" s="5">
        <v>0.37878580000000001</v>
      </c>
      <c r="F4" s="5">
        <v>0.25928580000000001</v>
      </c>
    </row>
    <row r="5" x14ac:dyDescent="0.3">
      <c r="A5" t="s">
        <v>127</v>
      </c>
      <c r="B5" s="5">
        <v>0.3821461857300848</v>
      </c>
      <c r="C5" s="5">
        <v>0.11112791479434732</v>
      </c>
      <c r="D5" s="5">
        <v>4.5261723745303357E-2</v>
      </c>
      <c r="E5" s="5">
        <v>0.37675579999999997</v>
      </c>
      <c r="F5" s="5">
        <v>0.25691829999999999</v>
      </c>
    </row>
    <row r="6" x14ac:dyDescent="0.3">
      <c r="A6" t="s">
        <v>128</v>
      </c>
      <c r="B6" s="5">
        <v>0.38355639301213873</v>
      </c>
      <c r="C6" s="5">
        <v>0.11298528505814093</v>
      </c>
      <c r="D6" s="5">
        <v>4.6502120124530776E-2</v>
      </c>
      <c r="E6" s="5">
        <v>0.37805139999999998</v>
      </c>
      <c r="F6" s="5">
        <v>0.25846560000000002</v>
      </c>
    </row>
    <row r="7" x14ac:dyDescent="0.3">
      <c r="A7" t="s">
        <v>129</v>
      </c>
      <c r="B7" s="5">
        <v>0.38060186690383974</v>
      </c>
      <c r="C7" s="5">
        <v>0.11187571967694834</v>
      </c>
      <c r="D7" s="5">
        <v>4.589769174208836E-2</v>
      </c>
      <c r="E7" s="5">
        <v>0.3772932</v>
      </c>
      <c r="F7" s="5">
        <v>0.2575482</v>
      </c>
    </row>
    <row r="8" x14ac:dyDescent="0.3">
      <c r="A8" t="s">
        <v>130</v>
      </c>
      <c r="B8" s="5">
        <v>0.3815575606284427</v>
      </c>
      <c r="C8" s="5">
        <v>0.11253308843817889</v>
      </c>
      <c r="D8" s="5">
        <v>4.6304701079309424E-2</v>
      </c>
      <c r="E8" s="5">
        <v>0.37785960000000002</v>
      </c>
      <c r="F8" s="5">
        <v>0.2581504</v>
      </c>
    </row>
    <row r="9" x14ac:dyDescent="0.3">
      <c r="A9" t="s">
        <v>131</v>
      </c>
      <c r="B9" s="5">
        <v>0.37795721930934162</v>
      </c>
      <c r="C9" s="5">
        <v>0.10879660095460358</v>
      </c>
      <c r="D9" s="5">
        <v>4.3857703704660599E-2</v>
      </c>
      <c r="E9" s="5">
        <v>0.37514340000000002</v>
      </c>
      <c r="F9" s="5">
        <v>0.25499070000000001</v>
      </c>
    </row>
    <row r="10" x14ac:dyDescent="0.3">
      <c r="A10" t="s">
        <v>132</v>
      </c>
      <c r="B10" s="5">
        <v>0.37891291303394453</v>
      </c>
      <c r="C10" s="5">
        <v>0.10945396971583413</v>
      </c>
      <c r="D10" s="5">
        <v>4.4264713041881662E-2</v>
      </c>
      <c r="E10" s="5">
        <v>0.37571199999999999</v>
      </c>
      <c r="F10" s="5">
        <v>0.25559120000000002</v>
      </c>
    </row>
  </sheetData>
  <pageMargins left="0.7" right="0.7" top="0.75" bottom="0.75" header="0.3" footer="0.3"/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53cf4f-cfcf-4653-a06f-c074833c30a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370013B154E642925D45278B95D32F" ma:contentTypeVersion="13" ma:contentTypeDescription="Crear nuevo documento." ma:contentTypeScope="" ma:versionID="ffd84a345361e3e18d0b2ba68697ba03">
  <xsd:schema xmlns:xsd="http://www.w3.org/2001/XMLSchema" xmlns:xs="http://www.w3.org/2001/XMLSchema" xmlns:p="http://schemas.microsoft.com/office/2006/metadata/properties" xmlns:ns3="d153cf4f-cfcf-4653-a06f-c074833c30a6" xmlns:ns4="95ea303f-39b1-42ca-beac-952387addeab" targetNamespace="http://schemas.microsoft.com/office/2006/metadata/properties" ma:root="true" ma:fieldsID="cfe509448c78a396748808649184feb5" ns3:_="" ns4:_="">
    <xsd:import namespace="d153cf4f-cfcf-4653-a06f-c074833c30a6"/>
    <xsd:import namespace="95ea303f-39b1-42ca-beac-952387adde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53cf4f-cfcf-4653-a06f-c074833c30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ea303f-39b1-42ca-beac-952387adde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AFBE09-4DD3-45D1-8B80-C71B989719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A17114-B3C2-4B74-A225-37A69C2AE0D0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95ea303f-39b1-42ca-beac-952387addeab"/>
    <ds:schemaRef ds:uri="d153cf4f-cfcf-4653-a06f-c074833c30a6"/>
  </ds:schemaRefs>
</ds:datastoreItem>
</file>

<file path=customXml/itemProps3.xml><?xml version="1.0" encoding="utf-8"?>
<ds:datastoreItem xmlns:ds="http://schemas.openxmlformats.org/officeDocument/2006/customXml" ds:itemID="{6CED9B7D-094C-407E-B9FC-1BDDB28FF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53cf4f-cfcf-4653-a06f-c074833c30a6"/>
    <ds:schemaRef ds:uri="95ea303f-39b1-42ca-beac-952387adde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PNBSF_deps</vt:lpstr>
      <vt:lpstr>Other_params</vt:lpstr>
      <vt:lpstr>benefs_by_dep</vt:lpstr>
      <vt:lpstr>benefs_by_decile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Gallegos</dc:creator>
  <cp:lastModifiedBy>Andrés Gallegos</cp:lastModifiedBy>
  <dcterms:created xsi:type="dcterms:W3CDTF">2023-03-21T18:41:45Z</dcterms:created>
  <dcterms:modified xsi:type="dcterms:W3CDTF">2023-03-29T14:16:53Z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0x01010091370013B154E642925D45278B95D32F</vt:lpwstr>
  </property>
</Properties>
</file>