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7DDF0BFF-8D9C-426F-B820-69AE05B014D2}" xr6:coauthVersionLast="47" xr6:coauthVersionMax="47" xr10:uidLastSave="{00000000-0000-0000-0000-000000000000}"/>
  <bookViews>
    <workbookView xWindow="-108" yWindow="-108" windowWidth="23256" windowHeight="12576" tabRatio="738" xr2:uid="{00000000-000D-0000-FFFF-FFFF00000000}"/>
  </bookViews>
  <sheets>
    <sheet name="Hoja1" sheetId="1" r:id="rId1"/>
    <sheet name="PNBSF_deps" sheetId="2" r:id="rId2"/>
    <sheet name="Other_params" sheetId="3" r:id="rId3"/>
    <sheet name="benefs_by_dep" sheetId="4" r:id="rId4"/>
    <sheet name="benefs_by_decile" sheetId="5" r:id="rId5"/>
    <sheet name="stats" sheetId="6" r:id="rId6"/>
  </sheets>
  <externalReferences>
    <externalReference r:id="rId7"/>
  </externalReferences>
  <definedNames>
    <definedName name="colcodes">[1]labels!$T$2:$AB$10</definedName>
    <definedName name="colnames">[1]labels!$K$2:$S$10</definedName>
    <definedName name="GDP_2022">'[1]Uprating pmts'!$C$10</definedName>
    <definedName name="PNBSF_assign">[1]labels!$AF$2:$AF$3</definedName>
    <definedName name="policies">[1]labels!$B$2:$B$10</definedName>
    <definedName name="reforms">[1]labels!$F$3:$F$5</definedName>
    <definedName name="scenarios">[1]labels!$F$2:$F$5</definedName>
    <definedName name="Y_N">[1]labels!$AE$2:$AE$3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E64" i="2"/>
  <c r="C64" i="2"/>
  <c r="L63" i="2"/>
  <c r="K63" i="2"/>
  <c r="J63" i="2"/>
  <c r="G63" i="2"/>
  <c r="I63" i="2" s="1"/>
  <c r="F63" i="2"/>
  <c r="K62" i="2"/>
  <c r="J62" i="2"/>
  <c r="L62" i="2" s="1"/>
  <c r="H62" i="2"/>
  <c r="G62" i="2"/>
  <c r="F62" i="2"/>
  <c r="I62" i="2" s="1"/>
  <c r="K61" i="2"/>
  <c r="J61" i="2"/>
  <c r="I61" i="2"/>
  <c r="H61" i="2"/>
  <c r="G61" i="2"/>
  <c r="F61" i="2"/>
  <c r="L61" i="2" s="1"/>
  <c r="L60" i="2"/>
  <c r="K60" i="2"/>
  <c r="J60" i="2"/>
  <c r="H60" i="2"/>
  <c r="G60" i="2"/>
  <c r="I60" i="2" s="1"/>
  <c r="F60" i="2"/>
  <c r="K59" i="2"/>
  <c r="J59" i="2"/>
  <c r="L59" i="2" s="1"/>
  <c r="H59" i="2"/>
  <c r="G59" i="2"/>
  <c r="I59" i="2" s="1"/>
  <c r="F59" i="2"/>
  <c r="L58" i="2"/>
  <c r="K58" i="2"/>
  <c r="J58" i="2"/>
  <c r="I58" i="2"/>
  <c r="H58" i="2"/>
  <c r="G58" i="2"/>
  <c r="F58" i="2"/>
  <c r="L57" i="2"/>
  <c r="K57" i="2"/>
  <c r="J57" i="2"/>
  <c r="H57" i="2"/>
  <c r="G57" i="2"/>
  <c r="I57" i="2" s="1"/>
  <c r="F57" i="2"/>
  <c r="L56" i="2"/>
  <c r="K56" i="2"/>
  <c r="J56" i="2"/>
  <c r="I56" i="2"/>
  <c r="H56" i="2"/>
  <c r="G56" i="2"/>
  <c r="F56" i="2"/>
  <c r="K55" i="2"/>
  <c r="J55" i="2"/>
  <c r="L55" i="2" s="1"/>
  <c r="H55" i="2"/>
  <c r="G55" i="2"/>
  <c r="I55" i="2" s="1"/>
  <c r="F55" i="2"/>
  <c r="K54" i="2"/>
  <c r="J54" i="2"/>
  <c r="L54" i="2" s="1"/>
  <c r="H54" i="2"/>
  <c r="G54" i="2"/>
  <c r="I54" i="2" s="1"/>
  <c r="F54" i="2"/>
  <c r="L53" i="2"/>
  <c r="K53" i="2"/>
  <c r="J53" i="2"/>
  <c r="I53" i="2"/>
  <c r="H53" i="2"/>
  <c r="G53" i="2"/>
  <c r="F53" i="2"/>
  <c r="K52" i="2"/>
  <c r="J52" i="2"/>
  <c r="L52" i="2" s="1"/>
  <c r="H52" i="2"/>
  <c r="G52" i="2"/>
  <c r="I52" i="2" s="1"/>
  <c r="F52" i="2"/>
  <c r="L51" i="2"/>
  <c r="K51" i="2"/>
  <c r="J51" i="2"/>
  <c r="H51" i="2"/>
  <c r="G51" i="2"/>
  <c r="I51" i="2" s="1"/>
  <c r="F51" i="2"/>
  <c r="K50" i="2"/>
  <c r="J50" i="2"/>
  <c r="L50" i="2" s="1"/>
  <c r="H50" i="2"/>
  <c r="G50" i="2"/>
  <c r="F50" i="2"/>
  <c r="I50" i="2" s="1"/>
  <c r="K49" i="2"/>
  <c r="J49" i="2"/>
  <c r="L49" i="2" s="1"/>
  <c r="I49" i="2"/>
  <c r="H49" i="2"/>
  <c r="G49" i="2"/>
  <c r="F49" i="2"/>
  <c r="K48" i="2"/>
  <c r="J48" i="2"/>
  <c r="H48" i="2"/>
  <c r="G48" i="2"/>
  <c r="I48" i="2" s="1"/>
  <c r="F48" i="2"/>
  <c r="L48" i="2" s="1"/>
  <c r="K47" i="2"/>
  <c r="J47" i="2"/>
  <c r="H47" i="2"/>
  <c r="G47" i="2"/>
  <c r="F47" i="2"/>
  <c r="L47" i="2" s="1"/>
  <c r="K46" i="2"/>
  <c r="J46" i="2"/>
  <c r="L46" i="2" s="1"/>
  <c r="H46" i="2"/>
  <c r="G46" i="2"/>
  <c r="F46" i="2"/>
  <c r="I46" i="2" s="1"/>
  <c r="K45" i="2"/>
  <c r="J45" i="2"/>
  <c r="I45" i="2"/>
  <c r="H45" i="2"/>
  <c r="G45" i="2"/>
  <c r="F45" i="2"/>
  <c r="L45" i="2" s="1"/>
  <c r="L44" i="2"/>
  <c r="K44" i="2"/>
  <c r="J44" i="2"/>
  <c r="H44" i="2"/>
  <c r="G44" i="2"/>
  <c r="I44" i="2" s="1"/>
  <c r="F44" i="2"/>
  <c r="K43" i="2"/>
  <c r="J43" i="2"/>
  <c r="L43" i="2" s="1"/>
  <c r="H43" i="2"/>
  <c r="G43" i="2"/>
  <c r="I43" i="2" s="1"/>
  <c r="F43" i="2"/>
  <c r="L42" i="2"/>
  <c r="K42" i="2"/>
  <c r="J42" i="2"/>
  <c r="I42" i="2"/>
  <c r="H42" i="2"/>
  <c r="G42" i="2"/>
  <c r="F42" i="2"/>
  <c r="L41" i="2"/>
  <c r="K41" i="2"/>
  <c r="J41" i="2"/>
  <c r="H41" i="2"/>
  <c r="G41" i="2"/>
  <c r="I41" i="2" s="1"/>
  <c r="F41" i="2"/>
  <c r="L40" i="2"/>
  <c r="K40" i="2"/>
  <c r="J40" i="2"/>
  <c r="I40" i="2"/>
  <c r="H40" i="2"/>
  <c r="G40" i="2"/>
  <c r="F40" i="2"/>
  <c r="K39" i="2"/>
  <c r="J39" i="2"/>
  <c r="L39" i="2" s="1"/>
  <c r="H39" i="2"/>
  <c r="G39" i="2"/>
  <c r="I39" i="2" s="1"/>
  <c r="F39" i="2"/>
  <c r="K38" i="2"/>
  <c r="J38" i="2"/>
  <c r="L38" i="2" s="1"/>
  <c r="H38" i="2"/>
  <c r="G38" i="2"/>
  <c r="I38" i="2" s="1"/>
  <c r="F38" i="2"/>
  <c r="L37" i="2"/>
  <c r="K37" i="2"/>
  <c r="J37" i="2"/>
  <c r="I37" i="2"/>
  <c r="H37" i="2"/>
  <c r="G37" i="2"/>
  <c r="F37" i="2"/>
  <c r="K36" i="2"/>
  <c r="J36" i="2"/>
  <c r="L36" i="2" s="1"/>
  <c r="H36" i="2"/>
  <c r="G36" i="2"/>
  <c r="F36" i="2"/>
  <c r="I36" i="2" s="1"/>
  <c r="L35" i="2"/>
  <c r="K35" i="2"/>
  <c r="J35" i="2"/>
  <c r="H35" i="2"/>
  <c r="G35" i="2"/>
  <c r="I35" i="2" s="1"/>
  <c r="F35" i="2"/>
  <c r="K34" i="2"/>
  <c r="J34" i="2"/>
  <c r="L34" i="2" s="1"/>
  <c r="H34" i="2"/>
  <c r="G34" i="2"/>
  <c r="F34" i="2"/>
  <c r="I34" i="2" s="1"/>
  <c r="K33" i="2"/>
  <c r="J33" i="2"/>
  <c r="L33" i="2" s="1"/>
  <c r="I33" i="2"/>
  <c r="H33" i="2"/>
  <c r="G33" i="2"/>
  <c r="F33" i="2"/>
  <c r="K32" i="2"/>
  <c r="J32" i="2"/>
  <c r="H32" i="2"/>
  <c r="G32" i="2"/>
  <c r="I32" i="2" s="1"/>
  <c r="F32" i="2"/>
  <c r="L32" i="2" s="1"/>
  <c r="K31" i="2"/>
  <c r="J31" i="2"/>
  <c r="H31" i="2"/>
  <c r="G31" i="2"/>
  <c r="F31" i="2"/>
  <c r="L31" i="2" s="1"/>
  <c r="K30" i="2"/>
  <c r="J30" i="2"/>
  <c r="L30" i="2" s="1"/>
  <c r="H30" i="2"/>
  <c r="G30" i="2"/>
  <c r="F30" i="2"/>
  <c r="I30" i="2" s="1"/>
  <c r="K29" i="2"/>
  <c r="J29" i="2"/>
  <c r="I29" i="2"/>
  <c r="H29" i="2"/>
  <c r="G29" i="2"/>
  <c r="F29" i="2"/>
  <c r="L29" i="2" s="1"/>
  <c r="L28" i="2"/>
  <c r="K28" i="2"/>
  <c r="J28" i="2"/>
  <c r="H28" i="2"/>
  <c r="G28" i="2"/>
  <c r="I28" i="2" s="1"/>
  <c r="F28" i="2"/>
  <c r="K27" i="2"/>
  <c r="J27" i="2"/>
  <c r="L27" i="2" s="1"/>
  <c r="H27" i="2"/>
  <c r="G27" i="2"/>
  <c r="I27" i="2" s="1"/>
  <c r="F27" i="2"/>
  <c r="L26" i="2"/>
  <c r="K26" i="2"/>
  <c r="J26" i="2"/>
  <c r="I26" i="2"/>
  <c r="H26" i="2"/>
  <c r="G26" i="2"/>
  <c r="F26" i="2"/>
  <c r="L25" i="2"/>
  <c r="K25" i="2"/>
  <c r="J25" i="2"/>
  <c r="H25" i="2"/>
  <c r="G25" i="2"/>
  <c r="I25" i="2" s="1"/>
  <c r="F25" i="2"/>
  <c r="L24" i="2"/>
  <c r="K24" i="2"/>
  <c r="J24" i="2"/>
  <c r="I24" i="2"/>
  <c r="H24" i="2"/>
  <c r="G24" i="2"/>
  <c r="F24" i="2"/>
  <c r="K23" i="2"/>
  <c r="J23" i="2"/>
  <c r="L23" i="2" s="1"/>
  <c r="H23" i="2"/>
  <c r="G23" i="2"/>
  <c r="I23" i="2" s="1"/>
  <c r="F23" i="2"/>
  <c r="K22" i="2"/>
  <c r="J22" i="2"/>
  <c r="L22" i="2" s="1"/>
  <c r="H22" i="2"/>
  <c r="G22" i="2"/>
  <c r="I22" i="2" s="1"/>
  <c r="F22" i="2"/>
  <c r="L21" i="2"/>
  <c r="K21" i="2"/>
  <c r="J21" i="2"/>
  <c r="I21" i="2"/>
  <c r="H21" i="2"/>
  <c r="G21" i="2"/>
  <c r="F21" i="2"/>
  <c r="K20" i="2"/>
  <c r="J20" i="2"/>
  <c r="L20" i="2" s="1"/>
  <c r="H20" i="2"/>
  <c r="G20" i="2"/>
  <c r="F20" i="2"/>
  <c r="I20" i="2" s="1"/>
  <c r="L19" i="2"/>
  <c r="K19" i="2"/>
  <c r="J19" i="2"/>
  <c r="H19" i="2"/>
  <c r="G19" i="2"/>
  <c r="I19" i="2" s="1"/>
  <c r="F19" i="2"/>
  <c r="K18" i="2"/>
  <c r="J18" i="2"/>
  <c r="L18" i="2" s="1"/>
  <c r="H18" i="2"/>
  <c r="G18" i="2"/>
  <c r="F18" i="2"/>
  <c r="I18" i="2" s="1"/>
  <c r="K17" i="2"/>
  <c r="J17" i="2"/>
  <c r="L17" i="2" s="1"/>
  <c r="H17" i="2"/>
  <c r="G17" i="2"/>
  <c r="I17" i="2" s="1"/>
  <c r="F17" i="2"/>
  <c r="K16" i="2"/>
  <c r="J16" i="2"/>
  <c r="H16" i="2"/>
  <c r="G16" i="2"/>
  <c r="I16" i="2" s="1"/>
  <c r="F16" i="2"/>
  <c r="L16" i="2" s="1"/>
  <c r="K15" i="2"/>
  <c r="J15" i="2"/>
  <c r="H15" i="2"/>
  <c r="G15" i="2"/>
  <c r="F15" i="2"/>
  <c r="L15" i="2" s="1"/>
  <c r="K14" i="2"/>
  <c r="J14" i="2"/>
  <c r="L14" i="2" s="1"/>
  <c r="H14" i="2"/>
  <c r="G14" i="2"/>
  <c r="F14" i="2"/>
  <c r="I14" i="2" s="1"/>
  <c r="K13" i="2"/>
  <c r="J13" i="2"/>
  <c r="I13" i="2"/>
  <c r="H13" i="2"/>
  <c r="G13" i="2"/>
  <c r="F13" i="2"/>
  <c r="L13" i="2" s="1"/>
  <c r="L12" i="2"/>
  <c r="K12" i="2"/>
  <c r="J12" i="2"/>
  <c r="H12" i="2"/>
  <c r="G12" i="2"/>
  <c r="I12" i="2" s="1"/>
  <c r="F12" i="2"/>
  <c r="K11" i="2"/>
  <c r="J11" i="2"/>
  <c r="L11" i="2" s="1"/>
  <c r="H11" i="2"/>
  <c r="G11" i="2"/>
  <c r="I11" i="2" s="1"/>
  <c r="F11" i="2"/>
  <c r="L10" i="2"/>
  <c r="K10" i="2"/>
  <c r="J10" i="2"/>
  <c r="I10" i="2"/>
  <c r="H10" i="2"/>
  <c r="G10" i="2"/>
  <c r="F10" i="2"/>
  <c r="L9" i="2"/>
  <c r="K9" i="2"/>
  <c r="J9" i="2"/>
  <c r="H9" i="2"/>
  <c r="G9" i="2"/>
  <c r="I9" i="2" s="1"/>
  <c r="F9" i="2"/>
  <c r="L8" i="2"/>
  <c r="K8" i="2"/>
  <c r="J8" i="2"/>
  <c r="I8" i="2"/>
  <c r="H8" i="2"/>
  <c r="G8" i="2"/>
  <c r="F8" i="2"/>
  <c r="K7" i="2"/>
  <c r="J7" i="2"/>
  <c r="L7" i="2" s="1"/>
  <c r="H7" i="2"/>
  <c r="G7" i="2"/>
  <c r="I7" i="2" s="1"/>
  <c r="F7" i="2"/>
  <c r="K6" i="2"/>
  <c r="J6" i="2"/>
  <c r="L6" i="2" s="1"/>
  <c r="H6" i="2"/>
  <c r="G6" i="2"/>
  <c r="G64" i="2" s="1"/>
  <c r="F6" i="2"/>
  <c r="L5" i="2"/>
  <c r="K5" i="2"/>
  <c r="J5" i="2"/>
  <c r="J64" i="2" s="1"/>
  <c r="I5" i="2"/>
  <c r="H5" i="2"/>
  <c r="G5" i="2"/>
  <c r="F5" i="2"/>
  <c r="F64" i="2" s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C26" i="1" s="1"/>
  <c r="B16" i="1"/>
  <c r="B26" i="1" s="1"/>
  <c r="E11" i="1"/>
  <c r="D11" i="1"/>
  <c r="C11" i="1"/>
  <c r="G11" i="1" s="1"/>
  <c r="B11" i="1"/>
  <c r="H10" i="1"/>
  <c r="E10" i="1"/>
  <c r="I10" i="1" s="1"/>
  <c r="D10" i="1"/>
  <c r="C10" i="1"/>
  <c r="G10" i="1" s="1"/>
  <c r="B10" i="1"/>
  <c r="F10" i="1" s="1"/>
  <c r="E9" i="1"/>
  <c r="D9" i="1"/>
  <c r="C9" i="1"/>
  <c r="G9" i="1" s="1"/>
  <c r="B9" i="1"/>
  <c r="H8" i="1"/>
  <c r="E8" i="1"/>
  <c r="I8" i="1" s="1"/>
  <c r="D8" i="1"/>
  <c r="C8" i="1"/>
  <c r="G8" i="1" s="1"/>
  <c r="B8" i="1"/>
  <c r="F8" i="1" s="1"/>
  <c r="E7" i="1"/>
  <c r="D7" i="1"/>
  <c r="C7" i="1"/>
  <c r="G7" i="1" s="1"/>
  <c r="B7" i="1"/>
  <c r="H6" i="1"/>
  <c r="E6" i="1"/>
  <c r="I6" i="1" s="1"/>
  <c r="D6" i="1"/>
  <c r="C6" i="1"/>
  <c r="G6" i="1" s="1"/>
  <c r="B6" i="1"/>
  <c r="F6" i="1" s="1"/>
  <c r="E5" i="1"/>
  <c r="D5" i="1"/>
  <c r="C5" i="1"/>
  <c r="G5" i="1" s="1"/>
  <c r="B5" i="1"/>
  <c r="H4" i="1"/>
  <c r="E4" i="1"/>
  <c r="I4" i="1" s="1"/>
  <c r="D4" i="1"/>
  <c r="C4" i="1"/>
  <c r="G4" i="1" s="1"/>
  <c r="B4" i="1"/>
  <c r="F4" i="1" s="1"/>
  <c r="E3" i="1"/>
  <c r="I11" i="1" s="1"/>
  <c r="D3" i="1"/>
  <c r="H11" i="1" s="1"/>
  <c r="C3" i="1"/>
  <c r="B3" i="1"/>
  <c r="F11" i="1" s="1"/>
  <c r="L64" i="2" l="1"/>
  <c r="F5" i="1"/>
  <c r="F7" i="1"/>
  <c r="F9" i="1"/>
  <c r="H5" i="1"/>
  <c r="H7" i="1"/>
  <c r="H9" i="1"/>
  <c r="I5" i="1"/>
  <c r="I7" i="1"/>
  <c r="I9" i="1"/>
  <c r="I15" i="2"/>
  <c r="I31" i="2"/>
  <c r="I47" i="2"/>
  <c r="I6" i="2"/>
  <c r="I64" i="2" s="1"/>
  <c r="L17" i="1"/>
  <c r="L16" i="1" s="1"/>
  <c r="M17" i="1"/>
  <c r="M16" i="1" s="1"/>
</calcChain>
</file>

<file path=xl/sharedStrings.xml><?xml version="1.0" encoding="utf-8"?>
<sst xmlns="http://schemas.openxmlformats.org/spreadsheetml/2006/main" count="171" uniqueCount="154">
  <si>
    <t>Baseline</t>
  </si>
  <si>
    <t>Random targeting</t>
  </si>
  <si>
    <t>PMT targeting</t>
  </si>
  <si>
    <t>Inequality (Gini points)</t>
  </si>
  <si>
    <t>Marginal contributions (-)</t>
  </si>
  <si>
    <t>Simulation Parameters PNBSF</t>
  </si>
  <si>
    <t>Region/Departement</t>
  </si>
  <si>
    <t>Nombre de bénéficiares (2018)</t>
  </si>
  <si>
    <t xml:space="preserve">Montant du transfert par an </t>
  </si>
  <si>
    <t>departement</t>
  </si>
  <si>
    <t xml:space="preserve"> Departement Dakar</t>
  </si>
  <si>
    <t xml:space="preserve"> Departement Pikine</t>
  </si>
  <si>
    <t xml:space="preserve"> Departement Rufisque</t>
  </si>
  <si>
    <t xml:space="preserve"> Departement Guediawaye</t>
  </si>
  <si>
    <t xml:space="preserve">       Region Dakar</t>
  </si>
  <si>
    <t xml:space="preserve"> Departement Bignona</t>
  </si>
  <si>
    <t xml:space="preserve"> Departement Oussouye</t>
  </si>
  <si>
    <t xml:space="preserve"> Departement Ziguinchor</t>
  </si>
  <si>
    <t xml:space="preserve">      Region Ziguinchor</t>
  </si>
  <si>
    <t xml:space="preserve"> Departement Bambey</t>
  </si>
  <si>
    <t xml:space="preserve"> Departement Diourbel</t>
  </si>
  <si>
    <t xml:space="preserve"> Departement Mbacke</t>
  </si>
  <si>
    <t xml:space="preserve">      Region Diourbel</t>
  </si>
  <si>
    <t xml:space="preserve"> Departement Dagana</t>
  </si>
  <si>
    <t xml:space="preserve"> Departement Podor</t>
  </si>
  <si>
    <t xml:space="preserve"> Departement Saint Louis</t>
  </si>
  <si>
    <t xml:space="preserve">      Region Saint Louis</t>
  </si>
  <si>
    <t xml:space="preserve"> Departement Bake</t>
  </si>
  <si>
    <t xml:space="preserve"> Departement Tambacounda</t>
  </si>
  <si>
    <t xml:space="preserve"> Departement Goudiry</t>
  </si>
  <si>
    <t xml:space="preserve"> Departement Koumpentoum</t>
  </si>
  <si>
    <t xml:space="preserve">      Region Tambacounda</t>
  </si>
  <si>
    <t xml:space="preserve"> Departement Kaolack</t>
  </si>
  <si>
    <t xml:space="preserve"> Departement Nioro</t>
  </si>
  <si>
    <t xml:space="preserve"> Departement Guinguineo</t>
  </si>
  <si>
    <t xml:space="preserve">      Region Kaolack</t>
  </si>
  <si>
    <t xml:space="preserve"> Departement Mbour</t>
  </si>
  <si>
    <t xml:space="preserve"> Departement Thies</t>
  </si>
  <si>
    <t xml:space="preserve"> Departement Tivaouane</t>
  </si>
  <si>
    <t xml:space="preserve">      Region Thies</t>
  </si>
  <si>
    <t xml:space="preserve"> Departement Kebemer</t>
  </si>
  <si>
    <t xml:space="preserve"> Departement Linguere</t>
  </si>
  <si>
    <t xml:space="preserve"> Departement Louga</t>
  </si>
  <si>
    <t xml:space="preserve">      Region Louga</t>
  </si>
  <si>
    <t xml:space="preserve"> Departement Fatick</t>
  </si>
  <si>
    <t xml:space="preserve"> Departement Foundiougne</t>
  </si>
  <si>
    <t xml:space="preserve"> Departement Gossas</t>
  </si>
  <si>
    <t xml:space="preserve">      Region Fatick</t>
  </si>
  <si>
    <t xml:space="preserve"> Departement Kolda</t>
  </si>
  <si>
    <t xml:space="preserve"> Departement Velingara</t>
  </si>
  <si>
    <t xml:space="preserve"> Departement Medina Yoro Foulah</t>
  </si>
  <si>
    <t xml:space="preserve">      Region Kolda</t>
  </si>
  <si>
    <t xml:space="preserve"> Departement Matam</t>
  </si>
  <si>
    <t xml:space="preserve"> Departement Kanel</t>
  </si>
  <si>
    <t xml:space="preserve"> Departement Ranerou</t>
  </si>
  <si>
    <t xml:space="preserve">      Region Matam</t>
  </si>
  <si>
    <t xml:space="preserve"> Departement Kafrine</t>
  </si>
  <si>
    <t xml:space="preserve"> Departement Birkelane</t>
  </si>
  <si>
    <t xml:space="preserve"> Departement Koungheu</t>
  </si>
  <si>
    <t xml:space="preserve"> Departement Malem Hoddar</t>
  </si>
  <si>
    <t xml:space="preserve">      Region Kaffrine</t>
  </si>
  <si>
    <t xml:space="preserve"> Departement Kedougou</t>
  </si>
  <si>
    <t xml:space="preserve"> Departement Salemata</t>
  </si>
  <si>
    <t xml:space="preserve"> Departement Saraya</t>
  </si>
  <si>
    <t xml:space="preserve">      Region Kedougou</t>
  </si>
  <si>
    <t xml:space="preserve"> Departement Sedhiou</t>
  </si>
  <si>
    <t xml:space="preserve"> Departement Bounkiling</t>
  </si>
  <si>
    <t xml:space="preserve"> Departement Goudomp</t>
  </si>
  <si>
    <t xml:space="preserve">      Region Sedhiou</t>
  </si>
  <si>
    <t xml:space="preserve"> General</t>
  </si>
  <si>
    <t>popgrowth_20</t>
  </si>
  <si>
    <t>popgrowth_21</t>
  </si>
  <si>
    <t>popgrowth_22</t>
  </si>
  <si>
    <t>inf_20</t>
  </si>
  <si>
    <t>inf_21</t>
  </si>
  <si>
    <t>inf_22</t>
  </si>
  <si>
    <t>elec_uprating</t>
  </si>
  <si>
    <t>gdp_22</t>
  </si>
  <si>
    <t>PNBSF_benef_increase</t>
  </si>
  <si>
    <t>Nouveaux bénéficiaires</t>
  </si>
  <si>
    <t>Nombre de bénéficiaires (après réforme)</t>
  </si>
  <si>
    <t>PNBSF_transfer_increase</t>
  </si>
  <si>
    <t>Nombre de bénéficiaires (avant réforme)</t>
  </si>
  <si>
    <t>Bottom 40%</t>
  </si>
  <si>
    <t>Delayed disbursements</t>
  </si>
  <si>
    <t>Increase in 40K</t>
  </si>
  <si>
    <t>PMT + Increase 40K</t>
  </si>
  <si>
    <t>Random + Increase 40K</t>
  </si>
  <si>
    <t>PMT + Increase 40K + Delayed</t>
  </si>
  <si>
    <t>Random + Increase 40K + Delayed</t>
  </si>
  <si>
    <t>Poverty gap</t>
  </si>
  <si>
    <t>Decile of disposable income in baseline</t>
  </si>
  <si>
    <t>Households</t>
  </si>
  <si>
    <t>Thousands of new beneficiary households</t>
  </si>
  <si>
    <t>Bottom decile</t>
  </si>
  <si>
    <t>Top decile</t>
  </si>
  <si>
    <t>Geographic</t>
  </si>
  <si>
    <t>Geographic and PMT</t>
  </si>
  <si>
    <t>Poverty headcount ratio (p.p.)</t>
  </si>
  <si>
    <t>Percentage</t>
  </si>
  <si>
    <t>Squared poverty gap</t>
  </si>
  <si>
    <t>Average transfer_pc per household</t>
  </si>
  <si>
    <t>departement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</si>
  <si>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</si>
  <si>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</si>
  <si>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</si>
  <si>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</si>
  <si>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</si>
  <si>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</si>
  <si>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</si>
  <si>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</si>
  <si>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</si>
  <si>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am_BNSF_pc_0</t>
  </si>
  <si>
    <t>am_BNSF_pc_1</t>
  </si>
  <si>
    <t>am_BNSF_pc_2</t>
  </si>
  <si>
    <t>am_BNSF_pc_3</t>
  </si>
  <si>
    <t>am_BNSF_pc_4</t>
  </si>
  <si>
    <t>am_BNSF_pc_5</t>
  </si>
  <si>
    <t>am_BNSF_pc_6</t>
  </si>
  <si>
    <t>am_BNSF_pc_7</t>
  </si>
  <si>
    <t>am_BNSF_pc_8</t>
  </si>
  <si>
    <t>yd_deciles_pc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</si>
  <si>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</si>
  <si>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</si>
  <si>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</si>
  <si>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</si>
  <si>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</si>
  <si>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</si>
  <si>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</si>
  <si>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</si>
  <si>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</si>
  <si>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new_benefs_1</t>
  </si>
  <si>
    <t>new_benefs_2</t>
  </si>
  <si>
    <t>new_benefs_3</t>
  </si>
  <si>
    <t>new_benefs_4</t>
  </si>
  <si>
    <t>new_benefs_5</t>
  </si>
  <si>
    <t>new_benefs_6</t>
  </si>
  <si>
    <t>new_benefs_7</t>
  </si>
  <si>
    <t>new_benefs_8</t>
  </si>
  <si>
    <t>variable</t>
  </si>
  <si>
    <t>yd_pc_0</t>
  </si>
  <si>
    <t>yd_pc_1</t>
  </si>
  <si>
    <t>yd_pc_2</t>
  </si>
  <si>
    <t>yd_pc_3</t>
  </si>
  <si>
    <t>yd_pc_4</t>
  </si>
  <si>
    <t>yd_pc_5</t>
  </si>
  <si>
    <t>yd_pc_6</t>
  </si>
  <si>
    <t>yd_pc_7</t>
  </si>
  <si>
    <t>yd_pc_8</t>
  </si>
  <si>
    <t>valuefgt0</t>
  </si>
  <si>
    <t>valuefgt1</t>
  </si>
  <si>
    <t>valuefgt2</t>
  </si>
  <si>
    <t>valuegini</t>
  </si>
  <si>
    <t>valuetheil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</si>
</sst>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&quot;$&quot;#,##0"/>
    <numFmt numFmtId="166" formatCode="0.0%"/>
    <numFmt numFmtId="167" formatCode="0.000"/>
    <numFmt numFmtId="168" formatCode="0.0"/>
    <numFmt numFmtId="169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4999542222357860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" fontId="7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 applyProtection="1">
      <alignment horizontal="center"/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0" fontId="6" fillId="2" borderId="3" xfId="0" applyFont="1" applyFill="1" applyBorder="1" applyProtection="1">
      <protection locked="0"/>
    </xf>
    <xf numFmtId="1" fontId="3" fillId="2" borderId="0" xfId="0" applyNumberFormat="1" applyFont="1" applyFill="1" applyProtection="1">
      <protection locked="0"/>
    </xf>
    <xf numFmtId="0" fontId="6" fillId="2" borderId="4" xfId="0" applyFont="1" applyFill="1" applyBorder="1" applyProtection="1">
      <protection locked="0"/>
    </xf>
    <xf numFmtId="37" fontId="4" fillId="2" borderId="4" xfId="2" applyNumberFormat="1" applyFont="1" applyFill="1" applyBorder="1" applyAlignment="1" applyProtection="1">
      <alignment horizontal="center"/>
      <protection locked="0"/>
    </xf>
    <xf numFmtId="3" fontId="3" fillId="2" borderId="4" xfId="0" applyNumberFormat="1" applyFont="1" applyFill="1" applyBorder="1" applyAlignment="1" applyProtection="1">
      <alignment horizontal="center"/>
      <protection locked="0"/>
    </xf>
    <xf numFmtId="165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/>
    <xf numFmtId="168" fontId="0" fillId="2" borderId="0" xfId="0" applyNumberFormat="1" applyFill="1"/>
    <xf numFmtId="37" fontId="0" fillId="2" borderId="0" xfId="0" applyNumberFormat="1" applyFill="1" applyAlignment="1">
      <alignment horizontal="center" vertical="center"/>
    </xf>
    <xf numFmtId="0" fontId="0" fillId="0" borderId="7" xfId="0" applyBorder="1"/>
    <xf numFmtId="168" fontId="0" fillId="0" borderId="10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0" borderId="3" xfId="0" applyBorder="1"/>
    <xf numFmtId="168" fontId="0" fillId="0" borderId="8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6" fontId="0" fillId="0" borderId="10" xfId="1" applyNumberFormat="1" applyFont="1" applyFill="1" applyBorder="1" applyAlignment="1">
      <alignment horizontal="center" vertical="center"/>
    </xf>
    <xf numFmtId="166" fontId="0" fillId="0" borderId="13" xfId="1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168" fontId="0" fillId="0" borderId="5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" fontId="7" fillId="2" borderId="0" xfId="1" applyNumberFormat="1" applyFont="1" applyFill="1" applyAlignment="1" applyProtection="1">
      <alignment horizontal="center"/>
      <protection locked="0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9" fontId="5" fillId="2" borderId="2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2" xr:uid="{376AFD77-B6EE-4997-9449-BB610DD78CC6}"/>
    <cellStyle name="Normal" xfId="0" builtinId="0"/>
    <cellStyle name="Normal 4" xfId="3" xr:uid="{FCE8C554-9325-4365-9698-FEFC489E2216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616583771704"/>
          <c:y val="4.7899152199883638E-2"/>
          <c:w val="0.83805411270107533"/>
          <c:h val="0.741075893432102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Hoja1!$C$15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Hoja1!$C$16:$C$25</c:f>
              <c:numCache>
                <c:formatCode>0.0</c:formatCode>
                <c:ptCount val="10"/>
                <c:pt idx="0">
                  <c:v>3.1124818675079995</c:v>
                </c:pt>
                <c:pt idx="1">
                  <c:v>5.1535953672839998</c:v>
                </c:pt>
                <c:pt idx="2">
                  <c:v>5.6736036264959999</c:v>
                </c:pt>
                <c:pt idx="3">
                  <c:v>10.728819052847999</c:v>
                </c:pt>
                <c:pt idx="4">
                  <c:v>8.6444616229919991</c:v>
                </c:pt>
                <c:pt idx="5">
                  <c:v>11.881269789480001</c:v>
                </c:pt>
                <c:pt idx="6">
                  <c:v>11.685591005867998</c:v>
                </c:pt>
                <c:pt idx="7">
                  <c:v>15.975388869803997</c:v>
                </c:pt>
                <c:pt idx="8">
                  <c:v>12.326682269303999</c:v>
                </c:pt>
                <c:pt idx="9">
                  <c:v>14.819694838416002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F76-B60E-E2BA4AF7CDE6}"/>
            </c:ext>
          </c:extLst>
        </c:ser>
        <c:ser>
          <c:idx val="0"/>
          <c:order val="1"/>
          <c:tx>
            <c:strRef>
              <c:f>Hoja1!$B$15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Hoja1!$B$16:$B$25</c:f>
              <c:numCache>
                <c:formatCode>0.0</c:formatCode>
                <c:ptCount val="10"/>
                <c:pt idx="0">
                  <c:v>10.799090439228005</c:v>
                </c:pt>
                <c:pt idx="1">
                  <c:v>16.894322384003992</c:v>
                </c:pt>
                <c:pt idx="2">
                  <c:v>14.300767677456003</c:v>
                </c:pt>
                <c:pt idx="3">
                  <c:v>13.449943353131999</c:v>
                </c:pt>
                <c:pt idx="4">
                  <c:v>11.495317713515995</c:v>
                </c:pt>
                <c:pt idx="5">
                  <c:v>8.4952700642160011</c:v>
                </c:pt>
                <c:pt idx="6">
                  <c:v>12.354790823856002</c:v>
                </c:pt>
                <c:pt idx="7">
                  <c:v>4.2627704076359993</c:v>
                </c:pt>
                <c:pt idx="8">
                  <c:v>3.7405999519199997</c:v>
                </c:pt>
                <c:pt idx="9">
                  <c:v>4.7016962979479997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F76-B60E-E2BA4AF7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1233698310128373"/>
              <c:y val="0.89732070293243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Thousands of households</a:t>
                </a:r>
              </a:p>
            </c:rich>
          </c:tx>
          <c:layout>
            <c:manualLayout>
              <c:xMode val="edge"/>
              <c:yMode val="edge"/>
              <c:x val="3.0469226081657527E-3"/>
              <c:y val="0.1397601341498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20325401357867"/>
          <c:y val="1.4271653543307084E-3"/>
          <c:w val="0.65696788137570594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1192087450848"/>
          <c:y val="0.20274387726158033"/>
          <c:w val="0.80317606660838636"/>
          <c:h val="0.769428855592777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Hoja1!$F$5:$I$5</c:f>
              <c:numCache>
                <c:formatCode>0.000</c:formatCode>
                <c:ptCount val="4"/>
                <c:pt idx="0">
                  <c:v>-0.11005166337663042</c:v>
                </c:pt>
                <c:pt idx="1">
                  <c:v>-3.3184118745099411E-2</c:v>
                </c:pt>
                <c:pt idx="2">
                  <c:v>-1.4499620760497933E-2</c:v>
                </c:pt>
                <c:pt idx="3">
                  <c:v>-1.4189999999999259E-2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360-A478-5816E4B40AD9}"/>
            </c:ext>
          </c:extLst>
        </c:ser>
        <c:ser>
          <c:idx val="0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Hoja1!$F$4:$I$4</c:f>
              <c:numCache>
                <c:formatCode>0.000</c:formatCode>
                <c:ptCount val="4"/>
                <c:pt idx="0">
                  <c:v>-0.19160227433226851</c:v>
                </c:pt>
                <c:pt idx="1">
                  <c:v>-8.0253458745906059E-2</c:v>
                </c:pt>
                <c:pt idx="2">
                  <c:v>-4.4103096069860293E-2</c:v>
                </c:pt>
                <c:pt idx="3">
                  <c:v>-5.4669999999994445E-2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360-A478-5816E4B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Change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in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poverty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and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inequality</a:t>
                </a:r>
              </a:p>
            </c:rich>
          </c:tx>
          <c:layout>
            <c:manualLayout>
              <c:xMode val="edge"/>
              <c:yMode val="edge"/>
              <c:x val="0"/>
              <c:y val="0.1141291810841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76624008560693"/>
          <c:y val="0.70763125276059458"/>
          <c:w val="0.59565715147953646"/>
          <c:h val="0.2239692926058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Hoja1!$B$3</c:f>
              <c:numCache>
                <c:formatCode>0.0</c:formatCode>
                <c:ptCount val="1"/>
                <c:pt idx="0">
                  <c:v>38.517863561477284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D23-BEDC-C46BA78C07B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Hoja1!$B$4</c:f>
              <c:numCache>
                <c:formatCode>0.0</c:formatCode>
                <c:ptCount val="1"/>
                <c:pt idx="0">
                  <c:v>38.326261287145016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F-4D23-BEDC-C46BA78C07B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Hoja1!$B$5</c:f>
              <c:numCache>
                <c:formatCode>0.0</c:formatCode>
                <c:ptCount val="1"/>
                <c:pt idx="0">
                  <c:v>38.407811898100654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F-4D23-BEDC-C46BA78C07B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Hoja1!$B$6</c:f>
              <c:numCache>
                <c:formatCode>0.0</c:formatCode>
                <c:ptCount val="1"/>
                <c:pt idx="0">
                  <c:v>38.21461857300848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F-4D23-BEDC-C46BA78C07B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Hoja1!$B$7</c:f>
              <c:numCache>
                <c:formatCode>0.0</c:formatCode>
                <c:ptCount val="1"/>
                <c:pt idx="0">
                  <c:v>38.35563930121387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F-4D23-BEDC-C46BA78C07B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Hoja1!$B$8</c:f>
              <c:numCache>
                <c:formatCode>0.0</c:formatCode>
                <c:ptCount val="1"/>
                <c:pt idx="0">
                  <c:v>38.060186690383972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F-4D23-BEDC-C46BA78C07B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Hoja1!$B$9</c:f>
              <c:numCache>
                <c:formatCode>0.0</c:formatCode>
                <c:ptCount val="1"/>
                <c:pt idx="0">
                  <c:v>38.155756062844269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F-4D23-BEDC-C46BA78C07B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Hoja1!$B$10</c:f>
              <c:numCache>
                <c:formatCode>0.0</c:formatCode>
                <c:ptCount val="1"/>
                <c:pt idx="0">
                  <c:v>37.795721930934164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F-4D23-BEDC-C46BA78C07B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Hoja1!$B$11</c:f>
              <c:numCache>
                <c:formatCode>0.0</c:formatCode>
                <c:ptCount val="1"/>
                <c:pt idx="0">
                  <c:v>37.891291303394453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F-4D23-BEDC-C46BA78C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Hoja1!$C$3</c:f>
              <c:numCache>
                <c:formatCode>0.0</c:formatCode>
                <c:ptCount val="1"/>
                <c:pt idx="0">
                  <c:v>11.42376654385979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88A-AA4E-E2CC65ABB864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Hoja1!$C$4</c:f>
              <c:numCache>
                <c:formatCode>0.0</c:formatCode>
                <c:ptCount val="1"/>
                <c:pt idx="0">
                  <c:v>11.343513085113884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88A-AA4E-E2CC65ABB864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Hoja1!$C$5</c:f>
              <c:numCache>
                <c:formatCode>0.0</c:formatCode>
                <c:ptCount val="1"/>
                <c:pt idx="0">
                  <c:v>11.39058242511469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88A-AA4E-E2CC65ABB864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Hoja1!$C$6</c:f>
              <c:numCache>
                <c:formatCode>0.0</c:formatCode>
                <c:ptCount val="1"/>
                <c:pt idx="0">
                  <c:v>11.112791479434732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88A-AA4E-E2CC65ABB864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Hoja1!$C$7</c:f>
              <c:numCache>
                <c:formatCode>0.0</c:formatCode>
                <c:ptCount val="1"/>
                <c:pt idx="0">
                  <c:v>11.298528505814092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88A-AA4E-E2CC65ABB864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Hoja1!$C$8</c:f>
              <c:numCache>
                <c:formatCode>0.0</c:formatCode>
                <c:ptCount val="1"/>
                <c:pt idx="0">
                  <c:v>11.187571967694835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4-488A-AA4E-E2CC65ABB864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Hoja1!$C$9</c:f>
              <c:numCache>
                <c:formatCode>0.0</c:formatCode>
                <c:ptCount val="1"/>
                <c:pt idx="0">
                  <c:v>11.253308843817889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4-488A-AA4E-E2CC65ABB864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Hoja1!$C$10</c:f>
              <c:numCache>
                <c:formatCode>0.0</c:formatCode>
                <c:ptCount val="1"/>
                <c:pt idx="0">
                  <c:v>10.879660095460359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4-488A-AA4E-E2CC65ABB864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Hoja1!$C$11</c:f>
              <c:numCache>
                <c:formatCode>0.0</c:formatCode>
                <c:ptCount val="1"/>
                <c:pt idx="0">
                  <c:v>10.945396971583413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4-488A-AA4E-E2CC65AB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1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Hoja1!$D$3</c:f>
              <c:numCache>
                <c:formatCode>0.0</c:formatCode>
                <c:ptCount val="1"/>
                <c:pt idx="0">
                  <c:v>4.7356928719404054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9-431B-AD4F-01E130C8287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Hoja1!$D$4</c:f>
              <c:numCache>
                <c:formatCode>0.0</c:formatCode>
                <c:ptCount val="1"/>
                <c:pt idx="0">
                  <c:v>4.6915897758705452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9-431B-AD4F-01E130C8287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Hoja1!$D$5</c:f>
              <c:numCache>
                <c:formatCode>0.0</c:formatCode>
                <c:ptCount val="1"/>
                <c:pt idx="0">
                  <c:v>4.7211932511799075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9-431B-AD4F-01E130C8287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Hoja1!$D$6</c:f>
              <c:numCache>
                <c:formatCode>0.0</c:formatCode>
                <c:ptCount val="1"/>
                <c:pt idx="0">
                  <c:v>4.5261723745303355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9-431B-AD4F-01E130C8287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Hoja1!$D$7</c:f>
              <c:numCache>
                <c:formatCode>0.0</c:formatCode>
                <c:ptCount val="1"/>
                <c:pt idx="0">
                  <c:v>4.6502120124530775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9-431B-AD4F-01E130C8287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Hoja1!$D$8</c:f>
              <c:numCache>
                <c:formatCode>0.0</c:formatCode>
                <c:ptCount val="1"/>
                <c:pt idx="0">
                  <c:v>4.5897691742088362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9-431B-AD4F-01E130C8287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Hoja1!$D$9</c:f>
              <c:numCache>
                <c:formatCode>0.0</c:formatCode>
                <c:ptCount val="1"/>
                <c:pt idx="0">
                  <c:v>4.6304701079309423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9-431B-AD4F-01E130C8287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Hoja1!$D$10</c:f>
              <c:numCache>
                <c:formatCode>0.0</c:formatCode>
                <c:ptCount val="1"/>
                <c:pt idx="0">
                  <c:v>4.3857703704660596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09-431B-AD4F-01E130C8287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Hoja1!$D$11</c:f>
              <c:numCache>
                <c:formatCode>0.0</c:formatCode>
                <c:ptCount val="1"/>
                <c:pt idx="0">
                  <c:v>4.4264713041881665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9-431B-AD4F-01E130C8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ax val="4.8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Hoja1!$E$3</c:f>
              <c:numCache>
                <c:formatCode>0.0</c:formatCode>
                <c:ptCount val="1"/>
                <c:pt idx="0">
                  <c:v>37.892769999999999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6FA-9F02-00E92E9C9F9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Hoja1!$E$4</c:f>
              <c:numCache>
                <c:formatCode>0.0</c:formatCode>
                <c:ptCount val="1"/>
                <c:pt idx="0">
                  <c:v>37.838100000000004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9-46FA-9F02-00E92E9C9F9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Hoja1!$E$5</c:f>
              <c:numCache>
                <c:formatCode>0.0</c:formatCode>
                <c:ptCount val="1"/>
                <c:pt idx="0">
                  <c:v>37.878579999999999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9-46FA-9F02-00E92E9C9F9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Hoja1!$E$6</c:f>
              <c:numCache>
                <c:formatCode>0.0</c:formatCode>
                <c:ptCount val="1"/>
                <c:pt idx="0">
                  <c:v>37.675579999999997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9-46FA-9F02-00E92E9C9F9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Hoja1!$E$7</c:f>
              <c:numCache>
                <c:formatCode>0.0</c:formatCode>
                <c:ptCount val="1"/>
                <c:pt idx="0">
                  <c:v>37.805140000000002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9-46FA-9F02-00E92E9C9F9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Hoja1!$E$8</c:f>
              <c:numCache>
                <c:formatCode>0.0</c:formatCode>
                <c:ptCount val="1"/>
                <c:pt idx="0">
                  <c:v>37.729320000000001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9-46FA-9F02-00E92E9C9F9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Hoja1!$E$9</c:f>
              <c:numCache>
                <c:formatCode>0.0</c:formatCode>
                <c:ptCount val="1"/>
                <c:pt idx="0">
                  <c:v>37.785960000000003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79-46FA-9F02-00E92E9C9F9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Hoja1!$E$10</c:f>
              <c:numCache>
                <c:formatCode>0.0</c:formatCode>
                <c:ptCount val="1"/>
                <c:pt idx="0">
                  <c:v>37.514340000000004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79-46FA-9F02-00E92E9C9F9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Hoja1!$E$11</c:f>
              <c:numCache>
                <c:formatCode>0.0</c:formatCode>
                <c:ptCount val="1"/>
                <c:pt idx="0">
                  <c:v>37.571199999999997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79-46FA-9F02-00E92E9C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PNBSF_deps!$C$5:$C$63</c:f>
              <c:numCache>
                <c:formatCode>0</c:formatCode>
                <c:ptCount val="59"/>
                <c:pt idx="0">
                  <c:v>24903.490148093035</c:v>
                </c:pt>
                <c:pt idx="1">
                  <c:v>9022.6982013731194</c:v>
                </c:pt>
                <c:pt idx="2">
                  <c:v>4853.9501048546399</c:v>
                </c:pt>
                <c:pt idx="3">
                  <c:v>6122.3584027288307</c:v>
                </c:pt>
                <c:pt idx="4">
                  <c:v>44902.496857049628</c:v>
                </c:pt>
                <c:pt idx="5">
                  <c:v>9990.4585310517668</c:v>
                </c:pt>
                <c:pt idx="6">
                  <c:v>2016.3769023938185</c:v>
                </c:pt>
                <c:pt idx="7">
                  <c:v>4686.572515032065</c:v>
                </c:pt>
                <c:pt idx="8">
                  <c:v>16693.407948477648</c:v>
                </c:pt>
                <c:pt idx="9">
                  <c:v>1937.2545081186204</c:v>
                </c:pt>
                <c:pt idx="10">
                  <c:v>3331.9764486777872</c:v>
                </c:pt>
                <c:pt idx="11">
                  <c:v>7526.8772936060423</c:v>
                </c:pt>
                <c:pt idx="12">
                  <c:v>12796.108250402449</c:v>
                </c:pt>
                <c:pt idx="13">
                  <c:v>6059.591806545367</c:v>
                </c:pt>
                <c:pt idx="14">
                  <c:v>7273.0793327590263</c:v>
                </c:pt>
                <c:pt idx="15">
                  <c:v>2056.7767004855509</c:v>
                </c:pt>
                <c:pt idx="16">
                  <c:v>15389.447839789946</c:v>
                </c:pt>
                <c:pt idx="17">
                  <c:v>1169.0278539170388</c:v>
                </c:pt>
                <c:pt idx="18">
                  <c:v>23456.400048729131</c:v>
                </c:pt>
                <c:pt idx="19">
                  <c:v>1299.7915959659247</c:v>
                </c:pt>
                <c:pt idx="20">
                  <c:v>6446.3785591232236</c:v>
                </c:pt>
                <c:pt idx="21">
                  <c:v>32371.598057735322</c:v>
                </c:pt>
                <c:pt idx="22">
                  <c:v>14705.690430817691</c:v>
                </c:pt>
                <c:pt idx="23">
                  <c:v>12409.479120439259</c:v>
                </c:pt>
                <c:pt idx="24">
                  <c:v>1302.5231720790805</c:v>
                </c:pt>
                <c:pt idx="25">
                  <c:v>28417.692723336029</c:v>
                </c:pt>
                <c:pt idx="26">
                  <c:v>15743.954542685848</c:v>
                </c:pt>
                <c:pt idx="27">
                  <c:v>9137.770294376136</c:v>
                </c:pt>
                <c:pt idx="28">
                  <c:v>14760.611202478223</c:v>
                </c:pt>
                <c:pt idx="29">
                  <c:v>39642.336039540205</c:v>
                </c:pt>
                <c:pt idx="30">
                  <c:v>1914.2235609810218</c:v>
                </c:pt>
                <c:pt idx="31">
                  <c:v>3815.6859929864854</c:v>
                </c:pt>
                <c:pt idx="32">
                  <c:v>3682.0330522097797</c:v>
                </c:pt>
                <c:pt idx="33">
                  <c:v>9411.9426061772865</c:v>
                </c:pt>
                <c:pt idx="34">
                  <c:v>9166.5383176268915</c:v>
                </c:pt>
                <c:pt idx="35">
                  <c:v>11494.132926097058</c:v>
                </c:pt>
                <c:pt idx="36">
                  <c:v>1430.5553380148103</c:v>
                </c:pt>
                <c:pt idx="37">
                  <c:v>22091.226581738763</c:v>
                </c:pt>
                <c:pt idx="38">
                  <c:v>9773.2820807337212</c:v>
                </c:pt>
                <c:pt idx="39">
                  <c:v>16910.367121761905</c:v>
                </c:pt>
                <c:pt idx="40">
                  <c:v>7061.2420706398307</c:v>
                </c:pt>
                <c:pt idx="41">
                  <c:v>33744.891273135458</c:v>
                </c:pt>
                <c:pt idx="42">
                  <c:v>3854.9151156011526</c:v>
                </c:pt>
                <c:pt idx="43">
                  <c:v>2333.7219097423454</c:v>
                </c:pt>
                <c:pt idx="44">
                  <c:v>196.14561307332863</c:v>
                </c:pt>
                <c:pt idx="45">
                  <c:v>6384.7826384168266</c:v>
                </c:pt>
                <c:pt idx="46">
                  <c:v>4372.7395341147394</c:v>
                </c:pt>
                <c:pt idx="47">
                  <c:v>1145.6066816204175</c:v>
                </c:pt>
                <c:pt idx="48">
                  <c:v>5941.9044387013682</c:v>
                </c:pt>
                <c:pt idx="49">
                  <c:v>3483.5460881823165</c:v>
                </c:pt>
                <c:pt idx="50">
                  <c:v>14943.796742618842</c:v>
                </c:pt>
                <c:pt idx="51">
                  <c:v>2785.2677056412663</c:v>
                </c:pt>
                <c:pt idx="52">
                  <c:v>3972.6024834451491</c:v>
                </c:pt>
                <c:pt idx="53">
                  <c:v>2889.8373779378876</c:v>
                </c:pt>
                <c:pt idx="54">
                  <c:v>9647.707567024303</c:v>
                </c:pt>
                <c:pt idx="55">
                  <c:v>11389.52193245795</c:v>
                </c:pt>
                <c:pt idx="56">
                  <c:v>1001.6502640944649</c:v>
                </c:pt>
                <c:pt idx="57">
                  <c:v>1722.8019711584482</c:v>
                </c:pt>
                <c:pt idx="58">
                  <c:v>14113.974167710861</c:v>
                </c:pt>
              </c:numCache>
            </c:numRef>
          </c:xVal>
          <c:yVal>
            <c:numRef>
              <c:f>PNBSF_deps!$F$5:$F$63</c:f>
              <c:numCache>
                <c:formatCode>0</c:formatCode>
                <c:ptCount val="59"/>
                <c:pt idx="0">
                  <c:v>24686.878584420003</c:v>
                </c:pt>
                <c:pt idx="1">
                  <c:v>8721.2195988839994</c:v>
                </c:pt>
                <c:pt idx="2">
                  <c:v>4717.9127717279989</c:v>
                </c:pt>
                <c:pt idx="3">
                  <c:v>5927.661715715999</c:v>
                </c:pt>
                <c:pt idx="4">
                  <c:v>-1</c:v>
                </c:pt>
                <c:pt idx="5">
                  <c:v>9932.0496411239983</c:v>
                </c:pt>
                <c:pt idx="6">
                  <c:v>2006.5183557119999</c:v>
                </c:pt>
                <c:pt idx="7">
                  <c:v>4742.7780315240007</c:v>
                </c:pt>
                <c:pt idx="8">
                  <c:v>-1</c:v>
                </c:pt>
                <c:pt idx="9">
                  <c:v>1791.3798035639998</c:v>
                </c:pt>
                <c:pt idx="10">
                  <c:v>3341.6746969320002</c:v>
                </c:pt>
                <c:pt idx="11">
                  <c:v>7227.1418146199994</c:v>
                </c:pt>
                <c:pt idx="12">
                  <c:v>-1</c:v>
                </c:pt>
                <c:pt idx="13">
                  <c:v>6156.8545451399978</c:v>
                </c:pt>
                <c:pt idx="14">
                  <c:v>7193.627768807999</c:v>
                </c:pt>
                <c:pt idx="15">
                  <c:v>1938.4091658360001</c:v>
                </c:pt>
                <c:pt idx="16">
                  <c:v>-1</c:v>
                </c:pt>
                <c:pt idx="17">
                  <c:v>1240.0196950439999</c:v>
                </c:pt>
                <c:pt idx="18">
                  <c:v>23423.074727832023</c:v>
                </c:pt>
                <c:pt idx="19">
                  <c:v>1318.9398674400002</c:v>
                </c:pt>
                <c:pt idx="20">
                  <c:v>6365.506507776</c:v>
                </c:pt>
                <c:pt idx="21">
                  <c:v>-1</c:v>
                </c:pt>
                <c:pt idx="22">
                  <c:v>14710.503914963991</c:v>
                </c:pt>
                <c:pt idx="23">
                  <c:v>12446.684175276001</c:v>
                </c:pt>
                <c:pt idx="24">
                  <c:v>1383.8057625599999</c:v>
                </c:pt>
                <c:pt idx="25">
                  <c:v>-1</c:v>
                </c:pt>
                <c:pt idx="26">
                  <c:v>15656.464885464004</c:v>
                </c:pt>
                <c:pt idx="27">
                  <c:v>9016.3594216800011</c:v>
                </c:pt>
                <c:pt idx="28">
                  <c:v>14628.340447812001</c:v>
                </c:pt>
                <c:pt idx="29">
                  <c:v>-1</c:v>
                </c:pt>
                <c:pt idx="30">
                  <c:v>1831.3804388880003</c:v>
                </c:pt>
                <c:pt idx="31">
                  <c:v>3610.8681616799995</c:v>
                </c:pt>
                <c:pt idx="32">
                  <c:v>3579.5163123719994</c:v>
                </c:pt>
                <c:pt idx="33">
                  <c:v>-1</c:v>
                </c:pt>
                <c:pt idx="34">
                  <c:v>9164.4698822040009</c:v>
                </c:pt>
                <c:pt idx="35">
                  <c:v>11507.209794287997</c:v>
                </c:pt>
                <c:pt idx="36">
                  <c:v>1596.7821182039997</c:v>
                </c:pt>
                <c:pt idx="37">
                  <c:v>-1</c:v>
                </c:pt>
                <c:pt idx="38">
                  <c:v>9832.5886019400004</c:v>
                </c:pt>
                <c:pt idx="39">
                  <c:v>16852.159552175995</c:v>
                </c:pt>
                <c:pt idx="40">
                  <c:v>6978.4892166599984</c:v>
                </c:pt>
                <c:pt idx="41">
                  <c:v>-1</c:v>
                </c:pt>
                <c:pt idx="42">
                  <c:v>3767.6274082200002</c:v>
                </c:pt>
                <c:pt idx="43">
                  <c:v>2363.2807788719997</c:v>
                </c:pt>
                <c:pt idx="44">
                  <c:v>245.409303204</c:v>
                </c:pt>
                <c:pt idx="45">
                  <c:v>-1</c:v>
                </c:pt>
                <c:pt idx="46">
                  <c:v>4433.5839314519999</c:v>
                </c:pt>
                <c:pt idx="47">
                  <c:v>1139.4775576080001</c:v>
                </c:pt>
                <c:pt idx="48">
                  <c:v>6003.3385933560012</c:v>
                </c:pt>
                <c:pt idx="49">
                  <c:v>3421.6759675799995</c:v>
                </c:pt>
                <c:pt idx="50">
                  <c:v>-1</c:v>
                </c:pt>
                <c:pt idx="51">
                  <c:v>2789.2334901600002</c:v>
                </c:pt>
                <c:pt idx="52">
                  <c:v>2646.5285208960004</c:v>
                </c:pt>
                <c:pt idx="53">
                  <c:v>2851.9371887759989</c:v>
                </c:pt>
                <c:pt idx="54">
                  <c:v>-1</c:v>
                </c:pt>
                <c:pt idx="55">
                  <c:v>11327.747484456</c:v>
                </c:pt>
                <c:pt idx="56">
                  <c:v>1029.205535904</c:v>
                </c:pt>
                <c:pt idx="57">
                  <c:v>1658.4047185680001</c:v>
                </c:pt>
                <c:pt idx="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4EA0-890C-1AFC7A46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4607"/>
        <c:axId val="1664437119"/>
      </c:scatterChart>
      <c:valAx>
        <c:axId val="1695704607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7119"/>
        <c:crosses val="autoZero"/>
        <c:crossBetween val="midCat"/>
      </c:valAx>
      <c:valAx>
        <c:axId val="166443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Beneficiaries, after uprating and in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beneficiaries</a:t>
            </a:r>
            <a:r>
              <a:rPr lang="en-US" baseline="0"/>
              <a:t> by dept.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PNBSF_deps!$I$5:$I$63</c:f>
              <c:numCache>
                <c:formatCode>0</c:formatCode>
                <c:ptCount val="59"/>
                <c:pt idx="0">
                  <c:v>8600.1365946599981</c:v>
                </c:pt>
                <c:pt idx="1">
                  <c:v>3095.1842954759995</c:v>
                </c:pt>
                <c:pt idx="2">
                  <c:v>1638.9449500319997</c:v>
                </c:pt>
                <c:pt idx="3">
                  <c:v>2447.606442528001</c:v>
                </c:pt>
                <c:pt idx="4">
                  <c:v>0</c:v>
                </c:pt>
                <c:pt idx="5">
                  <c:v>3393.5674130279967</c:v>
                </c:pt>
                <c:pt idx="6">
                  <c:v>642.17236168800036</c:v>
                </c:pt>
                <c:pt idx="7">
                  <c:v>1569.7546619040022</c:v>
                </c:pt>
                <c:pt idx="8">
                  <c:v>0</c:v>
                </c:pt>
                <c:pt idx="9">
                  <c:v>720.01143583200019</c:v>
                </c:pt>
                <c:pt idx="10">
                  <c:v>1141.6397541120004</c:v>
                </c:pt>
                <c:pt idx="11">
                  <c:v>3104.9141797439988</c:v>
                </c:pt>
                <c:pt idx="12">
                  <c:v>0</c:v>
                </c:pt>
                <c:pt idx="13">
                  <c:v>1849.7591091720005</c:v>
                </c:pt>
                <c:pt idx="14">
                  <c:v>2382.7405474079987</c:v>
                </c:pt>
                <c:pt idx="15">
                  <c:v>803.2560012360002</c:v>
                </c:pt>
                <c:pt idx="16">
                  <c:v>0</c:v>
                </c:pt>
                <c:pt idx="17">
                  <c:v>377.30328994799993</c:v>
                </c:pt>
                <c:pt idx="18">
                  <c:v>7919.044695900011</c:v>
                </c:pt>
                <c:pt idx="19">
                  <c:v>314.59959133200005</c:v>
                </c:pt>
                <c:pt idx="20">
                  <c:v>2201.1160410720013</c:v>
                </c:pt>
                <c:pt idx="21">
                  <c:v>0</c:v>
                </c:pt>
                <c:pt idx="22">
                  <c:v>4873.5909200159967</c:v>
                </c:pt>
                <c:pt idx="23">
                  <c:v>4150.3361894280024</c:v>
                </c:pt>
                <c:pt idx="24">
                  <c:v>406.49294275200009</c:v>
                </c:pt>
                <c:pt idx="25">
                  <c:v>0</c:v>
                </c:pt>
                <c:pt idx="26">
                  <c:v>5181.7039218359969</c:v>
                </c:pt>
                <c:pt idx="27">
                  <c:v>2935.1817541799992</c:v>
                </c:pt>
                <c:pt idx="28">
                  <c:v>4832.5091864399965</c:v>
                </c:pt>
                <c:pt idx="29">
                  <c:v>0</c:v>
                </c:pt>
                <c:pt idx="30">
                  <c:v>762.17426766000017</c:v>
                </c:pt>
                <c:pt idx="31">
                  <c:v>1564.349170644</c:v>
                </c:pt>
                <c:pt idx="32">
                  <c:v>1324.3453586999985</c:v>
                </c:pt>
                <c:pt idx="33">
                  <c:v>0</c:v>
                </c:pt>
                <c:pt idx="34">
                  <c:v>2990.3177650319976</c:v>
                </c:pt>
                <c:pt idx="35">
                  <c:v>3795.7359627719979</c:v>
                </c:pt>
                <c:pt idx="36">
                  <c:v>309.19410007200031</c:v>
                </c:pt>
                <c:pt idx="37">
                  <c:v>0</c:v>
                </c:pt>
                <c:pt idx="38">
                  <c:v>3255.1868367719999</c:v>
                </c:pt>
                <c:pt idx="39">
                  <c:v>5658.4682509679878</c:v>
                </c:pt>
                <c:pt idx="40">
                  <c:v>2282.1984099719994</c:v>
                </c:pt>
                <c:pt idx="41">
                  <c:v>0</c:v>
                </c:pt>
                <c:pt idx="42">
                  <c:v>1234.6142037839995</c:v>
                </c:pt>
                <c:pt idx="43">
                  <c:v>669.19981798799972</c:v>
                </c:pt>
                <c:pt idx="44">
                  <c:v>0</c:v>
                </c:pt>
                <c:pt idx="45">
                  <c:v>0</c:v>
                </c:pt>
                <c:pt idx="46">
                  <c:v>1356.7783062599992</c:v>
                </c:pt>
                <c:pt idx="47">
                  <c:v>469.1966413680002</c:v>
                </c:pt>
                <c:pt idx="48">
                  <c:v>1895.1652357560015</c:v>
                </c:pt>
                <c:pt idx="49">
                  <c:v>1216.2355335000002</c:v>
                </c:pt>
                <c:pt idx="50">
                  <c:v>0</c:v>
                </c:pt>
                <c:pt idx="51">
                  <c:v>846.49993131600058</c:v>
                </c:pt>
                <c:pt idx="52">
                  <c:v>0</c:v>
                </c:pt>
                <c:pt idx="53">
                  <c:v>976.23172155599877</c:v>
                </c:pt>
                <c:pt idx="54">
                  <c:v>0</c:v>
                </c:pt>
                <c:pt idx="55">
                  <c:v>3830.3311068360017</c:v>
                </c:pt>
                <c:pt idx="56">
                  <c:v>277.84225076400003</c:v>
                </c:pt>
                <c:pt idx="57">
                  <c:v>705.95715855600019</c:v>
                </c:pt>
                <c:pt idx="58">
                  <c:v>0</c:v>
                </c:pt>
              </c:numCache>
            </c:numRef>
          </c:xVal>
          <c:yVal>
            <c:numRef>
              <c:f>PNBSF_deps!$L$5:$L$63</c:f>
              <c:numCache>
                <c:formatCode>0</c:formatCode>
                <c:ptCount val="59"/>
                <c:pt idx="0">
                  <c:v>8515.8109310040018</c:v>
                </c:pt>
                <c:pt idx="1">
                  <c:v>3390.3241182720012</c:v>
                </c:pt>
                <c:pt idx="2">
                  <c:v>1608.6741989760003</c:v>
                </c:pt>
                <c:pt idx="3">
                  <c:v>2000.0317662000007</c:v>
                </c:pt>
                <c:pt idx="4">
                  <c:v>0</c:v>
                </c:pt>
                <c:pt idx="5">
                  <c:v>3393.5674130279967</c:v>
                </c:pt>
                <c:pt idx="6">
                  <c:v>642.17236168800036</c:v>
                </c:pt>
                <c:pt idx="7">
                  <c:v>1432.4551838999987</c:v>
                </c:pt>
                <c:pt idx="8">
                  <c:v>0</c:v>
                </c:pt>
                <c:pt idx="9">
                  <c:v>638.9290669320003</c:v>
                </c:pt>
                <c:pt idx="10">
                  <c:v>1230.2898107760002</c:v>
                </c:pt>
                <c:pt idx="11">
                  <c:v>2470.3095058199997</c:v>
                </c:pt>
                <c:pt idx="12">
                  <c:v>0</c:v>
                </c:pt>
                <c:pt idx="13">
                  <c:v>2027.0592224999991</c:v>
                </c:pt>
                <c:pt idx="14">
                  <c:v>2436.7954600079993</c:v>
                </c:pt>
                <c:pt idx="15">
                  <c:v>830.28345753600001</c:v>
                </c:pt>
                <c:pt idx="16">
                  <c:v>0</c:v>
                </c:pt>
                <c:pt idx="17">
                  <c:v>303.78860881199989</c:v>
                </c:pt>
                <c:pt idx="18">
                  <c:v>7888.7739448440043</c:v>
                </c:pt>
                <c:pt idx="19">
                  <c:v>314.59959133200005</c:v>
                </c:pt>
                <c:pt idx="20">
                  <c:v>2183.8184690400003</c:v>
                </c:pt>
                <c:pt idx="21">
                  <c:v>0</c:v>
                </c:pt>
                <c:pt idx="22">
                  <c:v>4954.6732889159921</c:v>
                </c:pt>
                <c:pt idx="23">
                  <c:v>4060.605034512002</c:v>
                </c:pt>
                <c:pt idx="24">
                  <c:v>442.16918506799993</c:v>
                </c:pt>
                <c:pt idx="25">
                  <c:v>0</c:v>
                </c:pt>
                <c:pt idx="26">
                  <c:v>5180.622823583999</c:v>
                </c:pt>
                <c:pt idx="27">
                  <c:v>3197.8886294159984</c:v>
                </c:pt>
                <c:pt idx="28">
                  <c:v>5058.4587211079979</c:v>
                </c:pt>
                <c:pt idx="29">
                  <c:v>0</c:v>
                </c:pt>
                <c:pt idx="30">
                  <c:v>707.03825680799991</c:v>
                </c:pt>
                <c:pt idx="31">
                  <c:v>1660.5669150719996</c:v>
                </c:pt>
                <c:pt idx="32">
                  <c:v>1305.9666884160006</c:v>
                </c:pt>
                <c:pt idx="33">
                  <c:v>0</c:v>
                </c:pt>
                <c:pt idx="34">
                  <c:v>3198.9697276679981</c:v>
                </c:pt>
                <c:pt idx="35">
                  <c:v>3806.546945291997</c:v>
                </c:pt>
                <c:pt idx="36">
                  <c:v>372.97889694000014</c:v>
                </c:pt>
                <c:pt idx="37">
                  <c:v>0</c:v>
                </c:pt>
                <c:pt idx="38">
                  <c:v>3101.6708849879979</c:v>
                </c:pt>
                <c:pt idx="39">
                  <c:v>5646.5761701959891</c:v>
                </c:pt>
                <c:pt idx="40">
                  <c:v>2502.7424533799986</c:v>
                </c:pt>
                <c:pt idx="41">
                  <c:v>0</c:v>
                </c:pt>
                <c:pt idx="42">
                  <c:v>1384.8868608119997</c:v>
                </c:pt>
                <c:pt idx="43">
                  <c:v>766.49866066799996</c:v>
                </c:pt>
                <c:pt idx="44">
                  <c:v>0</c:v>
                </c:pt>
                <c:pt idx="45">
                  <c:v>0</c:v>
                </c:pt>
                <c:pt idx="46">
                  <c:v>1448.67165768</c:v>
                </c:pt>
                <c:pt idx="47">
                  <c:v>456.22346234400015</c:v>
                </c:pt>
                <c:pt idx="48">
                  <c:v>1945.976853600001</c:v>
                </c:pt>
                <c:pt idx="49">
                  <c:v>1261.6416600839993</c:v>
                </c:pt>
                <c:pt idx="50">
                  <c:v>0</c:v>
                </c:pt>
                <c:pt idx="51">
                  <c:v>916.77131769600101</c:v>
                </c:pt>
                <c:pt idx="52">
                  <c:v>0</c:v>
                </c:pt>
                <c:pt idx="53">
                  <c:v>989.20490057999859</c:v>
                </c:pt>
                <c:pt idx="54">
                  <c:v>0</c:v>
                </c:pt>
                <c:pt idx="55">
                  <c:v>3838.9798928519995</c:v>
                </c:pt>
                <c:pt idx="56">
                  <c:v>340.54594938000014</c:v>
                </c:pt>
                <c:pt idx="57">
                  <c:v>640.01016518399956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FA-BAB7-7F04EF6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. transfer per capita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9916076532374"/>
          <c:y val="9.086192335947009E-2"/>
          <c:w val="0.77501060771345309"/>
          <c:h val="0.795003481371016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PNBSF_deps!$H$5:$H$63</c:f>
              <c:numCache>
                <c:formatCode>0</c:formatCode>
                <c:ptCount val="59"/>
                <c:pt idx="0">
                  <c:v>21652.306027306018</c:v>
                </c:pt>
                <c:pt idx="1">
                  <c:v>11128.937833878366</c:v>
                </c:pt>
                <c:pt idx="2">
                  <c:v>9410.8290660586608</c:v>
                </c:pt>
                <c:pt idx="3">
                  <c:v>11200.861408895222</c:v>
                </c:pt>
                <c:pt idx="4">
                  <c:v>0</c:v>
                </c:pt>
                <c:pt idx="5">
                  <c:v>13060.269211587789</c:v>
                </c:pt>
                <c:pt idx="6">
                  <c:v>22207.952704891479</c:v>
                </c:pt>
                <c:pt idx="7">
                  <c:v>11812.763766651413</c:v>
                </c:pt>
                <c:pt idx="8">
                  <c:v>0</c:v>
                </c:pt>
                <c:pt idx="9">
                  <c:v>12883.496058776504</c:v>
                </c:pt>
                <c:pt idx="10">
                  <c:v>7263.0988540079443</c:v>
                </c:pt>
                <c:pt idx="11">
                  <c:v>9369.6701937682574</c:v>
                </c:pt>
                <c:pt idx="12">
                  <c:v>0</c:v>
                </c:pt>
                <c:pt idx="13">
                  <c:v>13536.059904064383</c:v>
                </c:pt>
                <c:pt idx="14">
                  <c:v>10185.23988808489</c:v>
                </c:pt>
                <c:pt idx="15">
                  <c:v>10645.898754313399</c:v>
                </c:pt>
                <c:pt idx="16">
                  <c:v>0</c:v>
                </c:pt>
                <c:pt idx="17">
                  <c:v>18385.898786939495</c:v>
                </c:pt>
                <c:pt idx="18">
                  <c:v>15061.504026200279</c:v>
                </c:pt>
                <c:pt idx="19">
                  <c:v>6441.1236788801316</c:v>
                </c:pt>
                <c:pt idx="20">
                  <c:v>11011.933405703632</c:v>
                </c:pt>
                <c:pt idx="21">
                  <c:v>0</c:v>
                </c:pt>
                <c:pt idx="22">
                  <c:v>11690.678499961452</c:v>
                </c:pt>
                <c:pt idx="23">
                  <c:v>8128.5937686360894</c:v>
                </c:pt>
                <c:pt idx="24">
                  <c:v>10606.800104082713</c:v>
                </c:pt>
                <c:pt idx="25">
                  <c:v>0</c:v>
                </c:pt>
                <c:pt idx="26">
                  <c:v>12363.61184631474</c:v>
                </c:pt>
                <c:pt idx="27">
                  <c:v>9425.5704112124622</c:v>
                </c:pt>
                <c:pt idx="28">
                  <c:v>10804.30870996757</c:v>
                </c:pt>
                <c:pt idx="29">
                  <c:v>0</c:v>
                </c:pt>
                <c:pt idx="30">
                  <c:v>5204.2260099071045</c:v>
                </c:pt>
                <c:pt idx="31">
                  <c:v>9609.6632270417795</c:v>
                </c:pt>
                <c:pt idx="32">
                  <c:v>9455.0607903717719</c:v>
                </c:pt>
                <c:pt idx="33">
                  <c:v>0</c:v>
                </c:pt>
                <c:pt idx="34">
                  <c:v>10423.497182171241</c:v>
                </c:pt>
                <c:pt idx="35">
                  <c:v>10524.36760377001</c:v>
                </c:pt>
                <c:pt idx="36">
                  <c:v>10258.778208519976</c:v>
                </c:pt>
                <c:pt idx="37">
                  <c:v>0</c:v>
                </c:pt>
                <c:pt idx="38">
                  <c:v>9347.3182719825109</c:v>
                </c:pt>
                <c:pt idx="39">
                  <c:v>15265.021922323067</c:v>
                </c:pt>
                <c:pt idx="40">
                  <c:v>11899.107006419383</c:v>
                </c:pt>
                <c:pt idx="41">
                  <c:v>0</c:v>
                </c:pt>
                <c:pt idx="42">
                  <c:v>11960.063311535876</c:v>
                </c:pt>
                <c:pt idx="43">
                  <c:v>6467.0421188018499</c:v>
                </c:pt>
                <c:pt idx="44">
                  <c:v>10000</c:v>
                </c:pt>
                <c:pt idx="45">
                  <c:v>0</c:v>
                </c:pt>
                <c:pt idx="46">
                  <c:v>8906.3424188372683</c:v>
                </c:pt>
                <c:pt idx="47">
                  <c:v>7241.8184242445832</c:v>
                </c:pt>
                <c:pt idx="48">
                  <c:v>10821.826401649509</c:v>
                </c:pt>
                <c:pt idx="49">
                  <c:v>10863.081043459488</c:v>
                </c:pt>
                <c:pt idx="50">
                  <c:v>0</c:v>
                </c:pt>
                <c:pt idx="51">
                  <c:v>14662.26111775913</c:v>
                </c:pt>
                <c:pt idx="52">
                  <c:v>18181.561481848308</c:v>
                </c:pt>
                <c:pt idx="53">
                  <c:v>11486.805192034075</c:v>
                </c:pt>
                <c:pt idx="54">
                  <c:v>0</c:v>
                </c:pt>
                <c:pt idx="55">
                  <c:v>15354.101361216415</c:v>
                </c:pt>
                <c:pt idx="56">
                  <c:v>7830.2257518744173</c:v>
                </c:pt>
                <c:pt idx="57">
                  <c:v>7160.9424798631853</c:v>
                </c:pt>
              </c:numCache>
            </c:numRef>
          </c:xVal>
          <c:yVal>
            <c:numRef>
              <c:f>PNBSF_deps!$K$5:$K$63</c:f>
              <c:numCache>
                <c:formatCode>0</c:formatCode>
                <c:ptCount val="59"/>
                <c:pt idx="0">
                  <c:v>20944.205234181467</c:v>
                </c:pt>
                <c:pt idx="1">
                  <c:v>8740.7892934138254</c:v>
                </c:pt>
                <c:pt idx="2">
                  <c:v>9057.7227274510278</c:v>
                </c:pt>
                <c:pt idx="3">
                  <c:v>10738.266501479093</c:v>
                </c:pt>
                <c:pt idx="4">
                  <c:v>0</c:v>
                </c:pt>
                <c:pt idx="5">
                  <c:v>10311.69857677754</c:v>
                </c:pt>
                <c:pt idx="6">
                  <c:v>19527.486232588268</c:v>
                </c:pt>
                <c:pt idx="7">
                  <c:v>11208.278338816213</c:v>
                </c:pt>
                <c:pt idx="8">
                  <c:v>0</c:v>
                </c:pt>
                <c:pt idx="9">
                  <c:v>5533.9262039335299</c:v>
                </c:pt>
                <c:pt idx="10">
                  <c:v>5029.7817816734814</c:v>
                </c:pt>
                <c:pt idx="11">
                  <c:v>8309.3915589022672</c:v>
                </c:pt>
                <c:pt idx="12">
                  <c:v>0</c:v>
                </c:pt>
                <c:pt idx="13">
                  <c:v>10345.460036807463</c:v>
                </c:pt>
                <c:pt idx="14">
                  <c:v>10066.587911817034</c:v>
                </c:pt>
                <c:pt idx="15">
                  <c:v>5600.0033559344529</c:v>
                </c:pt>
                <c:pt idx="16">
                  <c:v>0</c:v>
                </c:pt>
                <c:pt idx="17">
                  <c:v>3624.0623561566008</c:v>
                </c:pt>
                <c:pt idx="18">
                  <c:v>13718.095454159122</c:v>
                </c:pt>
                <c:pt idx="19">
                  <c:v>6441.1236788801316</c:v>
                </c:pt>
                <c:pt idx="20">
                  <c:v>10211.699021541623</c:v>
                </c:pt>
                <c:pt idx="21">
                  <c:v>0</c:v>
                </c:pt>
                <c:pt idx="22">
                  <c:v>9918.9881739447792</c:v>
                </c:pt>
                <c:pt idx="23">
                  <c:v>7976.1158121997087</c:v>
                </c:pt>
                <c:pt idx="24">
                  <c:v>8641.6893743714336</c:v>
                </c:pt>
                <c:pt idx="25">
                  <c:v>0</c:v>
                </c:pt>
                <c:pt idx="26">
                  <c:v>11372.801316703109</c:v>
                </c:pt>
                <c:pt idx="27">
                  <c:v>7703.6740544682552</c:v>
                </c:pt>
                <c:pt idx="28">
                  <c:v>8737.2406030294624</c:v>
                </c:pt>
                <c:pt idx="29">
                  <c:v>0</c:v>
                </c:pt>
                <c:pt idx="30">
                  <c:v>4758.8857054359605</c:v>
                </c:pt>
                <c:pt idx="31">
                  <c:v>8432.9932994598967</c:v>
                </c:pt>
                <c:pt idx="32">
                  <c:v>7800.0202460129822</c:v>
                </c:pt>
                <c:pt idx="33">
                  <c:v>0</c:v>
                </c:pt>
                <c:pt idx="34">
                  <c:v>9329.7079002546343</c:v>
                </c:pt>
                <c:pt idx="35">
                  <c:v>9196.8393503899315</c:v>
                </c:pt>
                <c:pt idx="36">
                  <c:v>9539.445026763764</c:v>
                </c:pt>
                <c:pt idx="37">
                  <c:v>0</c:v>
                </c:pt>
                <c:pt idx="38">
                  <c:v>7928.3209381408387</c:v>
                </c:pt>
                <c:pt idx="39">
                  <c:v>12922.715457513379</c:v>
                </c:pt>
                <c:pt idx="40">
                  <c:v>10503.204989720136</c:v>
                </c:pt>
                <c:pt idx="41">
                  <c:v>0</c:v>
                </c:pt>
                <c:pt idx="42">
                  <c:v>10563.510937674504</c:v>
                </c:pt>
                <c:pt idx="43">
                  <c:v>6552.2704609703042</c:v>
                </c:pt>
                <c:pt idx="44">
                  <c:v>10000</c:v>
                </c:pt>
                <c:pt idx="45">
                  <c:v>0</c:v>
                </c:pt>
                <c:pt idx="46">
                  <c:v>6363.1920255478954</c:v>
                </c:pt>
                <c:pt idx="47">
                  <c:v>6331.0134249837001</c:v>
                </c:pt>
                <c:pt idx="48">
                  <c:v>9154.6944576235528</c:v>
                </c:pt>
                <c:pt idx="49">
                  <c:v>10011.812979264503</c:v>
                </c:pt>
                <c:pt idx="50">
                  <c:v>0</c:v>
                </c:pt>
                <c:pt idx="51">
                  <c:v>11968.333993520633</c:v>
                </c:pt>
                <c:pt idx="52">
                  <c:v>18181.561481848308</c:v>
                </c:pt>
                <c:pt idx="53">
                  <c:v>10304.151165455833</c:v>
                </c:pt>
                <c:pt idx="54">
                  <c:v>0</c:v>
                </c:pt>
                <c:pt idx="55">
                  <c:v>13959.10707597182</c:v>
                </c:pt>
                <c:pt idx="56">
                  <c:v>4075.4047401823536</c:v>
                </c:pt>
                <c:pt idx="57">
                  <c:v>5837.095462803788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7-4EB7-97A6-765E7BF9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596706</xdr:colOff>
      <xdr:row>26</xdr:row>
      <xdr:rowOff>137453</xdr:rowOff>
    </xdr:from>
    <xdr:to>
      <xdr:col>7</xdr:col>
      <xdr:colOff>520507</xdr:colOff>
      <xdr:row>39</xdr:row>
      <xdr:rowOff>26963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894BB0-8CB1-601E-966C-590ABF4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724152</xdr:colOff>
      <xdr:row>26</xdr:row>
      <xdr:rowOff>89933</xdr:rowOff>
    </xdr:from>
    <xdr:to>
      <xdr:col>3</xdr:col>
      <xdr:colOff>151229</xdr:colOff>
      <xdr:row>38</xdr:row>
      <xdr:rowOff>153070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079B0E-460B-BCD3-5D2B-428732F4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0</xdr:row>
      <xdr:rowOff>99060</xdr:rowOff>
    </xdr:from>
    <xdr:to>
      <xdr:col>12</xdr:col>
      <xdr:colOff>7620</xdr:colOff>
      <xdr:row>11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CFC2F9-2177-4F03-A423-612958DE2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99060</xdr:rowOff>
    </xdr:from>
    <xdr:to>
      <xdr:col>15</xdr:col>
      <xdr:colOff>0</xdr:colOff>
      <xdr:row>11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80F8B8-BBCE-4283-B8DA-76BF482B1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99060</xdr:rowOff>
    </xdr:from>
    <xdr:to>
      <xdr:col>18</xdr:col>
      <xdr:colOff>0</xdr:colOff>
      <xdr:row>11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1A23F4B-4546-428B-95ED-5B9E8E86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0</xdr:row>
      <xdr:rowOff>99060</xdr:rowOff>
    </xdr:from>
    <xdr:to>
      <xdr:col>21</xdr:col>
      <xdr:colOff>0</xdr:colOff>
      <xdr:row>11</xdr:row>
      <xdr:rowOff>99060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175F82-9BFA-435D-AB56-D46BC318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1979022</xdr:colOff>
      <xdr:row>7</xdr:row>
      <xdr:rowOff>1</xdr:rowOff>
    </xdr:from>
    <xdr:to>
      <xdr:col>5</xdr:col>
      <xdr:colOff>1416230</xdr:colOff>
      <xdr:row>29</xdr:row>
      <xdr:rowOff>26126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164A08-672B-F2D9-8BB7-9876B712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97970</xdr:colOff>
      <xdr:row>4</xdr:row>
      <xdr:rowOff>10885</xdr:rowOff>
    </xdr:from>
    <xdr:to>
      <xdr:col>14</xdr:col>
      <xdr:colOff>990599</xdr:colOff>
      <xdr:row>21</xdr:row>
      <xdr:rowOff>174170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E1719D-8C7A-5CB8-174F-BF537753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87084</xdr:colOff>
      <xdr:row>22</xdr:row>
      <xdr:rowOff>10886</xdr:rowOff>
    </xdr:from>
    <xdr:to>
      <xdr:col>14</xdr:col>
      <xdr:colOff>979713</xdr:colOff>
      <xdr:row>39</xdr:row>
      <xdr:rowOff>174170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6A51AE-5D89-4906-8717-F63542A5F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ropbox\Energy_Reform\SN-Energy-Reform-\results\simul_results_mitigation_PSIA.xlsx" TargetMode="External"/><Relationship Id="rId1" Type="http://schemas.openxmlformats.org/officeDocument/2006/relationships/externalLinkPath" Target="simul_results_mitigation_P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GraficasPolicyNote"/>
      <sheetName val="To do"/>
      <sheetName val="Parameters"/>
      <sheetName val="Uprating pmts"/>
      <sheetName val="PNBSF_dep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/>
      <sheetData sheetId="13"/>
      <sheetData sheetId="14">
        <row r="10">
          <cell r="C10">
            <v>16485</v>
          </cell>
        </row>
      </sheetData>
      <sheetData sheetId="15"/>
      <sheetData sheetId="16">
        <row r="85">
          <cell r="C85">
            <v>37.875979999999998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01F2-7AD2-42D6-B650-F6FE26161B77}">
  <dimension ref="A1:M27"/>
  <sheetViews>
    <sheetView tabSelected="1" zoomScaleNormal="100" workbookViewId="0">
      <selection activeCell="O17" sqref="O17"/>
    </sheetView>
  </sheetViews>
  <sheetFormatPr baseColWidth="10" defaultColWidth="10.88671875" defaultRowHeight="14.4" x14ac:dyDescent="0.3"/>
  <cols>
    <col min="1" max="1" width="28.33203125" style="24" customWidth="1"/>
    <col min="2" max="16384" width="10.88671875" style="24"/>
  </cols>
  <sheetData>
    <row r="1" spans="1:13" x14ac:dyDescent="0.3">
      <c r="F1" s="62" t="s">
        <v>4</v>
      </c>
      <c r="G1" s="63"/>
      <c r="H1" s="63"/>
      <c r="I1" s="64"/>
    </row>
    <row r="2" spans="1:13" ht="43.2" x14ac:dyDescent="0.3">
      <c r="B2" s="44" t="s">
        <v>98</v>
      </c>
      <c r="C2" s="45" t="s">
        <v>90</v>
      </c>
      <c r="D2" s="46" t="s">
        <v>100</v>
      </c>
      <c r="E2" s="46" t="s">
        <v>3</v>
      </c>
      <c r="F2" s="44" t="s">
        <v>98</v>
      </c>
      <c r="G2" s="45" t="s">
        <v>90</v>
      </c>
      <c r="H2" s="46" t="s">
        <v>100</v>
      </c>
      <c r="I2" s="47" t="s">
        <v>3</v>
      </c>
    </row>
    <row r="3" spans="1:13" x14ac:dyDescent="0.3">
      <c r="A3" s="27" t="s">
        <v>0</v>
      </c>
      <c r="B3" s="28">
        <f>stats!B2*100</f>
        <v>38.517863561477284</v>
      </c>
      <c r="C3" s="29">
        <f>stats!C2*100</f>
        <v>11.42376654385979</v>
      </c>
      <c r="D3" s="29">
        <f>stats!D2*100</f>
        <v>4.7356928719404054</v>
      </c>
      <c r="E3" s="29">
        <f>stats!E2*100</f>
        <v>37.892769999999999</v>
      </c>
      <c r="F3" s="30"/>
      <c r="G3" s="31"/>
      <c r="H3" s="31"/>
      <c r="I3" s="32"/>
    </row>
    <row r="4" spans="1:13" x14ac:dyDescent="0.3">
      <c r="A4" t="s">
        <v>97</v>
      </c>
      <c r="B4" s="33">
        <f>stats!B3*100</f>
        <v>38.326261287145016</v>
      </c>
      <c r="C4" s="34">
        <f>stats!C3*100</f>
        <v>11.343513085113884</v>
      </c>
      <c r="D4" s="34">
        <f>stats!D3*100</f>
        <v>4.6915897758705452</v>
      </c>
      <c r="E4" s="34">
        <f>stats!E3*100</f>
        <v>37.838100000000004</v>
      </c>
      <c r="F4" s="35">
        <f>B4-B$3</f>
        <v>-0.19160227433226851</v>
      </c>
      <c r="G4" s="36">
        <f t="shared" ref="G4:I4" si="0">C4-C$3</f>
        <v>-8.0253458745906059E-2</v>
      </c>
      <c r="H4" s="36">
        <f t="shared" si="0"/>
        <v>-4.4103096069860293E-2</v>
      </c>
      <c r="I4" s="37">
        <f t="shared" si="0"/>
        <v>-5.4669999999994445E-2</v>
      </c>
    </row>
    <row r="5" spans="1:13" x14ac:dyDescent="0.3">
      <c r="A5" t="s">
        <v>96</v>
      </c>
      <c r="B5" s="33">
        <f>stats!B4*100</f>
        <v>38.407811898100654</v>
      </c>
      <c r="C5" s="34">
        <f>stats!C4*100</f>
        <v>11.39058242511469</v>
      </c>
      <c r="D5" s="34">
        <f>stats!D4*100</f>
        <v>4.7211932511799075</v>
      </c>
      <c r="E5" s="34">
        <f>stats!E4*100</f>
        <v>37.878579999999999</v>
      </c>
      <c r="F5" s="35">
        <f t="shared" ref="F5:F11" si="1">B5-B$3</f>
        <v>-0.11005166337663042</v>
      </c>
      <c r="G5" s="36">
        <f t="shared" ref="G5:G11" si="2">C5-C$3</f>
        <v>-3.3184118745099411E-2</v>
      </c>
      <c r="H5" s="36">
        <f t="shared" ref="H5:H11" si="3">D5-D$3</f>
        <v>-1.4499620760497933E-2</v>
      </c>
      <c r="I5" s="37">
        <f t="shared" ref="I5:I11" si="4">E5-E$3</f>
        <v>-1.4189999999999259E-2</v>
      </c>
    </row>
    <row r="6" spans="1:13" x14ac:dyDescent="0.3">
      <c r="A6" t="s">
        <v>84</v>
      </c>
      <c r="B6" s="33">
        <f>stats!B5*100</f>
        <v>38.21461857300848</v>
      </c>
      <c r="C6" s="34">
        <f>stats!C5*100</f>
        <v>11.112791479434732</v>
      </c>
      <c r="D6" s="34">
        <f>stats!D5*100</f>
        <v>4.5261723745303355</v>
      </c>
      <c r="E6" s="34">
        <f>stats!E5*100</f>
        <v>37.675579999999997</v>
      </c>
      <c r="F6" s="35">
        <f t="shared" si="1"/>
        <v>-0.30324498846880488</v>
      </c>
      <c r="G6" s="36">
        <f t="shared" si="2"/>
        <v>-0.31097506442505818</v>
      </c>
      <c r="H6" s="36">
        <f t="shared" si="3"/>
        <v>-0.20952049741006995</v>
      </c>
      <c r="I6" s="37">
        <f t="shared" si="4"/>
        <v>-0.21719000000000221</v>
      </c>
    </row>
    <row r="7" spans="1:13" x14ac:dyDescent="0.3">
      <c r="A7" t="s">
        <v>85</v>
      </c>
      <c r="B7" s="33">
        <f>stats!B6*100</f>
        <v>38.35563930121387</v>
      </c>
      <c r="C7" s="34">
        <f>stats!C6*100</f>
        <v>11.298528505814092</v>
      </c>
      <c r="D7" s="34">
        <f>stats!D6*100</f>
        <v>4.6502120124530775</v>
      </c>
      <c r="E7" s="34">
        <f>stats!E6*100</f>
        <v>37.805140000000002</v>
      </c>
      <c r="F7" s="35">
        <f t="shared" si="1"/>
        <v>-0.16222426026341452</v>
      </c>
      <c r="G7" s="36">
        <f t="shared" si="2"/>
        <v>-0.12523803804569766</v>
      </c>
      <c r="H7" s="36">
        <f t="shared" si="3"/>
        <v>-8.5480859487327976E-2</v>
      </c>
      <c r="I7" s="37">
        <f t="shared" si="4"/>
        <v>-8.762999999999721E-2</v>
      </c>
    </row>
    <row r="8" spans="1:13" x14ac:dyDescent="0.3">
      <c r="A8" t="s">
        <v>86</v>
      </c>
      <c r="B8" s="33">
        <f>stats!B7*100</f>
        <v>38.060186690383972</v>
      </c>
      <c r="C8" s="34">
        <f>stats!C7*100</f>
        <v>11.187571967694835</v>
      </c>
      <c r="D8" s="34">
        <f>stats!D7*100</f>
        <v>4.5897691742088362</v>
      </c>
      <c r="E8" s="34">
        <f>stats!E7*100</f>
        <v>37.729320000000001</v>
      </c>
      <c r="F8" s="35">
        <f t="shared" si="1"/>
        <v>-0.45767687109331234</v>
      </c>
      <c r="G8" s="36">
        <f t="shared" si="2"/>
        <v>-0.23619457616495509</v>
      </c>
      <c r="H8" s="36">
        <f t="shared" si="3"/>
        <v>-0.14592369773156921</v>
      </c>
      <c r="I8" s="37">
        <f t="shared" si="4"/>
        <v>-0.16344999999999743</v>
      </c>
    </row>
    <row r="9" spans="1:13" x14ac:dyDescent="0.3">
      <c r="A9" t="s">
        <v>87</v>
      </c>
      <c r="B9" s="33">
        <f>stats!B8*100</f>
        <v>38.155756062844269</v>
      </c>
      <c r="C9" s="34">
        <f>stats!C8*100</f>
        <v>11.253308843817889</v>
      </c>
      <c r="D9" s="34">
        <f>stats!D8*100</f>
        <v>4.6304701079309423</v>
      </c>
      <c r="E9" s="34">
        <f>stats!E8*100</f>
        <v>37.785960000000003</v>
      </c>
      <c r="F9" s="35">
        <f t="shared" si="1"/>
        <v>-0.36210749863301572</v>
      </c>
      <c r="G9" s="36">
        <f t="shared" si="2"/>
        <v>-0.17045770004190075</v>
      </c>
      <c r="H9" s="36">
        <f t="shared" si="3"/>
        <v>-0.10522276400946318</v>
      </c>
      <c r="I9" s="37">
        <f t="shared" si="4"/>
        <v>-0.10680999999999585</v>
      </c>
    </row>
    <row r="10" spans="1:13" x14ac:dyDescent="0.3">
      <c r="A10" t="s">
        <v>88</v>
      </c>
      <c r="B10" s="33">
        <f>stats!B9*100</f>
        <v>37.795721930934164</v>
      </c>
      <c r="C10" s="34">
        <f>stats!C9*100</f>
        <v>10.879660095460359</v>
      </c>
      <c r="D10" s="34">
        <f>stats!D9*100</f>
        <v>4.3857703704660596</v>
      </c>
      <c r="E10" s="34">
        <f>stats!E9*100</f>
        <v>37.514340000000004</v>
      </c>
      <c r="F10" s="35">
        <f t="shared" si="1"/>
        <v>-0.72214163054312053</v>
      </c>
      <c r="G10" s="36">
        <f t="shared" si="2"/>
        <v>-0.54410644839943068</v>
      </c>
      <c r="H10" s="36">
        <f t="shared" si="3"/>
        <v>-0.34992250147434589</v>
      </c>
      <c r="I10" s="37">
        <f t="shared" si="4"/>
        <v>-0.37842999999999449</v>
      </c>
    </row>
    <row r="11" spans="1:13" x14ac:dyDescent="0.3">
      <c r="A11" s="38" t="s">
        <v>89</v>
      </c>
      <c r="B11" s="39">
        <f>stats!B10*100</f>
        <v>37.891291303394453</v>
      </c>
      <c r="C11" s="40">
        <f>stats!C10*100</f>
        <v>10.945396971583413</v>
      </c>
      <c r="D11" s="40">
        <f>stats!D10*100</f>
        <v>4.4264713041881665</v>
      </c>
      <c r="E11" s="40">
        <f>stats!E10*100</f>
        <v>37.571199999999997</v>
      </c>
      <c r="F11" s="41">
        <f t="shared" si="1"/>
        <v>-0.62657225808283101</v>
      </c>
      <c r="G11" s="42">
        <f t="shared" si="2"/>
        <v>-0.47836957227637633</v>
      </c>
      <c r="H11" s="42">
        <f t="shared" si="3"/>
        <v>-0.30922156775223897</v>
      </c>
      <c r="I11" s="43">
        <f t="shared" si="4"/>
        <v>-0.32157000000000124</v>
      </c>
    </row>
    <row r="14" spans="1:13" x14ac:dyDescent="0.3">
      <c r="B14" s="65" t="s">
        <v>93</v>
      </c>
      <c r="C14" s="66"/>
      <c r="D14" s="66"/>
      <c r="E14" s="66"/>
      <c r="F14" s="66"/>
      <c r="G14" s="66"/>
      <c r="H14" s="66"/>
      <c r="I14" s="67"/>
      <c r="L14" s="68" t="s">
        <v>83</v>
      </c>
      <c r="M14" s="68"/>
    </row>
    <row r="15" spans="1:13" ht="43.2" x14ac:dyDescent="0.3">
      <c r="A15" s="48" t="s">
        <v>91</v>
      </c>
      <c r="B15" s="46" t="s">
        <v>97</v>
      </c>
      <c r="C15" s="46" t="s">
        <v>96</v>
      </c>
      <c r="D15" s="46" t="s">
        <v>84</v>
      </c>
      <c r="E15" s="46" t="s">
        <v>85</v>
      </c>
      <c r="F15" s="46" t="s">
        <v>86</v>
      </c>
      <c r="G15" s="46" t="s">
        <v>87</v>
      </c>
      <c r="H15" s="46" t="s">
        <v>88</v>
      </c>
      <c r="I15" s="47" t="s">
        <v>89</v>
      </c>
      <c r="L15" s="44" t="s">
        <v>2</v>
      </c>
      <c r="M15" s="47" t="s">
        <v>1</v>
      </c>
    </row>
    <row r="16" spans="1:13" x14ac:dyDescent="0.3">
      <c r="A16" s="49" t="s">
        <v>94</v>
      </c>
      <c r="B16" s="29">
        <f>benefs_by_decile!K2/1000</f>
        <v>10.799090439228005</v>
      </c>
      <c r="C16" s="29">
        <f>benefs_by_decile!L2/1000</f>
        <v>3.1124818675079995</v>
      </c>
      <c r="D16" s="29">
        <f>benefs_by_decile!M2/1000</f>
        <v>0</v>
      </c>
      <c r="E16" s="29">
        <f>benefs_by_decile!N2/1000</f>
        <v>0</v>
      </c>
      <c r="F16" s="29">
        <f>benefs_by_decile!O2/1000</f>
        <v>10.799090439228005</v>
      </c>
      <c r="G16" s="29">
        <f>benefs_by_decile!P2/1000</f>
        <v>3.1124818675079995</v>
      </c>
      <c r="H16" s="29">
        <f>benefs_by_decile!Q2/1000</f>
        <v>10.799090439228005</v>
      </c>
      <c r="I16" s="50">
        <f>benefs_by_decile!R2/1000</f>
        <v>3.1124818675079995</v>
      </c>
      <c r="K16" s="57" t="s">
        <v>99</v>
      </c>
      <c r="L16" s="55">
        <f>L17/B$26</f>
        <v>0.55171263823744565</v>
      </c>
      <c r="M16" s="56">
        <f>M17/C$26</f>
        <v>0.24668108108108111</v>
      </c>
    </row>
    <row r="17" spans="1:13" x14ac:dyDescent="0.3">
      <c r="A17" s="51">
        <v>2</v>
      </c>
      <c r="B17" s="34">
        <f>benefs_by_decile!K3/1000</f>
        <v>16.894322384003992</v>
      </c>
      <c r="C17" s="34">
        <f>benefs_by_decile!L3/1000</f>
        <v>5.1535953672839998</v>
      </c>
      <c r="D17" s="34">
        <f>benefs_by_decile!M3/1000</f>
        <v>0</v>
      </c>
      <c r="E17" s="34">
        <f>benefs_by_decile!N3/1000</f>
        <v>0</v>
      </c>
      <c r="F17" s="34">
        <f>benefs_by_decile!O3/1000</f>
        <v>16.894322384003992</v>
      </c>
      <c r="G17" s="34">
        <f>benefs_by_decile!P3/1000</f>
        <v>5.1535953672839998</v>
      </c>
      <c r="H17" s="34">
        <f>benefs_by_decile!Q3/1000</f>
        <v>16.894322384003992</v>
      </c>
      <c r="I17" s="52">
        <f>benefs_by_decile!R3/1000</f>
        <v>5.1535953672839998</v>
      </c>
      <c r="K17" s="58" t="s">
        <v>92</v>
      </c>
      <c r="L17" s="39">
        <f>SUM(B16:B19)</f>
        <v>55.444123853819995</v>
      </c>
      <c r="M17" s="54">
        <f>SUM(C16:C19)</f>
        <v>24.668499914136</v>
      </c>
    </row>
    <row r="18" spans="1:13" x14ac:dyDescent="0.3">
      <c r="A18" s="51">
        <v>3</v>
      </c>
      <c r="B18" s="34">
        <f>benefs_by_decile!K4/1000</f>
        <v>14.300767677456003</v>
      </c>
      <c r="C18" s="34">
        <f>benefs_by_decile!L4/1000</f>
        <v>5.6736036264959999</v>
      </c>
      <c r="D18" s="34">
        <f>benefs_by_decile!M4/1000</f>
        <v>0</v>
      </c>
      <c r="E18" s="34">
        <f>benefs_by_decile!N4/1000</f>
        <v>0</v>
      </c>
      <c r="F18" s="34">
        <f>benefs_by_decile!O4/1000</f>
        <v>14.300767677456003</v>
      </c>
      <c r="G18" s="34">
        <f>benefs_by_decile!P4/1000</f>
        <v>5.6736036264959999</v>
      </c>
      <c r="H18" s="34">
        <f>benefs_by_decile!Q4/1000</f>
        <v>14.300767677456003</v>
      </c>
      <c r="I18" s="52">
        <f>benefs_by_decile!R4/1000</f>
        <v>5.6736036264959999</v>
      </c>
    </row>
    <row r="19" spans="1:13" x14ac:dyDescent="0.3">
      <c r="A19" s="51">
        <v>4</v>
      </c>
      <c r="B19" s="34">
        <f>benefs_by_decile!K5/1000</f>
        <v>13.449943353131999</v>
      </c>
      <c r="C19" s="34">
        <f>benefs_by_decile!L5/1000</f>
        <v>10.728819052847999</v>
      </c>
      <c r="D19" s="34">
        <f>benefs_by_decile!M5/1000</f>
        <v>0</v>
      </c>
      <c r="E19" s="34">
        <f>benefs_by_decile!N5/1000</f>
        <v>0</v>
      </c>
      <c r="F19" s="34">
        <f>benefs_by_decile!O5/1000</f>
        <v>13.449943353131999</v>
      </c>
      <c r="G19" s="34">
        <f>benefs_by_decile!P5/1000</f>
        <v>10.728819052847999</v>
      </c>
      <c r="H19" s="34">
        <f>benefs_by_decile!Q5/1000</f>
        <v>13.449943353131999</v>
      </c>
      <c r="I19" s="52">
        <f>benefs_by_decile!R5/1000</f>
        <v>10.728819052847999</v>
      </c>
    </row>
    <row r="20" spans="1:13" x14ac:dyDescent="0.3">
      <c r="A20" s="51">
        <v>5</v>
      </c>
      <c r="B20" s="34">
        <f>benefs_by_decile!K6/1000</f>
        <v>11.495317713515995</v>
      </c>
      <c r="C20" s="34">
        <f>benefs_by_decile!L6/1000</f>
        <v>8.6444616229919991</v>
      </c>
      <c r="D20" s="34">
        <f>benefs_by_decile!M6/1000</f>
        <v>0</v>
      </c>
      <c r="E20" s="34">
        <f>benefs_by_decile!N6/1000</f>
        <v>0</v>
      </c>
      <c r="F20" s="34">
        <f>benefs_by_decile!O6/1000</f>
        <v>11.495317713515995</v>
      </c>
      <c r="G20" s="34">
        <f>benefs_by_decile!P6/1000</f>
        <v>8.6444616229919991</v>
      </c>
      <c r="H20" s="34">
        <f>benefs_by_decile!Q6/1000</f>
        <v>11.495317713515995</v>
      </c>
      <c r="I20" s="52">
        <f>benefs_by_decile!R6/1000</f>
        <v>8.6444616229919991</v>
      </c>
    </row>
    <row r="21" spans="1:13" x14ac:dyDescent="0.3">
      <c r="A21" s="51">
        <v>6</v>
      </c>
      <c r="B21" s="34">
        <f>benefs_by_decile!K7/1000</f>
        <v>8.4952700642160011</v>
      </c>
      <c r="C21" s="34">
        <f>benefs_by_decile!L7/1000</f>
        <v>11.881269789480001</v>
      </c>
      <c r="D21" s="34">
        <f>benefs_by_decile!M7/1000</f>
        <v>0</v>
      </c>
      <c r="E21" s="34">
        <f>benefs_by_decile!N7/1000</f>
        <v>0</v>
      </c>
      <c r="F21" s="34">
        <f>benefs_by_decile!O7/1000</f>
        <v>8.4952700642160011</v>
      </c>
      <c r="G21" s="34">
        <f>benefs_by_decile!P7/1000</f>
        <v>11.881269789480001</v>
      </c>
      <c r="H21" s="34">
        <f>benefs_by_decile!Q7/1000</f>
        <v>8.4952700642160011</v>
      </c>
      <c r="I21" s="52">
        <f>benefs_by_decile!R7/1000</f>
        <v>11.881269789480001</v>
      </c>
    </row>
    <row r="22" spans="1:13" x14ac:dyDescent="0.3">
      <c r="A22" s="51">
        <v>7</v>
      </c>
      <c r="B22" s="34">
        <f>benefs_by_decile!K8/1000</f>
        <v>12.354790823856002</v>
      </c>
      <c r="C22" s="34">
        <f>benefs_by_decile!L8/1000</f>
        <v>11.685591005867998</v>
      </c>
      <c r="D22" s="34">
        <f>benefs_by_decile!M8/1000</f>
        <v>0</v>
      </c>
      <c r="E22" s="34">
        <f>benefs_by_decile!N8/1000</f>
        <v>0</v>
      </c>
      <c r="F22" s="34">
        <f>benefs_by_decile!O8/1000</f>
        <v>12.354790823856002</v>
      </c>
      <c r="G22" s="34">
        <f>benefs_by_decile!P8/1000</f>
        <v>11.685591005867998</v>
      </c>
      <c r="H22" s="34">
        <f>benefs_by_decile!Q8/1000</f>
        <v>12.354790823856002</v>
      </c>
      <c r="I22" s="52">
        <f>benefs_by_decile!R8/1000</f>
        <v>11.685591005867998</v>
      </c>
    </row>
    <row r="23" spans="1:13" x14ac:dyDescent="0.3">
      <c r="A23" s="51">
        <v>8</v>
      </c>
      <c r="B23" s="34">
        <f>benefs_by_decile!K9/1000</f>
        <v>4.2627704076359993</v>
      </c>
      <c r="C23" s="34">
        <f>benefs_by_decile!L9/1000</f>
        <v>15.975388869803997</v>
      </c>
      <c r="D23" s="34">
        <f>benefs_by_decile!M9/1000</f>
        <v>0</v>
      </c>
      <c r="E23" s="34">
        <f>benefs_by_decile!N9/1000</f>
        <v>0</v>
      </c>
      <c r="F23" s="34">
        <f>benefs_by_decile!O9/1000</f>
        <v>4.2627704076359993</v>
      </c>
      <c r="G23" s="34">
        <f>benefs_by_decile!P9/1000</f>
        <v>15.975388869803997</v>
      </c>
      <c r="H23" s="34">
        <f>benefs_by_decile!Q9/1000</f>
        <v>4.2627704076359993</v>
      </c>
      <c r="I23" s="52">
        <f>benefs_by_decile!R9/1000</f>
        <v>15.975388869803997</v>
      </c>
    </row>
    <row r="24" spans="1:13" x14ac:dyDescent="0.3">
      <c r="A24" s="51">
        <v>9</v>
      </c>
      <c r="B24" s="34">
        <f>benefs_by_decile!K10/1000</f>
        <v>3.7405999519199997</v>
      </c>
      <c r="C24" s="34">
        <f>benefs_by_decile!L10/1000</f>
        <v>12.326682269303999</v>
      </c>
      <c r="D24" s="34">
        <f>benefs_by_decile!M10/1000</f>
        <v>0</v>
      </c>
      <c r="E24" s="34">
        <f>benefs_by_decile!N10/1000</f>
        <v>0</v>
      </c>
      <c r="F24" s="34">
        <f>benefs_by_decile!O10/1000</f>
        <v>3.7405999519199997</v>
      </c>
      <c r="G24" s="34">
        <f>benefs_by_decile!P10/1000</f>
        <v>12.326682269303999</v>
      </c>
      <c r="H24" s="34">
        <f>benefs_by_decile!Q10/1000</f>
        <v>3.7405999519199997</v>
      </c>
      <c r="I24" s="52">
        <f>benefs_by_decile!R10/1000</f>
        <v>12.326682269303999</v>
      </c>
    </row>
    <row r="25" spans="1:13" x14ac:dyDescent="0.3">
      <c r="A25" s="53" t="s">
        <v>95</v>
      </c>
      <c r="B25" s="40">
        <f>benefs_by_decile!K11/1000</f>
        <v>4.7016962979479997</v>
      </c>
      <c r="C25" s="40">
        <f>benefs_by_decile!L11/1000</f>
        <v>14.819694838416002</v>
      </c>
      <c r="D25" s="40">
        <f>benefs_by_decile!M11/1000</f>
        <v>0</v>
      </c>
      <c r="E25" s="40">
        <f>benefs_by_decile!N11/1000</f>
        <v>0</v>
      </c>
      <c r="F25" s="40">
        <f>benefs_by_decile!O11/1000</f>
        <v>4.7016962979479997</v>
      </c>
      <c r="G25" s="40">
        <f>benefs_by_decile!P11/1000</f>
        <v>14.819694838416002</v>
      </c>
      <c r="H25" s="40">
        <f>benefs_by_decile!Q11/1000</f>
        <v>4.7016962979479997</v>
      </c>
      <c r="I25" s="54">
        <f>benefs_by_decile!R11/1000</f>
        <v>14.819694838416002</v>
      </c>
    </row>
    <row r="26" spans="1:13" x14ac:dyDescent="0.3">
      <c r="B26" s="59">
        <f>SUM(B16:B25)</f>
        <v>100.494569112912</v>
      </c>
      <c r="C26" s="60">
        <f>SUM(C16:C25)</f>
        <v>100.00158830999999</v>
      </c>
      <c r="D26" s="25"/>
      <c r="E26" s="25"/>
      <c r="F26" s="25"/>
      <c r="G26" s="25"/>
      <c r="H26" s="25"/>
      <c r="I26" s="25"/>
    </row>
    <row r="27" spans="1:13" x14ac:dyDescent="0.3">
      <c r="B27" s="26"/>
      <c r="C27" s="26"/>
    </row>
  </sheetData>
  <mergeCells count="3">
    <mergeCell ref="F1:I1"/>
    <mergeCell ref="B14:I14"/>
    <mergeCell ref="L14:M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58E-7C7B-420F-9944-128E702D35A2}">
  <dimension ref="B2:L64"/>
  <sheetViews>
    <sheetView zoomScale="70" zoomScaleNormal="70" workbookViewId="0">
      <pane ySplit="4" topLeftCell="A5" activePane="bottomLeft" state="frozen"/>
      <selection pane="bottomLeft" activeCell="I30" sqref="I30"/>
    </sheetView>
  </sheetViews>
  <sheetFormatPr baseColWidth="10" defaultColWidth="19.44140625" defaultRowHeight="14.4" x14ac:dyDescent="0.3"/>
  <cols>
    <col min="1" max="1" width="1.6640625" customWidth="1"/>
    <col min="2" max="2" width="29.44140625" bestFit="1" customWidth="1"/>
    <col min="4" max="4" width="15" customWidth="1"/>
    <col min="5" max="5" width="14.33203125" bestFit="1" customWidth="1"/>
    <col min="6" max="6" width="22.21875" customWidth="1"/>
    <col min="7" max="11" width="24.109375" customWidth="1"/>
  </cols>
  <sheetData>
    <row r="2" spans="2:12" ht="20.399999999999999" x14ac:dyDescent="0.35">
      <c r="B2" s="69" t="s">
        <v>5</v>
      </c>
      <c r="C2" s="69"/>
      <c r="D2" s="69"/>
      <c r="E2" s="69"/>
      <c r="F2" s="18"/>
    </row>
    <row r="3" spans="2:12" ht="15" thickBot="1" x14ac:dyDescent="0.35">
      <c r="B3" s="1"/>
      <c r="C3" s="2"/>
      <c r="D3" s="1"/>
      <c r="E3" s="3"/>
      <c r="F3" s="3"/>
      <c r="G3" s="70" t="s">
        <v>1</v>
      </c>
      <c r="H3" s="71"/>
      <c r="I3" s="72"/>
      <c r="J3" s="70" t="s">
        <v>2</v>
      </c>
      <c r="K3" s="71"/>
      <c r="L3" s="72"/>
    </row>
    <row r="4" spans="2:12" ht="42" thickTop="1" x14ac:dyDescent="0.3">
      <c r="B4" s="4" t="s">
        <v>6</v>
      </c>
      <c r="C4" s="5" t="s">
        <v>7</v>
      </c>
      <c r="D4" s="6" t="s">
        <v>8</v>
      </c>
      <c r="E4" s="6" t="s">
        <v>9</v>
      </c>
      <c r="F4" s="5" t="s">
        <v>82</v>
      </c>
      <c r="G4" s="20" t="s">
        <v>80</v>
      </c>
      <c r="H4" s="21" t="s">
        <v>101</v>
      </c>
      <c r="I4" s="22" t="s">
        <v>79</v>
      </c>
      <c r="J4" s="20" t="s">
        <v>80</v>
      </c>
      <c r="K4" s="21" t="s">
        <v>101</v>
      </c>
      <c r="L4" s="22" t="s">
        <v>79</v>
      </c>
    </row>
    <row r="5" spans="2:12" ht="15.6" x14ac:dyDescent="0.3">
      <c r="B5" s="3" t="s">
        <v>10</v>
      </c>
      <c r="C5" s="7">
        <v>24903.490148093035</v>
      </c>
      <c r="D5" s="8">
        <v>100000</v>
      </c>
      <c r="E5" s="9">
        <v>11</v>
      </c>
      <c r="F5" s="9">
        <f>IFERROR(VLOOKUP(E5,benefs_by_dep!$A$1:$D$46,2,FALSE),-1)</f>
        <v>24686.878584420003</v>
      </c>
      <c r="G5" s="7">
        <f>IFERROR(VLOOKUP(E5,benefs_by_dep!$A$1:$F$46,4,FALSE),"")</f>
        <v>33287.015179080001</v>
      </c>
      <c r="H5" s="61">
        <f>IFERROR(VLOOKUP(E5,benefs_by_dep!$A$1:$S$46,13,FALSE),0)</f>
        <v>21652.306027306018</v>
      </c>
      <c r="I5" s="7">
        <f t="shared" ref="I5:I36" si="0">IFERROR(G5-F5,0)</f>
        <v>8600.1365946599981</v>
      </c>
      <c r="J5" s="7">
        <f>IFERROR(VLOOKUP(E5,benefs_by_dep!$A$1:$G$46,3,FALSE),"")</f>
        <v>33202.689515424005</v>
      </c>
      <c r="K5" s="61">
        <f>IFERROR(VLOOKUP(E5,benefs_by_dep!$A$1:$S$46,12,FALSE),0)</f>
        <v>20944.205234181467</v>
      </c>
      <c r="L5" s="7">
        <f t="shared" ref="L5:L36" si="1">IFERROR(J5-F5,0)</f>
        <v>8515.8109310040018</v>
      </c>
    </row>
    <row r="6" spans="2:12" ht="15.6" x14ac:dyDescent="0.3">
      <c r="B6" s="3" t="s">
        <v>11</v>
      </c>
      <c r="C6" s="7">
        <v>9022.6982013731194</v>
      </c>
      <c r="D6" s="8">
        <v>100000</v>
      </c>
      <c r="E6" s="9">
        <v>12</v>
      </c>
      <c r="F6" s="9">
        <f>IFERROR(VLOOKUP(E6,benefs_by_dep!$A$1:$D$46,2,FALSE),-1)</f>
        <v>8721.2195988839994</v>
      </c>
      <c r="G6" s="7">
        <f>IFERROR(VLOOKUP(E6,benefs_by_dep!$A$1:$F$46,4,FALSE),"")</f>
        <v>11816.403894359999</v>
      </c>
      <c r="H6" s="61">
        <f>IFERROR(VLOOKUP(E6,benefs_by_dep!$A$1:$S$46,13,FALSE),0)</f>
        <v>11128.937833878366</v>
      </c>
      <c r="I6" s="7">
        <f t="shared" si="0"/>
        <v>3095.1842954759995</v>
      </c>
      <c r="J6" s="7">
        <f>IFERROR(VLOOKUP(E6,benefs_by_dep!$A$1:$G$46,3,FALSE),"")</f>
        <v>12111.543717156001</v>
      </c>
      <c r="K6" s="61">
        <f>IFERROR(VLOOKUP(E6,benefs_by_dep!$A$1:$S$46,12,FALSE),0)</f>
        <v>8740.7892934138254</v>
      </c>
      <c r="L6" s="7">
        <f t="shared" si="1"/>
        <v>3390.3241182720012</v>
      </c>
    </row>
    <row r="7" spans="2:12" ht="15.6" x14ac:dyDescent="0.3">
      <c r="B7" s="3" t="s">
        <v>12</v>
      </c>
      <c r="C7" s="7">
        <v>4853.9501048546399</v>
      </c>
      <c r="D7" s="8">
        <v>100000</v>
      </c>
      <c r="E7" s="9">
        <v>13</v>
      </c>
      <c r="F7" s="9">
        <f>IFERROR(VLOOKUP(E7,benefs_by_dep!$A$1:$D$46,2,FALSE),-1)</f>
        <v>4717.9127717279989</v>
      </c>
      <c r="G7" s="7">
        <f>IFERROR(VLOOKUP(E7,benefs_by_dep!$A$1:$F$46,4,FALSE),"")</f>
        <v>6356.8577217599986</v>
      </c>
      <c r="H7" s="61">
        <f>IFERROR(VLOOKUP(E7,benefs_by_dep!$A$1:$S$46,13,FALSE),0)</f>
        <v>9410.8290660586608</v>
      </c>
      <c r="I7" s="7">
        <f t="shared" si="0"/>
        <v>1638.9449500319997</v>
      </c>
      <c r="J7" s="7">
        <f>IFERROR(VLOOKUP(E7,benefs_by_dep!$A$1:$G$46,3,FALSE),"")</f>
        <v>6326.5869707039992</v>
      </c>
      <c r="K7" s="61">
        <f>IFERROR(VLOOKUP(E7,benefs_by_dep!$A$1:$S$46,12,FALSE),0)</f>
        <v>9057.7227274510278</v>
      </c>
      <c r="L7" s="7">
        <f t="shared" si="1"/>
        <v>1608.6741989760003</v>
      </c>
    </row>
    <row r="8" spans="2:12" ht="15.6" x14ac:dyDescent="0.3">
      <c r="B8" s="3" t="s">
        <v>13</v>
      </c>
      <c r="C8" s="7">
        <v>6122.3584027288307</v>
      </c>
      <c r="D8" s="8">
        <v>100000</v>
      </c>
      <c r="E8" s="9">
        <v>14</v>
      </c>
      <c r="F8" s="9">
        <f>IFERROR(VLOOKUP(E8,benefs_by_dep!$A$1:$D$46,2,FALSE),-1)</f>
        <v>5927.661715715999</v>
      </c>
      <c r="G8" s="7">
        <f>IFERROR(VLOOKUP(E8,benefs_by_dep!$A$1:$F$46,4,FALSE),"")</f>
        <v>8375.268158244</v>
      </c>
      <c r="H8" s="61">
        <f>IFERROR(VLOOKUP(E8,benefs_by_dep!$A$1:$S$46,13,FALSE),0)</f>
        <v>11200.861408895222</v>
      </c>
      <c r="I8" s="7">
        <f t="shared" si="0"/>
        <v>2447.606442528001</v>
      </c>
      <c r="J8" s="7">
        <f>IFERROR(VLOOKUP(E8,benefs_by_dep!$A$1:$G$46,3,FALSE),"")</f>
        <v>7927.6934819159997</v>
      </c>
      <c r="K8" s="61">
        <f>IFERROR(VLOOKUP(E8,benefs_by_dep!$A$1:$S$46,12,FALSE),0)</f>
        <v>10738.266501479093</v>
      </c>
      <c r="L8" s="7">
        <f t="shared" si="1"/>
        <v>2000.0317662000007</v>
      </c>
    </row>
    <row r="9" spans="2:12" ht="15.6" x14ac:dyDescent="0.3">
      <c r="B9" s="10" t="s">
        <v>14</v>
      </c>
      <c r="C9" s="7">
        <v>44902.496857049628</v>
      </c>
      <c r="D9" s="8">
        <v>100000</v>
      </c>
      <c r="E9" s="9"/>
      <c r="F9" s="9">
        <f>IFERROR(VLOOKUP(E9,benefs_by_dep!$A$1:$D$46,2,FALSE),-1)</f>
        <v>-1</v>
      </c>
      <c r="G9" s="7" t="str">
        <f>IFERROR(VLOOKUP(E9,benefs_by_dep!$A$1:$F$46,4,FALSE),"")</f>
        <v/>
      </c>
      <c r="H9" s="61">
        <f>IFERROR(VLOOKUP(E9,benefs_by_dep!$A$1:$S$46,13,FALSE),0)</f>
        <v>0</v>
      </c>
      <c r="I9" s="7">
        <f t="shared" si="0"/>
        <v>0</v>
      </c>
      <c r="J9" s="7" t="str">
        <f>IFERROR(VLOOKUP(E9,benefs_by_dep!$A$1:$G$46,3,FALSE),"")</f>
        <v/>
      </c>
      <c r="K9" s="61">
        <f>IFERROR(VLOOKUP(E9,benefs_by_dep!$A$1:$S$46,12,FALSE),0)</f>
        <v>0</v>
      </c>
      <c r="L9" s="7">
        <f t="shared" si="1"/>
        <v>0</v>
      </c>
    </row>
    <row r="10" spans="2:12" ht="15.6" x14ac:dyDescent="0.3">
      <c r="B10" s="3" t="s">
        <v>15</v>
      </c>
      <c r="C10" s="7">
        <v>9990.4585310517668</v>
      </c>
      <c r="D10" s="8">
        <v>100000</v>
      </c>
      <c r="E10" s="9">
        <v>21</v>
      </c>
      <c r="F10" s="9">
        <f>IFERROR(VLOOKUP(E10,benefs_by_dep!$A$1:$D$46,2,FALSE),-1)</f>
        <v>9932.0496411239983</v>
      </c>
      <c r="G10" s="7">
        <f>IFERROR(VLOOKUP(E10,benefs_by_dep!$A$1:$F$46,4,FALSE),"")</f>
        <v>13325.617054151995</v>
      </c>
      <c r="H10" s="61">
        <f>IFERROR(VLOOKUP(E10,benefs_by_dep!$A$1:$S$46,13,FALSE),0)</f>
        <v>13060.269211587789</v>
      </c>
      <c r="I10" s="7">
        <f t="shared" si="0"/>
        <v>3393.5674130279967</v>
      </c>
      <c r="J10" s="7">
        <f>IFERROR(VLOOKUP(E10,benefs_by_dep!$A$1:$G$46,3,FALSE),"")</f>
        <v>13325.617054151995</v>
      </c>
      <c r="K10" s="61">
        <f>IFERROR(VLOOKUP(E10,benefs_by_dep!$A$1:$S$46,12,FALSE),0)</f>
        <v>10311.69857677754</v>
      </c>
      <c r="L10" s="7">
        <f t="shared" si="1"/>
        <v>3393.5674130279967</v>
      </c>
    </row>
    <row r="11" spans="2:12" ht="15.6" x14ac:dyDescent="0.3">
      <c r="B11" s="3" t="s">
        <v>16</v>
      </c>
      <c r="C11" s="7">
        <v>2016.3769023938185</v>
      </c>
      <c r="D11" s="8">
        <v>100000</v>
      </c>
      <c r="E11" s="9">
        <v>22</v>
      </c>
      <c r="F11" s="9">
        <f>IFERROR(VLOOKUP(E11,benefs_by_dep!$A$1:$D$46,2,FALSE),-1)</f>
        <v>2006.5183557119999</v>
      </c>
      <c r="G11" s="7">
        <f>IFERROR(VLOOKUP(E11,benefs_by_dep!$A$1:$F$46,4,FALSE),"")</f>
        <v>2648.6907174000003</v>
      </c>
      <c r="H11" s="61">
        <f>IFERROR(VLOOKUP(E11,benefs_by_dep!$A$1:$S$46,13,FALSE),0)</f>
        <v>22207.952704891479</v>
      </c>
      <c r="I11" s="7">
        <f t="shared" si="0"/>
        <v>642.17236168800036</v>
      </c>
      <c r="J11" s="7">
        <f>IFERROR(VLOOKUP(E11,benefs_by_dep!$A$1:$G$46,3,FALSE),"")</f>
        <v>2648.6907174000003</v>
      </c>
      <c r="K11" s="61">
        <f>IFERROR(VLOOKUP(E11,benefs_by_dep!$A$1:$S$46,12,FALSE),0)</f>
        <v>19527.486232588268</v>
      </c>
      <c r="L11" s="7">
        <f t="shared" si="1"/>
        <v>642.17236168800036</v>
      </c>
    </row>
    <row r="12" spans="2:12" ht="15.6" x14ac:dyDescent="0.3">
      <c r="B12" s="3" t="s">
        <v>17</v>
      </c>
      <c r="C12" s="7">
        <v>4686.572515032065</v>
      </c>
      <c r="D12" s="8">
        <v>100000</v>
      </c>
      <c r="E12" s="9">
        <v>23</v>
      </c>
      <c r="F12" s="9">
        <f>IFERROR(VLOOKUP(E12,benefs_by_dep!$A$1:$D$46,2,FALSE),-1)</f>
        <v>4742.7780315240007</v>
      </c>
      <c r="G12" s="7">
        <f>IFERROR(VLOOKUP(E12,benefs_by_dep!$A$1:$F$46,4,FALSE),"")</f>
        <v>6312.5326934280029</v>
      </c>
      <c r="H12" s="61">
        <f>IFERROR(VLOOKUP(E12,benefs_by_dep!$A$1:$S$46,13,FALSE),0)</f>
        <v>11812.763766651413</v>
      </c>
      <c r="I12" s="7">
        <f t="shared" si="0"/>
        <v>1569.7546619040022</v>
      </c>
      <c r="J12" s="7">
        <f>IFERROR(VLOOKUP(E12,benefs_by_dep!$A$1:$G$46,3,FALSE),"")</f>
        <v>6175.2332154239994</v>
      </c>
      <c r="K12" s="61">
        <f>IFERROR(VLOOKUP(E12,benefs_by_dep!$A$1:$S$46,12,FALSE),0)</f>
        <v>11208.278338816213</v>
      </c>
      <c r="L12" s="7">
        <f t="shared" si="1"/>
        <v>1432.4551838999987</v>
      </c>
    </row>
    <row r="13" spans="2:12" ht="15.6" x14ac:dyDescent="0.3">
      <c r="B13" s="10" t="s">
        <v>18</v>
      </c>
      <c r="C13" s="7">
        <v>16693.407948477648</v>
      </c>
      <c r="D13" s="8">
        <v>100000</v>
      </c>
      <c r="E13" s="9"/>
      <c r="F13" s="9">
        <f>IFERROR(VLOOKUP(E13,benefs_by_dep!$A$1:$D$46,2,FALSE),-1)</f>
        <v>-1</v>
      </c>
      <c r="G13" s="7" t="str">
        <f>IFERROR(VLOOKUP(E13,benefs_by_dep!$A$1:$F$46,4,FALSE),"")</f>
        <v/>
      </c>
      <c r="H13" s="61">
        <f>IFERROR(VLOOKUP(E13,benefs_by_dep!$A$1:$S$46,13,FALSE),0)</f>
        <v>0</v>
      </c>
      <c r="I13" s="7">
        <f t="shared" si="0"/>
        <v>0</v>
      </c>
      <c r="J13" s="7" t="str">
        <f>IFERROR(VLOOKUP(E13,benefs_by_dep!$A$1:$G$46,3,FALSE),"")</f>
        <v/>
      </c>
      <c r="K13" s="61">
        <f>IFERROR(VLOOKUP(E13,benefs_by_dep!$A$1:$S$46,12,FALSE),0)</f>
        <v>0</v>
      </c>
      <c r="L13" s="7">
        <f t="shared" si="1"/>
        <v>0</v>
      </c>
    </row>
    <row r="14" spans="2:12" ht="15.6" x14ac:dyDescent="0.3">
      <c r="B14" s="3" t="s">
        <v>19</v>
      </c>
      <c r="C14" s="7">
        <v>1937.2545081186204</v>
      </c>
      <c r="D14" s="8">
        <v>100000</v>
      </c>
      <c r="E14" s="9">
        <v>31</v>
      </c>
      <c r="F14" s="9">
        <f>IFERROR(VLOOKUP(E14,benefs_by_dep!$A$1:$D$46,2,FALSE),-1)</f>
        <v>1791.3798035639998</v>
      </c>
      <c r="G14" s="7">
        <f>IFERROR(VLOOKUP(E14,benefs_by_dep!$A$1:$F$46,4,FALSE),"")</f>
        <v>2511.3912393959999</v>
      </c>
      <c r="H14" s="61">
        <f>IFERROR(VLOOKUP(E14,benefs_by_dep!$A$1:$S$46,13,FALSE),0)</f>
        <v>12883.496058776504</v>
      </c>
      <c r="I14" s="7">
        <f t="shared" si="0"/>
        <v>720.01143583200019</v>
      </c>
      <c r="J14" s="7">
        <f>IFERROR(VLOOKUP(E14,benefs_by_dep!$A$1:$G$46,3,FALSE),"")</f>
        <v>2430.3088704960001</v>
      </c>
      <c r="K14" s="61">
        <f>IFERROR(VLOOKUP(E14,benefs_by_dep!$A$1:$S$46,12,FALSE),0)</f>
        <v>5533.9262039335299</v>
      </c>
      <c r="L14" s="7">
        <f t="shared" si="1"/>
        <v>638.9290669320003</v>
      </c>
    </row>
    <row r="15" spans="2:12" ht="15.6" x14ac:dyDescent="0.3">
      <c r="B15" s="3" t="s">
        <v>20</v>
      </c>
      <c r="C15" s="7">
        <v>3331.9764486777872</v>
      </c>
      <c r="D15" s="8">
        <v>100000</v>
      </c>
      <c r="E15" s="9">
        <v>32</v>
      </c>
      <c r="F15" s="9">
        <f>IFERROR(VLOOKUP(E15,benefs_by_dep!$A$1:$D$46,2,FALSE),-1)</f>
        <v>3341.6746969320002</v>
      </c>
      <c r="G15" s="7">
        <f>IFERROR(VLOOKUP(E15,benefs_by_dep!$A$1:$F$46,4,FALSE),"")</f>
        <v>4483.3144510440006</v>
      </c>
      <c r="H15" s="61">
        <f>IFERROR(VLOOKUP(E15,benefs_by_dep!$A$1:$S$46,13,FALSE),0)</f>
        <v>7263.0988540079443</v>
      </c>
      <c r="I15" s="7">
        <f t="shared" si="0"/>
        <v>1141.6397541120004</v>
      </c>
      <c r="J15" s="7">
        <f>IFERROR(VLOOKUP(E15,benefs_by_dep!$A$1:$G$46,3,FALSE),"")</f>
        <v>4571.9645077080004</v>
      </c>
      <c r="K15" s="61">
        <f>IFERROR(VLOOKUP(E15,benefs_by_dep!$A$1:$S$46,12,FALSE),0)</f>
        <v>5029.7817816734814</v>
      </c>
      <c r="L15" s="7">
        <f t="shared" si="1"/>
        <v>1230.2898107760002</v>
      </c>
    </row>
    <row r="16" spans="2:12" ht="15.6" x14ac:dyDescent="0.3">
      <c r="B16" s="3" t="s">
        <v>21</v>
      </c>
      <c r="C16" s="7">
        <v>7526.8772936060423</v>
      </c>
      <c r="D16" s="8">
        <v>100000</v>
      </c>
      <c r="E16" s="9">
        <v>33</v>
      </c>
      <c r="F16" s="9">
        <f>IFERROR(VLOOKUP(E16,benefs_by_dep!$A$1:$D$46,2,FALSE),-1)</f>
        <v>7227.1418146199994</v>
      </c>
      <c r="G16" s="7">
        <f>IFERROR(VLOOKUP(E16,benefs_by_dep!$A$1:$F$46,4,FALSE),"")</f>
        <v>10332.055994363998</v>
      </c>
      <c r="H16" s="61">
        <f>IFERROR(VLOOKUP(E16,benefs_by_dep!$A$1:$S$46,13,FALSE),0)</f>
        <v>9369.6701937682574</v>
      </c>
      <c r="I16" s="7">
        <f t="shared" si="0"/>
        <v>3104.9141797439988</v>
      </c>
      <c r="J16" s="7">
        <f>IFERROR(VLOOKUP(E16,benefs_by_dep!$A$1:$G$46,3,FALSE),"")</f>
        <v>9697.4513204399991</v>
      </c>
      <c r="K16" s="61">
        <f>IFERROR(VLOOKUP(E16,benefs_by_dep!$A$1:$S$46,12,FALSE),0)</f>
        <v>8309.3915589022672</v>
      </c>
      <c r="L16" s="7">
        <f t="shared" si="1"/>
        <v>2470.3095058199997</v>
      </c>
    </row>
    <row r="17" spans="2:12" ht="15.6" x14ac:dyDescent="0.3">
      <c r="B17" s="10" t="s">
        <v>22</v>
      </c>
      <c r="C17" s="7">
        <v>12796.108250402449</v>
      </c>
      <c r="D17" s="8">
        <v>100000</v>
      </c>
      <c r="E17" s="9"/>
      <c r="F17" s="9">
        <f>IFERROR(VLOOKUP(E17,benefs_by_dep!$A$1:$D$46,2,FALSE),-1)</f>
        <v>-1</v>
      </c>
      <c r="G17" s="7" t="str">
        <f>IFERROR(VLOOKUP(E17,benefs_by_dep!$A$1:$F$46,4,FALSE),"")</f>
        <v/>
      </c>
      <c r="H17" s="61">
        <f>IFERROR(VLOOKUP(E17,benefs_by_dep!$A$1:$S$46,13,FALSE),0)</f>
        <v>0</v>
      </c>
      <c r="I17" s="7">
        <f t="shared" si="0"/>
        <v>0</v>
      </c>
      <c r="J17" s="7" t="str">
        <f>IFERROR(VLOOKUP(E17,benefs_by_dep!$A$1:$G$46,3,FALSE),"")</f>
        <v/>
      </c>
      <c r="K17" s="61">
        <f>IFERROR(VLOOKUP(E17,benefs_by_dep!$A$1:$S$46,12,FALSE),0)</f>
        <v>0</v>
      </c>
      <c r="L17" s="7">
        <f t="shared" si="1"/>
        <v>0</v>
      </c>
    </row>
    <row r="18" spans="2:12" ht="15.6" x14ac:dyDescent="0.3">
      <c r="B18" s="3" t="s">
        <v>23</v>
      </c>
      <c r="C18" s="7">
        <v>6059.591806545367</v>
      </c>
      <c r="D18" s="8">
        <v>100000</v>
      </c>
      <c r="E18" s="9">
        <v>41</v>
      </c>
      <c r="F18" s="9">
        <f>IFERROR(VLOOKUP(E18,benefs_by_dep!$A$1:$D$46,2,FALSE),-1)</f>
        <v>6156.8545451399978</v>
      </c>
      <c r="G18" s="7">
        <f>IFERROR(VLOOKUP(E18,benefs_by_dep!$A$1:$F$46,4,FALSE),"")</f>
        <v>8006.6136543119983</v>
      </c>
      <c r="H18" s="61">
        <f>IFERROR(VLOOKUP(E18,benefs_by_dep!$A$1:$S$46,13,FALSE),0)</f>
        <v>13536.059904064383</v>
      </c>
      <c r="I18" s="7">
        <f t="shared" si="0"/>
        <v>1849.7591091720005</v>
      </c>
      <c r="J18" s="7">
        <f>IFERROR(VLOOKUP(E18,benefs_by_dep!$A$1:$G$46,3,FALSE),"")</f>
        <v>8183.9137676399969</v>
      </c>
      <c r="K18" s="61">
        <f>IFERROR(VLOOKUP(E18,benefs_by_dep!$A$1:$S$46,12,FALSE),0)</f>
        <v>10345.460036807463</v>
      </c>
      <c r="L18" s="7">
        <f t="shared" si="1"/>
        <v>2027.0592224999991</v>
      </c>
    </row>
    <row r="19" spans="2:12" ht="15.6" x14ac:dyDescent="0.3">
      <c r="B19" s="3" t="s">
        <v>24</v>
      </c>
      <c r="C19" s="7">
        <v>7273.0793327590263</v>
      </c>
      <c r="D19" s="8">
        <v>100000</v>
      </c>
      <c r="E19" s="9">
        <v>42</v>
      </c>
      <c r="F19" s="9">
        <f>IFERROR(VLOOKUP(E19,benefs_by_dep!$A$1:$D$46,2,FALSE),-1)</f>
        <v>7193.627768807999</v>
      </c>
      <c r="G19" s="7">
        <f>IFERROR(VLOOKUP(E19,benefs_by_dep!$A$1:$F$46,4,FALSE),"")</f>
        <v>9576.3683162159978</v>
      </c>
      <c r="H19" s="61">
        <f>IFERROR(VLOOKUP(E19,benefs_by_dep!$A$1:$S$46,13,FALSE),0)</f>
        <v>10185.23988808489</v>
      </c>
      <c r="I19" s="7">
        <f t="shared" si="0"/>
        <v>2382.7405474079987</v>
      </c>
      <c r="J19" s="7">
        <f>IFERROR(VLOOKUP(E19,benefs_by_dep!$A$1:$G$46,3,FALSE),"")</f>
        <v>9630.4232288159983</v>
      </c>
      <c r="K19" s="61">
        <f>IFERROR(VLOOKUP(E19,benefs_by_dep!$A$1:$S$46,12,FALSE),0)</f>
        <v>10066.587911817034</v>
      </c>
      <c r="L19" s="7">
        <f t="shared" si="1"/>
        <v>2436.7954600079993</v>
      </c>
    </row>
    <row r="20" spans="2:12" ht="15.6" x14ac:dyDescent="0.3">
      <c r="B20" s="3" t="s">
        <v>25</v>
      </c>
      <c r="C20" s="7">
        <v>2056.7767004855509</v>
      </c>
      <c r="D20" s="8">
        <v>100000</v>
      </c>
      <c r="E20" s="9">
        <v>43</v>
      </c>
      <c r="F20" s="9">
        <f>IFERROR(VLOOKUP(E20,benefs_by_dep!$A$1:$D$46,2,FALSE),-1)</f>
        <v>1938.4091658360001</v>
      </c>
      <c r="G20" s="7">
        <f>IFERROR(VLOOKUP(E20,benefs_by_dep!$A$1:$F$46,4,FALSE),"")</f>
        <v>2741.6651670720003</v>
      </c>
      <c r="H20" s="61">
        <f>IFERROR(VLOOKUP(E20,benefs_by_dep!$A$1:$S$46,13,FALSE),0)</f>
        <v>10645.898754313399</v>
      </c>
      <c r="I20" s="7">
        <f t="shared" si="0"/>
        <v>803.2560012360002</v>
      </c>
      <c r="J20" s="7">
        <f>IFERROR(VLOOKUP(E20,benefs_by_dep!$A$1:$G$46,3,FALSE),"")</f>
        <v>2768.6926233720001</v>
      </c>
      <c r="K20" s="61">
        <f>IFERROR(VLOOKUP(E20,benefs_by_dep!$A$1:$S$46,12,FALSE),0)</f>
        <v>5600.0033559344529</v>
      </c>
      <c r="L20" s="7">
        <f t="shared" si="1"/>
        <v>830.28345753600001</v>
      </c>
    </row>
    <row r="21" spans="2:12" ht="15.6" x14ac:dyDescent="0.3">
      <c r="B21" s="10" t="s">
        <v>26</v>
      </c>
      <c r="C21" s="7">
        <v>15389.447839789946</v>
      </c>
      <c r="D21" s="8">
        <v>100000</v>
      </c>
      <c r="E21" s="9"/>
      <c r="F21" s="9">
        <f>IFERROR(VLOOKUP(E21,benefs_by_dep!$A$1:$D$46,2,FALSE),-1)</f>
        <v>-1</v>
      </c>
      <c r="G21" s="7" t="str">
        <f>IFERROR(VLOOKUP(E21,benefs_by_dep!$A$1:$F$46,4,FALSE),"")</f>
        <v/>
      </c>
      <c r="H21" s="61">
        <f>IFERROR(VLOOKUP(E21,benefs_by_dep!$A$1:$S$46,13,FALSE),0)</f>
        <v>0</v>
      </c>
      <c r="I21" s="7">
        <f t="shared" si="0"/>
        <v>0</v>
      </c>
      <c r="J21" s="7" t="str">
        <f>IFERROR(VLOOKUP(E21,benefs_by_dep!$A$1:$G$46,3,FALSE),"")</f>
        <v/>
      </c>
      <c r="K21" s="61">
        <f>IFERROR(VLOOKUP(E21,benefs_by_dep!$A$1:$S$46,12,FALSE),0)</f>
        <v>0</v>
      </c>
      <c r="L21" s="7">
        <f t="shared" si="1"/>
        <v>0</v>
      </c>
    </row>
    <row r="22" spans="2:12" ht="15.6" x14ac:dyDescent="0.3">
      <c r="B22" s="3" t="s">
        <v>27</v>
      </c>
      <c r="C22" s="7">
        <v>1169.0278539170388</v>
      </c>
      <c r="D22" s="8">
        <v>100000</v>
      </c>
      <c r="E22" s="9">
        <v>51</v>
      </c>
      <c r="F22" s="9">
        <f>IFERROR(VLOOKUP(E22,benefs_by_dep!$A$1:$D$46,2,FALSE),-1)</f>
        <v>1240.0196950439999</v>
      </c>
      <c r="G22" s="7">
        <f>IFERROR(VLOOKUP(E22,benefs_by_dep!$A$1:$F$46,4,FALSE),"")</f>
        <v>1617.3229849919999</v>
      </c>
      <c r="H22" s="61">
        <f>IFERROR(VLOOKUP(E22,benefs_by_dep!$A$1:$S$46,13,FALSE),0)</f>
        <v>18385.898786939495</v>
      </c>
      <c r="I22" s="7">
        <f t="shared" si="0"/>
        <v>377.30328994799993</v>
      </c>
      <c r="J22" s="7">
        <f>IFERROR(VLOOKUP(E22,benefs_by_dep!$A$1:$G$46,3,FALSE),"")</f>
        <v>1543.8083038559998</v>
      </c>
      <c r="K22" s="61">
        <f>IFERROR(VLOOKUP(E22,benefs_by_dep!$A$1:$S$46,12,FALSE),0)</f>
        <v>3624.0623561566008</v>
      </c>
      <c r="L22" s="7">
        <f t="shared" si="1"/>
        <v>303.78860881199989</v>
      </c>
    </row>
    <row r="23" spans="2:12" ht="15.6" x14ac:dyDescent="0.3">
      <c r="B23" s="3" t="s">
        <v>28</v>
      </c>
      <c r="C23" s="7">
        <v>23456.400048729131</v>
      </c>
      <c r="D23" s="8">
        <v>100000</v>
      </c>
      <c r="E23" s="9">
        <v>52</v>
      </c>
      <c r="F23" s="9">
        <f>IFERROR(VLOOKUP(E23,benefs_by_dep!$A$1:$D$46,2,FALSE),-1)</f>
        <v>23423.074727832023</v>
      </c>
      <c r="G23" s="7">
        <f>IFERROR(VLOOKUP(E23,benefs_by_dep!$A$1:$F$46,4,FALSE),"")</f>
        <v>31342.119423732034</v>
      </c>
      <c r="H23" s="61">
        <f>IFERROR(VLOOKUP(E23,benefs_by_dep!$A$1:$S$46,13,FALSE),0)</f>
        <v>15061.504026200279</v>
      </c>
      <c r="I23" s="7">
        <f t="shared" si="0"/>
        <v>7919.044695900011</v>
      </c>
      <c r="J23" s="7">
        <f>IFERROR(VLOOKUP(E23,benefs_by_dep!$A$1:$G$46,3,FALSE),"")</f>
        <v>31311.848672676027</v>
      </c>
      <c r="K23" s="61">
        <f>IFERROR(VLOOKUP(E23,benefs_by_dep!$A$1:$S$46,12,FALSE),0)</f>
        <v>13718.095454159122</v>
      </c>
      <c r="L23" s="7">
        <f t="shared" si="1"/>
        <v>7888.7739448440043</v>
      </c>
    </row>
    <row r="24" spans="2:12" ht="15.6" x14ac:dyDescent="0.3">
      <c r="B24" s="3" t="s">
        <v>29</v>
      </c>
      <c r="C24" s="7">
        <v>1299.7915959659247</v>
      </c>
      <c r="D24" s="8">
        <v>100000</v>
      </c>
      <c r="E24" s="9">
        <v>53</v>
      </c>
      <c r="F24" s="9">
        <f>IFERROR(VLOOKUP(E24,benefs_by_dep!$A$1:$D$46,2,FALSE),-1)</f>
        <v>1318.9398674400002</v>
      </c>
      <c r="G24" s="7">
        <f>IFERROR(VLOOKUP(E24,benefs_by_dep!$A$1:$F$46,4,FALSE),"")</f>
        <v>1633.5394587720002</v>
      </c>
      <c r="H24" s="61">
        <f>IFERROR(VLOOKUP(E24,benefs_by_dep!$A$1:$S$46,13,FALSE),0)</f>
        <v>6441.1236788801316</v>
      </c>
      <c r="I24" s="7">
        <f t="shared" si="0"/>
        <v>314.59959133200005</v>
      </c>
      <c r="J24" s="7">
        <f>IFERROR(VLOOKUP(E24,benefs_by_dep!$A$1:$G$46,3,FALSE),"")</f>
        <v>1633.5394587720002</v>
      </c>
      <c r="K24" s="61">
        <f>IFERROR(VLOOKUP(E24,benefs_by_dep!$A$1:$S$46,12,FALSE),0)</f>
        <v>6441.1236788801316</v>
      </c>
      <c r="L24" s="7">
        <f t="shared" si="1"/>
        <v>314.59959133200005</v>
      </c>
    </row>
    <row r="25" spans="2:12" ht="15.6" x14ac:dyDescent="0.3">
      <c r="B25" s="3" t="s">
        <v>30</v>
      </c>
      <c r="C25" s="7">
        <v>6446.3785591232236</v>
      </c>
      <c r="D25" s="8">
        <v>100000</v>
      </c>
      <c r="E25" s="9">
        <v>54</v>
      </c>
      <c r="F25" s="9">
        <f>IFERROR(VLOOKUP(E25,benefs_by_dep!$A$1:$D$46,2,FALSE),-1)</f>
        <v>6365.506507776</v>
      </c>
      <c r="G25" s="7">
        <f>IFERROR(VLOOKUP(E25,benefs_by_dep!$A$1:$F$46,4,FALSE),"")</f>
        <v>8566.6225488480013</v>
      </c>
      <c r="H25" s="61">
        <f>IFERROR(VLOOKUP(E25,benefs_by_dep!$A$1:$S$46,13,FALSE),0)</f>
        <v>11011.933405703632</v>
      </c>
      <c r="I25" s="7">
        <f t="shared" si="0"/>
        <v>2201.1160410720013</v>
      </c>
      <c r="J25" s="7">
        <f>IFERROR(VLOOKUP(E25,benefs_by_dep!$A$1:$G$46,3,FALSE),"")</f>
        <v>8549.3249768160003</v>
      </c>
      <c r="K25" s="61">
        <f>IFERROR(VLOOKUP(E25,benefs_by_dep!$A$1:$S$46,12,FALSE),0)</f>
        <v>10211.699021541623</v>
      </c>
      <c r="L25" s="7">
        <f t="shared" si="1"/>
        <v>2183.8184690400003</v>
      </c>
    </row>
    <row r="26" spans="2:12" ht="15.6" x14ac:dyDescent="0.3">
      <c r="B26" s="10" t="s">
        <v>31</v>
      </c>
      <c r="C26" s="7">
        <v>32371.598057735322</v>
      </c>
      <c r="D26" s="8">
        <v>100000</v>
      </c>
      <c r="E26" s="9"/>
      <c r="F26" s="9">
        <f>IFERROR(VLOOKUP(E26,benefs_by_dep!$A$1:$D$46,2,FALSE),-1)</f>
        <v>-1</v>
      </c>
      <c r="G26" s="7" t="str">
        <f>IFERROR(VLOOKUP(E26,benefs_by_dep!$A$1:$F$46,4,FALSE),"")</f>
        <v/>
      </c>
      <c r="H26" s="61">
        <f>IFERROR(VLOOKUP(E26,benefs_by_dep!$A$1:$S$46,13,FALSE),0)</f>
        <v>0</v>
      </c>
      <c r="I26" s="7">
        <f t="shared" si="0"/>
        <v>0</v>
      </c>
      <c r="J26" s="7" t="str">
        <f>IFERROR(VLOOKUP(E26,benefs_by_dep!$A$1:$G$46,3,FALSE),"")</f>
        <v/>
      </c>
      <c r="K26" s="61">
        <f>IFERROR(VLOOKUP(E26,benefs_by_dep!$A$1:$S$46,12,FALSE),0)</f>
        <v>0</v>
      </c>
      <c r="L26" s="7">
        <f t="shared" si="1"/>
        <v>0</v>
      </c>
    </row>
    <row r="27" spans="2:12" ht="15.6" x14ac:dyDescent="0.3">
      <c r="B27" s="3" t="s">
        <v>32</v>
      </c>
      <c r="C27" s="7">
        <v>14705.690430817691</v>
      </c>
      <c r="D27" s="8">
        <v>100000</v>
      </c>
      <c r="E27" s="9">
        <v>61</v>
      </c>
      <c r="F27" s="9">
        <f>IFERROR(VLOOKUP(E27,benefs_by_dep!$A$1:$D$46,2,FALSE),-1)</f>
        <v>14710.503914963991</v>
      </c>
      <c r="G27" s="7">
        <f>IFERROR(VLOOKUP(E27,benefs_by_dep!$A$1:$F$46,4,FALSE),"")</f>
        <v>19584.094834979987</v>
      </c>
      <c r="H27" s="61">
        <f>IFERROR(VLOOKUP(E27,benefs_by_dep!$A$1:$S$46,13,FALSE),0)</f>
        <v>11690.678499961452</v>
      </c>
      <c r="I27" s="7">
        <f t="shared" si="0"/>
        <v>4873.5909200159967</v>
      </c>
      <c r="J27" s="7">
        <f>IFERROR(VLOOKUP(E27,benefs_by_dep!$A$1:$G$46,3,FALSE),"")</f>
        <v>19665.177203879983</v>
      </c>
      <c r="K27" s="61">
        <f>IFERROR(VLOOKUP(E27,benefs_by_dep!$A$1:$S$46,12,FALSE),0)</f>
        <v>9918.9881739447792</v>
      </c>
      <c r="L27" s="7">
        <f t="shared" si="1"/>
        <v>4954.6732889159921</v>
      </c>
    </row>
    <row r="28" spans="2:12" ht="15.6" x14ac:dyDescent="0.3">
      <c r="B28" s="3" t="s">
        <v>33</v>
      </c>
      <c r="C28" s="7">
        <v>12409.479120439259</v>
      </c>
      <c r="D28" s="8">
        <v>100000</v>
      </c>
      <c r="E28" s="9">
        <v>62</v>
      </c>
      <c r="F28" s="9">
        <f>IFERROR(VLOOKUP(E28,benefs_by_dep!$A$1:$D$46,2,FALSE),-1)</f>
        <v>12446.684175276001</v>
      </c>
      <c r="G28" s="7">
        <f>IFERROR(VLOOKUP(E28,benefs_by_dep!$A$1:$F$46,4,FALSE),"")</f>
        <v>16597.020364704003</v>
      </c>
      <c r="H28" s="61">
        <f>IFERROR(VLOOKUP(E28,benefs_by_dep!$A$1:$S$46,13,FALSE),0)</f>
        <v>8128.5937686360894</v>
      </c>
      <c r="I28" s="7">
        <f t="shared" si="0"/>
        <v>4150.3361894280024</v>
      </c>
      <c r="J28" s="7">
        <f>IFERROR(VLOOKUP(E28,benefs_by_dep!$A$1:$G$46,3,FALSE),"")</f>
        <v>16507.289209788003</v>
      </c>
      <c r="K28" s="61">
        <f>IFERROR(VLOOKUP(E28,benefs_by_dep!$A$1:$S$46,12,FALSE),0)</f>
        <v>7976.1158121997087</v>
      </c>
      <c r="L28" s="7">
        <f t="shared" si="1"/>
        <v>4060.605034512002</v>
      </c>
    </row>
    <row r="29" spans="2:12" ht="15.6" x14ac:dyDescent="0.3">
      <c r="B29" s="3" t="s">
        <v>34</v>
      </c>
      <c r="C29" s="7">
        <v>1302.5231720790805</v>
      </c>
      <c r="D29" s="8">
        <v>100000</v>
      </c>
      <c r="E29" s="9">
        <v>63</v>
      </c>
      <c r="F29" s="9">
        <f>IFERROR(VLOOKUP(E29,benefs_by_dep!$A$1:$D$46,2,FALSE),-1)</f>
        <v>1383.8057625599999</v>
      </c>
      <c r="G29" s="7">
        <f>IFERROR(VLOOKUP(E29,benefs_by_dep!$A$1:$F$46,4,FALSE),"")</f>
        <v>1790.298705312</v>
      </c>
      <c r="H29" s="61">
        <f>IFERROR(VLOOKUP(E29,benefs_by_dep!$A$1:$S$46,13,FALSE),0)</f>
        <v>10606.800104082713</v>
      </c>
      <c r="I29" s="7">
        <f t="shared" si="0"/>
        <v>406.49294275200009</v>
      </c>
      <c r="J29" s="7">
        <f>IFERROR(VLOOKUP(E29,benefs_by_dep!$A$1:$G$46,3,FALSE),"")</f>
        <v>1825.9749476279999</v>
      </c>
      <c r="K29" s="61">
        <f>IFERROR(VLOOKUP(E29,benefs_by_dep!$A$1:$S$46,12,FALSE),0)</f>
        <v>8641.6893743714336</v>
      </c>
      <c r="L29" s="7">
        <f t="shared" si="1"/>
        <v>442.16918506799993</v>
      </c>
    </row>
    <row r="30" spans="2:12" ht="15.6" x14ac:dyDescent="0.3">
      <c r="B30" s="10" t="s">
        <v>35</v>
      </c>
      <c r="C30" s="7">
        <v>28417.692723336029</v>
      </c>
      <c r="D30" s="8">
        <v>100000</v>
      </c>
      <c r="E30" s="9"/>
      <c r="F30" s="9">
        <f>IFERROR(VLOOKUP(E30,benefs_by_dep!$A$1:$D$46,2,FALSE),-1)</f>
        <v>-1</v>
      </c>
      <c r="G30" s="7" t="str">
        <f>IFERROR(VLOOKUP(E30,benefs_by_dep!$A$1:$F$46,4,FALSE),"")</f>
        <v/>
      </c>
      <c r="H30" s="61">
        <f>IFERROR(VLOOKUP(E30,benefs_by_dep!$A$1:$S$46,13,FALSE),0)</f>
        <v>0</v>
      </c>
      <c r="I30" s="7">
        <f t="shared" si="0"/>
        <v>0</v>
      </c>
      <c r="J30" s="7" t="str">
        <f>IFERROR(VLOOKUP(E30,benefs_by_dep!$A$1:$G$46,3,FALSE),"")</f>
        <v/>
      </c>
      <c r="K30" s="61">
        <f>IFERROR(VLOOKUP(E30,benefs_by_dep!$A$1:$S$46,12,FALSE),0)</f>
        <v>0</v>
      </c>
      <c r="L30" s="7">
        <f t="shared" si="1"/>
        <v>0</v>
      </c>
    </row>
    <row r="31" spans="2:12" ht="15.6" x14ac:dyDescent="0.3">
      <c r="B31" s="3" t="s">
        <v>36</v>
      </c>
      <c r="C31" s="7">
        <v>15743.954542685848</v>
      </c>
      <c r="D31" s="8">
        <v>100000</v>
      </c>
      <c r="E31" s="9">
        <v>71</v>
      </c>
      <c r="F31" s="9">
        <f>IFERROR(VLOOKUP(E31,benefs_by_dep!$A$1:$D$46,2,FALSE),-1)</f>
        <v>15656.464885464004</v>
      </c>
      <c r="G31" s="7">
        <f>IFERROR(VLOOKUP(E31,benefs_by_dep!$A$1:$F$46,4,FALSE),"")</f>
        <v>20838.1688073</v>
      </c>
      <c r="H31" s="61">
        <f>IFERROR(VLOOKUP(E31,benefs_by_dep!$A$1:$S$46,13,FALSE),0)</f>
        <v>12363.61184631474</v>
      </c>
      <c r="I31" s="7">
        <f t="shared" si="0"/>
        <v>5181.7039218359969</v>
      </c>
      <c r="J31" s="7">
        <f>IFERROR(VLOOKUP(E31,benefs_by_dep!$A$1:$G$46,3,FALSE),"")</f>
        <v>20837.087709048003</v>
      </c>
      <c r="K31" s="61">
        <f>IFERROR(VLOOKUP(E31,benefs_by_dep!$A$1:$S$46,12,FALSE),0)</f>
        <v>11372.801316703109</v>
      </c>
      <c r="L31" s="7">
        <f t="shared" si="1"/>
        <v>5180.622823583999</v>
      </c>
    </row>
    <row r="32" spans="2:12" ht="15.6" x14ac:dyDescent="0.3">
      <c r="B32" s="3" t="s">
        <v>37</v>
      </c>
      <c r="C32" s="7">
        <v>9137.770294376136</v>
      </c>
      <c r="D32" s="8">
        <v>100000</v>
      </c>
      <c r="E32" s="9">
        <v>72</v>
      </c>
      <c r="F32" s="9">
        <f>IFERROR(VLOOKUP(E32,benefs_by_dep!$A$1:$D$46,2,FALSE),-1)</f>
        <v>9016.3594216800011</v>
      </c>
      <c r="G32" s="7">
        <f>IFERROR(VLOOKUP(E32,benefs_by_dep!$A$1:$F$46,4,FALSE),"")</f>
        <v>11951.54117586</v>
      </c>
      <c r="H32" s="61">
        <f>IFERROR(VLOOKUP(E32,benefs_by_dep!$A$1:$S$46,13,FALSE),0)</f>
        <v>9425.5704112124622</v>
      </c>
      <c r="I32" s="7">
        <f t="shared" si="0"/>
        <v>2935.1817541799992</v>
      </c>
      <c r="J32" s="7">
        <f>IFERROR(VLOOKUP(E32,benefs_by_dep!$A$1:$G$46,3,FALSE),"")</f>
        <v>12214.248051095999</v>
      </c>
      <c r="K32" s="61">
        <f>IFERROR(VLOOKUP(E32,benefs_by_dep!$A$1:$S$46,12,FALSE),0)</f>
        <v>7703.6740544682552</v>
      </c>
      <c r="L32" s="7">
        <f t="shared" si="1"/>
        <v>3197.8886294159984</v>
      </c>
    </row>
    <row r="33" spans="2:12" ht="15.6" x14ac:dyDescent="0.3">
      <c r="B33" s="3" t="s">
        <v>38</v>
      </c>
      <c r="C33" s="7">
        <v>14760.611202478223</v>
      </c>
      <c r="D33" s="8">
        <v>100000</v>
      </c>
      <c r="E33" s="9">
        <v>73</v>
      </c>
      <c r="F33" s="9">
        <f>IFERROR(VLOOKUP(E33,benefs_by_dep!$A$1:$D$46,2,FALSE),-1)</f>
        <v>14628.340447812001</v>
      </c>
      <c r="G33" s="7">
        <f>IFERROR(VLOOKUP(E33,benefs_by_dep!$A$1:$F$46,4,FALSE),"")</f>
        <v>19460.849634251997</v>
      </c>
      <c r="H33" s="61">
        <f>IFERROR(VLOOKUP(E33,benefs_by_dep!$A$1:$S$46,13,FALSE),0)</f>
        <v>10804.30870996757</v>
      </c>
      <c r="I33" s="7">
        <f t="shared" si="0"/>
        <v>4832.5091864399965</v>
      </c>
      <c r="J33" s="7">
        <f>IFERROR(VLOOKUP(E33,benefs_by_dep!$A$1:$G$46,3,FALSE),"")</f>
        <v>19686.799168919999</v>
      </c>
      <c r="K33" s="61">
        <f>IFERROR(VLOOKUP(E33,benefs_by_dep!$A$1:$S$46,12,FALSE),0)</f>
        <v>8737.2406030294624</v>
      </c>
      <c r="L33" s="7">
        <f t="shared" si="1"/>
        <v>5058.4587211079979</v>
      </c>
    </row>
    <row r="34" spans="2:12" ht="15.6" x14ac:dyDescent="0.3">
      <c r="B34" s="10" t="s">
        <v>39</v>
      </c>
      <c r="C34" s="7">
        <v>39642.336039540205</v>
      </c>
      <c r="D34" s="8">
        <v>100000</v>
      </c>
      <c r="E34" s="9"/>
      <c r="F34" s="9">
        <f>IFERROR(VLOOKUP(E34,benefs_by_dep!$A$1:$D$46,2,FALSE),-1)</f>
        <v>-1</v>
      </c>
      <c r="G34" s="7" t="str">
        <f>IFERROR(VLOOKUP(E34,benefs_by_dep!$A$1:$F$46,4,FALSE),"")</f>
        <v/>
      </c>
      <c r="H34" s="61">
        <f>IFERROR(VLOOKUP(E34,benefs_by_dep!$A$1:$S$46,13,FALSE),0)</f>
        <v>0</v>
      </c>
      <c r="I34" s="7">
        <f t="shared" si="0"/>
        <v>0</v>
      </c>
      <c r="J34" s="7" t="str">
        <f>IFERROR(VLOOKUP(E34,benefs_by_dep!$A$1:$G$46,3,FALSE),"")</f>
        <v/>
      </c>
      <c r="K34" s="61">
        <f>IFERROR(VLOOKUP(E34,benefs_by_dep!$A$1:$S$46,12,FALSE),0)</f>
        <v>0</v>
      </c>
      <c r="L34" s="7">
        <f t="shared" si="1"/>
        <v>0</v>
      </c>
    </row>
    <row r="35" spans="2:12" ht="15.6" x14ac:dyDescent="0.3">
      <c r="B35" s="3" t="s">
        <v>40</v>
      </c>
      <c r="C35" s="7">
        <v>1914.2235609810218</v>
      </c>
      <c r="D35" s="8">
        <v>100000</v>
      </c>
      <c r="E35" s="9">
        <v>81</v>
      </c>
      <c r="F35" s="9">
        <f>IFERROR(VLOOKUP(E35,benefs_by_dep!$A$1:$D$46,2,FALSE),-1)</f>
        <v>1831.3804388880003</v>
      </c>
      <c r="G35" s="7">
        <f>IFERROR(VLOOKUP(E35,benefs_by_dep!$A$1:$F$46,4,FALSE),"")</f>
        <v>2593.5547065480005</v>
      </c>
      <c r="H35" s="61">
        <f>IFERROR(VLOOKUP(E35,benefs_by_dep!$A$1:$S$46,13,FALSE),0)</f>
        <v>5204.2260099071045</v>
      </c>
      <c r="I35" s="7">
        <f t="shared" si="0"/>
        <v>762.17426766000017</v>
      </c>
      <c r="J35" s="7">
        <f>IFERROR(VLOOKUP(E35,benefs_by_dep!$A$1:$G$46,3,FALSE),"")</f>
        <v>2538.4186956960002</v>
      </c>
      <c r="K35" s="61">
        <f>IFERROR(VLOOKUP(E35,benefs_by_dep!$A$1:$S$46,12,FALSE),0)</f>
        <v>4758.8857054359605</v>
      </c>
      <c r="L35" s="7">
        <f t="shared" si="1"/>
        <v>707.03825680799991</v>
      </c>
    </row>
    <row r="36" spans="2:12" ht="15.6" x14ac:dyDescent="0.3">
      <c r="B36" s="3" t="s">
        <v>41</v>
      </c>
      <c r="C36" s="7">
        <v>3815.6859929864854</v>
      </c>
      <c r="D36" s="8">
        <v>100000</v>
      </c>
      <c r="E36" s="9">
        <v>82</v>
      </c>
      <c r="F36" s="9">
        <f>IFERROR(VLOOKUP(E36,benefs_by_dep!$A$1:$D$46,2,FALSE),-1)</f>
        <v>3610.8681616799995</v>
      </c>
      <c r="G36" s="7">
        <f>IFERROR(VLOOKUP(E36,benefs_by_dep!$A$1:$F$46,4,FALSE),"")</f>
        <v>5175.2173323239995</v>
      </c>
      <c r="H36" s="61">
        <f>IFERROR(VLOOKUP(E36,benefs_by_dep!$A$1:$S$46,13,FALSE),0)</f>
        <v>9609.6632270417795</v>
      </c>
      <c r="I36" s="7">
        <f t="shared" si="0"/>
        <v>1564.349170644</v>
      </c>
      <c r="J36" s="7">
        <f>IFERROR(VLOOKUP(E36,benefs_by_dep!$A$1:$G$46,3,FALSE),"")</f>
        <v>5271.4350767519991</v>
      </c>
      <c r="K36" s="61">
        <f>IFERROR(VLOOKUP(E36,benefs_by_dep!$A$1:$S$46,12,FALSE),0)</f>
        <v>8432.9932994598967</v>
      </c>
      <c r="L36" s="7">
        <f t="shared" si="1"/>
        <v>1660.5669150719996</v>
      </c>
    </row>
    <row r="37" spans="2:12" ht="15.6" x14ac:dyDescent="0.3">
      <c r="B37" s="3" t="s">
        <v>42</v>
      </c>
      <c r="C37" s="7">
        <v>3682.0330522097797</v>
      </c>
      <c r="D37" s="8">
        <v>100000</v>
      </c>
      <c r="E37" s="9">
        <v>83</v>
      </c>
      <c r="F37" s="9">
        <f>IFERROR(VLOOKUP(E37,benefs_by_dep!$A$1:$D$46,2,FALSE),-1)</f>
        <v>3579.5163123719994</v>
      </c>
      <c r="G37" s="7">
        <f>IFERROR(VLOOKUP(E37,benefs_by_dep!$A$1:$F$46,4,FALSE),"")</f>
        <v>4903.861671071998</v>
      </c>
      <c r="H37" s="61">
        <f>IFERROR(VLOOKUP(E37,benefs_by_dep!$A$1:$S$46,13,FALSE),0)</f>
        <v>9455.0607903717719</v>
      </c>
      <c r="I37" s="7">
        <f t="shared" ref="I37:I63" si="2">IFERROR(G37-F37,0)</f>
        <v>1324.3453586999985</v>
      </c>
      <c r="J37" s="7">
        <f>IFERROR(VLOOKUP(E37,benefs_by_dep!$A$1:$G$46,3,FALSE),"")</f>
        <v>4885.483000788</v>
      </c>
      <c r="K37" s="61">
        <f>IFERROR(VLOOKUP(E37,benefs_by_dep!$A$1:$S$46,12,FALSE),0)</f>
        <v>7800.0202460129822</v>
      </c>
      <c r="L37" s="7">
        <f t="shared" ref="L37:L63" si="3">IFERROR(J37-F37,0)</f>
        <v>1305.9666884160006</v>
      </c>
    </row>
    <row r="38" spans="2:12" ht="15.6" x14ac:dyDescent="0.3">
      <c r="B38" s="10" t="s">
        <v>43</v>
      </c>
      <c r="C38" s="7">
        <v>9411.9426061772865</v>
      </c>
      <c r="D38" s="8">
        <v>100000</v>
      </c>
      <c r="E38" s="9"/>
      <c r="F38" s="9">
        <f>IFERROR(VLOOKUP(E38,benefs_by_dep!$A$1:$D$46,2,FALSE),-1)</f>
        <v>-1</v>
      </c>
      <c r="G38" s="7" t="str">
        <f>IFERROR(VLOOKUP(E38,benefs_by_dep!$A$1:$F$46,4,FALSE),"")</f>
        <v/>
      </c>
      <c r="H38" s="61">
        <f>IFERROR(VLOOKUP(E38,benefs_by_dep!$A$1:$S$46,13,FALSE),0)</f>
        <v>0</v>
      </c>
      <c r="I38" s="7">
        <f t="shared" si="2"/>
        <v>0</v>
      </c>
      <c r="J38" s="7" t="str">
        <f>IFERROR(VLOOKUP(E38,benefs_by_dep!$A$1:$G$46,3,FALSE),"")</f>
        <v/>
      </c>
      <c r="K38" s="61">
        <f>IFERROR(VLOOKUP(E38,benefs_by_dep!$A$1:$S$46,12,FALSE),0)</f>
        <v>0</v>
      </c>
      <c r="L38" s="7">
        <f t="shared" si="3"/>
        <v>0</v>
      </c>
    </row>
    <row r="39" spans="2:12" ht="15.6" x14ac:dyDescent="0.3">
      <c r="B39" s="3" t="s">
        <v>44</v>
      </c>
      <c r="C39" s="7">
        <v>9166.5383176268915</v>
      </c>
      <c r="D39" s="8">
        <v>100000</v>
      </c>
      <c r="E39" s="9">
        <v>91</v>
      </c>
      <c r="F39" s="9">
        <f>IFERROR(VLOOKUP(E39,benefs_by_dep!$A$1:$D$46,2,FALSE),-1)</f>
        <v>9164.4698822040009</v>
      </c>
      <c r="G39" s="7">
        <f>IFERROR(VLOOKUP(E39,benefs_by_dep!$A$1:$F$46,4,FALSE),"")</f>
        <v>12154.787647235999</v>
      </c>
      <c r="H39" s="61">
        <f>IFERROR(VLOOKUP(E39,benefs_by_dep!$A$1:$S$46,13,FALSE),0)</f>
        <v>10423.497182171241</v>
      </c>
      <c r="I39" s="7">
        <f t="shared" si="2"/>
        <v>2990.3177650319976</v>
      </c>
      <c r="J39" s="7">
        <f>IFERROR(VLOOKUP(E39,benefs_by_dep!$A$1:$G$46,3,FALSE),"")</f>
        <v>12363.439609871999</v>
      </c>
      <c r="K39" s="61">
        <f>IFERROR(VLOOKUP(E39,benefs_by_dep!$A$1:$S$46,12,FALSE),0)</f>
        <v>9329.7079002546343</v>
      </c>
      <c r="L39" s="7">
        <f t="shared" si="3"/>
        <v>3198.9697276679981</v>
      </c>
    </row>
    <row r="40" spans="2:12" ht="15.6" x14ac:dyDescent="0.3">
      <c r="B40" s="3" t="s">
        <v>45</v>
      </c>
      <c r="C40" s="7">
        <v>11494.132926097058</v>
      </c>
      <c r="D40" s="8">
        <v>100000</v>
      </c>
      <c r="E40" s="9">
        <v>92</v>
      </c>
      <c r="F40" s="9">
        <f>IFERROR(VLOOKUP(E40,benefs_by_dep!$A$1:$D$46,2,FALSE),-1)</f>
        <v>11507.209794287997</v>
      </c>
      <c r="G40" s="7">
        <f>IFERROR(VLOOKUP(E40,benefs_by_dep!$A$1:$F$46,4,FALSE),"")</f>
        <v>15302.945757059995</v>
      </c>
      <c r="H40" s="61">
        <f>IFERROR(VLOOKUP(E40,benefs_by_dep!$A$1:$S$46,13,FALSE),0)</f>
        <v>10524.36760377001</v>
      </c>
      <c r="I40" s="7">
        <f t="shared" si="2"/>
        <v>3795.7359627719979</v>
      </c>
      <c r="J40" s="7">
        <f>IFERROR(VLOOKUP(E40,benefs_by_dep!$A$1:$G$46,3,FALSE),"")</f>
        <v>15313.756739579994</v>
      </c>
      <c r="K40" s="61">
        <f>IFERROR(VLOOKUP(E40,benefs_by_dep!$A$1:$S$46,12,FALSE),0)</f>
        <v>9196.8393503899315</v>
      </c>
      <c r="L40" s="7">
        <f t="shared" si="3"/>
        <v>3806.546945291997</v>
      </c>
    </row>
    <row r="41" spans="2:12" ht="15.6" x14ac:dyDescent="0.3">
      <c r="B41" s="3" t="s">
        <v>46</v>
      </c>
      <c r="C41" s="7">
        <v>1430.5553380148103</v>
      </c>
      <c r="D41" s="8">
        <v>100000</v>
      </c>
      <c r="E41" s="9">
        <v>93</v>
      </c>
      <c r="F41" s="9">
        <f>IFERROR(VLOOKUP(E41,benefs_by_dep!$A$1:$D$46,2,FALSE),-1)</f>
        <v>1596.7821182039997</v>
      </c>
      <c r="G41" s="7">
        <f>IFERROR(VLOOKUP(E41,benefs_by_dep!$A$1:$F$46,4,FALSE),"")</f>
        <v>1905.9762182760001</v>
      </c>
      <c r="H41" s="61">
        <f>IFERROR(VLOOKUP(E41,benefs_by_dep!$A$1:$S$46,13,FALSE),0)</f>
        <v>10258.778208519976</v>
      </c>
      <c r="I41" s="7">
        <f t="shared" si="2"/>
        <v>309.19410007200031</v>
      </c>
      <c r="J41" s="7">
        <f>IFERROR(VLOOKUP(E41,benefs_by_dep!$A$1:$G$46,3,FALSE),"")</f>
        <v>1969.7610151439999</v>
      </c>
      <c r="K41" s="61">
        <f>IFERROR(VLOOKUP(E41,benefs_by_dep!$A$1:$S$46,12,FALSE),0)</f>
        <v>9539.445026763764</v>
      </c>
      <c r="L41" s="7">
        <f t="shared" si="3"/>
        <v>372.97889694000014</v>
      </c>
    </row>
    <row r="42" spans="2:12" ht="15.6" x14ac:dyDescent="0.3">
      <c r="B42" s="10" t="s">
        <v>47</v>
      </c>
      <c r="C42" s="7">
        <v>22091.226581738763</v>
      </c>
      <c r="D42" s="8">
        <v>100000</v>
      </c>
      <c r="E42" s="9"/>
      <c r="F42" s="9">
        <f>IFERROR(VLOOKUP(E42,benefs_by_dep!$A$1:$D$46,2,FALSE),-1)</f>
        <v>-1</v>
      </c>
      <c r="G42" s="7" t="str">
        <f>IFERROR(VLOOKUP(E42,benefs_by_dep!$A$1:$F$46,4,FALSE),"")</f>
        <v/>
      </c>
      <c r="H42" s="61">
        <f>IFERROR(VLOOKUP(E42,benefs_by_dep!$A$1:$S$46,13,FALSE),0)</f>
        <v>0</v>
      </c>
      <c r="I42" s="7">
        <f t="shared" si="2"/>
        <v>0</v>
      </c>
      <c r="J42" s="7" t="str">
        <f>IFERROR(VLOOKUP(E42,benefs_by_dep!$A$1:$G$46,3,FALSE),"")</f>
        <v/>
      </c>
      <c r="K42" s="61">
        <f>IFERROR(VLOOKUP(E42,benefs_by_dep!$A$1:$S$46,12,FALSE),0)</f>
        <v>0</v>
      </c>
      <c r="L42" s="7">
        <f t="shared" si="3"/>
        <v>0</v>
      </c>
    </row>
    <row r="43" spans="2:12" ht="15.6" x14ac:dyDescent="0.3">
      <c r="B43" s="3" t="s">
        <v>48</v>
      </c>
      <c r="C43" s="7">
        <v>9773.2820807337212</v>
      </c>
      <c r="D43" s="8">
        <v>100000</v>
      </c>
      <c r="E43" s="9">
        <v>101</v>
      </c>
      <c r="F43" s="9">
        <f>IFERROR(VLOOKUP(E43,benefs_by_dep!$A$1:$D$46,2,FALSE),-1)</f>
        <v>9832.5886019400004</v>
      </c>
      <c r="G43" s="7">
        <f>IFERROR(VLOOKUP(E43,benefs_by_dep!$A$1:$F$46,4,FALSE),"")</f>
        <v>13087.775438712</v>
      </c>
      <c r="H43" s="61">
        <f>IFERROR(VLOOKUP(E43,benefs_by_dep!$A$1:$S$46,13,FALSE),0)</f>
        <v>9347.3182719825109</v>
      </c>
      <c r="I43" s="7">
        <f t="shared" si="2"/>
        <v>3255.1868367719999</v>
      </c>
      <c r="J43" s="7">
        <f>IFERROR(VLOOKUP(E43,benefs_by_dep!$A$1:$G$46,3,FALSE),"")</f>
        <v>12934.259486927998</v>
      </c>
      <c r="K43" s="61">
        <f>IFERROR(VLOOKUP(E43,benefs_by_dep!$A$1:$S$46,12,FALSE),0)</f>
        <v>7928.3209381408387</v>
      </c>
      <c r="L43" s="7">
        <f t="shared" si="3"/>
        <v>3101.6708849879979</v>
      </c>
    </row>
    <row r="44" spans="2:12" ht="15.6" x14ac:dyDescent="0.3">
      <c r="B44" s="3" t="s">
        <v>49</v>
      </c>
      <c r="C44" s="7">
        <v>16910.367121761905</v>
      </c>
      <c r="D44" s="8">
        <v>100000</v>
      </c>
      <c r="E44" s="9">
        <v>102</v>
      </c>
      <c r="F44" s="9">
        <f>IFERROR(VLOOKUP(E44,benefs_by_dep!$A$1:$D$46,2,FALSE),-1)</f>
        <v>16852.159552175995</v>
      </c>
      <c r="G44" s="7">
        <f>IFERROR(VLOOKUP(E44,benefs_by_dep!$A$1:$F$46,4,FALSE),"")</f>
        <v>22510.627803143983</v>
      </c>
      <c r="H44" s="61">
        <f>IFERROR(VLOOKUP(E44,benefs_by_dep!$A$1:$S$46,13,FALSE),0)</f>
        <v>15265.021922323067</v>
      </c>
      <c r="I44" s="7">
        <f t="shared" si="2"/>
        <v>5658.4682509679878</v>
      </c>
      <c r="J44" s="7">
        <f>IFERROR(VLOOKUP(E44,benefs_by_dep!$A$1:$G$46,3,FALSE),"")</f>
        <v>22498.735722371985</v>
      </c>
      <c r="K44" s="61">
        <f>IFERROR(VLOOKUP(E44,benefs_by_dep!$A$1:$S$46,12,FALSE),0)</f>
        <v>12922.715457513379</v>
      </c>
      <c r="L44" s="7">
        <f t="shared" si="3"/>
        <v>5646.5761701959891</v>
      </c>
    </row>
    <row r="45" spans="2:12" ht="15.6" x14ac:dyDescent="0.3">
      <c r="B45" s="3" t="s">
        <v>50</v>
      </c>
      <c r="C45" s="7">
        <v>7061.2420706398307</v>
      </c>
      <c r="D45" s="8">
        <v>100000</v>
      </c>
      <c r="E45" s="9">
        <v>103</v>
      </c>
      <c r="F45" s="9">
        <f>IFERROR(VLOOKUP(E45,benefs_by_dep!$A$1:$D$46,2,FALSE),-1)</f>
        <v>6978.4892166599984</v>
      </c>
      <c r="G45" s="7">
        <f>IFERROR(VLOOKUP(E45,benefs_by_dep!$A$1:$F$46,4,FALSE),"")</f>
        <v>9260.6876266319978</v>
      </c>
      <c r="H45" s="61">
        <f>IFERROR(VLOOKUP(E45,benefs_by_dep!$A$1:$S$46,13,FALSE),0)</f>
        <v>11899.107006419383</v>
      </c>
      <c r="I45" s="7">
        <f t="shared" si="2"/>
        <v>2282.1984099719994</v>
      </c>
      <c r="J45" s="7">
        <f>IFERROR(VLOOKUP(E45,benefs_by_dep!$A$1:$G$46,3,FALSE),"")</f>
        <v>9481.231670039997</v>
      </c>
      <c r="K45" s="61">
        <f>IFERROR(VLOOKUP(E45,benefs_by_dep!$A$1:$S$46,12,FALSE),0)</f>
        <v>10503.204989720136</v>
      </c>
      <c r="L45" s="7">
        <f t="shared" si="3"/>
        <v>2502.7424533799986</v>
      </c>
    </row>
    <row r="46" spans="2:12" ht="15.6" x14ac:dyDescent="0.3">
      <c r="B46" s="10" t="s">
        <v>51</v>
      </c>
      <c r="C46" s="7">
        <v>33744.891273135458</v>
      </c>
      <c r="D46" s="8">
        <v>100000</v>
      </c>
      <c r="E46" s="9"/>
      <c r="F46" s="9">
        <f>IFERROR(VLOOKUP(E46,benefs_by_dep!$A$1:$D$46,2,FALSE),-1)</f>
        <v>-1</v>
      </c>
      <c r="G46" s="7" t="str">
        <f>IFERROR(VLOOKUP(E46,benefs_by_dep!$A$1:$F$46,4,FALSE),"")</f>
        <v/>
      </c>
      <c r="H46" s="61">
        <f>IFERROR(VLOOKUP(E46,benefs_by_dep!$A$1:$S$46,13,FALSE),0)</f>
        <v>0</v>
      </c>
      <c r="I46" s="7">
        <f t="shared" si="2"/>
        <v>0</v>
      </c>
      <c r="J46" s="7" t="str">
        <f>IFERROR(VLOOKUP(E46,benefs_by_dep!$A$1:$G$46,3,FALSE),"")</f>
        <v/>
      </c>
      <c r="K46" s="61">
        <f>IFERROR(VLOOKUP(E46,benefs_by_dep!$A$1:$S$46,12,FALSE),0)</f>
        <v>0</v>
      </c>
      <c r="L46" s="7">
        <f t="shared" si="3"/>
        <v>0</v>
      </c>
    </row>
    <row r="47" spans="2:12" ht="15.6" x14ac:dyDescent="0.3">
      <c r="B47" s="3" t="s">
        <v>52</v>
      </c>
      <c r="C47" s="7">
        <v>3854.9151156011526</v>
      </c>
      <c r="D47" s="8">
        <v>100000</v>
      </c>
      <c r="E47" s="9">
        <v>111</v>
      </c>
      <c r="F47" s="9">
        <f>IFERROR(VLOOKUP(E47,benefs_by_dep!$A$1:$D$46,2,FALSE),-1)</f>
        <v>3767.6274082200002</v>
      </c>
      <c r="G47" s="7">
        <f>IFERROR(VLOOKUP(E47,benefs_by_dep!$A$1:$F$46,4,FALSE),"")</f>
        <v>5002.2416120039998</v>
      </c>
      <c r="H47" s="61">
        <f>IFERROR(VLOOKUP(E47,benefs_by_dep!$A$1:$S$46,13,FALSE),0)</f>
        <v>11960.063311535876</v>
      </c>
      <c r="I47" s="7">
        <f t="shared" si="2"/>
        <v>1234.6142037839995</v>
      </c>
      <c r="J47" s="7">
        <f>IFERROR(VLOOKUP(E47,benefs_by_dep!$A$1:$G$46,3,FALSE),"")</f>
        <v>5152.5142690319999</v>
      </c>
      <c r="K47" s="61">
        <f>IFERROR(VLOOKUP(E47,benefs_by_dep!$A$1:$S$46,12,FALSE),0)</f>
        <v>10563.510937674504</v>
      </c>
      <c r="L47" s="7">
        <f t="shared" si="3"/>
        <v>1384.8868608119997</v>
      </c>
    </row>
    <row r="48" spans="2:12" ht="15.6" x14ac:dyDescent="0.3">
      <c r="B48" s="3" t="s">
        <v>53</v>
      </c>
      <c r="C48" s="7">
        <v>2333.7219097423454</v>
      </c>
      <c r="D48" s="8">
        <v>100000</v>
      </c>
      <c r="E48" s="9">
        <v>112</v>
      </c>
      <c r="F48" s="9">
        <f>IFERROR(VLOOKUP(E48,benefs_by_dep!$A$1:$D$46,2,FALSE),-1)</f>
        <v>2363.2807788719997</v>
      </c>
      <c r="G48" s="7">
        <f>IFERROR(VLOOKUP(E48,benefs_by_dep!$A$1:$F$46,4,FALSE),"")</f>
        <v>3032.4805968599994</v>
      </c>
      <c r="H48" s="61">
        <f>IFERROR(VLOOKUP(E48,benefs_by_dep!$A$1:$S$46,13,FALSE),0)</f>
        <v>6467.0421188018499</v>
      </c>
      <c r="I48" s="7">
        <f t="shared" si="2"/>
        <v>669.19981798799972</v>
      </c>
      <c r="J48" s="7">
        <f>IFERROR(VLOOKUP(E48,benefs_by_dep!$A$1:$G$46,3,FALSE),"")</f>
        <v>3129.7794395399997</v>
      </c>
      <c r="K48" s="61">
        <f>IFERROR(VLOOKUP(E48,benefs_by_dep!$A$1:$S$46,12,FALSE),0)</f>
        <v>6552.2704609703042</v>
      </c>
      <c r="L48" s="7">
        <f t="shared" si="3"/>
        <v>766.49866066799996</v>
      </c>
    </row>
    <row r="49" spans="2:12" ht="15.6" x14ac:dyDescent="0.3">
      <c r="B49" s="3" t="s">
        <v>54</v>
      </c>
      <c r="C49" s="7">
        <v>196.14561307332863</v>
      </c>
      <c r="D49" s="8">
        <v>100000</v>
      </c>
      <c r="E49" s="9">
        <v>113</v>
      </c>
      <c r="F49" s="9">
        <f>IFERROR(VLOOKUP(E49,benefs_by_dep!$A$1:$D$46,2,FALSE),-1)</f>
        <v>245.409303204</v>
      </c>
      <c r="G49" s="7">
        <f>IFERROR(VLOOKUP(E49,benefs_by_dep!$A$1:$F$46,4,FALSE),"")</f>
        <v>245.409303204</v>
      </c>
      <c r="H49" s="61">
        <f>IFERROR(VLOOKUP(E49,benefs_by_dep!$A$1:$S$46,13,FALSE),0)</f>
        <v>10000</v>
      </c>
      <c r="I49" s="7">
        <f t="shared" si="2"/>
        <v>0</v>
      </c>
      <c r="J49" s="7">
        <f>IFERROR(VLOOKUP(E49,benefs_by_dep!$A$1:$G$46,3,FALSE),"")</f>
        <v>245.409303204</v>
      </c>
      <c r="K49" s="61">
        <f>IFERROR(VLOOKUP(E49,benefs_by_dep!$A$1:$S$46,12,FALSE),0)</f>
        <v>10000</v>
      </c>
      <c r="L49" s="7">
        <f t="shared" si="3"/>
        <v>0</v>
      </c>
    </row>
    <row r="50" spans="2:12" ht="15.6" x14ac:dyDescent="0.3">
      <c r="B50" s="10" t="s">
        <v>55</v>
      </c>
      <c r="C50" s="7">
        <v>6384.7826384168266</v>
      </c>
      <c r="D50" s="8">
        <v>100000</v>
      </c>
      <c r="E50" s="9"/>
      <c r="F50" s="9">
        <f>IFERROR(VLOOKUP(E50,benefs_by_dep!$A$1:$D$46,2,FALSE),-1)</f>
        <v>-1</v>
      </c>
      <c r="G50" s="7" t="str">
        <f>IFERROR(VLOOKUP(E50,benefs_by_dep!$A$1:$F$46,4,FALSE),"")</f>
        <v/>
      </c>
      <c r="H50" s="61">
        <f>IFERROR(VLOOKUP(E50,benefs_by_dep!$A$1:$S$46,13,FALSE),0)</f>
        <v>0</v>
      </c>
      <c r="I50" s="7">
        <f t="shared" si="2"/>
        <v>0</v>
      </c>
      <c r="J50" s="7" t="str">
        <f>IFERROR(VLOOKUP(E50,benefs_by_dep!$A$1:$G$46,3,FALSE),"")</f>
        <v/>
      </c>
      <c r="K50" s="61">
        <f>IFERROR(VLOOKUP(E50,benefs_by_dep!$A$1:$S$46,12,FALSE),0)</f>
        <v>0</v>
      </c>
      <c r="L50" s="7">
        <f t="shared" si="3"/>
        <v>0</v>
      </c>
    </row>
    <row r="51" spans="2:12" ht="15.6" x14ac:dyDescent="0.3">
      <c r="B51" s="3" t="s">
        <v>56</v>
      </c>
      <c r="C51" s="7">
        <v>4372.7395341147394</v>
      </c>
      <c r="D51" s="8">
        <v>100000</v>
      </c>
      <c r="E51" s="9">
        <v>121</v>
      </c>
      <c r="F51" s="9">
        <f>IFERROR(VLOOKUP(E51,benefs_by_dep!$A$1:$D$46,2,FALSE),-1)</f>
        <v>4433.5839314519999</v>
      </c>
      <c r="G51" s="7">
        <f>IFERROR(VLOOKUP(E51,benefs_by_dep!$A$1:$F$46,4,FALSE),"")</f>
        <v>5790.3622377119991</v>
      </c>
      <c r="H51" s="61">
        <f>IFERROR(VLOOKUP(E51,benefs_by_dep!$A$1:$S$46,13,FALSE),0)</f>
        <v>8906.3424188372683</v>
      </c>
      <c r="I51" s="7">
        <f t="shared" si="2"/>
        <v>1356.7783062599992</v>
      </c>
      <c r="J51" s="7">
        <f>IFERROR(VLOOKUP(E51,benefs_by_dep!$A$1:$G$46,3,FALSE),"")</f>
        <v>5882.2555891319998</v>
      </c>
      <c r="K51" s="61">
        <f>IFERROR(VLOOKUP(E51,benefs_by_dep!$A$1:$S$46,12,FALSE),0)</f>
        <v>6363.1920255478954</v>
      </c>
      <c r="L51" s="7">
        <f t="shared" si="3"/>
        <v>1448.67165768</v>
      </c>
    </row>
    <row r="52" spans="2:12" ht="15.6" x14ac:dyDescent="0.3">
      <c r="B52" s="3" t="s">
        <v>57</v>
      </c>
      <c r="C52" s="7">
        <v>1145.6066816204175</v>
      </c>
      <c r="D52" s="8">
        <v>100000</v>
      </c>
      <c r="E52" s="9">
        <v>122</v>
      </c>
      <c r="F52" s="9">
        <f>IFERROR(VLOOKUP(E52,benefs_by_dep!$A$1:$D$46,2,FALSE),-1)</f>
        <v>1139.4775576080001</v>
      </c>
      <c r="G52" s="7">
        <f>IFERROR(VLOOKUP(E52,benefs_by_dep!$A$1:$F$46,4,FALSE),"")</f>
        <v>1608.6741989760003</v>
      </c>
      <c r="H52" s="61">
        <f>IFERROR(VLOOKUP(E52,benefs_by_dep!$A$1:$S$46,13,FALSE),0)</f>
        <v>7241.8184242445832</v>
      </c>
      <c r="I52" s="7">
        <f t="shared" si="2"/>
        <v>469.1966413680002</v>
      </c>
      <c r="J52" s="7">
        <f>IFERROR(VLOOKUP(E52,benefs_by_dep!$A$1:$G$46,3,FALSE),"")</f>
        <v>1595.7010199520003</v>
      </c>
      <c r="K52" s="61">
        <f>IFERROR(VLOOKUP(E52,benefs_by_dep!$A$1:$S$46,12,FALSE),0)</f>
        <v>6331.0134249837001</v>
      </c>
      <c r="L52" s="7">
        <f t="shared" si="3"/>
        <v>456.22346234400015</v>
      </c>
    </row>
    <row r="53" spans="2:12" ht="15.6" x14ac:dyDescent="0.3">
      <c r="B53" s="3" t="s">
        <v>58</v>
      </c>
      <c r="C53" s="7">
        <v>5941.9044387013682</v>
      </c>
      <c r="D53" s="8">
        <v>100000</v>
      </c>
      <c r="E53" s="9">
        <v>123</v>
      </c>
      <c r="F53" s="9">
        <f>IFERROR(VLOOKUP(E53,benefs_by_dep!$A$1:$D$46,2,FALSE),-1)</f>
        <v>6003.3385933560012</v>
      </c>
      <c r="G53" s="7">
        <f>IFERROR(VLOOKUP(E53,benefs_by_dep!$A$1:$F$46,4,FALSE),"")</f>
        <v>7898.5038291120027</v>
      </c>
      <c r="H53" s="61">
        <f>IFERROR(VLOOKUP(E53,benefs_by_dep!$A$1:$S$46,13,FALSE),0)</f>
        <v>10821.826401649509</v>
      </c>
      <c r="I53" s="7">
        <f t="shared" si="2"/>
        <v>1895.1652357560015</v>
      </c>
      <c r="J53" s="7">
        <f>IFERROR(VLOOKUP(E53,benefs_by_dep!$A$1:$G$46,3,FALSE),"")</f>
        <v>7949.3154469560022</v>
      </c>
      <c r="K53" s="61">
        <f>IFERROR(VLOOKUP(E53,benefs_by_dep!$A$1:$S$46,12,FALSE),0)</f>
        <v>9154.6944576235528</v>
      </c>
      <c r="L53" s="7">
        <f t="shared" si="3"/>
        <v>1945.976853600001</v>
      </c>
    </row>
    <row r="54" spans="2:12" ht="15.6" x14ac:dyDescent="0.3">
      <c r="B54" s="3" t="s">
        <v>59</v>
      </c>
      <c r="C54" s="7">
        <v>3483.5460881823165</v>
      </c>
      <c r="D54" s="8">
        <v>100000</v>
      </c>
      <c r="E54" s="9">
        <v>124</v>
      </c>
      <c r="F54" s="9">
        <f>IFERROR(VLOOKUP(E54,benefs_by_dep!$A$1:$D$46,2,FALSE),-1)</f>
        <v>3421.6759675799995</v>
      </c>
      <c r="G54" s="7">
        <f>IFERROR(VLOOKUP(E54,benefs_by_dep!$A$1:$F$46,4,FALSE),"")</f>
        <v>4637.9115010799997</v>
      </c>
      <c r="H54" s="61">
        <f>IFERROR(VLOOKUP(E54,benefs_by_dep!$A$1:$S$46,13,FALSE),0)</f>
        <v>10863.081043459488</v>
      </c>
      <c r="I54" s="7">
        <f t="shared" si="2"/>
        <v>1216.2355335000002</v>
      </c>
      <c r="J54" s="7">
        <f>IFERROR(VLOOKUP(E54,benefs_by_dep!$A$1:$G$46,3,FALSE),"")</f>
        <v>4683.3176276639988</v>
      </c>
      <c r="K54" s="61">
        <f>IFERROR(VLOOKUP(E54,benefs_by_dep!$A$1:$S$46,12,FALSE),0)</f>
        <v>10011.812979264503</v>
      </c>
      <c r="L54" s="7">
        <f t="shared" si="3"/>
        <v>1261.6416600839993</v>
      </c>
    </row>
    <row r="55" spans="2:12" ht="15.6" x14ac:dyDescent="0.3">
      <c r="B55" s="10" t="s">
        <v>60</v>
      </c>
      <c r="C55" s="7">
        <v>14943.796742618842</v>
      </c>
      <c r="D55" s="8">
        <v>100000</v>
      </c>
      <c r="E55" s="9"/>
      <c r="F55" s="9">
        <f>IFERROR(VLOOKUP(E55,benefs_by_dep!$A$1:$D$46,2,FALSE),-1)</f>
        <v>-1</v>
      </c>
      <c r="G55" s="7" t="str">
        <f>IFERROR(VLOOKUP(E55,benefs_by_dep!$A$1:$F$46,4,FALSE),"")</f>
        <v/>
      </c>
      <c r="H55" s="61">
        <f>IFERROR(VLOOKUP(E55,benefs_by_dep!$A$1:$S$46,13,FALSE),0)</f>
        <v>0</v>
      </c>
      <c r="I55" s="7">
        <f t="shared" si="2"/>
        <v>0</v>
      </c>
      <c r="J55" s="7" t="str">
        <f>IFERROR(VLOOKUP(E55,benefs_by_dep!$A$1:$G$46,3,FALSE),"")</f>
        <v/>
      </c>
      <c r="K55" s="61">
        <f>IFERROR(VLOOKUP(E55,benefs_by_dep!$A$1:$S$46,12,FALSE),0)</f>
        <v>0</v>
      </c>
      <c r="L55" s="7">
        <f t="shared" si="3"/>
        <v>0</v>
      </c>
    </row>
    <row r="56" spans="2:12" ht="15.6" x14ac:dyDescent="0.3">
      <c r="B56" s="3" t="s">
        <v>61</v>
      </c>
      <c r="C56" s="7">
        <v>2785.2677056412663</v>
      </c>
      <c r="D56" s="8">
        <v>100000</v>
      </c>
      <c r="E56" s="9">
        <v>131</v>
      </c>
      <c r="F56" s="9">
        <f>IFERROR(VLOOKUP(E56,benefs_by_dep!$A$1:$D$46,2,FALSE),-1)</f>
        <v>2789.2334901600002</v>
      </c>
      <c r="G56" s="7">
        <f>IFERROR(VLOOKUP(E56,benefs_by_dep!$A$1:$F$46,4,FALSE),"")</f>
        <v>3635.7334214760008</v>
      </c>
      <c r="H56" s="61">
        <f>IFERROR(VLOOKUP(E56,benefs_by_dep!$A$1:$S$46,13,FALSE),0)</f>
        <v>14662.26111775913</v>
      </c>
      <c r="I56" s="7">
        <f t="shared" si="2"/>
        <v>846.49993131600058</v>
      </c>
      <c r="J56" s="7">
        <f>IFERROR(VLOOKUP(E56,benefs_by_dep!$A$1:$G$46,3,FALSE),"")</f>
        <v>3706.0048078560012</v>
      </c>
      <c r="K56" s="61">
        <f>IFERROR(VLOOKUP(E56,benefs_by_dep!$A$1:$S$46,12,FALSE),0)</f>
        <v>11968.333993520633</v>
      </c>
      <c r="L56" s="7">
        <f t="shared" si="3"/>
        <v>916.77131769600101</v>
      </c>
    </row>
    <row r="57" spans="2:12" ht="15.6" x14ac:dyDescent="0.3">
      <c r="B57" s="3" t="s">
        <v>62</v>
      </c>
      <c r="C57" s="23">
        <v>3972.6024834451491</v>
      </c>
      <c r="D57" s="8">
        <v>100000</v>
      </c>
      <c r="E57" s="9">
        <v>132</v>
      </c>
      <c r="F57" s="9">
        <f>IFERROR(VLOOKUP(E57,benefs_by_dep!$A$1:$D$46,2,FALSE),-1)</f>
        <v>2646.5285208960004</v>
      </c>
      <c r="G57" s="7">
        <f>IFERROR(VLOOKUP(E57,benefs_by_dep!$A$1:$F$46,4,FALSE),"")</f>
        <v>2646.5285208960004</v>
      </c>
      <c r="H57" s="61">
        <f>IFERROR(VLOOKUP(E57,benefs_by_dep!$A$1:$S$46,13,FALSE),0)</f>
        <v>18181.561481848308</v>
      </c>
      <c r="I57" s="7">
        <f t="shared" si="2"/>
        <v>0</v>
      </c>
      <c r="J57" s="7">
        <f>IFERROR(VLOOKUP(E57,benefs_by_dep!$A$1:$G$46,3,FALSE),"")</f>
        <v>2646.5285208960004</v>
      </c>
      <c r="K57" s="61">
        <f>IFERROR(VLOOKUP(E57,benefs_by_dep!$A$1:$S$46,12,FALSE),0)</f>
        <v>18181.561481848308</v>
      </c>
      <c r="L57" s="7">
        <f t="shared" si="3"/>
        <v>0</v>
      </c>
    </row>
    <row r="58" spans="2:12" ht="15.6" x14ac:dyDescent="0.3">
      <c r="B58" s="3" t="s">
        <v>63</v>
      </c>
      <c r="C58" s="7">
        <v>2889.8373779378876</v>
      </c>
      <c r="D58" s="8">
        <v>100000</v>
      </c>
      <c r="E58" s="9">
        <v>133</v>
      </c>
      <c r="F58" s="9">
        <f>IFERROR(VLOOKUP(E58,benefs_by_dep!$A$1:$D$46,2,FALSE),-1)</f>
        <v>2851.9371887759989</v>
      </c>
      <c r="G58" s="7">
        <f>IFERROR(VLOOKUP(E58,benefs_by_dep!$A$1:$F$46,4,FALSE),"")</f>
        <v>3828.1689103319977</v>
      </c>
      <c r="H58" s="61">
        <f>IFERROR(VLOOKUP(E58,benefs_by_dep!$A$1:$S$46,13,FALSE),0)</f>
        <v>11486.805192034075</v>
      </c>
      <c r="I58" s="7">
        <f t="shared" si="2"/>
        <v>976.23172155599877</v>
      </c>
      <c r="J58" s="7">
        <f>IFERROR(VLOOKUP(E58,benefs_by_dep!$A$1:$G$46,3,FALSE),"")</f>
        <v>3841.1420893559975</v>
      </c>
      <c r="K58" s="61">
        <f>IFERROR(VLOOKUP(E58,benefs_by_dep!$A$1:$S$46,12,FALSE),0)</f>
        <v>10304.151165455833</v>
      </c>
      <c r="L58" s="7">
        <f t="shared" si="3"/>
        <v>989.20490057999859</v>
      </c>
    </row>
    <row r="59" spans="2:12" ht="15.6" x14ac:dyDescent="0.3">
      <c r="B59" s="10" t="s">
        <v>64</v>
      </c>
      <c r="C59" s="7">
        <v>9647.707567024303</v>
      </c>
      <c r="D59" s="8">
        <v>100000</v>
      </c>
      <c r="E59" s="9"/>
      <c r="F59" s="9">
        <f>IFERROR(VLOOKUP(E59,benefs_by_dep!$A$1:$D$46,2,FALSE),-1)</f>
        <v>-1</v>
      </c>
      <c r="G59" s="7" t="str">
        <f>IFERROR(VLOOKUP(E59,benefs_by_dep!$A$1:$F$46,4,FALSE),"")</f>
        <v/>
      </c>
      <c r="H59" s="61">
        <f>IFERROR(VLOOKUP(E59,benefs_by_dep!$A$1:$S$46,13,FALSE),0)</f>
        <v>0</v>
      </c>
      <c r="I59" s="7">
        <f t="shared" si="2"/>
        <v>0</v>
      </c>
      <c r="J59" s="7" t="str">
        <f>IFERROR(VLOOKUP(E59,benefs_by_dep!$A$1:$G$46,3,FALSE),"")</f>
        <v/>
      </c>
      <c r="K59" s="61">
        <f>IFERROR(VLOOKUP(E59,benefs_by_dep!$A$1:$S$46,12,FALSE),0)</f>
        <v>0</v>
      </c>
      <c r="L59" s="7">
        <f t="shared" si="3"/>
        <v>0</v>
      </c>
    </row>
    <row r="60" spans="2:12" ht="15.6" x14ac:dyDescent="0.3">
      <c r="B60" s="3" t="s">
        <v>65</v>
      </c>
      <c r="C60" s="7">
        <v>11389.52193245795</v>
      </c>
      <c r="D60" s="8">
        <v>100000</v>
      </c>
      <c r="E60" s="9">
        <v>141</v>
      </c>
      <c r="F60" s="9">
        <f>IFERROR(VLOOKUP(E60,benefs_by_dep!$A$1:$D$46,2,FALSE),-1)</f>
        <v>11327.747484456</v>
      </c>
      <c r="G60" s="7">
        <f>IFERROR(VLOOKUP(E60,benefs_by_dep!$A$1:$F$46,4,FALSE),"")</f>
        <v>15158.078591292002</v>
      </c>
      <c r="H60" s="61">
        <f>IFERROR(VLOOKUP(E60,benefs_by_dep!$A$1:$S$46,13,FALSE),0)</f>
        <v>15354.101361216415</v>
      </c>
      <c r="I60" s="7">
        <f t="shared" si="2"/>
        <v>3830.3311068360017</v>
      </c>
      <c r="J60" s="7">
        <f>IFERROR(VLOOKUP(E60,benefs_by_dep!$A$1:$G$46,3,FALSE),"")</f>
        <v>15166.727377308</v>
      </c>
      <c r="K60" s="61">
        <f>IFERROR(VLOOKUP(E60,benefs_by_dep!$A$1:$S$46,12,FALSE),0)</f>
        <v>13959.10707597182</v>
      </c>
      <c r="L60" s="7">
        <f t="shared" si="3"/>
        <v>3838.9798928519995</v>
      </c>
    </row>
    <row r="61" spans="2:12" ht="15.6" x14ac:dyDescent="0.3">
      <c r="B61" s="3" t="s">
        <v>66</v>
      </c>
      <c r="C61" s="7">
        <v>1001.6502640944649</v>
      </c>
      <c r="D61" s="8">
        <v>100000</v>
      </c>
      <c r="E61" s="9">
        <v>142</v>
      </c>
      <c r="F61" s="9">
        <f>IFERROR(VLOOKUP(E61,benefs_by_dep!$A$1:$D$46,2,FALSE),-1)</f>
        <v>1029.205535904</v>
      </c>
      <c r="G61" s="7">
        <f>IFERROR(VLOOKUP(E61,benefs_by_dep!$A$1:$F$46,4,FALSE),"")</f>
        <v>1307.0477866680001</v>
      </c>
      <c r="H61" s="61">
        <f>IFERROR(VLOOKUP(E61,benefs_by_dep!$A$1:$S$46,13,FALSE),0)</f>
        <v>7830.2257518744173</v>
      </c>
      <c r="I61" s="7">
        <f t="shared" si="2"/>
        <v>277.84225076400003</v>
      </c>
      <c r="J61" s="7">
        <f>IFERROR(VLOOKUP(E61,benefs_by_dep!$A$1:$G$46,3,FALSE),"")</f>
        <v>1369.7514852840002</v>
      </c>
      <c r="K61" s="61">
        <f>IFERROR(VLOOKUP(E61,benefs_by_dep!$A$1:$S$46,12,FALSE),0)</f>
        <v>4075.4047401823536</v>
      </c>
      <c r="L61" s="7">
        <f t="shared" si="3"/>
        <v>340.54594938000014</v>
      </c>
    </row>
    <row r="62" spans="2:12" ht="15.6" x14ac:dyDescent="0.3">
      <c r="B62" s="3" t="s">
        <v>67</v>
      </c>
      <c r="C62" s="7">
        <v>1722.8019711584482</v>
      </c>
      <c r="D62" s="8">
        <v>100000</v>
      </c>
      <c r="E62" s="9">
        <v>143</v>
      </c>
      <c r="F62" s="9">
        <f>IFERROR(VLOOKUP(E62,benefs_by_dep!$A$1:$D$46,2,FALSE),-1)</f>
        <v>1658.4047185680001</v>
      </c>
      <c r="G62" s="7">
        <f>IFERROR(VLOOKUP(E62,benefs_by_dep!$A$1:$F$46,4,FALSE),"")</f>
        <v>2364.3618771240003</v>
      </c>
      <c r="H62" s="61">
        <f>IFERROR(VLOOKUP(E62,benefs_by_dep!$A$1:$S$46,13,FALSE),0)</f>
        <v>7160.9424798631853</v>
      </c>
      <c r="I62" s="7">
        <f t="shared" si="2"/>
        <v>705.95715855600019</v>
      </c>
      <c r="J62" s="7">
        <f>IFERROR(VLOOKUP(E62,benefs_by_dep!$A$1:$G$46,3,FALSE),"")</f>
        <v>2298.4148837519997</v>
      </c>
      <c r="K62" s="61">
        <f>IFERROR(VLOOKUP(E62,benefs_by_dep!$A$1:$S$46,12,FALSE),0)</f>
        <v>5837.095462803788</v>
      </c>
      <c r="L62" s="7">
        <f t="shared" si="3"/>
        <v>640.01016518399956</v>
      </c>
    </row>
    <row r="63" spans="2:12" ht="15.6" x14ac:dyDescent="0.3">
      <c r="B63" s="11" t="s">
        <v>68</v>
      </c>
      <c r="C63" s="7">
        <v>14113.974167710861</v>
      </c>
      <c r="D63" s="8">
        <v>100000</v>
      </c>
      <c r="E63" s="12"/>
      <c r="F63" s="9">
        <f>IFERROR(VLOOKUP(E63,benefs_by_dep!$A$1:$D$46,2,FALSE),-1)</f>
        <v>-1</v>
      </c>
      <c r="G63" s="7" t="str">
        <f>IFERROR(VLOOKUP(E63,benefs_by_dep!$A$1:$F$46,4,FALSE),"")</f>
        <v/>
      </c>
      <c r="H63" s="7"/>
      <c r="I63" s="7">
        <f t="shared" si="2"/>
        <v>0</v>
      </c>
      <c r="J63" s="7" t="str">
        <f>IFERROR(VLOOKUP(E63,benefs_by_dep!$A$1:$G$46,3,FALSE),"")</f>
        <v/>
      </c>
      <c r="K63" s="61">
        <f>IFERROR(VLOOKUP(E63,benefs_by_dep!$A$1:$S$46,12,FALSE),0)</f>
        <v>0</v>
      </c>
      <c r="L63" s="7">
        <f t="shared" si="3"/>
        <v>0</v>
      </c>
    </row>
    <row r="64" spans="2:12" ht="15.6" x14ac:dyDescent="0.3">
      <c r="B64" s="13" t="s">
        <v>69</v>
      </c>
      <c r="C64" s="14">
        <f>SUM(C9,C13,C17,C21,C26,C30,C34,C38,C42,C46,C50,C55,C59,C63)</f>
        <v>300551.40929315361</v>
      </c>
      <c r="D64" s="15">
        <v>100000</v>
      </c>
      <c r="E64" s="16">
        <f>+D64*C64</f>
        <v>30055140929.315361</v>
      </c>
      <c r="F64" s="14">
        <f>SUM(F5:F63)</f>
        <v>297190.72045731993</v>
      </c>
      <c r="G64" s="14">
        <f>SUM(G5:G63)</f>
        <v>397206.30876732006</v>
      </c>
      <c r="I64" s="14">
        <f>SUM(I5:I63)</f>
        <v>100001.58831000002</v>
      </c>
      <c r="J64" s="14">
        <f>SUM(J5:J63)</f>
        <v>397699.28957023198</v>
      </c>
      <c r="L64" s="14">
        <f>SUM(L5:L63)</f>
        <v>100494.56911291194</v>
      </c>
    </row>
  </sheetData>
  <mergeCells count="3">
    <mergeCell ref="B2:E2"/>
    <mergeCell ref="G3:I3"/>
    <mergeCell ref="J3:L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86-5496-4C9C-BB8E-196D43485AE5}">
  <dimension ref="A1:J2"/>
  <sheetViews>
    <sheetView workbookViewId="0">
      <selection activeCell="I2" sqref="I2"/>
    </sheetView>
  </sheetViews>
  <sheetFormatPr baseColWidth="10" defaultColWidth="11.77734375" defaultRowHeight="14.4" x14ac:dyDescent="0.3"/>
  <cols>
    <col min="1" max="3" width="12.88671875" bestFit="1" customWidth="1"/>
    <col min="4" max="6" width="6.109375" bestFit="1" customWidth="1"/>
    <col min="7" max="7" width="12" bestFit="1" customWidth="1"/>
    <col min="8" max="8" width="6.88671875" bestFit="1" customWidth="1"/>
    <col min="9" max="9" width="19.77734375" bestFit="1" customWidth="1"/>
    <col min="10" max="10" width="21.6640625" bestFit="1" customWidth="1"/>
  </cols>
  <sheetData>
    <row r="1" spans="1:10" x14ac:dyDescent="0.3">
      <c r="A1" s="17" t="s">
        <v>70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t="s">
        <v>78</v>
      </c>
      <c r="J1" t="s">
        <v>81</v>
      </c>
    </row>
    <row r="2" spans="1:10" x14ac:dyDescent="0.3">
      <c r="A2" s="17">
        <v>1.0269999999999999</v>
      </c>
      <c r="B2" s="17">
        <v>1.026</v>
      </c>
      <c r="C2" s="17">
        <v>1.026</v>
      </c>
      <c r="D2" s="17">
        <v>1.0249999999999999</v>
      </c>
      <c r="E2" s="17">
        <v>1.022</v>
      </c>
      <c r="F2" s="17">
        <v>1.087</v>
      </c>
      <c r="G2" s="17">
        <v>1.2709923664122138</v>
      </c>
      <c r="H2" s="17">
        <v>16485</v>
      </c>
      <c r="I2" s="19">
        <f>100000/PNBSF_deps!C64+1</f>
        <v>1.3327217803941869</v>
      </c>
      <c r="J2" s="17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6"/>
  <sheetViews>
    <sheetView workbookViewId="0">
      <selection activeCell="N17" sqref="N17"/>
    </sheetView>
  </sheetViews>
  <sheetFormatPr baseColWidth="10" defaultColWidth="8.88671875" defaultRowHeight="14.4" x14ac:dyDescent="0.3"/>
  <cols>
    <col min="1" max="1" width="11.5546875" bestFit="1" customWidth="1"/>
    <col min="2" max="10" width="8.6640625" customWidth="1"/>
    <col min="11" max="19" width="10.88671875" customWidth="1"/>
  </cols>
  <sheetData>
    <row r="1" spans="1:19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</row>
    <row r="2" spans="1:19" x14ac:dyDescent="0.3">
      <c r="A2" s="5">
        <v>11</v>
      </c>
      <c r="B2" s="5">
        <v>24686.878584420003</v>
      </c>
      <c r="C2" s="5">
        <v>33202.689515424005</v>
      </c>
      <c r="D2" s="5">
        <v>33287.015179080001</v>
      </c>
      <c r="E2" s="5">
        <v>24686.878584420003</v>
      </c>
      <c r="F2" s="5">
        <v>24686.878584420003</v>
      </c>
      <c r="G2" s="5">
        <v>33202.689515424005</v>
      </c>
      <c r="H2" s="5">
        <v>33287.015179080001</v>
      </c>
      <c r="I2" s="5">
        <v>33202.689515424005</v>
      </c>
      <c r="J2" s="5">
        <v>33287.015179080001</v>
      </c>
      <c r="K2" s="5">
        <v>18280.781494981187</v>
      </c>
      <c r="L2" s="5">
        <v>20944.205234181467</v>
      </c>
      <c r="M2" s="5">
        <v>21652.306027306018</v>
      </c>
      <c r="N2" s="5">
        <v>36561.562989962375</v>
      </c>
      <c r="O2" s="5">
        <v>25593.094092973653</v>
      </c>
      <c r="P2" s="5">
        <v>29321.887327854045</v>
      </c>
      <c r="Q2" s="5">
        <v>30313.228438228438</v>
      </c>
      <c r="R2" s="5">
        <v>42914.022175402089</v>
      </c>
      <c r="S2" s="5">
        <v>43870.930466091224</v>
      </c>
    </row>
    <row r="3" spans="1:19" x14ac:dyDescent="0.3">
      <c r="A3" s="5">
        <v>12</v>
      </c>
      <c r="B3" s="5">
        <v>8721.2195988839994</v>
      </c>
      <c r="C3" s="5">
        <v>12111.543717156001</v>
      </c>
      <c r="D3" s="5">
        <v>11816.403894359999</v>
      </c>
      <c r="E3" s="5">
        <v>8721.2195988839994</v>
      </c>
      <c r="F3" s="5">
        <v>8721.2195988839994</v>
      </c>
      <c r="G3" s="5">
        <v>12111.543717156001</v>
      </c>
      <c r="H3" s="5">
        <v>11816.403894359999</v>
      </c>
      <c r="I3" s="5">
        <v>12111.543717156001</v>
      </c>
      <c r="J3" s="5">
        <v>11816.403894359999</v>
      </c>
      <c r="K3" s="5">
        <v>7351.2611699050276</v>
      </c>
      <c r="L3" s="5">
        <v>8740.7892934138254</v>
      </c>
      <c r="M3" s="5">
        <v>11128.937833878366</v>
      </c>
      <c r="N3" s="5">
        <v>14702.522339810055</v>
      </c>
      <c r="O3" s="5">
        <v>10291.765637867038</v>
      </c>
      <c r="P3" s="5">
        <v>12237.105010779354</v>
      </c>
      <c r="Q3" s="5">
        <v>15580.51296742971</v>
      </c>
      <c r="R3" s="5">
        <v>17530.564250056679</v>
      </c>
      <c r="S3" s="5">
        <v>21006.187611311125</v>
      </c>
    </row>
    <row r="4" spans="1:19" x14ac:dyDescent="0.3">
      <c r="A4" s="5">
        <v>13</v>
      </c>
      <c r="B4" s="5">
        <v>4717.9127717279989</v>
      </c>
      <c r="C4" s="5">
        <v>6326.5869707039992</v>
      </c>
      <c r="D4" s="5">
        <v>6356.8577217599986</v>
      </c>
      <c r="E4" s="5">
        <v>4717.9127717279989</v>
      </c>
      <c r="F4" s="5">
        <v>4717.9127717279989</v>
      </c>
      <c r="G4" s="5">
        <v>6326.5869707039992</v>
      </c>
      <c r="H4" s="5">
        <v>6356.8577217599986</v>
      </c>
      <c r="I4" s="5">
        <v>6326.5869707039992</v>
      </c>
      <c r="J4" s="5">
        <v>6356.8577217599986</v>
      </c>
      <c r="K4" s="5">
        <v>8995.947472173415</v>
      </c>
      <c r="L4" s="5">
        <v>9057.7227274510278</v>
      </c>
      <c r="M4" s="5">
        <v>9410.8290660586608</v>
      </c>
      <c r="N4" s="5">
        <v>17991.89494434683</v>
      </c>
      <c r="O4" s="5">
        <v>12594.32646104278</v>
      </c>
      <c r="P4" s="5">
        <v>12680.811818431439</v>
      </c>
      <c r="Q4" s="5">
        <v>13175.160692482126</v>
      </c>
      <c r="R4" s="5">
        <v>19389.341341426101</v>
      </c>
      <c r="S4" s="5">
        <v>19851.744836795864</v>
      </c>
    </row>
    <row r="5" spans="1:19" x14ac:dyDescent="0.3">
      <c r="A5" s="5">
        <v>14</v>
      </c>
      <c r="B5" s="5">
        <v>5927.661715715999</v>
      </c>
      <c r="C5" s="5">
        <v>7927.6934819159997</v>
      </c>
      <c r="D5" s="5">
        <v>8375.268158244</v>
      </c>
      <c r="E5" s="5">
        <v>5927.661715715999</v>
      </c>
      <c r="F5" s="5">
        <v>5927.661715715999</v>
      </c>
      <c r="G5" s="5">
        <v>7927.6934819159997</v>
      </c>
      <c r="H5" s="5">
        <v>8375.268158244</v>
      </c>
      <c r="I5" s="5">
        <v>7927.6934819159997</v>
      </c>
      <c r="J5" s="5">
        <v>8375.268158244</v>
      </c>
      <c r="K5" s="5">
        <v>10700.038560997515</v>
      </c>
      <c r="L5" s="5">
        <v>10738.266501479093</v>
      </c>
      <c r="M5" s="5">
        <v>11200.861408895222</v>
      </c>
      <c r="N5" s="5">
        <v>21400.077121995029</v>
      </c>
      <c r="O5" s="5">
        <v>14980.05398539652</v>
      </c>
      <c r="P5" s="5">
        <v>15033.573102070732</v>
      </c>
      <c r="Q5" s="5">
        <v>15681.205972453306</v>
      </c>
      <c r="R5" s="5">
        <v>23034.161051061506</v>
      </c>
      <c r="S5" s="5">
        <v>23254.242170975234</v>
      </c>
    </row>
    <row r="6" spans="1:19" x14ac:dyDescent="0.3">
      <c r="A6" s="5">
        <v>21</v>
      </c>
      <c r="B6" s="5">
        <v>9932.0496411239983</v>
      </c>
      <c r="C6" s="5">
        <v>13325.617054151995</v>
      </c>
      <c r="D6" s="5">
        <v>13325.617054151995</v>
      </c>
      <c r="E6" s="5">
        <v>9932.0496411239983</v>
      </c>
      <c r="F6" s="5">
        <v>9932.0496411239983</v>
      </c>
      <c r="G6" s="5">
        <v>13325.617054151995</v>
      </c>
      <c r="H6" s="5">
        <v>13325.617054151995</v>
      </c>
      <c r="I6" s="5">
        <v>13325.617054151995</v>
      </c>
      <c r="J6" s="5">
        <v>13325.617054151995</v>
      </c>
      <c r="K6" s="5">
        <v>9766.3477430977964</v>
      </c>
      <c r="L6" s="5">
        <v>10311.69857677754</v>
      </c>
      <c r="M6" s="5">
        <v>13060.269211587789</v>
      </c>
      <c r="N6" s="5">
        <v>19532.695486195593</v>
      </c>
      <c r="O6" s="5">
        <v>13672.886840336918</v>
      </c>
      <c r="P6" s="5">
        <v>14436.378007488556</v>
      </c>
      <c r="Q6" s="5">
        <v>18284.376896222908</v>
      </c>
      <c r="R6" s="5">
        <v>21715.579428536701</v>
      </c>
      <c r="S6" s="5">
        <v>25563.578317271058</v>
      </c>
    </row>
    <row r="7" spans="1:19" x14ac:dyDescent="0.3">
      <c r="A7" s="5">
        <v>22</v>
      </c>
      <c r="B7" s="5">
        <v>2006.5183557119999</v>
      </c>
      <c r="C7" s="5">
        <v>2648.6907174000003</v>
      </c>
      <c r="D7" s="5">
        <v>2648.6907174000003</v>
      </c>
      <c r="E7" s="5">
        <v>2006.5183557119999</v>
      </c>
      <c r="F7" s="5">
        <v>2006.5183557119999</v>
      </c>
      <c r="G7" s="5">
        <v>2648.6907174000003</v>
      </c>
      <c r="H7" s="5">
        <v>2648.6907174000003</v>
      </c>
      <c r="I7" s="5">
        <v>2648.6907174000003</v>
      </c>
      <c r="J7" s="5">
        <v>2648.6907174000003</v>
      </c>
      <c r="K7" s="5">
        <v>20584.440852490421</v>
      </c>
      <c r="L7" s="5">
        <v>19527.486232588268</v>
      </c>
      <c r="M7" s="5">
        <v>22207.952704891479</v>
      </c>
      <c r="N7" s="5">
        <v>41168.881704980842</v>
      </c>
      <c r="O7" s="5">
        <v>28818.217193486591</v>
      </c>
      <c r="P7" s="5">
        <v>27338.48072562358</v>
      </c>
      <c r="Q7" s="5">
        <v>31091.13378684807</v>
      </c>
      <c r="R7" s="5">
        <v>42932.244897959172</v>
      </c>
      <c r="S7" s="5">
        <v>46684.897959183654</v>
      </c>
    </row>
    <row r="8" spans="1:19" x14ac:dyDescent="0.3">
      <c r="A8" s="5">
        <v>23</v>
      </c>
      <c r="B8" s="5">
        <v>4742.7780315240007</v>
      </c>
      <c r="C8" s="5">
        <v>6175.2332154239994</v>
      </c>
      <c r="D8" s="5">
        <v>6312.5326934280029</v>
      </c>
      <c r="E8" s="5">
        <v>4742.7780315240007</v>
      </c>
      <c r="F8" s="5">
        <v>4742.7780315240007</v>
      </c>
      <c r="G8" s="5">
        <v>6175.2332154239994</v>
      </c>
      <c r="H8" s="5">
        <v>6312.5326934280029</v>
      </c>
      <c r="I8" s="5">
        <v>6175.2332154239994</v>
      </c>
      <c r="J8" s="5">
        <v>6312.5326934280029</v>
      </c>
      <c r="K8" s="5">
        <v>10930.474022849219</v>
      </c>
      <c r="L8" s="5">
        <v>11208.278338816213</v>
      </c>
      <c r="M8" s="5">
        <v>11812.763766651413</v>
      </c>
      <c r="N8" s="5">
        <v>21860.948045698438</v>
      </c>
      <c r="O8" s="5">
        <v>15302.663631988908</v>
      </c>
      <c r="P8" s="5">
        <v>15691.589674342706</v>
      </c>
      <c r="Q8" s="5">
        <v>16537.869273311979</v>
      </c>
      <c r="R8" s="5">
        <v>24086.545825995287</v>
      </c>
      <c r="S8" s="5">
        <v>24750.232612623422</v>
      </c>
    </row>
    <row r="9" spans="1:19" x14ac:dyDescent="0.3">
      <c r="A9" s="5">
        <v>31</v>
      </c>
      <c r="B9" s="5">
        <v>1791.3798035639998</v>
      </c>
      <c r="C9" s="5">
        <v>2430.3088704960001</v>
      </c>
      <c r="D9" s="5">
        <v>2511.3912393959999</v>
      </c>
      <c r="E9" s="5">
        <v>1791.3798035639998</v>
      </c>
      <c r="F9" s="5">
        <v>1791.3798035639998</v>
      </c>
      <c r="G9" s="5">
        <v>2430.3088704960001</v>
      </c>
      <c r="H9" s="5">
        <v>2511.3912393959999</v>
      </c>
      <c r="I9" s="5">
        <v>2430.3088704960001</v>
      </c>
      <c r="J9" s="5">
        <v>2511.3912393959999</v>
      </c>
      <c r="K9" s="5">
        <v>5526.2116916772748</v>
      </c>
      <c r="L9" s="5">
        <v>5533.9262039335299</v>
      </c>
      <c r="M9" s="5">
        <v>12883.496058776504</v>
      </c>
      <c r="N9" s="5">
        <v>11052.42338335455</v>
      </c>
      <c r="O9" s="5">
        <v>7736.6963683481854</v>
      </c>
      <c r="P9" s="5">
        <v>7747.4966855069424</v>
      </c>
      <c r="Q9" s="5">
        <v>18036.894482287105</v>
      </c>
      <c r="R9" s="5">
        <v>11820.865356818884</v>
      </c>
      <c r="S9" s="5">
        <v>21978.751035498142</v>
      </c>
    </row>
    <row r="10" spans="1:19" x14ac:dyDescent="0.3">
      <c r="A10" s="5">
        <v>32</v>
      </c>
      <c r="B10" s="5">
        <v>3341.6746969320002</v>
      </c>
      <c r="C10" s="5">
        <v>4571.9645077080004</v>
      </c>
      <c r="D10" s="5">
        <v>4483.3144510440006</v>
      </c>
      <c r="E10" s="5">
        <v>3341.6746969320002</v>
      </c>
      <c r="F10" s="5">
        <v>3341.6746969320002</v>
      </c>
      <c r="G10" s="5">
        <v>4571.9645077080004</v>
      </c>
      <c r="H10" s="5">
        <v>4483.3144510440006</v>
      </c>
      <c r="I10" s="5">
        <v>4571.9645077080004</v>
      </c>
      <c r="J10" s="5">
        <v>4483.3144510440006</v>
      </c>
      <c r="K10" s="5">
        <v>4374.5791634824309</v>
      </c>
      <c r="L10" s="5">
        <v>5029.7817816734814</v>
      </c>
      <c r="M10" s="5">
        <v>7263.0988540079443</v>
      </c>
      <c r="N10" s="5">
        <v>8749.1583269648618</v>
      </c>
      <c r="O10" s="5">
        <v>6124.4108288754032</v>
      </c>
      <c r="P10" s="5">
        <v>7041.6944943428743</v>
      </c>
      <c r="Q10" s="5">
        <v>10168.338395611123</v>
      </c>
      <c r="R10" s="5">
        <v>10239.099127666164</v>
      </c>
      <c r="S10" s="5">
        <v>13428.966366270439</v>
      </c>
    </row>
    <row r="11" spans="1:19" x14ac:dyDescent="0.3">
      <c r="A11" s="5">
        <v>33</v>
      </c>
      <c r="B11" s="5">
        <v>7227.1418146199994</v>
      </c>
      <c r="C11" s="5">
        <v>9697.4513204399991</v>
      </c>
      <c r="D11" s="5">
        <v>10332.055994363998</v>
      </c>
      <c r="E11" s="5">
        <v>7227.1418146199994</v>
      </c>
      <c r="F11" s="5">
        <v>7227.1418146199994</v>
      </c>
      <c r="G11" s="5">
        <v>9697.4513204399991</v>
      </c>
      <c r="H11" s="5">
        <v>10332.055994363998</v>
      </c>
      <c r="I11" s="5">
        <v>9697.4513204399991</v>
      </c>
      <c r="J11" s="5">
        <v>10332.055994363998</v>
      </c>
      <c r="K11" s="5">
        <v>7657.3745928129138</v>
      </c>
      <c r="L11" s="5">
        <v>8309.3915589022672</v>
      </c>
      <c r="M11" s="5">
        <v>9369.6701937682574</v>
      </c>
      <c r="N11" s="5">
        <v>15314.749185625828</v>
      </c>
      <c r="O11" s="5">
        <v>10720.32442993808</v>
      </c>
      <c r="P11" s="5">
        <v>11633.148182463176</v>
      </c>
      <c r="Q11" s="5">
        <v>13117.538271275558</v>
      </c>
      <c r="R11" s="5">
        <v>17339.89836673902</v>
      </c>
      <c r="S11" s="5">
        <v>18473.774449255507</v>
      </c>
    </row>
    <row r="12" spans="1:19" x14ac:dyDescent="0.3">
      <c r="A12" s="5">
        <v>41</v>
      </c>
      <c r="B12" s="5">
        <v>6156.8545451399978</v>
      </c>
      <c r="C12" s="5">
        <v>8183.9137676399969</v>
      </c>
      <c r="D12" s="5">
        <v>8006.6136543119983</v>
      </c>
      <c r="E12" s="5">
        <v>6156.8545451399978</v>
      </c>
      <c r="F12" s="5">
        <v>6156.8545451399978</v>
      </c>
      <c r="G12" s="5">
        <v>8183.9137676399969</v>
      </c>
      <c r="H12" s="5">
        <v>8006.6136543119983</v>
      </c>
      <c r="I12" s="5">
        <v>8183.9137676399969</v>
      </c>
      <c r="J12" s="5">
        <v>8006.6136543119983</v>
      </c>
      <c r="K12" s="5">
        <v>9951.1413741336801</v>
      </c>
      <c r="L12" s="5">
        <v>10345.460036807463</v>
      </c>
      <c r="M12" s="5">
        <v>13536.059904064383</v>
      </c>
      <c r="N12" s="5">
        <v>19902.28274826736</v>
      </c>
      <c r="O12" s="5">
        <v>13931.597923787154</v>
      </c>
      <c r="P12" s="5">
        <v>14483.644051530451</v>
      </c>
      <c r="Q12" s="5">
        <v>18950.483865690134</v>
      </c>
      <c r="R12" s="5">
        <v>21970.004702216225</v>
      </c>
      <c r="S12" s="5">
        <v>26602.624039291448</v>
      </c>
    </row>
    <row r="13" spans="1:19" x14ac:dyDescent="0.3">
      <c r="A13" s="5">
        <v>42</v>
      </c>
      <c r="B13" s="5">
        <v>7193.627768807999</v>
      </c>
      <c r="C13" s="5">
        <v>9630.4232288159983</v>
      </c>
      <c r="D13" s="5">
        <v>9576.3683162159978</v>
      </c>
      <c r="E13" s="5">
        <v>7193.627768807999</v>
      </c>
      <c r="F13" s="5">
        <v>7193.627768807999</v>
      </c>
      <c r="G13" s="5">
        <v>9630.4232288159983</v>
      </c>
      <c r="H13" s="5">
        <v>9576.3683162159978</v>
      </c>
      <c r="I13" s="5">
        <v>9630.4232288159983</v>
      </c>
      <c r="J13" s="5">
        <v>9576.3683162159978</v>
      </c>
      <c r="K13" s="5">
        <v>8909.1920678636961</v>
      </c>
      <c r="L13" s="5">
        <v>10066.587911817034</v>
      </c>
      <c r="M13" s="5">
        <v>10185.23988808489</v>
      </c>
      <c r="N13" s="5">
        <v>17818.384135727392</v>
      </c>
      <c r="O13" s="5">
        <v>12472.868895009175</v>
      </c>
      <c r="P13" s="5">
        <v>14093.223076543845</v>
      </c>
      <c r="Q13" s="5">
        <v>14259.335843318846</v>
      </c>
      <c r="R13" s="5">
        <v>20748.113514303735</v>
      </c>
      <c r="S13" s="5">
        <v>20951.790575714997</v>
      </c>
    </row>
    <row r="14" spans="1:19" x14ac:dyDescent="0.3">
      <c r="A14" s="5">
        <v>43</v>
      </c>
      <c r="B14" s="5">
        <v>1938.4091658360001</v>
      </c>
      <c r="C14" s="5">
        <v>2768.6926233720001</v>
      </c>
      <c r="D14" s="5">
        <v>2741.6651670720003</v>
      </c>
      <c r="E14" s="5">
        <v>1938.4091658360001</v>
      </c>
      <c r="F14" s="5">
        <v>1938.4091658360001</v>
      </c>
      <c r="G14" s="5">
        <v>2768.6926233720001</v>
      </c>
      <c r="H14" s="5">
        <v>2741.6651670720003</v>
      </c>
      <c r="I14" s="5">
        <v>2768.6926233720001</v>
      </c>
      <c r="J14" s="5">
        <v>2741.6651670720003</v>
      </c>
      <c r="K14" s="5">
        <v>4885.3473577062759</v>
      </c>
      <c r="L14" s="5">
        <v>5600.0033559344529</v>
      </c>
      <c r="M14" s="5">
        <v>10645.898754313399</v>
      </c>
      <c r="N14" s="5">
        <v>9770.6947154125519</v>
      </c>
      <c r="O14" s="5">
        <v>6839.4863007887861</v>
      </c>
      <c r="P14" s="5">
        <v>7840.0046983082357</v>
      </c>
      <c r="Q14" s="5">
        <v>14904.25825603876</v>
      </c>
      <c r="R14" s="5">
        <v>11260.320126799978</v>
      </c>
      <c r="S14" s="5">
        <v>18358.29130507951</v>
      </c>
    </row>
    <row r="15" spans="1:19" x14ac:dyDescent="0.3">
      <c r="A15" s="5">
        <v>51</v>
      </c>
      <c r="B15" s="5">
        <v>1240.0196950439999</v>
      </c>
      <c r="C15" s="5">
        <v>1543.8083038559998</v>
      </c>
      <c r="D15" s="5">
        <v>1617.3229849919999</v>
      </c>
      <c r="E15" s="5">
        <v>1240.0196950439999</v>
      </c>
      <c r="F15" s="5">
        <v>1240.0196950439999</v>
      </c>
      <c r="G15" s="5">
        <v>1543.8083038559998</v>
      </c>
      <c r="H15" s="5">
        <v>1617.3229849919999</v>
      </c>
      <c r="I15" s="5">
        <v>1543.8083038559998</v>
      </c>
      <c r="J15" s="5">
        <v>1617.3229849919999</v>
      </c>
      <c r="K15" s="5">
        <v>3222.505384629967</v>
      </c>
      <c r="L15" s="5">
        <v>3624.0623561566008</v>
      </c>
      <c r="M15" s="5">
        <v>18385.898786939495</v>
      </c>
      <c r="N15" s="5">
        <v>6445.010769259934</v>
      </c>
      <c r="O15" s="5">
        <v>4511.5075384819538</v>
      </c>
      <c r="P15" s="5">
        <v>5073.6872986192411</v>
      </c>
      <c r="Q15" s="5">
        <v>25740.25830171529</v>
      </c>
      <c r="R15" s="5">
        <v>7662.0722259095583</v>
      </c>
      <c r="S15" s="5">
        <v>28210.989368674229</v>
      </c>
    </row>
    <row r="16" spans="1:19" x14ac:dyDescent="0.3">
      <c r="A16" s="5">
        <v>52</v>
      </c>
      <c r="B16" s="5">
        <v>23423.074727832023</v>
      </c>
      <c r="C16" s="5">
        <v>31311.848672676027</v>
      </c>
      <c r="D16" s="5">
        <v>31342.119423732034</v>
      </c>
      <c r="E16" s="5">
        <v>23423.074727832023</v>
      </c>
      <c r="F16" s="5">
        <v>23423.074727832023</v>
      </c>
      <c r="G16" s="5">
        <v>31311.848672676027</v>
      </c>
      <c r="H16" s="5">
        <v>31342.119423732034</v>
      </c>
      <c r="I16" s="5">
        <v>31311.848672676027</v>
      </c>
      <c r="J16" s="5">
        <v>31342.119423732034</v>
      </c>
      <c r="K16" s="5">
        <v>11067.387680357871</v>
      </c>
      <c r="L16" s="5">
        <v>13718.095454159122</v>
      </c>
      <c r="M16" s="5">
        <v>15061.504026200279</v>
      </c>
      <c r="N16" s="5">
        <v>22134.775360715743</v>
      </c>
      <c r="O16" s="5">
        <v>15494.342752501037</v>
      </c>
      <c r="P16" s="5">
        <v>19205.333635822783</v>
      </c>
      <c r="Q16" s="5">
        <v>21086.1056366804</v>
      </c>
      <c r="R16" s="5">
        <v>27484.380056519309</v>
      </c>
      <c r="S16" s="5">
        <v>29357.156013784788</v>
      </c>
    </row>
    <row r="17" spans="1:19" x14ac:dyDescent="0.3">
      <c r="A17" s="5">
        <v>53</v>
      </c>
      <c r="B17" s="5">
        <v>1318.9398674400002</v>
      </c>
      <c r="C17" s="5">
        <v>1633.5394587720002</v>
      </c>
      <c r="D17" s="5">
        <v>1633.5394587720002</v>
      </c>
      <c r="E17" s="5">
        <v>1318.9398674400002</v>
      </c>
      <c r="F17" s="5">
        <v>1318.9398674400002</v>
      </c>
      <c r="G17" s="5">
        <v>1633.5394587720002</v>
      </c>
      <c r="H17" s="5">
        <v>1633.5394587720002</v>
      </c>
      <c r="I17" s="5">
        <v>1633.5394587720002</v>
      </c>
      <c r="J17" s="5">
        <v>1633.5394587720002</v>
      </c>
      <c r="K17" s="5">
        <v>5592.2441629408841</v>
      </c>
      <c r="L17" s="5">
        <v>6441.1236788801316</v>
      </c>
      <c r="M17" s="5">
        <v>6441.1236788801316</v>
      </c>
      <c r="N17" s="5">
        <v>11184.488325881768</v>
      </c>
      <c r="O17" s="5">
        <v>7829.1418281172364</v>
      </c>
      <c r="P17" s="5">
        <v>9017.573150432183</v>
      </c>
      <c r="Q17" s="5">
        <v>9017.573150432183</v>
      </c>
      <c r="R17" s="5">
        <v>13532.819926598879</v>
      </c>
      <c r="S17" s="5">
        <v>13532.819926598879</v>
      </c>
    </row>
    <row r="18" spans="1:19" x14ac:dyDescent="0.3">
      <c r="A18" s="5">
        <v>54</v>
      </c>
      <c r="B18" s="5">
        <v>6365.506507776</v>
      </c>
      <c r="C18" s="5">
        <v>8549.3249768160003</v>
      </c>
      <c r="D18" s="5">
        <v>8566.6225488480013</v>
      </c>
      <c r="E18" s="5">
        <v>6365.506507776</v>
      </c>
      <c r="F18" s="5">
        <v>6365.506507776</v>
      </c>
      <c r="G18" s="5">
        <v>8549.3249768160003</v>
      </c>
      <c r="H18" s="5">
        <v>8566.6225488480013</v>
      </c>
      <c r="I18" s="5">
        <v>8549.3249768160003</v>
      </c>
      <c r="J18" s="5">
        <v>8566.6225488480013</v>
      </c>
      <c r="K18" s="5">
        <v>9770.0295591320209</v>
      </c>
      <c r="L18" s="5">
        <v>10211.699021541623</v>
      </c>
      <c r="M18" s="5">
        <v>11011.933405703632</v>
      </c>
      <c r="N18" s="5">
        <v>19540.059118264042</v>
      </c>
      <c r="O18" s="5">
        <v>13678.04138278483</v>
      </c>
      <c r="P18" s="5">
        <v>14296.378630158273</v>
      </c>
      <c r="Q18" s="5">
        <v>15416.706767985086</v>
      </c>
      <c r="R18" s="5">
        <v>21570.77595491413</v>
      </c>
      <c r="S18" s="5">
        <v>22676.415758920142</v>
      </c>
    </row>
    <row r="19" spans="1:19" x14ac:dyDescent="0.3">
      <c r="A19" s="5">
        <v>61</v>
      </c>
      <c r="B19" s="5">
        <v>14710.503914963991</v>
      </c>
      <c r="C19" s="5">
        <v>19665.177203879983</v>
      </c>
      <c r="D19" s="5">
        <v>19584.094834979987</v>
      </c>
      <c r="E19" s="5">
        <v>14710.503914963991</v>
      </c>
      <c r="F19" s="5">
        <v>14710.503914963991</v>
      </c>
      <c r="G19" s="5">
        <v>19665.177203879983</v>
      </c>
      <c r="H19" s="5">
        <v>19584.094834979987</v>
      </c>
      <c r="I19" s="5">
        <v>19665.177203879983</v>
      </c>
      <c r="J19" s="5">
        <v>19584.094834979987</v>
      </c>
      <c r="K19" s="5">
        <v>9348.4959265557882</v>
      </c>
      <c r="L19" s="5">
        <v>9918.9881739447792</v>
      </c>
      <c r="M19" s="5">
        <v>11690.678499961452</v>
      </c>
      <c r="N19" s="5">
        <v>18696.991853111576</v>
      </c>
      <c r="O19" s="5">
        <v>13087.894297178109</v>
      </c>
      <c r="P19" s="5">
        <v>13886.583443522693</v>
      </c>
      <c r="Q19" s="5">
        <v>16366.949899946034</v>
      </c>
      <c r="R19" s="5">
        <v>20879.710660270601</v>
      </c>
      <c r="S19" s="5">
        <v>23389.030168929992</v>
      </c>
    </row>
    <row r="20" spans="1:19" x14ac:dyDescent="0.3">
      <c r="A20" s="5">
        <v>62</v>
      </c>
      <c r="B20" s="5">
        <v>12446.684175276001</v>
      </c>
      <c r="C20" s="5">
        <v>16507.289209788003</v>
      </c>
      <c r="D20" s="5">
        <v>16597.020364704003</v>
      </c>
      <c r="E20" s="5">
        <v>12446.684175276001</v>
      </c>
      <c r="F20" s="5">
        <v>12446.684175276001</v>
      </c>
      <c r="G20" s="5">
        <v>16507.289209788003</v>
      </c>
      <c r="H20" s="5">
        <v>16597.020364704003</v>
      </c>
      <c r="I20" s="5">
        <v>16507.289209788003</v>
      </c>
      <c r="J20" s="5">
        <v>16597.020364704003</v>
      </c>
      <c r="K20" s="5">
        <v>7282.8414584080492</v>
      </c>
      <c r="L20" s="5">
        <v>7976.1158121997087</v>
      </c>
      <c r="M20" s="5">
        <v>8128.5937686360894</v>
      </c>
      <c r="N20" s="5">
        <v>14565.682916816098</v>
      </c>
      <c r="O20" s="5">
        <v>10195.978041771265</v>
      </c>
      <c r="P20" s="5">
        <v>11166.562137079589</v>
      </c>
      <c r="Q20" s="5">
        <v>11380.031276090522</v>
      </c>
      <c r="R20" s="5">
        <v>16657.907589345734</v>
      </c>
      <c r="S20" s="5">
        <v>16841.687979494105</v>
      </c>
    </row>
    <row r="21" spans="1:19" x14ac:dyDescent="0.3">
      <c r="A21" s="5">
        <v>63</v>
      </c>
      <c r="B21" s="5">
        <v>1383.8057625599999</v>
      </c>
      <c r="C21" s="5">
        <v>1825.9749476279999</v>
      </c>
      <c r="D21" s="5">
        <v>1790.298705312</v>
      </c>
      <c r="E21" s="5">
        <v>1383.8057625599999</v>
      </c>
      <c r="F21" s="5">
        <v>1383.8057625599999</v>
      </c>
      <c r="G21" s="5">
        <v>1825.9749476279999</v>
      </c>
      <c r="H21" s="5">
        <v>1790.298705312</v>
      </c>
      <c r="I21" s="5">
        <v>1825.9749476279999</v>
      </c>
      <c r="J21" s="5">
        <v>1790.298705312</v>
      </c>
      <c r="K21" s="5">
        <v>7952.4583489427241</v>
      </c>
      <c r="L21" s="5">
        <v>8641.6893743714336</v>
      </c>
      <c r="M21" s="5">
        <v>10606.800104082713</v>
      </c>
      <c r="N21" s="5">
        <v>15904.916697885448</v>
      </c>
      <c r="O21" s="5">
        <v>11133.441688519812</v>
      </c>
      <c r="P21" s="5">
        <v>12098.365124120008</v>
      </c>
      <c r="Q21" s="5">
        <v>14849.520145715795</v>
      </c>
      <c r="R21" s="5">
        <v>18125.094956356053</v>
      </c>
      <c r="S21" s="5">
        <v>20996.347855043503</v>
      </c>
    </row>
    <row r="22" spans="1:19" x14ac:dyDescent="0.3">
      <c r="A22" s="5">
        <v>71</v>
      </c>
      <c r="B22" s="5">
        <v>15656.464885464004</v>
      </c>
      <c r="C22" s="5">
        <v>20837.087709048003</v>
      </c>
      <c r="D22" s="5">
        <v>20838.1688073</v>
      </c>
      <c r="E22" s="5">
        <v>15656.464885464004</v>
      </c>
      <c r="F22" s="5">
        <v>15656.464885464004</v>
      </c>
      <c r="G22" s="5">
        <v>20837.087709048003</v>
      </c>
      <c r="H22" s="5">
        <v>20838.1688073</v>
      </c>
      <c r="I22" s="5">
        <v>20837.087709048003</v>
      </c>
      <c r="J22" s="5">
        <v>20838.1688073</v>
      </c>
      <c r="K22" s="5">
        <v>11616.790294396857</v>
      </c>
      <c r="L22" s="5">
        <v>11372.801316703109</v>
      </c>
      <c r="M22" s="5">
        <v>12363.61184631474</v>
      </c>
      <c r="N22" s="5">
        <v>23233.580588793713</v>
      </c>
      <c r="O22" s="5">
        <v>16263.506412155599</v>
      </c>
      <c r="P22" s="5">
        <v>15921.921843384349</v>
      </c>
      <c r="Q22" s="5">
        <v>17309.05658484063</v>
      </c>
      <c r="R22" s="5">
        <v>24650.486596079973</v>
      </c>
      <c r="S22" s="5">
        <v>26037.16849370992</v>
      </c>
    </row>
    <row r="23" spans="1:19" x14ac:dyDescent="0.3">
      <c r="A23" s="5">
        <v>72</v>
      </c>
      <c r="B23" s="5">
        <v>9016.3594216800011</v>
      </c>
      <c r="C23" s="5">
        <v>12214.248051095999</v>
      </c>
      <c r="D23" s="5">
        <v>11951.54117586</v>
      </c>
      <c r="E23" s="5">
        <v>9016.3594216800011</v>
      </c>
      <c r="F23" s="5">
        <v>9016.3594216800011</v>
      </c>
      <c r="G23" s="5">
        <v>12214.248051095999</v>
      </c>
      <c r="H23" s="5">
        <v>11951.54117586</v>
      </c>
      <c r="I23" s="5">
        <v>12214.248051095999</v>
      </c>
      <c r="J23" s="5">
        <v>11951.54117586</v>
      </c>
      <c r="K23" s="5">
        <v>6729.4923993092907</v>
      </c>
      <c r="L23" s="5">
        <v>7703.6740544682552</v>
      </c>
      <c r="M23" s="5">
        <v>9425.5704112124622</v>
      </c>
      <c r="N23" s="5">
        <v>13458.984798618581</v>
      </c>
      <c r="O23" s="5">
        <v>9421.2893590330041</v>
      </c>
      <c r="P23" s="5">
        <v>10785.143676255557</v>
      </c>
      <c r="Q23" s="5">
        <v>13195.798575697443</v>
      </c>
      <c r="R23" s="5">
        <v>15752.745606706918</v>
      </c>
      <c r="S23" s="5">
        <v>18272.593384402964</v>
      </c>
    </row>
    <row r="24" spans="1:19" x14ac:dyDescent="0.3">
      <c r="A24" s="5">
        <v>73</v>
      </c>
      <c r="B24" s="5">
        <v>14628.340447812001</v>
      </c>
      <c r="C24" s="5">
        <v>19686.799168919999</v>
      </c>
      <c r="D24" s="5">
        <v>19460.849634251997</v>
      </c>
      <c r="E24" s="5">
        <v>14628.340447812001</v>
      </c>
      <c r="F24" s="5">
        <v>14628.340447812001</v>
      </c>
      <c r="G24" s="5">
        <v>19686.799168919999</v>
      </c>
      <c r="H24" s="5">
        <v>19460.849634251997</v>
      </c>
      <c r="I24" s="5">
        <v>19686.799168919999</v>
      </c>
      <c r="J24" s="5">
        <v>19460.849634251997</v>
      </c>
      <c r="K24" s="5">
        <v>7447.7029801665894</v>
      </c>
      <c r="L24" s="5">
        <v>8737.2406030294624</v>
      </c>
      <c r="M24" s="5">
        <v>10804.30870996757</v>
      </c>
      <c r="N24" s="5">
        <v>14895.405960333179</v>
      </c>
      <c r="O24" s="5">
        <v>10426.784172233221</v>
      </c>
      <c r="P24" s="5">
        <v>12232.136844241242</v>
      </c>
      <c r="Q24" s="5">
        <v>15126.032193954594</v>
      </c>
      <c r="R24" s="5">
        <v>17766.176878542952</v>
      </c>
      <c r="S24" s="5">
        <v>20724.325012388799</v>
      </c>
    </row>
    <row r="25" spans="1:19" x14ac:dyDescent="0.3">
      <c r="A25" s="5">
        <v>81</v>
      </c>
      <c r="B25" s="5">
        <v>1831.3804388880003</v>
      </c>
      <c r="C25" s="5">
        <v>2538.4186956960002</v>
      </c>
      <c r="D25" s="5">
        <v>2593.5547065480005</v>
      </c>
      <c r="E25" s="5">
        <v>1831.3804388880003</v>
      </c>
      <c r="F25" s="5">
        <v>1831.3804388880003</v>
      </c>
      <c r="G25" s="5">
        <v>2538.4186956960002</v>
      </c>
      <c r="H25" s="5">
        <v>2593.5547065480005</v>
      </c>
      <c r="I25" s="5">
        <v>2538.4186956960002</v>
      </c>
      <c r="J25" s="5">
        <v>2593.5547065480005</v>
      </c>
      <c r="K25" s="5">
        <v>3781.0588172158418</v>
      </c>
      <c r="L25" s="5">
        <v>4758.8857054359605</v>
      </c>
      <c r="M25" s="5">
        <v>5204.2260099071045</v>
      </c>
      <c r="N25" s="5">
        <v>7562.1176344316837</v>
      </c>
      <c r="O25" s="5">
        <v>5293.4823441021781</v>
      </c>
      <c r="P25" s="5">
        <v>6662.4399876103444</v>
      </c>
      <c r="Q25" s="5">
        <v>7285.9164138699452</v>
      </c>
      <c r="R25" s="5">
        <v>9390.3418770326771</v>
      </c>
      <c r="S25" s="5">
        <v>9955.8262247760031</v>
      </c>
    </row>
    <row r="26" spans="1:19" x14ac:dyDescent="0.3">
      <c r="A26" s="5">
        <v>82</v>
      </c>
      <c r="B26" s="5">
        <v>3610.8681616799995</v>
      </c>
      <c r="C26" s="5">
        <v>5271.4350767519991</v>
      </c>
      <c r="D26" s="5">
        <v>5175.2173323239995</v>
      </c>
      <c r="E26" s="5">
        <v>3610.8681616799995</v>
      </c>
      <c r="F26" s="5">
        <v>3610.8681616799995</v>
      </c>
      <c r="G26" s="5">
        <v>5271.4350767519991</v>
      </c>
      <c r="H26" s="5">
        <v>5175.2173323239995</v>
      </c>
      <c r="I26" s="5">
        <v>5271.4350767519991</v>
      </c>
      <c r="J26" s="5">
        <v>5175.2173323239995</v>
      </c>
      <c r="K26" s="5">
        <v>8177.6653629621087</v>
      </c>
      <c r="L26" s="5">
        <v>8432.9932994598967</v>
      </c>
      <c r="M26" s="5">
        <v>9609.6632270417795</v>
      </c>
      <c r="N26" s="5">
        <v>16355.330725924217</v>
      </c>
      <c r="O26" s="5">
        <v>11448.731508146953</v>
      </c>
      <c r="P26" s="5">
        <v>11806.190619243856</v>
      </c>
      <c r="Q26" s="5">
        <v>13453.528517858493</v>
      </c>
      <c r="R26" s="5">
        <v>17407.790765325368</v>
      </c>
      <c r="S26" s="5">
        <v>19159.273726192198</v>
      </c>
    </row>
    <row r="27" spans="1:19" x14ac:dyDescent="0.3">
      <c r="A27" s="5">
        <v>83</v>
      </c>
      <c r="B27" s="5">
        <v>3579.5163123719994</v>
      </c>
      <c r="C27" s="5">
        <v>4885.483000788</v>
      </c>
      <c r="D27" s="5">
        <v>4903.861671071998</v>
      </c>
      <c r="E27" s="5">
        <v>3579.5163123719994</v>
      </c>
      <c r="F27" s="5">
        <v>3579.5163123719994</v>
      </c>
      <c r="G27" s="5">
        <v>4885.483000788</v>
      </c>
      <c r="H27" s="5">
        <v>4903.861671071998</v>
      </c>
      <c r="I27" s="5">
        <v>4885.483000788</v>
      </c>
      <c r="J27" s="5">
        <v>4903.861671071998</v>
      </c>
      <c r="K27" s="5">
        <v>7210.177993014172</v>
      </c>
      <c r="L27" s="5">
        <v>7800.0202460129822</v>
      </c>
      <c r="M27" s="5">
        <v>9455.0607903717719</v>
      </c>
      <c r="N27" s="5">
        <v>14420.355986028344</v>
      </c>
      <c r="O27" s="5">
        <v>10094.249190219842</v>
      </c>
      <c r="P27" s="5">
        <v>10920.028344418175</v>
      </c>
      <c r="Q27" s="5">
        <v>13237.085106520477</v>
      </c>
      <c r="R27" s="5">
        <v>16202.811998958981</v>
      </c>
      <c r="S27" s="5">
        <v>18500.069968705204</v>
      </c>
    </row>
    <row r="28" spans="1:19" x14ac:dyDescent="0.3">
      <c r="A28" s="5">
        <v>91</v>
      </c>
      <c r="B28" s="5">
        <v>9164.4698822040009</v>
      </c>
      <c r="C28" s="5">
        <v>12363.439609871999</v>
      </c>
      <c r="D28" s="5">
        <v>12154.787647235999</v>
      </c>
      <c r="E28" s="5">
        <v>9164.4698822040009</v>
      </c>
      <c r="F28" s="5">
        <v>9164.4698822040009</v>
      </c>
      <c r="G28" s="5">
        <v>12363.439609871999</v>
      </c>
      <c r="H28" s="5">
        <v>12154.787647235999</v>
      </c>
      <c r="I28" s="5">
        <v>12363.439609871999</v>
      </c>
      <c r="J28" s="5">
        <v>12154.787647235999</v>
      </c>
      <c r="K28" s="5">
        <v>8396.9988013602997</v>
      </c>
      <c r="L28" s="5">
        <v>9329.7079002546343</v>
      </c>
      <c r="M28" s="5">
        <v>10423.497182171241</v>
      </c>
      <c r="N28" s="5">
        <v>16793.997602720599</v>
      </c>
      <c r="O28" s="5">
        <v>11755.798321904422</v>
      </c>
      <c r="P28" s="5">
        <v>13061.591060356486</v>
      </c>
      <c r="Q28" s="5">
        <v>14592.896055039741</v>
      </c>
      <c r="R28" s="5">
        <v>19285.914148773001</v>
      </c>
      <c r="S28" s="5">
        <v>20924.067347322161</v>
      </c>
    </row>
    <row r="29" spans="1:19" x14ac:dyDescent="0.3">
      <c r="A29" s="5">
        <v>92</v>
      </c>
      <c r="B29" s="5">
        <v>11507.209794287997</v>
      </c>
      <c r="C29" s="5">
        <v>15313.756739579994</v>
      </c>
      <c r="D29" s="5">
        <v>15302.945757059995</v>
      </c>
      <c r="E29" s="5">
        <v>11507.209794287997</v>
      </c>
      <c r="F29" s="5">
        <v>11507.209794287997</v>
      </c>
      <c r="G29" s="5">
        <v>15313.756739579994</v>
      </c>
      <c r="H29" s="5">
        <v>15302.945757059995</v>
      </c>
      <c r="I29" s="5">
        <v>15313.756739579994</v>
      </c>
      <c r="J29" s="5">
        <v>15302.945757059995</v>
      </c>
      <c r="K29" s="5">
        <v>8513.0646880265394</v>
      </c>
      <c r="L29" s="5">
        <v>9196.8393503899315</v>
      </c>
      <c r="M29" s="5">
        <v>10524.36760377001</v>
      </c>
      <c r="N29" s="5">
        <v>17026.129376053079</v>
      </c>
      <c r="O29" s="5">
        <v>11918.290563237155</v>
      </c>
      <c r="P29" s="5">
        <v>12875.575090545903</v>
      </c>
      <c r="Q29" s="5">
        <v>14734.114645278012</v>
      </c>
      <c r="R29" s="5">
        <v>19272.543713161824</v>
      </c>
      <c r="S29" s="5">
        <v>21135.602496874941</v>
      </c>
    </row>
    <row r="30" spans="1:19" x14ac:dyDescent="0.3">
      <c r="A30" s="5">
        <v>93</v>
      </c>
      <c r="B30" s="5">
        <v>1596.7821182039997</v>
      </c>
      <c r="C30" s="5">
        <v>1969.7610151439999</v>
      </c>
      <c r="D30" s="5">
        <v>1905.9762182760001</v>
      </c>
      <c r="E30" s="5">
        <v>1596.7821182039997</v>
      </c>
      <c r="F30" s="5">
        <v>1596.7821182039997</v>
      </c>
      <c r="G30" s="5">
        <v>1969.7610151439999</v>
      </c>
      <c r="H30" s="5">
        <v>1905.9762182760001</v>
      </c>
      <c r="I30" s="5">
        <v>1969.7610151439999</v>
      </c>
      <c r="J30" s="5">
        <v>1905.9762182760001</v>
      </c>
      <c r="K30" s="5">
        <v>8847.9139057302473</v>
      </c>
      <c r="L30" s="5">
        <v>9539.445026763764</v>
      </c>
      <c r="M30" s="5">
        <v>10258.778208519976</v>
      </c>
      <c r="N30" s="5">
        <v>17695.827811460495</v>
      </c>
      <c r="O30" s="5">
        <v>12387.079468022348</v>
      </c>
      <c r="P30" s="5">
        <v>13355.22303746927</v>
      </c>
      <c r="Q30" s="5">
        <v>14362.289491927966</v>
      </c>
      <c r="R30" s="5">
        <v>20527.763563684184</v>
      </c>
      <c r="S30" s="5">
        <v>21774.863989241392</v>
      </c>
    </row>
    <row r="31" spans="1:19" x14ac:dyDescent="0.3">
      <c r="A31" s="5">
        <v>101</v>
      </c>
      <c r="B31" s="5">
        <v>9832.5886019400004</v>
      </c>
      <c r="C31" s="5">
        <v>12934.259486927998</v>
      </c>
      <c r="D31" s="5">
        <v>13087.775438712</v>
      </c>
      <c r="E31" s="5">
        <v>9832.5886019400004</v>
      </c>
      <c r="F31" s="5">
        <v>9832.5886019400004</v>
      </c>
      <c r="G31" s="5">
        <v>12934.259486927998</v>
      </c>
      <c r="H31" s="5">
        <v>13087.775438712</v>
      </c>
      <c r="I31" s="5">
        <v>12934.259486927998</v>
      </c>
      <c r="J31" s="5">
        <v>13087.775438712</v>
      </c>
      <c r="K31" s="5">
        <v>7440.0013915665686</v>
      </c>
      <c r="L31" s="5">
        <v>7928.3209381408387</v>
      </c>
      <c r="M31" s="5">
        <v>9347.3182719825109</v>
      </c>
      <c r="N31" s="5">
        <v>14880.002783133137</v>
      </c>
      <c r="O31" s="5">
        <v>10416.001948193199</v>
      </c>
      <c r="P31" s="5">
        <v>11099.649313397176</v>
      </c>
      <c r="Q31" s="5">
        <v>13086.245580775514</v>
      </c>
      <c r="R31" s="5">
        <v>16755.517974070692</v>
      </c>
      <c r="S31" s="5">
        <v>18675.772481180102</v>
      </c>
    </row>
    <row r="32" spans="1:19" x14ac:dyDescent="0.3">
      <c r="A32" s="5">
        <v>102</v>
      </c>
      <c r="B32" s="5">
        <v>16852.159552175995</v>
      </c>
      <c r="C32" s="5">
        <v>22498.735722371985</v>
      </c>
      <c r="D32" s="5">
        <v>22510.627803143983</v>
      </c>
      <c r="E32" s="5">
        <v>16852.159552175995</v>
      </c>
      <c r="F32" s="5">
        <v>16852.159552175995</v>
      </c>
      <c r="G32" s="5">
        <v>22498.735722371985</v>
      </c>
      <c r="H32" s="5">
        <v>22510.627803143983</v>
      </c>
      <c r="I32" s="5">
        <v>22498.735722371985</v>
      </c>
      <c r="J32" s="5">
        <v>22510.627803143983</v>
      </c>
      <c r="K32" s="5">
        <v>12489.94413965399</v>
      </c>
      <c r="L32" s="5">
        <v>12922.715457513379</v>
      </c>
      <c r="M32" s="5">
        <v>15265.021922323067</v>
      </c>
      <c r="N32" s="5">
        <v>24979.888279307979</v>
      </c>
      <c r="O32" s="5">
        <v>17485.921795515591</v>
      </c>
      <c r="P32" s="5">
        <v>18091.801640518737</v>
      </c>
      <c r="Q32" s="5">
        <v>21371.030691252297</v>
      </c>
      <c r="R32" s="5">
        <v>27447.106491267219</v>
      </c>
      <c r="S32" s="5">
        <v>30721.393252434045</v>
      </c>
    </row>
    <row r="33" spans="1:19" x14ac:dyDescent="0.3">
      <c r="A33" s="5">
        <v>103</v>
      </c>
      <c r="B33" s="5">
        <v>6978.4892166599984</v>
      </c>
      <c r="C33" s="5">
        <v>9481.231670039997</v>
      </c>
      <c r="D33" s="5">
        <v>9260.6876266319978</v>
      </c>
      <c r="E33" s="5">
        <v>6978.4892166599984</v>
      </c>
      <c r="F33" s="5">
        <v>6978.4892166599984</v>
      </c>
      <c r="G33" s="5">
        <v>9481.231670039997</v>
      </c>
      <c r="H33" s="5">
        <v>9260.6876266319978</v>
      </c>
      <c r="I33" s="5">
        <v>9481.231670039997</v>
      </c>
      <c r="J33" s="5">
        <v>9260.6876266319978</v>
      </c>
      <c r="K33" s="5">
        <v>9514.6454424901858</v>
      </c>
      <c r="L33" s="5">
        <v>10503.204989720136</v>
      </c>
      <c r="M33" s="5">
        <v>11899.107006419383</v>
      </c>
      <c r="N33" s="5">
        <v>19029.290884980372</v>
      </c>
      <c r="O33" s="5">
        <v>13320.503619486261</v>
      </c>
      <c r="P33" s="5">
        <v>14704.486985608191</v>
      </c>
      <c r="Q33" s="5">
        <v>16658.749808987141</v>
      </c>
      <c r="R33" s="5">
        <v>21707.569805593837</v>
      </c>
      <c r="S33" s="5">
        <v>23828.611626787068</v>
      </c>
    </row>
    <row r="34" spans="1:19" x14ac:dyDescent="0.3">
      <c r="A34" s="5">
        <v>111</v>
      </c>
      <c r="B34" s="5">
        <v>3767.6274082200002</v>
      </c>
      <c r="C34" s="5">
        <v>5152.5142690319999</v>
      </c>
      <c r="D34" s="5">
        <v>5002.2416120039998</v>
      </c>
      <c r="E34" s="5">
        <v>3767.6274082200002</v>
      </c>
      <c r="F34" s="5">
        <v>3767.6274082200002</v>
      </c>
      <c r="G34" s="5">
        <v>5152.5142690319999</v>
      </c>
      <c r="H34" s="5">
        <v>5002.2416120039998</v>
      </c>
      <c r="I34" s="5">
        <v>5152.5142690319999</v>
      </c>
      <c r="J34" s="5">
        <v>5002.2416120039998</v>
      </c>
      <c r="K34" s="5">
        <v>10857.975975842131</v>
      </c>
      <c r="L34" s="5">
        <v>10563.510937674504</v>
      </c>
      <c r="M34" s="5">
        <v>11960.063311535876</v>
      </c>
      <c r="N34" s="5">
        <v>21715.951951684263</v>
      </c>
      <c r="O34" s="5">
        <v>15201.166366178983</v>
      </c>
      <c r="P34" s="5">
        <v>14788.915312744306</v>
      </c>
      <c r="Q34" s="5">
        <v>16744.088636150227</v>
      </c>
      <c r="R34" s="5">
        <v>22728.496990421561</v>
      </c>
      <c r="S34" s="5">
        <v>24922.183789772407</v>
      </c>
    </row>
    <row r="35" spans="1:19" x14ac:dyDescent="0.3">
      <c r="A35" s="5">
        <v>112</v>
      </c>
      <c r="B35" s="5">
        <v>2363.2807788719997</v>
      </c>
      <c r="C35" s="5">
        <v>3129.7794395399997</v>
      </c>
      <c r="D35" s="5">
        <v>3032.4805968599994</v>
      </c>
      <c r="E35" s="5">
        <v>2363.2807788719997</v>
      </c>
      <c r="F35" s="5">
        <v>2363.2807788719997</v>
      </c>
      <c r="G35" s="5">
        <v>3129.7794395399997</v>
      </c>
      <c r="H35" s="5">
        <v>3032.4805968599994</v>
      </c>
      <c r="I35" s="5">
        <v>3129.7794395399997</v>
      </c>
      <c r="J35" s="5">
        <v>3032.4805968599994</v>
      </c>
      <c r="K35" s="5">
        <v>5087.8305524627785</v>
      </c>
      <c r="L35" s="5">
        <v>6552.2704609703042</v>
      </c>
      <c r="M35" s="5">
        <v>6467.0421188018499</v>
      </c>
      <c r="N35" s="5">
        <v>10175.661104925557</v>
      </c>
      <c r="O35" s="5">
        <v>7122.9627734478909</v>
      </c>
      <c r="P35" s="5">
        <v>9173.1786453584264</v>
      </c>
      <c r="Q35" s="5">
        <v>9053.8589663225903</v>
      </c>
      <c r="R35" s="5">
        <v>13014.974012433946</v>
      </c>
      <c r="S35" s="5">
        <v>13018.920494908558</v>
      </c>
    </row>
    <row r="36" spans="1:19" x14ac:dyDescent="0.3">
      <c r="A36" s="5">
        <v>113</v>
      </c>
      <c r="B36" s="5">
        <v>245.409303204</v>
      </c>
      <c r="C36" s="5">
        <v>245.409303204</v>
      </c>
      <c r="D36" s="5">
        <v>245.409303204</v>
      </c>
      <c r="E36" s="5">
        <v>245.409303204</v>
      </c>
      <c r="F36" s="5">
        <v>245.409303204</v>
      </c>
      <c r="G36" s="5">
        <v>245.409303204</v>
      </c>
      <c r="H36" s="5">
        <v>245.409303204</v>
      </c>
      <c r="I36" s="5">
        <v>245.409303204</v>
      </c>
      <c r="J36" s="5">
        <v>245.409303204</v>
      </c>
      <c r="K36" s="5">
        <v>10000</v>
      </c>
      <c r="L36" s="5">
        <v>10000</v>
      </c>
      <c r="M36" s="5">
        <v>10000</v>
      </c>
      <c r="N36" s="5">
        <v>20000</v>
      </c>
      <c r="O36" s="5">
        <v>14000</v>
      </c>
      <c r="P36" s="5">
        <v>14000</v>
      </c>
      <c r="Q36" s="5">
        <v>14000</v>
      </c>
      <c r="R36" s="5">
        <v>24000</v>
      </c>
      <c r="S36" s="5">
        <v>24000</v>
      </c>
    </row>
    <row r="37" spans="1:19" x14ac:dyDescent="0.3">
      <c r="A37" s="5">
        <v>121</v>
      </c>
      <c r="B37" s="5">
        <v>4433.5839314519999</v>
      </c>
      <c r="C37" s="5">
        <v>5882.2555891319998</v>
      </c>
      <c r="D37" s="5">
        <v>5790.3622377119991</v>
      </c>
      <c r="E37" s="5">
        <v>4433.5839314519999</v>
      </c>
      <c r="F37" s="5">
        <v>4433.5839314519999</v>
      </c>
      <c r="G37" s="5">
        <v>5882.2555891319998</v>
      </c>
      <c r="H37" s="5">
        <v>5790.3622377119991</v>
      </c>
      <c r="I37" s="5">
        <v>5882.2555891319998</v>
      </c>
      <c r="J37" s="5">
        <v>5790.3622377119991</v>
      </c>
      <c r="K37" s="5">
        <v>6326.0515876761692</v>
      </c>
      <c r="L37" s="5">
        <v>6363.1920255478954</v>
      </c>
      <c r="M37" s="5">
        <v>8906.3424188372683</v>
      </c>
      <c r="N37" s="5">
        <v>12652.103175352338</v>
      </c>
      <c r="O37" s="5">
        <v>8856.4722227466355</v>
      </c>
      <c r="P37" s="5">
        <v>8908.4688357670548</v>
      </c>
      <c r="Q37" s="5">
        <v>12468.879386372175</v>
      </c>
      <c r="R37" s="5">
        <v>13676.551460479413</v>
      </c>
      <c r="S37" s="5">
        <v>17312.631731603684</v>
      </c>
    </row>
    <row r="38" spans="1:19" x14ac:dyDescent="0.3">
      <c r="A38" s="5">
        <v>122</v>
      </c>
      <c r="B38" s="5">
        <v>1139.4775576080001</v>
      </c>
      <c r="C38" s="5">
        <v>1595.7010199520003</v>
      </c>
      <c r="D38" s="5">
        <v>1608.6741989760003</v>
      </c>
      <c r="E38" s="5">
        <v>1139.4775576080001</v>
      </c>
      <c r="F38" s="5">
        <v>1139.4775576080001</v>
      </c>
      <c r="G38" s="5">
        <v>1595.7010199520003</v>
      </c>
      <c r="H38" s="5">
        <v>1608.6741989760003</v>
      </c>
      <c r="I38" s="5">
        <v>1595.7010199520003</v>
      </c>
      <c r="J38" s="5">
        <v>1608.6741989760003</v>
      </c>
      <c r="K38" s="5">
        <v>6755.0735810307187</v>
      </c>
      <c r="L38" s="5">
        <v>6331.0134249837001</v>
      </c>
      <c r="M38" s="5">
        <v>7241.8184242445832</v>
      </c>
      <c r="N38" s="5">
        <v>13510.147162061437</v>
      </c>
      <c r="O38" s="5">
        <v>9457.1030134430057</v>
      </c>
      <c r="P38" s="5">
        <v>8863.4187949771804</v>
      </c>
      <c r="Q38" s="5">
        <v>10138.545793942418</v>
      </c>
      <c r="R38" s="5">
        <v>13687.16375053706</v>
      </c>
      <c r="S38" s="5">
        <v>14923.389580505846</v>
      </c>
    </row>
    <row r="39" spans="1:19" x14ac:dyDescent="0.3">
      <c r="A39" s="5">
        <v>123</v>
      </c>
      <c r="B39" s="5">
        <v>6003.3385933560012</v>
      </c>
      <c r="C39" s="5">
        <v>7949.3154469560022</v>
      </c>
      <c r="D39" s="5">
        <v>7898.5038291120027</v>
      </c>
      <c r="E39" s="5">
        <v>6003.3385933560012</v>
      </c>
      <c r="F39" s="5">
        <v>6003.3385933560012</v>
      </c>
      <c r="G39" s="5">
        <v>7949.3154469560022</v>
      </c>
      <c r="H39" s="5">
        <v>7898.5038291120027</v>
      </c>
      <c r="I39" s="5">
        <v>7949.3154469560022</v>
      </c>
      <c r="J39" s="5">
        <v>7898.5038291120027</v>
      </c>
      <c r="K39" s="5">
        <v>8265.4063893821949</v>
      </c>
      <c r="L39" s="5">
        <v>9154.6944576235528</v>
      </c>
      <c r="M39" s="5">
        <v>10821.826401649509</v>
      </c>
      <c r="N39" s="5">
        <v>16530.81277876439</v>
      </c>
      <c r="O39" s="5">
        <v>11571.568945135072</v>
      </c>
      <c r="P39" s="5">
        <v>12816.572240672975</v>
      </c>
      <c r="Q39" s="5">
        <v>15150.556962309312</v>
      </c>
      <c r="R39" s="5">
        <v>19058.623332776788</v>
      </c>
      <c r="S39" s="5">
        <v>21432.763597984005</v>
      </c>
    </row>
    <row r="40" spans="1:19" x14ac:dyDescent="0.3">
      <c r="A40" s="5">
        <v>124</v>
      </c>
      <c r="B40" s="5">
        <v>3421.6759675799995</v>
      </c>
      <c r="C40" s="5">
        <v>4683.3176276639988</v>
      </c>
      <c r="D40" s="5">
        <v>4637.9115010799997</v>
      </c>
      <c r="E40" s="5">
        <v>3421.6759675799995</v>
      </c>
      <c r="F40" s="5">
        <v>3421.6759675799995</v>
      </c>
      <c r="G40" s="5">
        <v>4683.3176276639988</v>
      </c>
      <c r="H40" s="5">
        <v>4637.9115010799997</v>
      </c>
      <c r="I40" s="5">
        <v>4683.3176276639988</v>
      </c>
      <c r="J40" s="5">
        <v>4637.9115010799997</v>
      </c>
      <c r="K40" s="5">
        <v>8917.5453298676057</v>
      </c>
      <c r="L40" s="5">
        <v>10011.812979264503</v>
      </c>
      <c r="M40" s="5">
        <v>10863.081043459488</v>
      </c>
      <c r="N40" s="5">
        <v>17835.090659735211</v>
      </c>
      <c r="O40" s="5">
        <v>12484.563461814649</v>
      </c>
      <c r="P40" s="5">
        <v>14016.538170970309</v>
      </c>
      <c r="Q40" s="5">
        <v>15208.313460843287</v>
      </c>
      <c r="R40" s="5">
        <v>20531.780776933141</v>
      </c>
      <c r="S40" s="5">
        <v>21787.341658752608</v>
      </c>
    </row>
    <row r="41" spans="1:19" x14ac:dyDescent="0.3">
      <c r="A41" s="5">
        <v>131</v>
      </c>
      <c r="B41" s="5">
        <v>2789.2334901600002</v>
      </c>
      <c r="C41" s="5">
        <v>3706.0048078560012</v>
      </c>
      <c r="D41" s="5">
        <v>3635.7334214760008</v>
      </c>
      <c r="E41" s="5">
        <v>2789.2334901600002</v>
      </c>
      <c r="F41" s="5">
        <v>2789.2334901600002</v>
      </c>
      <c r="G41" s="5">
        <v>3706.0048078560012</v>
      </c>
      <c r="H41" s="5">
        <v>3635.7334214760008</v>
      </c>
      <c r="I41" s="5">
        <v>3706.0048078560012</v>
      </c>
      <c r="J41" s="5">
        <v>3635.7334214760008</v>
      </c>
      <c r="K41" s="5">
        <v>11298.410242146605</v>
      </c>
      <c r="L41" s="5">
        <v>11968.333993520633</v>
      </c>
      <c r="M41" s="5">
        <v>14662.26111775913</v>
      </c>
      <c r="N41" s="5">
        <v>22596.82048429321</v>
      </c>
      <c r="O41" s="5">
        <v>15817.774339005242</v>
      </c>
      <c r="P41" s="5">
        <v>16755.667590928882</v>
      </c>
      <c r="Q41" s="5">
        <v>20527.165564862775</v>
      </c>
      <c r="R41" s="5">
        <v>25259.138543302932</v>
      </c>
      <c r="S41" s="5">
        <v>29194.991441977927</v>
      </c>
    </row>
    <row r="42" spans="1:19" x14ac:dyDescent="0.3">
      <c r="A42" s="5">
        <v>132</v>
      </c>
      <c r="B42" s="5">
        <v>2646.5285208960004</v>
      </c>
      <c r="C42" s="5">
        <v>2646.5285208960004</v>
      </c>
      <c r="D42" s="5">
        <v>2646.5285208960004</v>
      </c>
      <c r="E42" s="5">
        <v>2646.5285208960004</v>
      </c>
      <c r="F42" s="5">
        <v>2646.5285208960004</v>
      </c>
      <c r="G42" s="5">
        <v>2646.5285208960004</v>
      </c>
      <c r="H42" s="5">
        <v>2646.5285208960004</v>
      </c>
      <c r="I42" s="5">
        <v>2646.5285208960004</v>
      </c>
      <c r="J42" s="5">
        <v>2646.5285208960004</v>
      </c>
      <c r="K42" s="5">
        <v>18181.561481848308</v>
      </c>
      <c r="L42" s="5">
        <v>18181.561481848308</v>
      </c>
      <c r="M42" s="5">
        <v>18181.561481848308</v>
      </c>
      <c r="N42" s="5">
        <v>36363.122963696616</v>
      </c>
      <c r="O42" s="5">
        <v>25454.186074587629</v>
      </c>
      <c r="P42" s="5">
        <v>25454.186074587629</v>
      </c>
      <c r="Q42" s="5">
        <v>25454.186074587629</v>
      </c>
      <c r="R42" s="5">
        <v>43635.747556435941</v>
      </c>
      <c r="S42" s="5">
        <v>43635.747556435941</v>
      </c>
    </row>
    <row r="43" spans="1:19" x14ac:dyDescent="0.3">
      <c r="A43" s="5">
        <v>133</v>
      </c>
      <c r="B43" s="5">
        <v>2851.9371887759989</v>
      </c>
      <c r="C43" s="5">
        <v>3841.1420893559975</v>
      </c>
      <c r="D43" s="5">
        <v>3828.1689103319977</v>
      </c>
      <c r="E43" s="5">
        <v>2851.9371887759989</v>
      </c>
      <c r="F43" s="5">
        <v>2851.9371887759989</v>
      </c>
      <c r="G43" s="5">
        <v>3841.1420893559975</v>
      </c>
      <c r="H43" s="5">
        <v>3828.1689103319977</v>
      </c>
      <c r="I43" s="5">
        <v>3841.1420893559975</v>
      </c>
      <c r="J43" s="5">
        <v>3828.1689103319977</v>
      </c>
      <c r="K43" s="5">
        <v>9334.1875317673166</v>
      </c>
      <c r="L43" s="5">
        <v>10304.151165455833</v>
      </c>
      <c r="M43" s="5">
        <v>11486.805192034075</v>
      </c>
      <c r="N43" s="5">
        <v>18668.375063534633</v>
      </c>
      <c r="O43" s="5">
        <v>13067.862544474237</v>
      </c>
      <c r="P43" s="5">
        <v>14425.811631638166</v>
      </c>
      <c r="Q43" s="5">
        <v>16081.527268847707</v>
      </c>
      <c r="R43" s="5">
        <v>21356.176593304976</v>
      </c>
      <c r="S43" s="5">
        <v>23035.378358596983</v>
      </c>
    </row>
    <row r="44" spans="1:19" x14ac:dyDescent="0.3">
      <c r="A44" s="5">
        <v>141</v>
      </c>
      <c r="B44" s="5">
        <v>11327.747484456</v>
      </c>
      <c r="C44" s="5">
        <v>15166.727377308</v>
      </c>
      <c r="D44" s="5">
        <v>15158.078591292002</v>
      </c>
      <c r="E44" s="5">
        <v>11327.747484456</v>
      </c>
      <c r="F44" s="5">
        <v>11327.747484456</v>
      </c>
      <c r="G44" s="5">
        <v>15166.727377308</v>
      </c>
      <c r="H44" s="5">
        <v>15158.078591292002</v>
      </c>
      <c r="I44" s="5">
        <v>15166.727377308</v>
      </c>
      <c r="J44" s="5">
        <v>15158.078591292002</v>
      </c>
      <c r="K44" s="5">
        <v>10598.950881865436</v>
      </c>
      <c r="L44" s="5">
        <v>13959.10707597182</v>
      </c>
      <c r="M44" s="5">
        <v>15354.101361216415</v>
      </c>
      <c r="N44" s="5">
        <v>21197.901763730872</v>
      </c>
      <c r="O44" s="5">
        <v>14838.531234611608</v>
      </c>
      <c r="P44" s="5">
        <v>19542.749906360554</v>
      </c>
      <c r="Q44" s="5">
        <v>21495.741905702984</v>
      </c>
      <c r="R44" s="5">
        <v>27458.909813708604</v>
      </c>
      <c r="S44" s="5">
        <v>29416.418557880843</v>
      </c>
    </row>
    <row r="45" spans="1:19" x14ac:dyDescent="0.3">
      <c r="A45" s="5">
        <v>142</v>
      </c>
      <c r="B45" s="5">
        <v>1029.205535904</v>
      </c>
      <c r="C45" s="5">
        <v>1369.7514852840002</v>
      </c>
      <c r="D45" s="5">
        <v>1307.0477866680001</v>
      </c>
      <c r="E45" s="5">
        <v>1029.205535904</v>
      </c>
      <c r="F45" s="5">
        <v>1029.205535904</v>
      </c>
      <c r="G45" s="5">
        <v>1369.7514852840002</v>
      </c>
      <c r="H45" s="5">
        <v>1307.0477866680001</v>
      </c>
      <c r="I45" s="5">
        <v>1369.7514852840002</v>
      </c>
      <c r="J45" s="5">
        <v>1307.0477866680001</v>
      </c>
      <c r="K45" s="5">
        <v>3860.3742304091429</v>
      </c>
      <c r="L45" s="5">
        <v>4075.4047401823536</v>
      </c>
      <c r="M45" s="5">
        <v>7830.2257518744173</v>
      </c>
      <c r="N45" s="5">
        <v>7720.7484608182858</v>
      </c>
      <c r="O45" s="5">
        <v>5404.5239225728001</v>
      </c>
      <c r="P45" s="5">
        <v>5705.5666362552947</v>
      </c>
      <c r="Q45" s="5">
        <v>10962.316052624183</v>
      </c>
      <c r="R45" s="5">
        <v>8606.1793176676892</v>
      </c>
      <c r="S45" s="5">
        <v>14002.081368876874</v>
      </c>
    </row>
    <row r="46" spans="1:19" x14ac:dyDescent="0.3">
      <c r="A46" s="5">
        <v>143</v>
      </c>
      <c r="B46" s="5">
        <v>1658.4047185680001</v>
      </c>
      <c r="C46" s="5">
        <v>2298.4148837519997</v>
      </c>
      <c r="D46" s="5">
        <v>2364.3618771240003</v>
      </c>
      <c r="E46" s="5">
        <v>1658.4047185680001</v>
      </c>
      <c r="F46" s="5">
        <v>1658.4047185680001</v>
      </c>
      <c r="G46" s="5">
        <v>2298.4148837519997</v>
      </c>
      <c r="H46" s="5">
        <v>2364.3618771240003</v>
      </c>
      <c r="I46" s="5">
        <v>2298.4148837519997</v>
      </c>
      <c r="J46" s="5">
        <v>2364.3618771240003</v>
      </c>
      <c r="K46" s="5">
        <v>5158.5369332954615</v>
      </c>
      <c r="L46" s="5">
        <v>5837.095462803788</v>
      </c>
      <c r="M46" s="5">
        <v>7160.9424798631853</v>
      </c>
      <c r="N46" s="5">
        <v>10317.073866590923</v>
      </c>
      <c r="O46" s="5">
        <v>7221.951706613645</v>
      </c>
      <c r="P46" s="5">
        <v>8171.9336479253034</v>
      </c>
      <c r="Q46" s="5">
        <v>10025.319471808458</v>
      </c>
      <c r="R46" s="5">
        <v>11894.038848148841</v>
      </c>
      <c r="S46" s="5">
        <v>13643.607380210487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"/>
  <sheetViews>
    <sheetView workbookViewId="0">
      <selection activeCell="Q16" sqref="Q16"/>
    </sheetView>
  </sheetViews>
  <sheetFormatPr baseColWidth="10" defaultColWidth="8.88671875" defaultRowHeight="14.4" x14ac:dyDescent="0.3"/>
  <sheetData>
    <row r="1" spans="1:18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</row>
    <row r="2" spans="1:18" x14ac:dyDescent="0.3">
      <c r="A2" s="5">
        <v>1</v>
      </c>
      <c r="B2" s="5">
        <v>73094.133915971979</v>
      </c>
      <c r="C2" s="5">
        <v>83893.224355199942</v>
      </c>
      <c r="D2" s="5">
        <v>76206.615783479967</v>
      </c>
      <c r="E2" s="5">
        <v>73094.133915971979</v>
      </c>
      <c r="F2" s="5">
        <v>73094.133915971979</v>
      </c>
      <c r="G2" s="5">
        <v>83893.224355199942</v>
      </c>
      <c r="H2" s="5">
        <v>76206.615783479967</v>
      </c>
      <c r="I2" s="5">
        <v>83893.224355199942</v>
      </c>
      <c r="J2" s="5">
        <v>76206.615783479967</v>
      </c>
      <c r="K2" s="5">
        <v>10799.090439228004</v>
      </c>
      <c r="L2" s="5">
        <v>3112.4818675079996</v>
      </c>
      <c r="M2" s="5">
        <v>0</v>
      </c>
      <c r="N2" s="5">
        <v>0</v>
      </c>
      <c r="O2" s="5">
        <v>10799.090439228004</v>
      </c>
      <c r="P2" s="5">
        <v>3112.4818675079996</v>
      </c>
      <c r="Q2" s="5">
        <v>10799.090439228004</v>
      </c>
      <c r="R2" s="5">
        <v>3112.4818675079996</v>
      </c>
    </row>
    <row r="3" spans="1:18" x14ac:dyDescent="0.3">
      <c r="A3" s="5">
        <v>2</v>
      </c>
      <c r="B3" s="5">
        <v>53495.984803715983</v>
      </c>
      <c r="C3" s="5">
        <v>70390.307187719984</v>
      </c>
      <c r="D3" s="5">
        <v>58649.580170999994</v>
      </c>
      <c r="E3" s="5">
        <v>53495.984803715983</v>
      </c>
      <c r="F3" s="5">
        <v>53495.984803715983</v>
      </c>
      <c r="G3" s="5">
        <v>70390.307187719984</v>
      </c>
      <c r="H3" s="5">
        <v>58649.580170999994</v>
      </c>
      <c r="I3" s="5">
        <v>70390.307187719984</v>
      </c>
      <c r="J3" s="5">
        <v>58649.580170999994</v>
      </c>
      <c r="K3" s="5">
        <v>16894.322384003994</v>
      </c>
      <c r="L3" s="5">
        <v>5153.5953672839996</v>
      </c>
      <c r="M3" s="5">
        <v>0</v>
      </c>
      <c r="N3" s="5">
        <v>0</v>
      </c>
      <c r="O3" s="5">
        <v>16894.322384003994</v>
      </c>
      <c r="P3" s="5">
        <v>5153.5953672839996</v>
      </c>
      <c r="Q3" s="5">
        <v>16894.322384003994</v>
      </c>
      <c r="R3" s="5">
        <v>5153.5953672839996</v>
      </c>
    </row>
    <row r="4" spans="1:18" x14ac:dyDescent="0.3">
      <c r="A4" s="5">
        <v>3</v>
      </c>
      <c r="B4" s="5">
        <v>49537.003004892016</v>
      </c>
      <c r="C4" s="5">
        <v>63837.770682348011</v>
      </c>
      <c r="D4" s="5">
        <v>55210.606631388015</v>
      </c>
      <c r="E4" s="5">
        <v>49537.003004892016</v>
      </c>
      <c r="F4" s="5">
        <v>49537.003004892016</v>
      </c>
      <c r="G4" s="5">
        <v>63837.770682348011</v>
      </c>
      <c r="H4" s="5">
        <v>55210.606631388015</v>
      </c>
      <c r="I4" s="5">
        <v>63837.770682348011</v>
      </c>
      <c r="J4" s="5">
        <v>55210.606631388015</v>
      </c>
      <c r="K4" s="5">
        <v>14300.767677456002</v>
      </c>
      <c r="L4" s="5">
        <v>5673.6036264960003</v>
      </c>
      <c r="M4" s="5">
        <v>0</v>
      </c>
      <c r="N4" s="5">
        <v>0</v>
      </c>
      <c r="O4" s="5">
        <v>14300.767677456002</v>
      </c>
      <c r="P4" s="5">
        <v>5673.6036264960003</v>
      </c>
      <c r="Q4" s="5">
        <v>14300.767677456002</v>
      </c>
      <c r="R4" s="5">
        <v>5673.6036264960003</v>
      </c>
    </row>
    <row r="5" spans="1:18" x14ac:dyDescent="0.3">
      <c r="A5" s="5">
        <v>4</v>
      </c>
      <c r="B5" s="5">
        <v>32189.700453299996</v>
      </c>
      <c r="C5" s="5">
        <v>45639.643806431981</v>
      </c>
      <c r="D5" s="5">
        <v>42918.519506148004</v>
      </c>
      <c r="E5" s="5">
        <v>32189.700453299996</v>
      </c>
      <c r="F5" s="5">
        <v>32189.700453299996</v>
      </c>
      <c r="G5" s="5">
        <v>45639.643806431981</v>
      </c>
      <c r="H5" s="5">
        <v>42918.519506148004</v>
      </c>
      <c r="I5" s="5">
        <v>45639.643806431981</v>
      </c>
      <c r="J5" s="5">
        <v>42918.519506148004</v>
      </c>
      <c r="K5" s="5">
        <v>13449.943353131999</v>
      </c>
      <c r="L5" s="5">
        <v>10728.819052847999</v>
      </c>
      <c r="M5" s="5">
        <v>0</v>
      </c>
      <c r="N5" s="5">
        <v>0</v>
      </c>
      <c r="O5" s="5">
        <v>13449.943353131999</v>
      </c>
      <c r="P5" s="5">
        <v>10728.819052847999</v>
      </c>
      <c r="Q5" s="5">
        <v>13449.943353131999</v>
      </c>
      <c r="R5" s="5">
        <v>10728.819052847999</v>
      </c>
    </row>
    <row r="6" spans="1:18" x14ac:dyDescent="0.3">
      <c r="A6" s="5">
        <v>5</v>
      </c>
      <c r="B6" s="5">
        <v>25537.702908744002</v>
      </c>
      <c r="C6" s="5">
        <v>37033.020622259995</v>
      </c>
      <c r="D6" s="5">
        <v>34182.164531736002</v>
      </c>
      <c r="E6" s="5">
        <v>25537.702908744002</v>
      </c>
      <c r="F6" s="5">
        <v>25537.702908744002</v>
      </c>
      <c r="G6" s="5">
        <v>37033.020622259995</v>
      </c>
      <c r="H6" s="5">
        <v>34182.164531736002</v>
      </c>
      <c r="I6" s="5">
        <v>37033.020622259995</v>
      </c>
      <c r="J6" s="5">
        <v>34182.164531736002</v>
      </c>
      <c r="K6" s="5">
        <v>11495.317713515995</v>
      </c>
      <c r="L6" s="5">
        <v>8644.4616229919993</v>
      </c>
      <c r="M6" s="5">
        <v>0</v>
      </c>
      <c r="N6" s="5">
        <v>0</v>
      </c>
      <c r="O6" s="5">
        <v>11495.317713515995</v>
      </c>
      <c r="P6" s="5">
        <v>8644.4616229919993</v>
      </c>
      <c r="Q6" s="5">
        <v>11495.317713515995</v>
      </c>
      <c r="R6" s="5">
        <v>8644.4616229919993</v>
      </c>
    </row>
    <row r="7" spans="1:18" x14ac:dyDescent="0.3">
      <c r="A7" s="5">
        <v>6</v>
      </c>
      <c r="B7" s="5">
        <v>21637.100415527999</v>
      </c>
      <c r="C7" s="5">
        <v>30132.370479743993</v>
      </c>
      <c r="D7" s="5">
        <v>33518.370205007981</v>
      </c>
      <c r="E7" s="5">
        <v>21637.100415527999</v>
      </c>
      <c r="F7" s="5">
        <v>21637.100415527999</v>
      </c>
      <c r="G7" s="5">
        <v>30132.370479743993</v>
      </c>
      <c r="H7" s="5">
        <v>33518.370205007981</v>
      </c>
      <c r="I7" s="5">
        <v>30132.370479743993</v>
      </c>
      <c r="J7" s="5">
        <v>33518.370205007981</v>
      </c>
      <c r="K7" s="5">
        <v>8495.2700642160016</v>
      </c>
      <c r="L7" s="5">
        <v>11881.26978948</v>
      </c>
      <c r="M7" s="5">
        <v>0</v>
      </c>
      <c r="N7" s="5">
        <v>0</v>
      </c>
      <c r="O7" s="5">
        <v>8495.2700642160016</v>
      </c>
      <c r="P7" s="5">
        <v>11881.26978948</v>
      </c>
      <c r="Q7" s="5">
        <v>8495.2700642160016</v>
      </c>
      <c r="R7" s="5">
        <v>11881.26978948</v>
      </c>
    </row>
    <row r="8" spans="1:18" x14ac:dyDescent="0.3">
      <c r="A8" s="5">
        <v>7</v>
      </c>
      <c r="B8" s="5">
        <v>16759.185102504001</v>
      </c>
      <c r="C8" s="5">
        <v>29113.975926359999</v>
      </c>
      <c r="D8" s="5">
        <v>28444.776108372</v>
      </c>
      <c r="E8" s="5">
        <v>16759.185102504001</v>
      </c>
      <c r="F8" s="5">
        <v>16759.185102504001</v>
      </c>
      <c r="G8" s="5">
        <v>29113.975926359999</v>
      </c>
      <c r="H8" s="5">
        <v>28444.776108372</v>
      </c>
      <c r="I8" s="5">
        <v>29113.975926359999</v>
      </c>
      <c r="J8" s="5">
        <v>28444.776108372</v>
      </c>
      <c r="K8" s="5">
        <v>12354.790823856001</v>
      </c>
      <c r="L8" s="5">
        <v>11685.591005867998</v>
      </c>
      <c r="M8" s="5">
        <v>0</v>
      </c>
      <c r="N8" s="5">
        <v>0</v>
      </c>
      <c r="O8" s="5">
        <v>12354.790823856001</v>
      </c>
      <c r="P8" s="5">
        <v>11685.591005867998</v>
      </c>
      <c r="Q8" s="5">
        <v>12354.790823856001</v>
      </c>
      <c r="R8" s="5">
        <v>11685.591005867998</v>
      </c>
    </row>
    <row r="9" spans="1:18" x14ac:dyDescent="0.3">
      <c r="A9" s="5">
        <v>8</v>
      </c>
      <c r="B9" s="5">
        <v>11826.133778628</v>
      </c>
      <c r="C9" s="5">
        <v>16088.904186264001</v>
      </c>
      <c r="D9" s="5">
        <v>27801.522648431994</v>
      </c>
      <c r="E9" s="5">
        <v>11826.133778628</v>
      </c>
      <c r="F9" s="5">
        <v>11826.133778628</v>
      </c>
      <c r="G9" s="5">
        <v>16088.904186264001</v>
      </c>
      <c r="H9" s="5">
        <v>27801.522648431994</v>
      </c>
      <c r="I9" s="5">
        <v>16088.904186264001</v>
      </c>
      <c r="J9" s="5">
        <v>27801.522648431994</v>
      </c>
      <c r="K9" s="5">
        <v>4262.7704076359996</v>
      </c>
      <c r="L9" s="5">
        <v>15975.388869803997</v>
      </c>
      <c r="M9" s="5">
        <v>0</v>
      </c>
      <c r="N9" s="5">
        <v>0</v>
      </c>
      <c r="O9" s="5">
        <v>4262.7704076359996</v>
      </c>
      <c r="P9" s="5">
        <v>15975.388869803997</v>
      </c>
      <c r="Q9" s="5">
        <v>4262.7704076359996</v>
      </c>
      <c r="R9" s="5">
        <v>15975.388869803997</v>
      </c>
    </row>
    <row r="10" spans="1:18" x14ac:dyDescent="0.3">
      <c r="A10" s="5">
        <v>9</v>
      </c>
      <c r="B10" s="5">
        <v>10542.870153503998</v>
      </c>
      <c r="C10" s="5">
        <v>14283.470105423998</v>
      </c>
      <c r="D10" s="5">
        <v>22869.552422807996</v>
      </c>
      <c r="E10" s="5">
        <v>10542.870153503998</v>
      </c>
      <c r="F10" s="5">
        <v>10542.870153503998</v>
      </c>
      <c r="G10" s="5">
        <v>14283.470105423998</v>
      </c>
      <c r="H10" s="5">
        <v>22869.552422807996</v>
      </c>
      <c r="I10" s="5">
        <v>14283.470105423998</v>
      </c>
      <c r="J10" s="5">
        <v>22869.552422807996</v>
      </c>
      <c r="K10" s="5">
        <v>3740.5999519199995</v>
      </c>
      <c r="L10" s="5">
        <v>12326.682269303999</v>
      </c>
      <c r="M10" s="5">
        <v>0</v>
      </c>
      <c r="N10" s="5">
        <v>0</v>
      </c>
      <c r="O10" s="5">
        <v>3740.5999519199995</v>
      </c>
      <c r="P10" s="5">
        <v>12326.682269303999</v>
      </c>
      <c r="Q10" s="5">
        <v>3740.5999519199995</v>
      </c>
      <c r="R10" s="5">
        <v>12326.682269303999</v>
      </c>
    </row>
    <row r="11" spans="1:18" x14ac:dyDescent="0.3">
      <c r="A11" s="5">
        <v>10</v>
      </c>
      <c r="B11" s="5">
        <v>2584.905920532</v>
      </c>
      <c r="C11" s="5">
        <v>7286.6022184800004</v>
      </c>
      <c r="D11" s="5">
        <v>17404.600758948003</v>
      </c>
      <c r="E11" s="5">
        <v>2584.905920532</v>
      </c>
      <c r="F11" s="5">
        <v>2584.905920532</v>
      </c>
      <c r="G11" s="5">
        <v>7286.6022184800004</v>
      </c>
      <c r="H11" s="5">
        <v>17404.600758948003</v>
      </c>
      <c r="I11" s="5">
        <v>7286.6022184800004</v>
      </c>
      <c r="J11" s="5">
        <v>17404.600758948003</v>
      </c>
      <c r="K11" s="5">
        <v>4701.6962979479995</v>
      </c>
      <c r="L11" s="5">
        <v>14819.694838416002</v>
      </c>
      <c r="M11" s="5">
        <v>0</v>
      </c>
      <c r="N11" s="5">
        <v>0</v>
      </c>
      <c r="O11" s="5">
        <v>4701.6962979479995</v>
      </c>
      <c r="P11" s="5">
        <v>14819.694838416002</v>
      </c>
      <c r="Q11" s="5">
        <v>4701.6962979479995</v>
      </c>
      <c r="R11" s="5">
        <v>14819.694838416002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J19" sqref="J19"/>
    </sheetView>
  </sheetViews>
  <sheetFormatPr baseColWidth="10" defaultColWidth="8.88671875" defaultRowHeight="14.4" x14ac:dyDescent="0.3"/>
  <sheetData>
    <row r="1" spans="1:6" x14ac:dyDescent="0.3">
      <c r="A1" t="s">
        <v>139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</row>
    <row r="2" spans="1:6" x14ac:dyDescent="0.3">
      <c r="A2" t="s">
        <v>140</v>
      </c>
      <c r="B2" s="73">
        <v>0.38517863561477284</v>
      </c>
      <c r="C2" s="73">
        <v>0.1142376654385979</v>
      </c>
      <c r="D2" s="73">
        <v>4.7356928719404057E-2</v>
      </c>
      <c r="E2" s="73">
        <v>0.37892769999999998</v>
      </c>
      <c r="F2" s="73">
        <v>0.25951669999999999</v>
      </c>
    </row>
    <row r="3" spans="1:6" x14ac:dyDescent="0.3">
      <c r="A3" t="s">
        <v>141</v>
      </c>
      <c r="B3" s="73">
        <v>0.38326261287145019</v>
      </c>
      <c r="C3" s="73">
        <v>0.11343513085113884</v>
      </c>
      <c r="D3" s="73">
        <v>4.6915897758705451E-2</v>
      </c>
      <c r="E3" s="73">
        <v>0.37838100000000002</v>
      </c>
      <c r="F3" s="73">
        <v>0.25885419999999998</v>
      </c>
    </row>
    <row r="4" spans="1:6" x14ac:dyDescent="0.3">
      <c r="A4" t="s">
        <v>142</v>
      </c>
      <c r="B4" s="73">
        <v>0.38407811898100652</v>
      </c>
      <c r="C4" s="73">
        <v>0.11390582425114691</v>
      </c>
      <c r="D4" s="73">
        <v>4.7211932511799073E-2</v>
      </c>
      <c r="E4" s="73">
        <v>0.37878580000000001</v>
      </c>
      <c r="F4" s="73">
        <v>0.25928580000000001</v>
      </c>
    </row>
    <row r="5" spans="1:6" x14ac:dyDescent="0.3">
      <c r="A5" t="s">
        <v>143</v>
      </c>
      <c r="B5" s="73">
        <v>0.3821461857300848</v>
      </c>
      <c r="C5" s="73">
        <v>0.11112791479434732</v>
      </c>
      <c r="D5" s="73">
        <v>4.5261723745303357E-2</v>
      </c>
      <c r="E5" s="73">
        <v>0.37675579999999997</v>
      </c>
      <c r="F5" s="73">
        <v>0.25691829999999999</v>
      </c>
    </row>
    <row r="6" spans="1:6" x14ac:dyDescent="0.3">
      <c r="A6" t="s">
        <v>144</v>
      </c>
      <c r="B6" s="73">
        <v>0.38355639301213873</v>
      </c>
      <c r="C6" s="73">
        <v>0.11298528505814093</v>
      </c>
      <c r="D6" s="73">
        <v>4.6502120124530776E-2</v>
      </c>
      <c r="E6" s="73">
        <v>0.37805139999999998</v>
      </c>
      <c r="F6" s="73">
        <v>0.25846560000000002</v>
      </c>
    </row>
    <row r="7" spans="1:6" x14ac:dyDescent="0.3">
      <c r="A7" t="s">
        <v>145</v>
      </c>
      <c r="B7" s="73">
        <v>0.38060186690383974</v>
      </c>
      <c r="C7" s="73">
        <v>0.11187571967694834</v>
      </c>
      <c r="D7" s="73">
        <v>4.589769174208836E-2</v>
      </c>
      <c r="E7" s="73">
        <v>0.3772932</v>
      </c>
      <c r="F7" s="73">
        <v>0.2575482</v>
      </c>
    </row>
    <row r="8" spans="1:6" x14ac:dyDescent="0.3">
      <c r="A8" t="s">
        <v>146</v>
      </c>
      <c r="B8" s="73">
        <v>0.3815575606284427</v>
      </c>
      <c r="C8" s="73">
        <v>0.11253308843817889</v>
      </c>
      <c r="D8" s="73">
        <v>4.6304701079309424E-2</v>
      </c>
      <c r="E8" s="73">
        <v>0.37785960000000002</v>
      </c>
      <c r="F8" s="73">
        <v>0.2581504</v>
      </c>
    </row>
    <row r="9" spans="1:6" x14ac:dyDescent="0.3">
      <c r="A9" t="s">
        <v>147</v>
      </c>
      <c r="B9" s="73">
        <v>0.37795721930934162</v>
      </c>
      <c r="C9" s="73">
        <v>0.10879660095460358</v>
      </c>
      <c r="D9" s="73">
        <v>4.3857703704660599E-2</v>
      </c>
      <c r="E9" s="73">
        <v>0.37514340000000002</v>
      </c>
      <c r="F9" s="73">
        <v>0.25499070000000001</v>
      </c>
    </row>
    <row r="10" spans="1:6" x14ac:dyDescent="0.3">
      <c r="A10" t="s">
        <v>148</v>
      </c>
      <c r="B10" s="73">
        <v>0.37891291303394453</v>
      </c>
      <c r="C10" s="73">
        <v>0.10945396971583413</v>
      </c>
      <c r="D10" s="73">
        <v>4.4264713041881662E-2</v>
      </c>
      <c r="E10" s="73">
        <v>0.37571199999999999</v>
      </c>
      <c r="F10" s="73">
        <v>0.25559120000000002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Props1.xml><?xml version="1.0" encoding="utf-8"?>
<ds:datastoreItem xmlns:ds="http://schemas.openxmlformats.org/officeDocument/2006/customXml" ds:itemID="{6CED9B7D-094C-407E-B9FC-1BDDB28FF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AFBE09-4DD3-45D1-8B80-C71B98971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A17114-B3C2-4B74-A225-37A69C2AE0D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95ea303f-39b1-42ca-beac-952387addeab"/>
    <ds:schemaRef ds:uri="d153cf4f-cfcf-4653-a06f-c074833c30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PNBSF_deps</vt:lpstr>
      <vt:lpstr>Other_params</vt:lpstr>
      <vt:lpstr>benefs_by_dep</vt:lpstr>
      <vt:lpstr>benefs_by_decile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2023-03-21T18:41:45Z</dcterms:created>
  <dcterms:modified xsi:type="dcterms:W3CDTF">2023-04-11T14:21:02Z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