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Energy_Reform\SN-Energy-Reform-\results\"/>
    </mc:Choice>
  </mc:AlternateContent>
  <xr:revisionPtr revIDLastSave="0" documentId="8_{C2147618-F753-454F-B002-5D0F0163563F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Hoja1" sheetId="1" r:id="rId1"/>
    <sheet name="PNBSF_deps" sheetId="2" r:id="rId2"/>
    <sheet name="Other_params" sheetId="3" r:id="rId3"/>
    <sheet name="benefs_by_dep" sheetId="4" r:id="rId4"/>
    <sheet name="benefs_by_decile" sheetId="5" r:id="rId5"/>
    <sheet name="stats" sheetId="6" r:id="rId6"/>
  </sheets>
  <externalReferences>
    <externalReference r:id="rId7"/>
  </externalReferences>
  <definedNames>
    <definedName name="colcodes">[1]labels!$T$2:$AB$10</definedName>
    <definedName name="colnames">[1]labels!$K$2:$S$10</definedName>
    <definedName name="GDP_2022">'[1]Uprating pmts'!$C$10</definedName>
    <definedName name="PNBSF_assign">[1]labels!$AF$2:$AF$3</definedName>
    <definedName name="policies">[1]labels!$B$2:$B$10</definedName>
    <definedName name="reforms">[1]labels!$F$3:$F$5</definedName>
    <definedName name="scenarios">[1]labels!$F$2:$F$5</definedName>
    <definedName name="Y_N">[1]labels!$AE$2:$AE$3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H12" i="1"/>
  <c r="I11" i="1"/>
  <c r="H11" i="1"/>
  <c r="I10" i="1"/>
  <c r="H10" i="1"/>
  <c r="C4" i="1"/>
  <c r="C3" i="1"/>
  <c r="C2" i="1"/>
  <c r="D4" i="1"/>
  <c r="D3" i="1"/>
  <c r="B4" i="1"/>
  <c r="B3" i="1"/>
  <c r="B2" i="1"/>
  <c r="C64" i="2"/>
  <c r="I2" i="3" s="1"/>
  <c r="L63" i="2"/>
  <c r="K63" i="2"/>
  <c r="M63" i="2" s="1"/>
  <c r="H63" i="2"/>
  <c r="G63" i="2"/>
  <c r="F63" i="2"/>
  <c r="J63" i="2" s="1"/>
  <c r="K62" i="2"/>
  <c r="M62" i="2" s="1"/>
  <c r="H62" i="2"/>
  <c r="J62" i="2" s="1"/>
  <c r="G62" i="2"/>
  <c r="F62" i="2"/>
  <c r="K61" i="2"/>
  <c r="M61" i="2" s="1"/>
  <c r="I61" i="2"/>
  <c r="H61" i="2"/>
  <c r="J61" i="2" s="1"/>
  <c r="G61" i="2"/>
  <c r="F61" i="2"/>
  <c r="K60" i="2"/>
  <c r="M60" i="2" s="1"/>
  <c r="H60" i="2"/>
  <c r="J60" i="2" s="1"/>
  <c r="G60" i="2"/>
  <c r="F60" i="2"/>
  <c r="K59" i="2"/>
  <c r="M59" i="2" s="1"/>
  <c r="I59" i="2"/>
  <c r="H59" i="2"/>
  <c r="G59" i="2"/>
  <c r="F59" i="2"/>
  <c r="J59" i="2" s="1"/>
  <c r="K58" i="2"/>
  <c r="M58" i="2" s="1"/>
  <c r="H58" i="2"/>
  <c r="J58" i="2" s="1"/>
  <c r="G58" i="2"/>
  <c r="F58" i="2"/>
  <c r="K57" i="2"/>
  <c r="M57" i="2" s="1"/>
  <c r="I57" i="2"/>
  <c r="H57" i="2"/>
  <c r="G57" i="2"/>
  <c r="F57" i="2"/>
  <c r="J57" i="2" s="1"/>
  <c r="K56" i="2"/>
  <c r="M56" i="2" s="1"/>
  <c r="H56" i="2"/>
  <c r="J56" i="2" s="1"/>
  <c r="G56" i="2"/>
  <c r="F56" i="2"/>
  <c r="K55" i="2"/>
  <c r="M55" i="2" s="1"/>
  <c r="I55" i="2"/>
  <c r="H55" i="2"/>
  <c r="G55" i="2"/>
  <c r="F55" i="2"/>
  <c r="J55" i="2" s="1"/>
  <c r="K54" i="2"/>
  <c r="M54" i="2" s="1"/>
  <c r="H54" i="2"/>
  <c r="J54" i="2" s="1"/>
  <c r="G54" i="2"/>
  <c r="F54" i="2"/>
  <c r="K53" i="2"/>
  <c r="M53" i="2" s="1"/>
  <c r="I53" i="2"/>
  <c r="H53" i="2"/>
  <c r="G53" i="2"/>
  <c r="F53" i="2"/>
  <c r="J53" i="2" s="1"/>
  <c r="K52" i="2"/>
  <c r="M52" i="2" s="1"/>
  <c r="H52" i="2"/>
  <c r="J52" i="2" s="1"/>
  <c r="G52" i="2"/>
  <c r="F52" i="2"/>
  <c r="K51" i="2"/>
  <c r="M51" i="2" s="1"/>
  <c r="I51" i="2"/>
  <c r="H51" i="2"/>
  <c r="G51" i="2"/>
  <c r="F51" i="2"/>
  <c r="J51" i="2" s="1"/>
  <c r="K50" i="2"/>
  <c r="M50" i="2" s="1"/>
  <c r="H50" i="2"/>
  <c r="J50" i="2" s="1"/>
  <c r="G50" i="2"/>
  <c r="F50" i="2"/>
  <c r="K49" i="2"/>
  <c r="M49" i="2" s="1"/>
  <c r="I49" i="2"/>
  <c r="H49" i="2"/>
  <c r="G49" i="2"/>
  <c r="F49" i="2"/>
  <c r="J49" i="2" s="1"/>
  <c r="K48" i="2"/>
  <c r="M48" i="2" s="1"/>
  <c r="H48" i="2"/>
  <c r="J48" i="2" s="1"/>
  <c r="G48" i="2"/>
  <c r="F48" i="2"/>
  <c r="K47" i="2"/>
  <c r="M47" i="2" s="1"/>
  <c r="I47" i="2"/>
  <c r="H47" i="2"/>
  <c r="G47" i="2"/>
  <c r="F47" i="2"/>
  <c r="J47" i="2" s="1"/>
  <c r="K46" i="2"/>
  <c r="M46" i="2" s="1"/>
  <c r="H46" i="2"/>
  <c r="J46" i="2" s="1"/>
  <c r="G46" i="2"/>
  <c r="F46" i="2"/>
  <c r="K45" i="2"/>
  <c r="M45" i="2" s="1"/>
  <c r="I45" i="2"/>
  <c r="H45" i="2"/>
  <c r="G45" i="2"/>
  <c r="F45" i="2"/>
  <c r="J45" i="2" s="1"/>
  <c r="K44" i="2"/>
  <c r="M44" i="2" s="1"/>
  <c r="H44" i="2"/>
  <c r="J44" i="2" s="1"/>
  <c r="G44" i="2"/>
  <c r="F44" i="2"/>
  <c r="K43" i="2"/>
  <c r="M43" i="2" s="1"/>
  <c r="I43" i="2"/>
  <c r="H43" i="2"/>
  <c r="G43" i="2"/>
  <c r="F43" i="2"/>
  <c r="J43" i="2" s="1"/>
  <c r="K42" i="2"/>
  <c r="M42" i="2" s="1"/>
  <c r="H42" i="2"/>
  <c r="J42" i="2" s="1"/>
  <c r="G42" i="2"/>
  <c r="F42" i="2"/>
  <c r="K41" i="2"/>
  <c r="M41" i="2" s="1"/>
  <c r="I41" i="2"/>
  <c r="H41" i="2"/>
  <c r="G41" i="2"/>
  <c r="F41" i="2"/>
  <c r="J41" i="2" s="1"/>
  <c r="K40" i="2"/>
  <c r="M40" i="2" s="1"/>
  <c r="H40" i="2"/>
  <c r="J40" i="2" s="1"/>
  <c r="G40" i="2"/>
  <c r="F40" i="2"/>
  <c r="K39" i="2"/>
  <c r="M39" i="2" s="1"/>
  <c r="I39" i="2"/>
  <c r="H39" i="2"/>
  <c r="G39" i="2"/>
  <c r="F39" i="2"/>
  <c r="J39" i="2" s="1"/>
  <c r="K38" i="2"/>
  <c r="M38" i="2" s="1"/>
  <c r="H38" i="2"/>
  <c r="J38" i="2" s="1"/>
  <c r="G38" i="2"/>
  <c r="F38" i="2"/>
  <c r="K37" i="2"/>
  <c r="M37" i="2" s="1"/>
  <c r="I37" i="2"/>
  <c r="H37" i="2"/>
  <c r="G37" i="2"/>
  <c r="F37" i="2"/>
  <c r="J37" i="2" s="1"/>
  <c r="K36" i="2"/>
  <c r="M36" i="2" s="1"/>
  <c r="H36" i="2"/>
  <c r="J36" i="2" s="1"/>
  <c r="G36" i="2"/>
  <c r="F36" i="2"/>
  <c r="K35" i="2"/>
  <c r="M35" i="2" s="1"/>
  <c r="I35" i="2"/>
  <c r="H35" i="2"/>
  <c r="G35" i="2"/>
  <c r="F35" i="2"/>
  <c r="J35" i="2" s="1"/>
  <c r="K34" i="2"/>
  <c r="M34" i="2" s="1"/>
  <c r="H34" i="2"/>
  <c r="J34" i="2" s="1"/>
  <c r="G34" i="2"/>
  <c r="F34" i="2"/>
  <c r="K33" i="2"/>
  <c r="M33" i="2" s="1"/>
  <c r="I33" i="2"/>
  <c r="H33" i="2"/>
  <c r="G33" i="2"/>
  <c r="F33" i="2"/>
  <c r="J33" i="2" s="1"/>
  <c r="K32" i="2"/>
  <c r="M32" i="2" s="1"/>
  <c r="H32" i="2"/>
  <c r="J32" i="2" s="1"/>
  <c r="G32" i="2"/>
  <c r="F32" i="2"/>
  <c r="K31" i="2"/>
  <c r="M31" i="2" s="1"/>
  <c r="I31" i="2"/>
  <c r="H31" i="2"/>
  <c r="G31" i="2"/>
  <c r="F31" i="2"/>
  <c r="J31" i="2" s="1"/>
  <c r="K30" i="2"/>
  <c r="M30" i="2" s="1"/>
  <c r="H30" i="2"/>
  <c r="J30" i="2" s="1"/>
  <c r="G30" i="2"/>
  <c r="F30" i="2"/>
  <c r="K29" i="2"/>
  <c r="M29" i="2" s="1"/>
  <c r="I29" i="2"/>
  <c r="H29" i="2"/>
  <c r="G29" i="2"/>
  <c r="F29" i="2"/>
  <c r="J29" i="2" s="1"/>
  <c r="K28" i="2"/>
  <c r="M28" i="2" s="1"/>
  <c r="H28" i="2"/>
  <c r="J28" i="2" s="1"/>
  <c r="G28" i="2"/>
  <c r="F28" i="2"/>
  <c r="K27" i="2"/>
  <c r="M27" i="2" s="1"/>
  <c r="I27" i="2"/>
  <c r="H27" i="2"/>
  <c r="G27" i="2"/>
  <c r="F27" i="2"/>
  <c r="J27" i="2" s="1"/>
  <c r="K26" i="2"/>
  <c r="M26" i="2" s="1"/>
  <c r="H26" i="2"/>
  <c r="J26" i="2" s="1"/>
  <c r="G26" i="2"/>
  <c r="F26" i="2"/>
  <c r="K25" i="2"/>
  <c r="M25" i="2" s="1"/>
  <c r="I25" i="2"/>
  <c r="H25" i="2"/>
  <c r="G25" i="2"/>
  <c r="F25" i="2"/>
  <c r="J25" i="2" s="1"/>
  <c r="K24" i="2"/>
  <c r="M24" i="2" s="1"/>
  <c r="H24" i="2"/>
  <c r="J24" i="2" s="1"/>
  <c r="G24" i="2"/>
  <c r="F24" i="2"/>
  <c r="K23" i="2"/>
  <c r="M23" i="2" s="1"/>
  <c r="I23" i="2"/>
  <c r="H23" i="2"/>
  <c r="G23" i="2"/>
  <c r="F23" i="2"/>
  <c r="J23" i="2" s="1"/>
  <c r="K22" i="2"/>
  <c r="M22" i="2" s="1"/>
  <c r="H22" i="2"/>
  <c r="J22" i="2" s="1"/>
  <c r="G22" i="2"/>
  <c r="F22" i="2"/>
  <c r="K21" i="2"/>
  <c r="M21" i="2" s="1"/>
  <c r="I21" i="2"/>
  <c r="H21" i="2"/>
  <c r="G21" i="2"/>
  <c r="F21" i="2"/>
  <c r="J21" i="2" s="1"/>
  <c r="K20" i="2"/>
  <c r="M20" i="2" s="1"/>
  <c r="H20" i="2"/>
  <c r="J20" i="2" s="1"/>
  <c r="G20" i="2"/>
  <c r="F20" i="2"/>
  <c r="K19" i="2"/>
  <c r="M19" i="2" s="1"/>
  <c r="I19" i="2"/>
  <c r="H19" i="2"/>
  <c r="G19" i="2"/>
  <c r="F19" i="2"/>
  <c r="J19" i="2" s="1"/>
  <c r="K18" i="2"/>
  <c r="M18" i="2" s="1"/>
  <c r="H18" i="2"/>
  <c r="J18" i="2" s="1"/>
  <c r="G18" i="2"/>
  <c r="F18" i="2"/>
  <c r="K17" i="2"/>
  <c r="M17" i="2" s="1"/>
  <c r="I17" i="2"/>
  <c r="H17" i="2"/>
  <c r="G17" i="2"/>
  <c r="F17" i="2"/>
  <c r="J17" i="2" s="1"/>
  <c r="K16" i="2"/>
  <c r="M16" i="2" s="1"/>
  <c r="H16" i="2"/>
  <c r="J16" i="2" s="1"/>
  <c r="G16" i="2"/>
  <c r="F16" i="2"/>
  <c r="K15" i="2"/>
  <c r="M15" i="2" s="1"/>
  <c r="I15" i="2"/>
  <c r="H15" i="2"/>
  <c r="G15" i="2"/>
  <c r="F15" i="2"/>
  <c r="J15" i="2" s="1"/>
  <c r="K14" i="2"/>
  <c r="M14" i="2" s="1"/>
  <c r="H14" i="2"/>
  <c r="J14" i="2" s="1"/>
  <c r="G14" i="2"/>
  <c r="F14" i="2"/>
  <c r="K13" i="2"/>
  <c r="M13" i="2" s="1"/>
  <c r="I13" i="2"/>
  <c r="H13" i="2"/>
  <c r="G13" i="2"/>
  <c r="F13" i="2"/>
  <c r="J13" i="2" s="1"/>
  <c r="K12" i="2"/>
  <c r="M12" i="2" s="1"/>
  <c r="H12" i="2"/>
  <c r="J12" i="2" s="1"/>
  <c r="G12" i="2"/>
  <c r="F12" i="2"/>
  <c r="K11" i="2"/>
  <c r="M11" i="2" s="1"/>
  <c r="I11" i="2"/>
  <c r="H11" i="2"/>
  <c r="G11" i="2"/>
  <c r="F11" i="2"/>
  <c r="J11" i="2" s="1"/>
  <c r="K10" i="2"/>
  <c r="M10" i="2" s="1"/>
  <c r="H10" i="2"/>
  <c r="J10" i="2" s="1"/>
  <c r="G10" i="2"/>
  <c r="F10" i="2"/>
  <c r="K9" i="2"/>
  <c r="M9" i="2" s="1"/>
  <c r="I9" i="2"/>
  <c r="H9" i="2"/>
  <c r="G9" i="2"/>
  <c r="F9" i="2"/>
  <c r="J9" i="2" s="1"/>
  <c r="K8" i="2"/>
  <c r="M8" i="2" s="1"/>
  <c r="H8" i="2"/>
  <c r="J8" i="2" s="1"/>
  <c r="G8" i="2"/>
  <c r="F8" i="2"/>
  <c r="K7" i="2"/>
  <c r="M7" i="2" s="1"/>
  <c r="I7" i="2"/>
  <c r="H7" i="2"/>
  <c r="G7" i="2"/>
  <c r="F7" i="2"/>
  <c r="J7" i="2" s="1"/>
  <c r="K6" i="2"/>
  <c r="M6" i="2" s="1"/>
  <c r="H6" i="2"/>
  <c r="J6" i="2" s="1"/>
  <c r="G6" i="2"/>
  <c r="F6" i="2"/>
  <c r="K5" i="2"/>
  <c r="K64" i="2" s="1"/>
  <c r="I5" i="2"/>
  <c r="H5" i="2"/>
  <c r="H64" i="2" s="1"/>
  <c r="G5" i="2"/>
  <c r="G64" i="2" s="1"/>
  <c r="F5" i="2"/>
  <c r="F64" i="2" s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D12" i="1" s="1"/>
  <c r="C11" i="1"/>
  <c r="E11" i="1" s="1"/>
  <c r="B11" i="1"/>
  <c r="C10" i="1"/>
  <c r="C20" i="1" s="1"/>
  <c r="B10" i="1"/>
  <c r="B20" i="1" s="1"/>
  <c r="E4" i="1" l="1"/>
  <c r="E3" i="1"/>
  <c r="D19" i="1"/>
  <c r="D15" i="1"/>
  <c r="D11" i="1"/>
  <c r="D18" i="1"/>
  <c r="E17" i="1"/>
  <c r="E13" i="1"/>
  <c r="E18" i="1"/>
  <c r="E19" i="1"/>
  <c r="E12" i="1"/>
  <c r="D14" i="1"/>
  <c r="E14" i="1"/>
  <c r="E15" i="1"/>
  <c r="D16" i="1"/>
  <c r="D13" i="1"/>
  <c r="E16" i="1"/>
  <c r="D17" i="1"/>
  <c r="J5" i="2"/>
  <c r="J64" i="2" s="1"/>
  <c r="B21" i="1" s="1"/>
  <c r="D10" i="1"/>
  <c r="L5" i="2"/>
  <c r="L7" i="2"/>
  <c r="L9" i="2"/>
  <c r="L11" i="2"/>
  <c r="L13" i="2"/>
  <c r="L15" i="2"/>
  <c r="L17" i="2"/>
  <c r="L19" i="2"/>
  <c r="L21" i="2"/>
  <c r="L23" i="2"/>
  <c r="L25" i="2"/>
  <c r="L27" i="2"/>
  <c r="L29" i="2"/>
  <c r="L31" i="2"/>
  <c r="L33" i="2"/>
  <c r="L35" i="2"/>
  <c r="L37" i="2"/>
  <c r="L39" i="2"/>
  <c r="L41" i="2"/>
  <c r="L43" i="2"/>
  <c r="L45" i="2"/>
  <c r="L47" i="2"/>
  <c r="L49" i="2"/>
  <c r="L51" i="2"/>
  <c r="L53" i="2"/>
  <c r="L55" i="2"/>
  <c r="L57" i="2"/>
  <c r="L59" i="2"/>
  <c r="L61" i="2"/>
  <c r="E64" i="2"/>
  <c r="I6" i="2"/>
  <c r="I8" i="2"/>
  <c r="I10" i="2"/>
  <c r="I12" i="2"/>
  <c r="I14" i="2"/>
  <c r="I16" i="2"/>
  <c r="I18" i="2"/>
  <c r="I20" i="2"/>
  <c r="I22" i="2"/>
  <c r="I24" i="2"/>
  <c r="I26" i="2"/>
  <c r="I28" i="2"/>
  <c r="I30" i="2"/>
  <c r="I32" i="2"/>
  <c r="I34" i="2"/>
  <c r="I36" i="2"/>
  <c r="I38" i="2"/>
  <c r="I40" i="2"/>
  <c r="I42" i="2"/>
  <c r="I44" i="2"/>
  <c r="I46" i="2"/>
  <c r="I48" i="2"/>
  <c r="I50" i="2"/>
  <c r="I52" i="2"/>
  <c r="I54" i="2"/>
  <c r="I56" i="2"/>
  <c r="I58" i="2"/>
  <c r="I60" i="2"/>
  <c r="I62" i="2"/>
  <c r="E10" i="1"/>
  <c r="M5" i="2"/>
  <c r="M64" i="2" s="1"/>
  <c r="C21" i="1" s="1"/>
  <c r="L6" i="2"/>
  <c r="L8" i="2"/>
  <c r="L10" i="2"/>
  <c r="L12" i="2"/>
  <c r="L14" i="2"/>
  <c r="L16" i="2"/>
  <c r="L18" i="2"/>
  <c r="L20" i="2"/>
  <c r="L22" i="2"/>
  <c r="L24" i="2"/>
  <c r="L26" i="2"/>
  <c r="L28" i="2"/>
  <c r="L30" i="2"/>
  <c r="L32" i="2"/>
  <c r="L34" i="2"/>
  <c r="L36" i="2"/>
  <c r="L38" i="2"/>
  <c r="L40" i="2"/>
  <c r="L42" i="2"/>
  <c r="L44" i="2"/>
  <c r="L46" i="2"/>
  <c r="L48" i="2"/>
  <c r="L50" i="2"/>
  <c r="L52" i="2"/>
  <c r="L54" i="2"/>
  <c r="L56" i="2"/>
  <c r="L58" i="2"/>
  <c r="L60" i="2"/>
  <c r="L62" i="2"/>
</calcChain>
</file>

<file path=xl/sharedStrings.xml><?xml version="1.0" encoding="utf-8"?>
<sst xmlns="http://schemas.openxmlformats.org/spreadsheetml/2006/main" count="241" uniqueCount="153">
  <si>
    <t>Baseline</t>
  </si>
  <si>
    <t>Random targeting</t>
  </si>
  <si>
    <t>PMT targeting</t>
  </si>
  <si>
    <t>Poverty (headcount ratio, %)</t>
  </si>
  <si>
    <t>Inequality (Gini points)</t>
  </si>
  <si>
    <t>Decile of disposable income after PNBSF transfer</t>
  </si>
  <si>
    <t>Percentage of households</t>
  </si>
  <si>
    <t>Marginal contributions (-)</t>
  </si>
  <si>
    <t>Simulation Parameters PNBSF</t>
  </si>
  <si>
    <t>Region/Departement</t>
  </si>
  <si>
    <t>Nombre de bénéficiares (2018)</t>
  </si>
  <si>
    <t xml:space="preserve">Montant du transfert par an </t>
  </si>
  <si>
    <t>departement</t>
  </si>
  <si>
    <t xml:space="preserve"> Departement Dakar</t>
  </si>
  <si>
    <t xml:space="preserve"> Departement Pikine</t>
  </si>
  <si>
    <t xml:space="preserve"> Departement Rufisque</t>
  </si>
  <si>
    <t xml:space="preserve"> Departement Guediawaye</t>
  </si>
  <si>
    <t xml:space="preserve">       Region Dakar</t>
  </si>
  <si>
    <t xml:space="preserve"> Departement Bignona</t>
  </si>
  <si>
    <t xml:space="preserve"> Departement Oussouye</t>
  </si>
  <si>
    <t xml:space="preserve"> Departement Ziguinchor</t>
  </si>
  <si>
    <t xml:space="preserve">      Region Ziguinchor</t>
  </si>
  <si>
    <t xml:space="preserve"> Departement Bambey</t>
  </si>
  <si>
    <t xml:space="preserve"> Departement Diourbel</t>
  </si>
  <si>
    <t xml:space="preserve"> Departement Mbacke</t>
  </si>
  <si>
    <t xml:space="preserve">      Region Diourbel</t>
  </si>
  <si>
    <t xml:space="preserve"> Departement Dagana</t>
  </si>
  <si>
    <t xml:space="preserve"> Departement Podor</t>
  </si>
  <si>
    <t xml:space="preserve"> Departement Saint Louis</t>
  </si>
  <si>
    <t xml:space="preserve">      Region Saint Louis</t>
  </si>
  <si>
    <t xml:space="preserve"> Departement Bake</t>
  </si>
  <si>
    <t xml:space="preserve"> Departement Tambacounda</t>
  </si>
  <si>
    <t xml:space="preserve"> Departement Goudiry</t>
  </si>
  <si>
    <t xml:space="preserve"> Departement Koumpentoum</t>
  </si>
  <si>
    <t xml:space="preserve">      Region Tambacounda</t>
  </si>
  <si>
    <t xml:space="preserve"> Departement Kaolack</t>
  </si>
  <si>
    <t xml:space="preserve"> Departement Nioro</t>
  </si>
  <si>
    <t xml:space="preserve"> Departement Guinguineo</t>
  </si>
  <si>
    <t xml:space="preserve">      Region Kaolack</t>
  </si>
  <si>
    <t xml:space="preserve"> Departement Mbour</t>
  </si>
  <si>
    <t xml:space="preserve"> Departement Thies</t>
  </si>
  <si>
    <t xml:space="preserve"> Departement Tivaouane</t>
  </si>
  <si>
    <t xml:space="preserve">      Region Thies</t>
  </si>
  <si>
    <t xml:space="preserve"> Departement Kebemer</t>
  </si>
  <si>
    <t xml:space="preserve"> Departement Linguere</t>
  </si>
  <si>
    <t xml:space="preserve"> Departement Louga</t>
  </si>
  <si>
    <t xml:space="preserve">      Region Louga</t>
  </si>
  <si>
    <t xml:space="preserve"> Departement Fatick</t>
  </si>
  <si>
    <t xml:space="preserve"> Departement Foundiougne</t>
  </si>
  <si>
    <t xml:space="preserve"> Departement Gossas</t>
  </si>
  <si>
    <t xml:space="preserve">      Region Fatick</t>
  </si>
  <si>
    <t xml:space="preserve"> Departement Kolda</t>
  </si>
  <si>
    <t xml:space="preserve"> Departement Velingara</t>
  </si>
  <si>
    <t xml:space="preserve"> Departement Medina Yoro Foulah</t>
  </si>
  <si>
    <t xml:space="preserve">      Region Kolda</t>
  </si>
  <si>
    <t xml:space="preserve"> Departement Matam</t>
  </si>
  <si>
    <t xml:space="preserve"> Departement Kanel</t>
  </si>
  <si>
    <t xml:space="preserve"> Departement Ranerou</t>
  </si>
  <si>
    <t xml:space="preserve">      Region Matam</t>
  </si>
  <si>
    <t xml:space="preserve"> Departement Kafrine</t>
  </si>
  <si>
    <t xml:space="preserve"> Departement Birkelane</t>
  </si>
  <si>
    <t xml:space="preserve"> Departement Koungheu</t>
  </si>
  <si>
    <t xml:space="preserve"> Departement Malem Hoddar</t>
  </si>
  <si>
    <t xml:space="preserve">      Region Kaffrine</t>
  </si>
  <si>
    <t xml:space="preserve"> Departement Kedougou</t>
  </si>
  <si>
    <t xml:space="preserve"> Departement Salemata</t>
  </si>
  <si>
    <t xml:space="preserve"> Departement Saraya</t>
  </si>
  <si>
    <t xml:space="preserve">      Region Kedougou</t>
  </si>
  <si>
    <t xml:space="preserve"> Departement Sedhiou</t>
  </si>
  <si>
    <t xml:space="preserve"> Departement Bounkiling</t>
  </si>
  <si>
    <t xml:space="preserve"> Departement Goudomp</t>
  </si>
  <si>
    <t xml:space="preserve">      Region Sedhiou</t>
  </si>
  <si>
    <t xml:space="preserve"> General</t>
  </si>
  <si>
    <t>popgrowth_20</t>
  </si>
  <si>
    <t>popgrowth_21</t>
  </si>
  <si>
    <t>popgrowth_22</t>
  </si>
  <si>
    <t>inf_20</t>
  </si>
  <si>
    <t>inf_21</t>
  </si>
  <si>
    <t>inf_22</t>
  </si>
  <si>
    <t>elec_uprating</t>
  </si>
  <si>
    <t>gdp_22</t>
  </si>
  <si>
    <t>PNBSF_benef_increase</t>
  </si>
  <si>
    <t>Nouveaux bénéficiaires</t>
  </si>
  <si>
    <t>Nombre de bénéficiaires (après réforme)</t>
  </si>
  <si>
    <t>Nombre de ménages (après réforme)</t>
  </si>
  <si>
    <t>PNBSF_transfer_increase</t>
  </si>
  <si>
    <t>Nombre de bénéficiaires (avant réforme)</t>
  </si>
  <si>
    <t>% bénéficiaires  (après réforme)</t>
  </si>
  <si>
    <t>Total # households</t>
  </si>
  <si>
    <t>Mechanism 2</t>
  </si>
  <si>
    <t>Mechanism 1</t>
  </si>
  <si>
    <t>departement</t>
  </si>
  <si>
    <t>new_beneficiaries0</t>
  </si>
  <si>
    <t>old_beneficiaries0</t>
  </si>
  <si>
    <t>hhweight0</t>
  </si>
  <si>
    <t>new_beneficiaries1</t>
  </si>
  <si>
    <t>old_beneficiaries1</t>
  </si>
  <si>
    <t>hhweight1</t>
  </si>
  <si>
    <t>_merge</t>
  </si>
  <si>
    <t>Matched (3)</t>
  </si>
  <si>
    <t>yd_deciles_pc</t>
  </si>
  <si>
    <t>new_benefs_0</t>
  </si>
  <si>
    <t>new_benefs_1</t>
  </si>
  <si>
    <t>_merge</t>
  </si>
  <si>
    <t>Matched (3)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</si>
  <si>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</si>
  <si>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</si>
  <si>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</si>
  <si>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</si>
  <si>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</si>
  <si>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</si>
  <si>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</si>
  <si>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</si>
  <si>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</si>
  <si>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</si>
  <si>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</si>
  <si>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</si>
  <si>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</si>
  <si>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</si>
  <si>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</si>
  <si>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</si>
  <si>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</si>
  <si>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</si>
  <si>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</si>
  <si>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</si>
  <si>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</si>
  <si>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</si>
  <si>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</si>
  <si>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</si>
  <si>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</si>
  <si>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yd_pc</t>
  </si>
  <si>
    <t>yd_pc_pnbsf</t>
  </si>
  <si>
    <t>yd_pc</t>
  </si>
  <si>
    <t>yd_pc_pnbsf</t>
  </si>
  <si>
    <t>reference</t>
  </si>
  <si>
    <t/>
  </si>
  <si>
    <t/>
  </si>
  <si>
    <t>zref</t>
  </si>
  <si>
    <t/>
  </si>
  <si>
    <t/>
  </si>
  <si>
    <t>zref</t>
  </si>
  <si>
    <t/>
  </si>
  <si>
    <t/>
  </si>
  <si>
    <t>zref</t>
  </si>
  <si>
    <t/>
  </si>
  <si>
    <t/>
  </si>
  <si>
    <t>zref</t>
  </si>
  <si>
    <t>targeting</t>
  </si>
  <si>
    <t>Poverty (headcount ratio)</t>
  </si>
  <si>
    <t>Bottom 40%</t>
  </si>
  <si>
    <t>percentage</t>
  </si>
  <si>
    <t>households (assuming 50.000)</t>
  </si>
  <si>
    <t>households (using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</si>
</sst>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&quot;$&quot;#,##0"/>
    <numFmt numFmtId="166" formatCode="0.0%"/>
    <numFmt numFmtId="168" formatCode="0.000"/>
    <numFmt numFmtId="171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8" tint="-0.4999542222357860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3" fillId="2" borderId="1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" fontId="7" fillId="2" borderId="0" xfId="0" applyNumberFormat="1" applyFont="1" applyFill="1" applyAlignment="1" applyProtection="1">
      <alignment horizontal="center"/>
      <protection locked="0"/>
    </xf>
    <xf numFmtId="3" fontId="3" fillId="2" borderId="0" xfId="0" applyNumberFormat="1" applyFont="1" applyFill="1" applyAlignment="1" applyProtection="1">
      <alignment horizontal="center"/>
      <protection locked="0"/>
    </xf>
    <xf numFmtId="1" fontId="3" fillId="2" borderId="0" xfId="0" applyNumberFormat="1" applyFont="1" applyFill="1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0" fontId="6" fillId="2" borderId="3" xfId="0" applyFont="1" applyFill="1" applyBorder="1" applyProtection="1">
      <protection locked="0"/>
    </xf>
    <xf numFmtId="1" fontId="3" fillId="2" borderId="0" xfId="0" applyNumberFormat="1" applyFont="1" applyFill="1" applyProtection="1">
      <protection locked="0"/>
    </xf>
    <xf numFmtId="0" fontId="6" fillId="2" borderId="4" xfId="0" applyFont="1" applyFill="1" applyBorder="1" applyProtection="1">
      <protection locked="0"/>
    </xf>
    <xf numFmtId="37" fontId="4" fillId="2" borderId="4" xfId="2" applyNumberFormat="1" applyFont="1" applyFill="1" applyBorder="1" applyAlignment="1" applyProtection="1">
      <alignment horizontal="center"/>
      <protection locked="0"/>
    </xf>
    <xf numFmtId="3" fontId="3" fillId="2" borderId="4" xfId="0" applyNumberFormat="1" applyFont="1" applyFill="1" applyBorder="1" applyAlignment="1" applyProtection="1">
      <alignment horizontal="center"/>
      <protection locked="0"/>
    </xf>
    <xf numFmtId="165" fontId="0" fillId="0" borderId="4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166" fontId="7" fillId="2" borderId="0" xfId="1" applyNumberFormat="1" applyFont="1" applyFill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1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1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5" fillId="2" borderId="6" xfId="0" applyNumberFormat="1" applyFont="1" applyFill="1" applyBorder="1" applyAlignment="1" applyProtection="1">
      <alignment horizontal="center" vertical="center" wrapText="1"/>
      <protection locked="0"/>
    </xf>
    <xf numFmtId="1" fontId="7" fillId="3" borderId="0" xfId="0" applyNumberFormat="1" applyFont="1" applyFill="1" applyAlignment="1" applyProtection="1">
      <alignment horizontal="center"/>
      <protection locked="0"/>
    </xf>
    <xf numFmtId="1" fontId="3" fillId="3" borderId="0" xfId="0" applyNumberFormat="1" applyFont="1" applyFill="1" applyAlignment="1" applyProtection="1">
      <alignment horizontal="center"/>
      <protection locked="0"/>
    </xf>
    <xf numFmtId="1" fontId="0" fillId="0" borderId="0" xfId="0" applyNumberFormat="1"/>
    <xf numFmtId="37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2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171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/>
    <xf numFmtId="168" fontId="0" fillId="0" borderId="0" xfId="0" applyNumberFormat="1"/>
    <xf numFmtId="2" fontId="0" fillId="0" borderId="0" xfId="1" applyNumberFormat="1" applyFont="1"/>
  </cellXfs>
  <cellStyles count="4">
    <cellStyle name="Millares 2" xfId="2" xr:uid="{376AFD77-B6EE-4997-9449-BB610DD78CC6}"/>
    <cellStyle name="Normal" xfId="0" builtinId="0"/>
    <cellStyle name="Normal 4" xfId="3" xr:uid="{FCE8C554-9325-4365-9698-FEFC489E221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stats in levels (just for reference)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Hoja1!$B$1:$C$1</c:f>
              <c:strCache>
                <c:ptCount val="2"/>
                <c:pt idx="0">
                  <c:v>Poverty (headcount ratio, %)</c:v>
                </c:pt>
                <c:pt idx="1">
                  <c:v>Inequality (Gini points)</c:v>
                </c:pt>
              </c:strCache>
            </c:strRef>
          </c:cat>
          <c:val>
            <c:numRef>
              <c:f>Hoja1!$B$2:$C$2</c:f>
              <c:numCache>
                <c:formatCode>General</c:formatCode>
                <c:ptCount val="2"/>
                <c:pt idx="0" formatCode="0.00">
                  <c:v>38.494498958556932</c:v>
                </c:pt>
                <c:pt idx="1">
                  <c:v>37.875979999999998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B-403B-A79B-4246E63E4845}"/>
            </c:ext>
          </c:extLst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Random targeting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Hoja1!$B$1:$C$1</c:f>
              <c:strCache>
                <c:ptCount val="2"/>
                <c:pt idx="0">
                  <c:v>Poverty (headcount ratio, %)</c:v>
                </c:pt>
                <c:pt idx="1">
                  <c:v>Inequality (Gini points)</c:v>
                </c:pt>
              </c:strCache>
            </c:strRef>
          </c:cat>
          <c:val>
            <c:numRef>
              <c:f>Hoja1!$B$3:$C$3</c:f>
              <c:numCache>
                <c:formatCode>General</c:formatCode>
                <c:ptCount val="2"/>
                <c:pt idx="0" formatCode="0.00">
                  <c:v>38.026242249038752</c:v>
                </c:pt>
                <c:pt idx="1">
                  <c:v>37.801349999999999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7B-403B-A79B-4246E63E4845}"/>
            </c:ext>
          </c:extLst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PMT targeting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Hoja1!$B$1:$C$1</c:f>
              <c:strCache>
                <c:ptCount val="2"/>
                <c:pt idx="0">
                  <c:v>Poverty (headcount ratio, %)</c:v>
                </c:pt>
                <c:pt idx="1">
                  <c:v>Inequality (Gini points)</c:v>
                </c:pt>
              </c:strCache>
            </c:strRef>
          </c:cat>
          <c:val>
            <c:numRef>
              <c:f>Hoja1!$B$4:$C$4</c:f>
              <c:numCache>
                <c:formatCode>General</c:formatCode>
                <c:ptCount val="2"/>
                <c:pt idx="0" formatCode="0.00">
                  <c:v>37.68448638204638</c:v>
                </c:pt>
                <c:pt idx="1">
                  <c:v>37.611049999999999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7B-403B-A79B-4246E63E4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238719"/>
        <c:axId val="277584751"/>
      </c:barChart>
      <c:catAx>
        <c:axId val="31423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84751"/>
        <c:crosses val="autoZero"/>
        <c:auto val="1"/>
        <c:lblAlgn val="ctr"/>
        <c:lblOffset val="100"/>
        <c:noMultiLvlLbl val="0"/>
      </c:catAx>
      <c:valAx>
        <c:axId val="27758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3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Hoja1!$D$9</c:f>
              <c:strCache>
                <c:ptCount val="1"/>
                <c:pt idx="0">
                  <c:v>Mechanism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Hoja1!$A$10:$A$19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Hoja1!$D$10:$D$19</c:f>
              <c:numCache>
                <c:formatCode>0.00</c:formatCode>
                <c:ptCount val="10"/>
                <c:pt idx="0">
                  <c:v>3.5629358751473741</c:v>
                </c:pt>
                <c:pt idx="1">
                  <c:v>4.9457466578742277</c:v>
                </c:pt>
                <c:pt idx="2">
                  <c:v>6.7182223287972356</c:v>
                </c:pt>
                <c:pt idx="3">
                  <c:v>12.077613252602761</c:v>
                </c:pt>
                <c:pt idx="4">
                  <c:v>7.8952101192974045</c:v>
                </c:pt>
                <c:pt idx="5">
                  <c:v>11.819834941949924</c:v>
                </c:pt>
                <c:pt idx="6">
                  <c:v>8.3228423555742079</c:v>
                </c:pt>
                <c:pt idx="7">
                  <c:v>17.962552205103609</c:v>
                </c:pt>
                <c:pt idx="8">
                  <c:v>12.675099414503528</c:v>
                </c:pt>
                <c:pt idx="9">
                  <c:v>14.019942849149732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7-4F76-B60E-E2BA4AF7CDE6}"/>
            </c:ext>
          </c:extLst>
        </c:ser>
        <c:ser>
          <c:idx val="1"/>
          <c:order val="1"/>
          <c:tx>
            <c:strRef>
              <c:f>Hoja1!$E$9</c:f>
              <c:strCache>
                <c:ptCount val="1"/>
                <c:pt idx="0">
                  <c:v>Mechanism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Hoja1!$A$10:$A$19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Hoja1!$E$10:$E$19</c:f>
              <c:numCache>
                <c:formatCode>0.00</c:formatCode>
                <c:ptCount val="10"/>
                <c:pt idx="0">
                  <c:v>10.715643318728368</c:v>
                </c:pt>
                <c:pt idx="1">
                  <c:v>16.979773122861769</c:v>
                </c:pt>
                <c:pt idx="2">
                  <c:v>13.134465718344238</c:v>
                </c:pt>
                <c:pt idx="3">
                  <c:v>14.967088810195467</c:v>
                </c:pt>
                <c:pt idx="4">
                  <c:v>10.46155692935598</c:v>
                </c:pt>
                <c:pt idx="5">
                  <c:v>8.6929556049056682</c:v>
                </c:pt>
                <c:pt idx="6">
                  <c:v>12.930396334753814</c:v>
                </c:pt>
                <c:pt idx="7">
                  <c:v>3.56121081167597</c:v>
                </c:pt>
                <c:pt idx="8">
                  <c:v>2.4528339635476057</c:v>
                </c:pt>
                <c:pt idx="9">
                  <c:v>6.1040753856311136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7-4F76-B60E-E2BA4AF7C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69487791"/>
        <c:axId val="277582831"/>
      </c:barChart>
      <c:catAx>
        <c:axId val="26948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 of pre-transfer disposable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82831"/>
        <c:crosses val="autoZero"/>
        <c:auto val="1"/>
        <c:lblAlgn val="ctr"/>
        <c:lblOffset val="100"/>
        <c:noMultiLvlLbl val="0"/>
      </c:catAx>
      <c:valAx>
        <c:axId val="27758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households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8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Hoja1!$A$3</c:f>
              <c:strCache>
                <c:ptCount val="1"/>
                <c:pt idx="0">
                  <c:v>Random targeting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Hoja1!$D$2:$E$2</c:f>
              <c:strCache>
                <c:ptCount val="2"/>
                <c:pt idx="0">
                  <c:v>Poverty (headcount ratio)</c:v>
                </c:pt>
                <c:pt idx="1">
                  <c:v>Inequality (Gini points)</c:v>
                </c:pt>
              </c:strCache>
            </c:strRef>
          </c:cat>
          <c:val>
            <c:numRef>
              <c:f>Hoja1!$D$3:$E$3</c:f>
              <c:numCache>
                <c:formatCode>0.000</c:formatCode>
                <c:ptCount val="2"/>
                <c:pt idx="0">
                  <c:v>-0.46825670951817955</c:v>
                </c:pt>
                <c:pt idx="1">
                  <c:v>-7.4629999999999086E-2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4-4360-A478-5816E4B40AD9}"/>
            </c:ext>
          </c:extLst>
        </c:ser>
        <c:ser>
          <c:idx val="1"/>
          <c:order val="1"/>
          <c:tx>
            <c:strRef>
              <c:f>Hoja1!$A$4</c:f>
              <c:strCache>
                <c:ptCount val="1"/>
                <c:pt idx="0">
                  <c:v>PMT targeting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Hoja1!$D$2:$E$2</c:f>
              <c:strCache>
                <c:ptCount val="2"/>
                <c:pt idx="0">
                  <c:v>Poverty (headcount ratio)</c:v>
                </c:pt>
                <c:pt idx="1">
                  <c:v>Inequality (Gini points)</c:v>
                </c:pt>
              </c:strCache>
            </c:strRef>
          </c:cat>
          <c:val>
            <c:numRef>
              <c:f>Hoja1!$D$4:$E$4</c:f>
              <c:numCache>
                <c:formatCode>0.000</c:formatCode>
                <c:ptCount val="2"/>
                <c:pt idx="0">
                  <c:v>-0.8100125765105517</c:v>
                </c:pt>
                <c:pt idx="1">
                  <c:v>-0.26492999999999967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4-4360-A478-5816E4B40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241039"/>
        <c:axId val="277583791"/>
      </c:barChart>
      <c:catAx>
        <c:axId val="31424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83791"/>
        <c:crosses val="autoZero"/>
        <c:auto val="1"/>
        <c:lblAlgn val="ctr"/>
        <c:lblOffset val="100"/>
        <c:noMultiLvlLbl val="0"/>
      </c:catAx>
      <c:valAx>
        <c:axId val="2775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Reduction (percentage points)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4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PNBSF_deps!$C$5:$C$63</c:f>
              <c:numCache>
                <c:formatCode>0</c:formatCode>
                <c:ptCount val="59"/>
                <c:pt idx="0">
                  <c:v>24903.490148093035</c:v>
                </c:pt>
                <c:pt idx="1">
                  <c:v>9022.6982013731194</c:v>
                </c:pt>
                <c:pt idx="2">
                  <c:v>4853.9501048546399</c:v>
                </c:pt>
                <c:pt idx="3">
                  <c:v>6122.3584027288307</c:v>
                </c:pt>
                <c:pt idx="4">
                  <c:v>44902.496857049628</c:v>
                </c:pt>
                <c:pt idx="5">
                  <c:v>9990.4585310517668</c:v>
                </c:pt>
                <c:pt idx="6">
                  <c:v>2016.3769023938185</c:v>
                </c:pt>
                <c:pt idx="7">
                  <c:v>4686.572515032065</c:v>
                </c:pt>
                <c:pt idx="8">
                  <c:v>16693.407948477648</c:v>
                </c:pt>
                <c:pt idx="9">
                  <c:v>1937.2545081186204</c:v>
                </c:pt>
                <c:pt idx="10">
                  <c:v>3331.9764486777872</c:v>
                </c:pt>
                <c:pt idx="11">
                  <c:v>7526.8772936060423</c:v>
                </c:pt>
                <c:pt idx="12">
                  <c:v>12796.108250402449</c:v>
                </c:pt>
                <c:pt idx="13">
                  <c:v>6059.591806545367</c:v>
                </c:pt>
                <c:pt idx="14">
                  <c:v>7273.0793327590263</c:v>
                </c:pt>
                <c:pt idx="15">
                  <c:v>2056.7767004855509</c:v>
                </c:pt>
                <c:pt idx="16">
                  <c:v>15389.447839789946</c:v>
                </c:pt>
                <c:pt idx="17">
                  <c:v>1169.0278539170388</c:v>
                </c:pt>
                <c:pt idx="18">
                  <c:v>23456.400048729131</c:v>
                </c:pt>
                <c:pt idx="19">
                  <c:v>1299.7915959659247</c:v>
                </c:pt>
                <c:pt idx="20">
                  <c:v>6446.3785591232236</c:v>
                </c:pt>
                <c:pt idx="21">
                  <c:v>32371.598057735322</c:v>
                </c:pt>
                <c:pt idx="22">
                  <c:v>14705.690430817691</c:v>
                </c:pt>
                <c:pt idx="23">
                  <c:v>12409.479120439259</c:v>
                </c:pt>
                <c:pt idx="24">
                  <c:v>1302.5231720790805</c:v>
                </c:pt>
                <c:pt idx="25">
                  <c:v>28417.692723336029</c:v>
                </c:pt>
                <c:pt idx="26">
                  <c:v>15743.954542685848</c:v>
                </c:pt>
                <c:pt idx="27">
                  <c:v>9137.770294376136</c:v>
                </c:pt>
                <c:pt idx="28">
                  <c:v>14760.611202478223</c:v>
                </c:pt>
                <c:pt idx="29">
                  <c:v>39642.336039540205</c:v>
                </c:pt>
                <c:pt idx="30">
                  <c:v>1914.2235609810218</c:v>
                </c:pt>
                <c:pt idx="31">
                  <c:v>3815.6859929864854</c:v>
                </c:pt>
                <c:pt idx="32">
                  <c:v>3682.0330522097797</c:v>
                </c:pt>
                <c:pt idx="33">
                  <c:v>9411.9426061772865</c:v>
                </c:pt>
                <c:pt idx="34">
                  <c:v>9166.5383176268915</c:v>
                </c:pt>
                <c:pt idx="35">
                  <c:v>11494.132926097058</c:v>
                </c:pt>
                <c:pt idx="36">
                  <c:v>1430.5553380148103</c:v>
                </c:pt>
                <c:pt idx="37">
                  <c:v>22091.226581738763</c:v>
                </c:pt>
                <c:pt idx="38">
                  <c:v>9773.2820807337212</c:v>
                </c:pt>
                <c:pt idx="39">
                  <c:v>16910.367121761905</c:v>
                </c:pt>
                <c:pt idx="40">
                  <c:v>7061.2420706398307</c:v>
                </c:pt>
                <c:pt idx="41">
                  <c:v>33744.891273135458</c:v>
                </c:pt>
                <c:pt idx="42">
                  <c:v>3854.9151156011526</c:v>
                </c:pt>
                <c:pt idx="43">
                  <c:v>2333.7219097423454</c:v>
                </c:pt>
                <c:pt idx="44">
                  <c:v>196.14561307332863</c:v>
                </c:pt>
                <c:pt idx="45">
                  <c:v>6384.7826384168266</c:v>
                </c:pt>
                <c:pt idx="46">
                  <c:v>4372.7395341147394</c:v>
                </c:pt>
                <c:pt idx="47">
                  <c:v>1145.6066816204175</c:v>
                </c:pt>
                <c:pt idx="48">
                  <c:v>5941.9044387013682</c:v>
                </c:pt>
                <c:pt idx="49">
                  <c:v>3483.5460881823165</c:v>
                </c:pt>
                <c:pt idx="50">
                  <c:v>14943.796742618842</c:v>
                </c:pt>
                <c:pt idx="51">
                  <c:v>2785.2677056412663</c:v>
                </c:pt>
                <c:pt idx="52">
                  <c:v>3972.6024834451491</c:v>
                </c:pt>
                <c:pt idx="53">
                  <c:v>2889.8373779378876</c:v>
                </c:pt>
                <c:pt idx="54">
                  <c:v>9647.707567024303</c:v>
                </c:pt>
                <c:pt idx="55">
                  <c:v>11389.52193245795</c:v>
                </c:pt>
                <c:pt idx="56">
                  <c:v>1001.6502640944649</c:v>
                </c:pt>
                <c:pt idx="57">
                  <c:v>1722.8019711584482</c:v>
                </c:pt>
                <c:pt idx="58">
                  <c:v>14113.974167710861</c:v>
                </c:pt>
              </c:numCache>
            </c:numRef>
          </c:xVal>
          <c:yVal>
            <c:numRef>
              <c:f>PNBSF_deps!$F$5:$F$63</c:f>
              <c:numCache>
                <c:formatCode>0</c:formatCode>
                <c:ptCount val="59"/>
                <c:pt idx="0">
                  <c:v>26423.122377132</c:v>
                </c:pt>
                <c:pt idx="1">
                  <c:v>9530.9621896319986</c:v>
                </c:pt>
                <c:pt idx="2">
                  <c:v>4717.9127717279998</c:v>
                </c:pt>
                <c:pt idx="3">
                  <c:v>6581.7261581759994</c:v>
                </c:pt>
                <c:pt idx="4">
                  <c:v>-1</c:v>
                </c:pt>
                <c:pt idx="5">
                  <c:v>10655.304371711998</c:v>
                </c:pt>
                <c:pt idx="6">
                  <c:v>2151.3855214800001</c:v>
                </c:pt>
                <c:pt idx="7">
                  <c:v>4923.3214396080002</c:v>
                </c:pt>
                <c:pt idx="8">
                  <c:v>-1</c:v>
                </c:pt>
                <c:pt idx="9">
                  <c:v>1791.3798035639998</c:v>
                </c:pt>
                <c:pt idx="10">
                  <c:v>3341.6746969320002</c:v>
                </c:pt>
                <c:pt idx="11">
                  <c:v>7915.801401144</c:v>
                </c:pt>
                <c:pt idx="12">
                  <c:v>-1</c:v>
                </c:pt>
                <c:pt idx="13">
                  <c:v>6459.5620556999984</c:v>
                </c:pt>
                <c:pt idx="14">
                  <c:v>7738.5012878159996</c:v>
                </c:pt>
                <c:pt idx="15">
                  <c:v>1938.4091658360001</c:v>
                </c:pt>
                <c:pt idx="16">
                  <c:v>-1</c:v>
                </c:pt>
                <c:pt idx="17">
                  <c:v>1240.0196950439999</c:v>
                </c:pt>
                <c:pt idx="18">
                  <c:v>25299.861293304017</c:v>
                </c:pt>
                <c:pt idx="19">
                  <c:v>1318.9398674400002</c:v>
                </c:pt>
                <c:pt idx="20">
                  <c:v>6871.4604897120007</c:v>
                </c:pt>
                <c:pt idx="21">
                  <c:v>-1</c:v>
                </c:pt>
                <c:pt idx="22">
                  <c:v>15831.602802287993</c:v>
                </c:pt>
                <c:pt idx="23">
                  <c:v>13145.073646068</c:v>
                </c:pt>
                <c:pt idx="24">
                  <c:v>1383.8057625599999</c:v>
                </c:pt>
                <c:pt idx="25">
                  <c:v>-1</c:v>
                </c:pt>
                <c:pt idx="26">
                  <c:v>16947.296198352</c:v>
                </c:pt>
                <c:pt idx="27">
                  <c:v>9712.5866959680006</c:v>
                </c:pt>
                <c:pt idx="28">
                  <c:v>15755.925924648003</c:v>
                </c:pt>
                <c:pt idx="29">
                  <c:v>-1</c:v>
                </c:pt>
                <c:pt idx="30">
                  <c:v>1831.3804388879998</c:v>
                </c:pt>
                <c:pt idx="31">
                  <c:v>4070.334918779999</c:v>
                </c:pt>
                <c:pt idx="32">
                  <c:v>3863.8451526479998</c:v>
                </c:pt>
                <c:pt idx="33">
                  <c:v>-1</c:v>
                </c:pt>
                <c:pt idx="34">
                  <c:v>9855.291665232</c:v>
                </c:pt>
                <c:pt idx="35">
                  <c:v>12155.868745488</c:v>
                </c:pt>
                <c:pt idx="36">
                  <c:v>1210.8300422399998</c:v>
                </c:pt>
                <c:pt idx="37">
                  <c:v>-1</c:v>
                </c:pt>
                <c:pt idx="38">
                  <c:v>10460.706686351999</c:v>
                </c:pt>
                <c:pt idx="39">
                  <c:v>18215.424447948004</c:v>
                </c:pt>
                <c:pt idx="40">
                  <c:v>7574.1743535119995</c:v>
                </c:pt>
                <c:pt idx="41">
                  <c:v>-1</c:v>
                </c:pt>
                <c:pt idx="42">
                  <c:v>3767.6274082200002</c:v>
                </c:pt>
                <c:pt idx="43">
                  <c:v>2363.2807788719997</c:v>
                </c:pt>
                <c:pt idx="44">
                  <c:v>0</c:v>
                </c:pt>
                <c:pt idx="45">
                  <c:v>-1</c:v>
                </c:pt>
                <c:pt idx="46">
                  <c:v>4683.3176276639988</c:v>
                </c:pt>
                <c:pt idx="47">
                  <c:v>1139.4775576079999</c:v>
                </c:pt>
                <c:pt idx="48">
                  <c:v>6192.5307874560003</c:v>
                </c:pt>
                <c:pt idx="49">
                  <c:v>3630.3279302159995</c:v>
                </c:pt>
                <c:pt idx="50">
                  <c:v>-1</c:v>
                </c:pt>
                <c:pt idx="51">
                  <c:v>2953.5604244640003</c:v>
                </c:pt>
                <c:pt idx="52">
                  <c:v>2646.5285208959995</c:v>
                </c:pt>
                <c:pt idx="53">
                  <c:v>3037.8860881199989</c:v>
                </c:pt>
                <c:pt idx="54">
                  <c:v>-1</c:v>
                </c:pt>
                <c:pt idx="55">
                  <c:v>12235.870016135999</c:v>
                </c:pt>
                <c:pt idx="56">
                  <c:v>1029.205535904</c:v>
                </c:pt>
                <c:pt idx="57">
                  <c:v>1824.8938493759999</c:v>
                </c:pt>
                <c:pt idx="5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9-4EA0-890C-1AFC7A467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704607"/>
        <c:axId val="1664437119"/>
      </c:scatterChart>
      <c:valAx>
        <c:axId val="1695704607"/>
        <c:scaling>
          <c:orientation val="minMax"/>
          <c:max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Beneficiaries 2018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37119"/>
        <c:crosses val="autoZero"/>
        <c:crossBetween val="midCat"/>
      </c:valAx>
      <c:valAx>
        <c:axId val="16644371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Beneficiaries, after uprating and in survey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70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beneficiaries</a:t>
            </a:r>
            <a:r>
              <a:rPr lang="en-US" baseline="0"/>
              <a:t> by dept.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PNBSF_deps!$J$5:$J$63</c:f>
              <c:numCache>
                <c:formatCode>0</c:formatCode>
                <c:ptCount val="59"/>
                <c:pt idx="0">
                  <c:v>4708.1828874599996</c:v>
                </c:pt>
                <c:pt idx="1">
                  <c:v>1656.2425220639998</c:v>
                </c:pt>
                <c:pt idx="2">
                  <c:v>1029.2055359039996</c:v>
                </c:pt>
                <c:pt idx="3">
                  <c:v>464.8722483599995</c:v>
                </c:pt>
                <c:pt idx="4">
                  <c:v>0</c:v>
                </c:pt>
                <c:pt idx="5">
                  <c:v>1835.7048318959951</c:v>
                </c:pt>
                <c:pt idx="6">
                  <c:v>316.76178783600017</c:v>
                </c:pt>
                <c:pt idx="7">
                  <c:v>872.44628936400113</c:v>
                </c:pt>
                <c:pt idx="8">
                  <c:v>0</c:v>
                </c:pt>
                <c:pt idx="9">
                  <c:v>638.9290669320003</c:v>
                </c:pt>
                <c:pt idx="10">
                  <c:v>804.3370994880006</c:v>
                </c:pt>
                <c:pt idx="11">
                  <c:v>1296.2368041479995</c:v>
                </c:pt>
                <c:pt idx="12">
                  <c:v>0</c:v>
                </c:pt>
                <c:pt idx="13">
                  <c:v>960.01524777599934</c:v>
                </c:pt>
                <c:pt idx="14">
                  <c:v>1081.0982519999998</c:v>
                </c:pt>
                <c:pt idx="15">
                  <c:v>623.7936914039999</c:v>
                </c:pt>
                <c:pt idx="16">
                  <c:v>0</c:v>
                </c:pt>
                <c:pt idx="17">
                  <c:v>131.8939867439999</c:v>
                </c:pt>
                <c:pt idx="18">
                  <c:v>4164.3904667040115</c:v>
                </c:pt>
                <c:pt idx="19">
                  <c:v>314.59959133200005</c:v>
                </c:pt>
                <c:pt idx="20">
                  <c:v>1245.4251863040008</c:v>
                </c:pt>
                <c:pt idx="21">
                  <c:v>0</c:v>
                </c:pt>
                <c:pt idx="22">
                  <c:v>2565.4461519960041</c:v>
                </c:pt>
                <c:pt idx="23">
                  <c:v>2499.4991586240012</c:v>
                </c:pt>
                <c:pt idx="24">
                  <c:v>203.24647137600004</c:v>
                </c:pt>
                <c:pt idx="25">
                  <c:v>0</c:v>
                </c:pt>
                <c:pt idx="26">
                  <c:v>2558.9595624840003</c:v>
                </c:pt>
                <c:pt idx="27">
                  <c:v>1661.6480133239984</c:v>
                </c:pt>
                <c:pt idx="28">
                  <c:v>2620.5821628480007</c:v>
                </c:pt>
                <c:pt idx="29">
                  <c:v>0</c:v>
                </c:pt>
                <c:pt idx="30">
                  <c:v>325.4105738520002</c:v>
                </c:pt>
                <c:pt idx="31">
                  <c:v>391.35756722400083</c:v>
                </c:pt>
                <c:pt idx="32">
                  <c:v>686.49739001999978</c:v>
                </c:pt>
                <c:pt idx="33">
                  <c:v>0</c:v>
                </c:pt>
                <c:pt idx="34">
                  <c:v>1527.5918300759986</c:v>
                </c:pt>
                <c:pt idx="35">
                  <c:v>2328.685634808</c:v>
                </c:pt>
                <c:pt idx="36">
                  <c:v>581.63085957600015</c:v>
                </c:pt>
                <c:pt idx="37">
                  <c:v>0</c:v>
                </c:pt>
                <c:pt idx="38">
                  <c:v>1658.404718568001</c:v>
                </c:pt>
                <c:pt idx="39">
                  <c:v>2960.047013976</c:v>
                </c:pt>
                <c:pt idx="40">
                  <c:v>1174.0727016719984</c:v>
                </c:pt>
                <c:pt idx="41">
                  <c:v>0</c:v>
                </c:pt>
                <c:pt idx="42">
                  <c:v>1092.9903327719999</c:v>
                </c:pt>
                <c:pt idx="43">
                  <c:v>446.49357807600018</c:v>
                </c:pt>
                <c:pt idx="44">
                  <c:v>245.409303204</c:v>
                </c:pt>
                <c:pt idx="45">
                  <c:v>0</c:v>
                </c:pt>
                <c:pt idx="46">
                  <c:v>822.71576977199948</c:v>
                </c:pt>
                <c:pt idx="47">
                  <c:v>234.5983206840001</c:v>
                </c:pt>
                <c:pt idx="48">
                  <c:v>1284.3447233760007</c:v>
                </c:pt>
                <c:pt idx="49">
                  <c:v>571.9009753080004</c:v>
                </c:pt>
                <c:pt idx="50">
                  <c:v>0</c:v>
                </c:pt>
                <c:pt idx="51">
                  <c:v>515.68386620400088</c:v>
                </c:pt>
                <c:pt idx="52">
                  <c:v>0</c:v>
                </c:pt>
                <c:pt idx="53">
                  <c:v>558.92779628399876</c:v>
                </c:pt>
                <c:pt idx="54">
                  <c:v>0</c:v>
                </c:pt>
                <c:pt idx="55">
                  <c:v>2069.222054328</c:v>
                </c:pt>
                <c:pt idx="56">
                  <c:v>195.67878361199996</c:v>
                </c:pt>
                <c:pt idx="57">
                  <c:v>176.21901507600001</c:v>
                </c:pt>
                <c:pt idx="58">
                  <c:v>0</c:v>
                </c:pt>
              </c:numCache>
            </c:numRef>
          </c:xVal>
          <c:yVal>
            <c:numRef>
              <c:f>PNBSF_deps!$M$5:$M$63</c:f>
              <c:numCache>
                <c:formatCode>0</c:formatCode>
                <c:ptCount val="59"/>
                <c:pt idx="0">
                  <c:v>4925.4836361120142</c:v>
                </c:pt>
                <c:pt idx="1">
                  <c:v>1300.5611971560011</c:v>
                </c:pt>
                <c:pt idx="2">
                  <c:v>1335.1563412200012</c:v>
                </c:pt>
                <c:pt idx="3">
                  <c:v>654.06444245999955</c:v>
                </c:pt>
                <c:pt idx="4">
                  <c:v>0</c:v>
                </c:pt>
                <c:pt idx="5">
                  <c:v>1876.786565471999</c:v>
                </c:pt>
                <c:pt idx="6">
                  <c:v>325.41057385199974</c:v>
                </c:pt>
                <c:pt idx="7">
                  <c:v>790.2828222119997</c:v>
                </c:pt>
                <c:pt idx="8">
                  <c:v>0</c:v>
                </c:pt>
                <c:pt idx="9">
                  <c:v>638.9290669320003</c:v>
                </c:pt>
                <c:pt idx="10">
                  <c:v>656.2266389639999</c:v>
                </c:pt>
                <c:pt idx="11">
                  <c:v>1292.9935093919985</c:v>
                </c:pt>
                <c:pt idx="12">
                  <c:v>0</c:v>
                </c:pt>
                <c:pt idx="13">
                  <c:v>1027.0433394000001</c:v>
                </c:pt>
                <c:pt idx="14">
                  <c:v>1071.3683677319987</c:v>
                </c:pt>
                <c:pt idx="15">
                  <c:v>514.60276795200002</c:v>
                </c:pt>
                <c:pt idx="16">
                  <c:v>0</c:v>
                </c:pt>
                <c:pt idx="17">
                  <c:v>0</c:v>
                </c:pt>
                <c:pt idx="18">
                  <c:v>4174.120350972029</c:v>
                </c:pt>
                <c:pt idx="19">
                  <c:v>314.59959133199982</c:v>
                </c:pt>
                <c:pt idx="20">
                  <c:v>1128.6665750880002</c:v>
                </c:pt>
                <c:pt idx="21">
                  <c:v>0</c:v>
                </c:pt>
                <c:pt idx="22">
                  <c:v>2501.6613551280043</c:v>
                </c:pt>
                <c:pt idx="23">
                  <c:v>2361.1185823680025</c:v>
                </c:pt>
                <c:pt idx="24">
                  <c:v>0</c:v>
                </c:pt>
                <c:pt idx="25">
                  <c:v>0</c:v>
                </c:pt>
                <c:pt idx="26">
                  <c:v>2901.6677083679897</c:v>
                </c:pt>
                <c:pt idx="27">
                  <c:v>1664.8913080799994</c:v>
                </c:pt>
                <c:pt idx="28">
                  <c:v>2694.0968439839926</c:v>
                </c:pt>
                <c:pt idx="29">
                  <c:v>0</c:v>
                </c:pt>
                <c:pt idx="30">
                  <c:v>353.51912840400018</c:v>
                </c:pt>
                <c:pt idx="31">
                  <c:v>578.38756481999962</c:v>
                </c:pt>
                <c:pt idx="32">
                  <c:v>632.44247742000016</c:v>
                </c:pt>
                <c:pt idx="33">
                  <c:v>0</c:v>
                </c:pt>
                <c:pt idx="34">
                  <c:v>1441.1039699159974</c:v>
                </c:pt>
                <c:pt idx="35">
                  <c:v>2321.1179470439947</c:v>
                </c:pt>
                <c:pt idx="36">
                  <c:v>385.95207596399996</c:v>
                </c:pt>
                <c:pt idx="37">
                  <c:v>0</c:v>
                </c:pt>
                <c:pt idx="38">
                  <c:v>1853.0024039280033</c:v>
                </c:pt>
                <c:pt idx="39">
                  <c:v>3051.9403653960071</c:v>
                </c:pt>
                <c:pt idx="40">
                  <c:v>1116.7744943159987</c:v>
                </c:pt>
                <c:pt idx="41">
                  <c:v>0</c:v>
                </c:pt>
                <c:pt idx="42">
                  <c:v>910.28472818399996</c:v>
                </c:pt>
                <c:pt idx="43">
                  <c:v>540.54912599999989</c:v>
                </c:pt>
                <c:pt idx="44">
                  <c:v>245.409303204</c:v>
                </c:pt>
                <c:pt idx="45">
                  <c:v>0</c:v>
                </c:pt>
                <c:pt idx="46">
                  <c:v>715.68704282400176</c:v>
                </c:pt>
                <c:pt idx="47">
                  <c:v>221.62514166000028</c:v>
                </c:pt>
                <c:pt idx="48">
                  <c:v>1290.831312888</c:v>
                </c:pt>
                <c:pt idx="49">
                  <c:v>621.63149490000023</c:v>
                </c:pt>
                <c:pt idx="50">
                  <c:v>0</c:v>
                </c:pt>
                <c:pt idx="51">
                  <c:v>518.92716096000049</c:v>
                </c:pt>
                <c:pt idx="52">
                  <c:v>-9.0949470177292824E-13</c:v>
                </c:pt>
                <c:pt idx="53">
                  <c:v>576.22536831599882</c:v>
                </c:pt>
                <c:pt idx="54">
                  <c:v>0</c:v>
                </c:pt>
                <c:pt idx="55">
                  <c:v>2090.8440193679908</c:v>
                </c:pt>
                <c:pt idx="56">
                  <c:v>175.13791682400006</c:v>
                </c:pt>
                <c:pt idx="57">
                  <c:v>245.40930320400025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C1-48FA-BAB7-7F04EF6F1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964703"/>
        <c:axId val="2112447631"/>
      </c:scatterChart>
      <c:valAx>
        <c:axId val="181396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targeting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447631"/>
        <c:crosses val="autoZero"/>
        <c:crossBetween val="midCat"/>
      </c:valAx>
      <c:valAx>
        <c:axId val="2112447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PMT Targeting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64703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0</xdr:row>
      <xdr:rowOff>0</xdr:rowOff>
    </xdr:from>
    <xdr:to>
      <xdr:col>16</xdr:col>
      <xdr:colOff>167640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3EE899-67D2-392B-F584-5D532D8E3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373380</xdr:colOff>
      <xdr:row>22</xdr:row>
      <xdr:rowOff>11430</xdr:rowOff>
    </xdr:from>
    <xdr:to>
      <xdr:col>10</xdr:col>
      <xdr:colOff>502920</xdr:colOff>
      <xdr:row>37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2894BB0-8CB1-601E-966C-590ABF4E3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1150620</xdr:colOff>
      <xdr:row>22</xdr:row>
      <xdr:rowOff>3810</xdr:rowOff>
    </xdr:from>
    <xdr:to>
      <xdr:col>5</xdr:col>
      <xdr:colOff>22860</xdr:colOff>
      <xdr:row>37</xdr:row>
      <xdr:rowOff>3810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079B0E-460B-BCD3-5D2B-428732F49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280851</xdr:colOff>
      <xdr:row>6</xdr:row>
      <xdr:rowOff>76202</xdr:rowOff>
    </xdr:from>
    <xdr:to>
      <xdr:col>7</xdr:col>
      <xdr:colOff>937259</xdr:colOff>
      <xdr:row>28</xdr:row>
      <xdr:rowOff>102327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164A08-672B-F2D9-8BB7-9876B7129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1110342</xdr:colOff>
      <xdr:row>7</xdr:row>
      <xdr:rowOff>130629</xdr:rowOff>
    </xdr:from>
    <xdr:to>
      <xdr:col>9</xdr:col>
      <xdr:colOff>1371600</xdr:colOff>
      <xdr:row>25</xdr:row>
      <xdr:rowOff>97970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2E1719D-8C7A-5CB8-174F-BF5377535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ropbox\Energy_Reform\SN-Energy-Reform-\results\simul_results_mitigation_PSIA.xlsx" TargetMode="External"/><Relationship Id="rId1" Type="http://schemas.openxmlformats.org/officeDocument/2006/relationships/externalLinkPath" Target="simul_results_mitigation_P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lectricity -BaU Reform"/>
      <sheetName val="Carburants - BaU Reform"/>
      <sheetName val="Hoja1"/>
      <sheetName val="VolumesFuels"/>
      <sheetName val="FuelBaskets"/>
      <sheetName val="Fuel_Simplified"/>
      <sheetName val="Fuel_pmts"/>
      <sheetName val="Fuel_prices_info"/>
      <sheetName val="elec_pmts_info"/>
      <sheetName val="labels"/>
      <sheetName val="single_policy"/>
      <sheetName val="GraficasPolicyNote"/>
      <sheetName val="To do"/>
      <sheetName val="Parameters"/>
      <sheetName val="Uprating pmts"/>
      <sheetName val="PNBSF_deps"/>
      <sheetName val="Summary Reforms"/>
      <sheetName val="Elec_Coverage"/>
      <sheetName val="Fuels_Coverage"/>
      <sheetName val="RI"/>
      <sheetName val="AI"/>
      <sheetName val="RI_Con"/>
      <sheetName val="Marginal Contributions"/>
      <sheetName val="Prices_fuels"/>
      <sheetName val="Fiscal Gains"/>
      <sheetName val="Decile Inc. Comparisons"/>
      <sheetName val="Decile shares RI"/>
      <sheetName val="UpratingMatch"/>
      <sheetName val="MC Comparisons"/>
      <sheetName val="F1"/>
      <sheetName val="stats"/>
      <sheetName val="calibdata"/>
      <sheetName val="elec_cost_deciles"/>
      <sheetName val="tab_elec_tranch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Electricity VAT</v>
          </cell>
          <cell r="F2" t="str">
            <v>Baseline</v>
          </cell>
          <cell r="K2" t="str">
            <v>Electricity VAT</v>
          </cell>
          <cell r="L2" t="str">
            <v>Electricity Subsidies</v>
          </cell>
          <cell r="M2" t="str">
            <v>Electricity Total</v>
          </cell>
          <cell r="N2" t="str">
            <v>Fuel VAT</v>
          </cell>
          <cell r="O2" t="str">
            <v>Fuel Subsidies</v>
          </cell>
          <cell r="P2" t="str">
            <v>Fuel Total</v>
          </cell>
          <cell r="Q2" t="str">
            <v>All Policies</v>
          </cell>
          <cell r="R2" t="str">
            <v>Mitigation PNBSF</v>
          </cell>
          <cell r="S2" t="str">
            <v>All Policies+Mitigation</v>
          </cell>
          <cell r="T2" t="str">
            <v>Electricity VAT</v>
          </cell>
          <cell r="U2" t="str">
            <v>Electricity Subsidies</v>
          </cell>
          <cell r="V2" t="str">
            <v>Electricity Total</v>
          </cell>
          <cell r="W2" t="str">
            <v>Fuel VAT</v>
          </cell>
          <cell r="X2" t="str">
            <v>Fuel Subsidies</v>
          </cell>
          <cell r="Y2" t="str">
            <v>Fuel Total</v>
          </cell>
          <cell r="Z2" t="str">
            <v>All Policies</v>
          </cell>
          <cell r="AA2" t="str">
            <v>Mitigation PNBSF</v>
          </cell>
          <cell r="AB2" t="str">
            <v>All Policies+Mitigation</v>
          </cell>
          <cell r="AE2" t="str">
            <v>Yes</v>
          </cell>
          <cell r="AF2" t="str">
            <v>Random</v>
          </cell>
        </row>
        <row r="3">
          <cell r="B3" t="str">
            <v>Electricity Subsidies</v>
          </cell>
          <cell r="F3" t="str">
            <v>Reform 1</v>
          </cell>
          <cell r="K3" t="str">
            <v>VAT</v>
          </cell>
          <cell r="L3" t="str">
            <v>Direct</v>
          </cell>
          <cell r="M3" t="str">
            <v>VAT</v>
          </cell>
          <cell r="N3" t="str">
            <v>VAT</v>
          </cell>
          <cell r="O3" t="str">
            <v>Direct</v>
          </cell>
          <cell r="P3" t="str">
            <v>VAT</v>
          </cell>
          <cell r="Q3" t="str">
            <v>VAT</v>
          </cell>
          <cell r="R3" t="str">
            <v>Mitigation PNBSF</v>
          </cell>
          <cell r="S3" t="str">
            <v>Total energy policies</v>
          </cell>
          <cell r="T3" t="str">
            <v>vat_elec</v>
          </cell>
          <cell r="U3" t="str">
            <v>subsidy_elec_direct</v>
          </cell>
          <cell r="V3" t="str">
            <v>vat_elec</v>
          </cell>
          <cell r="W3" t="str">
            <v>vat_fuel</v>
          </cell>
          <cell r="X3" t="str">
            <v>subsidy_fuel_direct</v>
          </cell>
          <cell r="Y3" t="str">
            <v>vat_fuel</v>
          </cell>
          <cell r="Z3" t="str">
            <v>all_tax</v>
          </cell>
          <cell r="AA3" t="str">
            <v>am_new_pnbsf</v>
          </cell>
          <cell r="AB3" t="str">
            <v>all_policies</v>
          </cell>
          <cell r="AE3" t="str">
            <v>No</v>
          </cell>
          <cell r="AF3" t="str">
            <v>PMT</v>
          </cell>
        </row>
        <row r="4">
          <cell r="B4" t="str">
            <v>Electricity Total</v>
          </cell>
          <cell r="F4" t="str">
            <v>Reform 2</v>
          </cell>
          <cell r="L4" t="str">
            <v>Indirect</v>
          </cell>
          <cell r="M4" t="str">
            <v>Subsidies</v>
          </cell>
          <cell r="O4" t="str">
            <v>Indirect</v>
          </cell>
          <cell r="P4" t="str">
            <v>Subsidies</v>
          </cell>
          <cell r="Q4" t="str">
            <v>Subsidies</v>
          </cell>
          <cell r="S4" t="str">
            <v>Mitigation PNBSF</v>
          </cell>
          <cell r="U4" t="str">
            <v>subsidy_elec_indirect</v>
          </cell>
          <cell r="V4" t="str">
            <v>subsidy_elec</v>
          </cell>
          <cell r="X4" t="str">
            <v>subsidy_fuel_indirect</v>
          </cell>
          <cell r="Y4" t="str">
            <v>subsidy_fuel</v>
          </cell>
          <cell r="Z4" t="str">
            <v>all_subs</v>
          </cell>
          <cell r="AB4" t="str">
            <v>am_new_pnbsf</v>
          </cell>
        </row>
        <row r="5">
          <cell r="B5" t="str">
            <v>Fuel VAT</v>
          </cell>
          <cell r="F5" t="str">
            <v>Reform 3</v>
          </cell>
          <cell r="L5" t="str">
            <v>Total</v>
          </cell>
          <cell r="M5" t="str">
            <v>Total</v>
          </cell>
          <cell r="O5" t="str">
            <v>Total</v>
          </cell>
          <cell r="P5" t="str">
            <v>Total</v>
          </cell>
          <cell r="Q5" t="str">
            <v>Total</v>
          </cell>
          <cell r="S5" t="str">
            <v>Total+PNBSF</v>
          </cell>
          <cell r="U5" t="str">
            <v>subsidy_elec</v>
          </cell>
          <cell r="V5" t="str">
            <v>all_elec</v>
          </cell>
          <cell r="X5" t="str">
            <v>subsidy_fuel</v>
          </cell>
          <cell r="Y5" t="str">
            <v>all_fuel</v>
          </cell>
          <cell r="Z5" t="str">
            <v>all_policies</v>
          </cell>
          <cell r="AB5" t="str">
            <v>all_policies_miti</v>
          </cell>
        </row>
        <row r="6">
          <cell r="B6" t="str">
            <v>Fuel Subsidies</v>
          </cell>
        </row>
        <row r="7">
          <cell r="B7" t="str">
            <v>Fuel Total</v>
          </cell>
        </row>
        <row r="8">
          <cell r="B8" t="str">
            <v>All Policies</v>
          </cell>
        </row>
        <row r="9">
          <cell r="B9" t="str">
            <v>Mitigation PNBSF</v>
          </cell>
        </row>
        <row r="10">
          <cell r="B10" t="str">
            <v>All Policies+Mitigation</v>
          </cell>
        </row>
      </sheetData>
      <sheetData sheetId="10"/>
      <sheetData sheetId="11"/>
      <sheetData sheetId="12"/>
      <sheetData sheetId="13"/>
      <sheetData sheetId="14">
        <row r="10">
          <cell r="C10">
            <v>16485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01F2-7AD2-42D6-B650-F6FE26161B77}">
  <dimension ref="A1:I21"/>
  <sheetViews>
    <sheetView workbookViewId="0">
      <selection activeCell="B6" sqref="B6"/>
    </sheetView>
  </sheetViews>
  <sheetFormatPr baseColWidth="10" defaultRowHeight="14.4" x14ac:dyDescent="0.3"/>
  <cols>
    <col min="1" max="1" width="15.44140625" bestFit="1" customWidth="1"/>
    <col min="2" max="2" width="24.33203125" bestFit="1" customWidth="1"/>
    <col min="3" max="3" width="19.21875" bestFit="1" customWidth="1"/>
    <col min="4" max="4" width="24.33203125" bestFit="1" customWidth="1"/>
    <col min="5" max="5" width="19.21875" bestFit="1" customWidth="1"/>
  </cols>
  <sheetData>
    <row r="1" spans="1:9" x14ac:dyDescent="0.3">
      <c r="B1" t="s">
        <v>3</v>
      </c>
      <c r="C1" t="s">
        <v>4</v>
      </c>
      <c r="D1" t="s">
        <v>7</v>
      </c>
    </row>
    <row r="2" spans="1:9" x14ac:dyDescent="0.3">
      <c r="A2" t="s">
        <v>0</v>
      </c>
      <c r="B2" s="35">
        <f>stats!D4*100</f>
        <v>38.494498958556932</v>
      </c>
      <c r="C2">
        <f>stats!D2*100</f>
        <v>37.875979999999998</v>
      </c>
      <c r="D2" t="s">
        <v>148</v>
      </c>
      <c r="E2" t="s">
        <v>4</v>
      </c>
    </row>
    <row r="3" spans="1:9" x14ac:dyDescent="0.3">
      <c r="A3" t="s">
        <v>1</v>
      </c>
      <c r="B3" s="35">
        <f>stats!D9*100</f>
        <v>38.026242249038752</v>
      </c>
      <c r="C3">
        <f>stats!D7*100</f>
        <v>37.801349999999999</v>
      </c>
      <c r="D3" s="36">
        <f>B3-B$2</f>
        <v>-0.46825670951817955</v>
      </c>
      <c r="E3" s="36">
        <f>C3-C$2</f>
        <v>-7.4629999999999086E-2</v>
      </c>
    </row>
    <row r="4" spans="1:9" x14ac:dyDescent="0.3">
      <c r="A4" t="s">
        <v>2</v>
      </c>
      <c r="B4" s="35">
        <f>stats!D19*100</f>
        <v>37.68448638204638</v>
      </c>
      <c r="C4">
        <f>stats!D17*100</f>
        <v>37.611049999999999</v>
      </c>
      <c r="D4" s="36">
        <f>B4-B$2</f>
        <v>-0.8100125765105517</v>
      </c>
      <c r="E4" s="36">
        <f>C4-C$2</f>
        <v>-0.26492999999999967</v>
      </c>
    </row>
    <row r="8" spans="1:9" x14ac:dyDescent="0.3">
      <c r="B8" s="28" t="s">
        <v>88</v>
      </c>
      <c r="C8" s="28"/>
      <c r="D8" s="28" t="s">
        <v>6</v>
      </c>
      <c r="E8" s="28"/>
      <c r="H8" t="s">
        <v>149</v>
      </c>
    </row>
    <row r="9" spans="1:9" x14ac:dyDescent="0.3">
      <c r="A9" t="s">
        <v>5</v>
      </c>
      <c r="B9" t="s">
        <v>1</v>
      </c>
      <c r="C9" t="s">
        <v>2</v>
      </c>
      <c r="D9" t="s">
        <v>90</v>
      </c>
      <c r="E9" t="s">
        <v>89</v>
      </c>
      <c r="H9" t="s">
        <v>90</v>
      </c>
      <c r="I9" t="s">
        <v>89</v>
      </c>
    </row>
    <row r="10" spans="1:9" x14ac:dyDescent="0.3">
      <c r="A10">
        <v>1</v>
      </c>
      <c r="B10" s="26">
        <f>benefs_by_decile!B2</f>
        <v>1927.5981833160001</v>
      </c>
      <c r="C10" s="26">
        <f>benefs_by_decile!C2</f>
        <v>5790.362237712</v>
      </c>
      <c r="D10" s="37">
        <f>B10*100/B$20</f>
        <v>3.5629358751473741</v>
      </c>
      <c r="E10" s="37">
        <f>C10*100/C$20</f>
        <v>10.715643318728368</v>
      </c>
      <c r="G10" t="s">
        <v>150</v>
      </c>
      <c r="H10" s="35">
        <f>SUM(D10:D13)</f>
        <v>27.304518114421597</v>
      </c>
      <c r="I10" s="35">
        <f>SUM(E10:E13)</f>
        <v>55.796970970129834</v>
      </c>
    </row>
    <row r="11" spans="1:9" x14ac:dyDescent="0.3">
      <c r="A11">
        <v>2</v>
      </c>
      <c r="B11" s="26">
        <f>benefs_by_decile!B3</f>
        <v>2675.7181736999996</v>
      </c>
      <c r="C11" s="26">
        <f>benefs_by_decile!C3</f>
        <v>9175.2808647239981</v>
      </c>
      <c r="D11" s="37">
        <f t="shared" ref="D11:D19" si="0">B11*100/B$20</f>
        <v>4.9457466578742277</v>
      </c>
      <c r="E11" s="37">
        <f t="shared" ref="E11:E19" si="1">C11*100/C$20</f>
        <v>16.979773122861769</v>
      </c>
      <c r="G11" t="s">
        <v>151</v>
      </c>
      <c r="H11" s="26">
        <f>H10*50000/100</f>
        <v>13652.259057210798</v>
      </c>
      <c r="I11" s="26">
        <f>I10*50000/100</f>
        <v>27898.485485064917</v>
      </c>
    </row>
    <row r="12" spans="1:9" x14ac:dyDescent="0.3">
      <c r="A12">
        <v>3</v>
      </c>
      <c r="B12" s="26">
        <f>benefs_by_decile!B4</f>
        <v>3634.6523232240002</v>
      </c>
      <c r="C12" s="26">
        <f>benefs_by_decile!C4</f>
        <v>7097.4100243800003</v>
      </c>
      <c r="D12" s="37">
        <f t="shared" si="0"/>
        <v>6.7182223287972356</v>
      </c>
      <c r="E12" s="37">
        <f t="shared" si="1"/>
        <v>13.134465718344238</v>
      </c>
      <c r="G12" t="s">
        <v>152</v>
      </c>
      <c r="H12" s="26">
        <f>H10*B20/100</f>
        <v>14772.126515327996</v>
      </c>
      <c r="I12" s="26">
        <f>I10*C20/100</f>
        <v>30150.749150027998</v>
      </c>
    </row>
    <row r="13" spans="1:9" x14ac:dyDescent="0.3">
      <c r="A13">
        <v>4</v>
      </c>
      <c r="B13" s="26">
        <f>benefs_by_decile!B5</f>
        <v>6534.157835087999</v>
      </c>
      <c r="C13" s="26">
        <f>benefs_by_decile!C5</f>
        <v>8087.6960232120009</v>
      </c>
      <c r="D13" s="37">
        <f t="shared" si="0"/>
        <v>12.077613252602761</v>
      </c>
      <c r="E13" s="37">
        <f t="shared" si="1"/>
        <v>14.967088810195467</v>
      </c>
    </row>
    <row r="14" spans="1:9" x14ac:dyDescent="0.3">
      <c r="A14">
        <v>5</v>
      </c>
      <c r="B14" s="26">
        <f>benefs_by_decile!B6</f>
        <v>4271.4191936520001</v>
      </c>
      <c r="C14" s="26">
        <f>benefs_by_decile!C6</f>
        <v>5653.0627597079992</v>
      </c>
      <c r="D14" s="37">
        <f t="shared" si="0"/>
        <v>7.8952101192974045</v>
      </c>
      <c r="E14" s="37">
        <f t="shared" si="1"/>
        <v>10.46155692935598</v>
      </c>
    </row>
    <row r="15" spans="1:9" x14ac:dyDescent="0.3">
      <c r="A15">
        <v>6</v>
      </c>
      <c r="B15" s="26">
        <f>benefs_by_decile!B7</f>
        <v>6394.6961605800007</v>
      </c>
      <c r="C15" s="26">
        <f>benefs_by_decile!C7</f>
        <v>4697.3719049400006</v>
      </c>
      <c r="D15" s="37">
        <f t="shared" si="0"/>
        <v>11.819834941949924</v>
      </c>
      <c r="E15" s="37">
        <f t="shared" si="1"/>
        <v>8.6929556049056682</v>
      </c>
    </row>
    <row r="16" spans="1:9" x14ac:dyDescent="0.3">
      <c r="A16">
        <v>7</v>
      </c>
      <c r="B16" s="26">
        <f>benefs_by_decile!B8</f>
        <v>4502.7742195800001</v>
      </c>
      <c r="C16" s="26">
        <f>benefs_by_decile!C8</f>
        <v>6987.1380026759989</v>
      </c>
      <c r="D16" s="37">
        <f t="shared" si="0"/>
        <v>8.3228423555742079</v>
      </c>
      <c r="E16" s="37">
        <f t="shared" si="1"/>
        <v>12.930396334753814</v>
      </c>
    </row>
    <row r="17" spans="1:5" x14ac:dyDescent="0.3">
      <c r="A17">
        <v>8</v>
      </c>
      <c r="B17" s="26">
        <f>benefs_by_decile!B9</f>
        <v>9717.9921872279974</v>
      </c>
      <c r="C17" s="26">
        <f>benefs_by_decile!C9</f>
        <v>1924.3548885600001</v>
      </c>
      <c r="D17" s="37">
        <f t="shared" si="0"/>
        <v>17.962552205103609</v>
      </c>
      <c r="E17" s="37">
        <f t="shared" si="1"/>
        <v>3.56121081167597</v>
      </c>
    </row>
    <row r="18" spans="1:5" x14ac:dyDescent="0.3">
      <c r="A18">
        <v>9</v>
      </c>
      <c r="B18" s="26">
        <f>benefs_by_decile!B10</f>
        <v>6857.4062124359989</v>
      </c>
      <c r="C18" s="26">
        <f>benefs_by_decile!C10</f>
        <v>1325.4264569519999</v>
      </c>
      <c r="D18" s="37">
        <f t="shared" si="0"/>
        <v>12.675099414503528</v>
      </c>
      <c r="E18" s="37">
        <f t="shared" si="1"/>
        <v>2.4528339635476057</v>
      </c>
    </row>
    <row r="19" spans="1:5" x14ac:dyDescent="0.3">
      <c r="A19">
        <v>10</v>
      </c>
      <c r="B19" s="26">
        <f>benefs_by_decile!B11</f>
        <v>7584.9853360320003</v>
      </c>
      <c r="C19" s="26">
        <f>benefs_by_decile!C11</f>
        <v>3298.4307668519996</v>
      </c>
      <c r="D19" s="37">
        <f t="shared" si="0"/>
        <v>14.019942849149732</v>
      </c>
      <c r="E19" s="37">
        <f t="shared" si="1"/>
        <v>6.1040753856311136</v>
      </c>
    </row>
    <row r="20" spans="1:5" x14ac:dyDescent="0.3">
      <c r="B20" s="26">
        <f>SUM(B10:B19)</f>
        <v>54101.399824835993</v>
      </c>
      <c r="C20" s="26">
        <f>SUM(C10:C19)</f>
        <v>54036.533929716003</v>
      </c>
    </row>
    <row r="21" spans="1:5" x14ac:dyDescent="0.3">
      <c r="B21" s="27">
        <f>PNBSF_deps!J64</f>
        <v>54101.399824836008</v>
      </c>
      <c r="C21" s="27">
        <f>PNBSF_deps!M64</f>
        <v>54036.533929716024</v>
      </c>
    </row>
  </sheetData>
  <mergeCells count="2">
    <mergeCell ref="D8:E8"/>
    <mergeCell ref="B8:C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558E-7C7B-420F-9944-128E702D35A2}">
  <dimension ref="B2:M64"/>
  <sheetViews>
    <sheetView zoomScale="70" zoomScaleNormal="70" workbookViewId="0">
      <pane ySplit="4" topLeftCell="A34" activePane="bottomLeft" state="frozen"/>
      <selection pane="bottomLeft" activeCell="M5" sqref="M5:M63"/>
    </sheetView>
  </sheetViews>
  <sheetFormatPr baseColWidth="10" defaultColWidth="19.44140625" defaultRowHeight="14.4" x14ac:dyDescent="0.3"/>
  <cols>
    <col min="1" max="1" width="1.6640625" customWidth="1"/>
    <col min="2" max="2" width="29.44140625" bestFit="1" customWidth="1"/>
    <col min="4" max="4" width="15" customWidth="1"/>
    <col min="5" max="5" width="14.33203125" bestFit="1" customWidth="1"/>
    <col min="6" max="6" width="22.21875" customWidth="1"/>
    <col min="7" max="12" width="24.109375" customWidth="1"/>
  </cols>
  <sheetData>
    <row r="2" spans="2:13" ht="20.399999999999999" x14ac:dyDescent="0.35">
      <c r="B2" s="29" t="s">
        <v>8</v>
      </c>
      <c r="C2" s="29"/>
      <c r="D2" s="29"/>
      <c r="E2" s="29"/>
      <c r="F2" s="18"/>
    </row>
    <row r="3" spans="2:13" ht="15" thickBot="1" x14ac:dyDescent="0.35">
      <c r="B3" s="1"/>
      <c r="C3" s="2"/>
      <c r="D3" s="1"/>
      <c r="E3" s="3"/>
      <c r="F3" s="3"/>
      <c r="H3" s="30" t="s">
        <v>1</v>
      </c>
      <c r="I3" s="31"/>
      <c r="J3" s="32"/>
      <c r="K3" s="30" t="s">
        <v>2</v>
      </c>
      <c r="L3" s="31"/>
      <c r="M3" s="32"/>
    </row>
    <row r="4" spans="2:13" ht="28.2" thickTop="1" x14ac:dyDescent="0.3">
      <c r="B4" s="4" t="s">
        <v>9</v>
      </c>
      <c r="C4" s="5" t="s">
        <v>10</v>
      </c>
      <c r="D4" s="6" t="s">
        <v>11</v>
      </c>
      <c r="E4" s="6" t="s">
        <v>12</v>
      </c>
      <c r="F4" s="5" t="s">
        <v>86</v>
      </c>
      <c r="G4" s="5" t="s">
        <v>84</v>
      </c>
      <c r="H4" s="21" t="s">
        <v>83</v>
      </c>
      <c r="I4" s="22" t="s">
        <v>87</v>
      </c>
      <c r="J4" s="23" t="s">
        <v>82</v>
      </c>
      <c r="K4" s="21" t="s">
        <v>83</v>
      </c>
      <c r="L4" s="22" t="s">
        <v>87</v>
      </c>
      <c r="M4" s="23" t="s">
        <v>82</v>
      </c>
    </row>
    <row r="5" spans="2:13" ht="15.6" x14ac:dyDescent="0.3">
      <c r="B5" s="3" t="s">
        <v>13</v>
      </c>
      <c r="C5" s="7">
        <v>24903.490148093035</v>
      </c>
      <c r="D5" s="8">
        <v>100000</v>
      </c>
      <c r="E5" s="9">
        <v>11</v>
      </c>
      <c r="F5" s="9">
        <f>IFERROR(VLOOKUP(E5,benefs_by_dep!$A$1:$D$46,3,FALSE),-1)</f>
        <v>26423.122377132</v>
      </c>
      <c r="G5" s="7">
        <f>IFERROR(VLOOKUP(E5,benefs_by_dep!$A$1:$D$46,4,FALSE),"")</f>
        <v>211550.38704961186</v>
      </c>
      <c r="H5" s="7">
        <f>IFERROR(VLOOKUP(E5,benefs_by_dep!$A$1:$C$46,2,FALSE),"")</f>
        <v>31131.305264592</v>
      </c>
      <c r="I5" s="19">
        <f t="shared" ref="I5:I36" si="0">IFERROR(H5/G5,"")</f>
        <v>0.14715787429540947</v>
      </c>
      <c r="J5" s="7">
        <f t="shared" ref="J5:J8" si="1">IFERROR(H5-F5,0)</f>
        <v>4708.1828874599996</v>
      </c>
      <c r="K5" s="7">
        <f>IFERROR(VLOOKUP(E5,benefs_by_dep!$A$1:$G$46,5,FALSE),"")</f>
        <v>31348.606013244014</v>
      </c>
      <c r="L5" s="19">
        <f>IFERROR(K5/G5,"")</f>
        <v>0.14818505629059558</v>
      </c>
      <c r="M5" s="7">
        <f>IFERROR(K5-F5,0)</f>
        <v>4925.4836361120142</v>
      </c>
    </row>
    <row r="6" spans="2:13" ht="15.6" x14ac:dyDescent="0.3">
      <c r="B6" s="3" t="s">
        <v>14</v>
      </c>
      <c r="C6" s="7">
        <v>9022.6982013731194</v>
      </c>
      <c r="D6" s="8">
        <v>100000</v>
      </c>
      <c r="E6" s="9">
        <v>12</v>
      </c>
      <c r="F6" s="9">
        <f>IFERROR(VLOOKUP(E6,benefs_by_dep!$A$1:$D$46,3,FALSE),-1)</f>
        <v>9530.9621896319986</v>
      </c>
      <c r="G6" s="7">
        <f>IFERROR(VLOOKUP(E6,benefs_by_dep!$A$1:$D$46,4,FALSE),"")</f>
        <v>205313.53123382368</v>
      </c>
      <c r="H6" s="7">
        <f>IFERROR(VLOOKUP(E6,benefs_by_dep!$A$1:$C$46,2,FALSE),"")</f>
        <v>11187.204711695998</v>
      </c>
      <c r="I6" s="19">
        <f t="shared" si="0"/>
        <v>5.4488394624878971E-2</v>
      </c>
      <c r="J6" s="7">
        <f t="shared" si="1"/>
        <v>1656.2425220639998</v>
      </c>
      <c r="K6" s="7">
        <f>IFERROR(VLOOKUP(E6,benefs_by_dep!$A$1:$G$46,5,FALSE),"")</f>
        <v>10831.523386788</v>
      </c>
      <c r="L6" s="19">
        <f t="shared" ref="L6:L63" si="2">IFERROR(K6/G6,"")</f>
        <v>5.2756013311428533E-2</v>
      </c>
      <c r="M6" s="7">
        <f t="shared" ref="M6:M63" si="3">IFERROR(K6-F6,0)</f>
        <v>1300.5611971560011</v>
      </c>
    </row>
    <row r="7" spans="2:13" ht="15.6" x14ac:dyDescent="0.3">
      <c r="B7" s="3" t="s">
        <v>15</v>
      </c>
      <c r="C7" s="7">
        <v>4853.9501048546399</v>
      </c>
      <c r="D7" s="8">
        <v>100000</v>
      </c>
      <c r="E7" s="9">
        <v>13</v>
      </c>
      <c r="F7" s="9">
        <f>IFERROR(VLOOKUP(E7,benefs_by_dep!$A$1:$D$46,3,FALSE),-1)</f>
        <v>4717.9127717279998</v>
      </c>
      <c r="G7" s="7">
        <f>IFERROR(VLOOKUP(E7,benefs_by_dep!$A$1:$D$46,4,FALSE),"")</f>
        <v>102682.71197496004</v>
      </c>
      <c r="H7" s="7">
        <f>IFERROR(VLOOKUP(E7,benefs_by_dep!$A$1:$C$46,2,FALSE),"")</f>
        <v>5747.1183076319994</v>
      </c>
      <c r="I7" s="19">
        <f t="shared" si="0"/>
        <v>5.5969677826910903E-2</v>
      </c>
      <c r="J7" s="7">
        <f t="shared" si="1"/>
        <v>1029.2055359039996</v>
      </c>
      <c r="K7" s="7">
        <f>IFERROR(VLOOKUP(E7,benefs_by_dep!$A$1:$G$46,5,FALSE),"")</f>
        <v>6053.069112948001</v>
      </c>
      <c r="L7" s="19">
        <f t="shared" si="2"/>
        <v>5.8949252474205086E-2</v>
      </c>
      <c r="M7" s="7">
        <f t="shared" si="3"/>
        <v>1335.1563412200012</v>
      </c>
    </row>
    <row r="8" spans="2:13" ht="15.6" x14ac:dyDescent="0.3">
      <c r="B8" s="3" t="s">
        <v>16</v>
      </c>
      <c r="C8" s="7">
        <v>6122.3584027288307</v>
      </c>
      <c r="D8" s="8">
        <v>100000</v>
      </c>
      <c r="E8" s="9">
        <v>14</v>
      </c>
      <c r="F8" s="9">
        <f>IFERROR(VLOOKUP(E8,benefs_by_dep!$A$1:$D$46,3,FALSE),-1)</f>
        <v>6581.7261581759994</v>
      </c>
      <c r="G8" s="7">
        <f>IFERROR(VLOOKUP(E8,benefs_by_dep!$A$1:$D$46,4,FALSE),"")</f>
        <v>51166.218070655996</v>
      </c>
      <c r="H8" s="7">
        <f>IFERROR(VLOOKUP(E8,benefs_by_dep!$A$1:$C$46,2,FALSE),"")</f>
        <v>7046.5984065359989</v>
      </c>
      <c r="I8" s="19">
        <f t="shared" si="0"/>
        <v>0.13771974306964163</v>
      </c>
      <c r="J8" s="7">
        <f t="shared" si="1"/>
        <v>464.8722483599995</v>
      </c>
      <c r="K8" s="7">
        <f>IFERROR(VLOOKUP(E8,benefs_by_dep!$A$1:$G$46,5,FALSE),"")</f>
        <v>7235.790600635999</v>
      </c>
      <c r="L8" s="19">
        <f t="shared" si="2"/>
        <v>0.14141734279918863</v>
      </c>
      <c r="M8" s="7">
        <f t="shared" si="3"/>
        <v>654.06444245999955</v>
      </c>
    </row>
    <row r="9" spans="2:13" ht="15.6" x14ac:dyDescent="0.3">
      <c r="B9" s="10" t="s">
        <v>17</v>
      </c>
      <c r="C9" s="7">
        <v>44902.496857049628</v>
      </c>
      <c r="D9" s="8">
        <v>100000</v>
      </c>
      <c r="E9" s="9"/>
      <c r="F9" s="9">
        <f>IFERROR(VLOOKUP(E9,benefs_by_dep!$A$1:$D$46,3,FALSE),-1)</f>
        <v>-1</v>
      </c>
      <c r="G9" s="7" t="str">
        <f>IFERROR(VLOOKUP(E9,benefs_by_dep!$A$1:$D$46,4,FALSE),"")</f>
        <v/>
      </c>
      <c r="H9" s="7" t="str">
        <f>IFERROR(VLOOKUP(E9,benefs_by_dep!$A$1:$C$46,2,FALSE),"")</f>
        <v/>
      </c>
      <c r="I9" s="19" t="str">
        <f t="shared" si="0"/>
        <v/>
      </c>
      <c r="J9" s="7">
        <f>IFERROR(H9-F9,0)</f>
        <v>0</v>
      </c>
      <c r="K9" s="7" t="str">
        <f>IFERROR(VLOOKUP(E9,benefs_by_dep!$A$1:$G$46,5,FALSE),"")</f>
        <v/>
      </c>
      <c r="L9" s="19" t="str">
        <f t="shared" si="2"/>
        <v/>
      </c>
      <c r="M9" s="7">
        <f t="shared" si="3"/>
        <v>0</v>
      </c>
    </row>
    <row r="10" spans="2:13" ht="15.6" x14ac:dyDescent="0.3">
      <c r="B10" s="3" t="s">
        <v>18</v>
      </c>
      <c r="C10" s="7">
        <v>9990.4585310517668</v>
      </c>
      <c r="D10" s="8">
        <v>100000</v>
      </c>
      <c r="E10" s="9">
        <v>21</v>
      </c>
      <c r="F10" s="9">
        <f>IFERROR(VLOOKUP(E10,benefs_by_dep!$A$1:$D$46,3,FALSE),-1)</f>
        <v>10655.304371711998</v>
      </c>
      <c r="G10" s="7">
        <f>IFERROR(VLOOKUP(E10,benefs_by_dep!$A$1:$D$46,4,FALSE),"")</f>
        <v>38063.307256415974</v>
      </c>
      <c r="H10" s="7">
        <f>IFERROR(VLOOKUP(E10,benefs_by_dep!$A$1:$C$46,2,FALSE),"")</f>
        <v>12491.009203607993</v>
      </c>
      <c r="I10" s="19">
        <f t="shared" si="0"/>
        <v>0.32816405362417639</v>
      </c>
      <c r="J10" s="7">
        <f t="shared" ref="J10:J63" si="4">IFERROR(H10-F10,0)</f>
        <v>1835.7048318959951</v>
      </c>
      <c r="K10" s="7">
        <f>IFERROR(VLOOKUP(E10,benefs_by_dep!$A$1:$G$46,5,FALSE),"")</f>
        <v>12532.090937183997</v>
      </c>
      <c r="L10" s="19">
        <f t="shared" si="2"/>
        <v>0.32924335378323122</v>
      </c>
      <c r="M10" s="7">
        <f t="shared" si="3"/>
        <v>1876.786565471999</v>
      </c>
    </row>
    <row r="11" spans="2:13" ht="15.6" x14ac:dyDescent="0.3">
      <c r="B11" s="3" t="s">
        <v>19</v>
      </c>
      <c r="C11" s="7">
        <v>2016.3769023938185</v>
      </c>
      <c r="D11" s="8">
        <v>100000</v>
      </c>
      <c r="E11" s="9">
        <v>22</v>
      </c>
      <c r="F11" s="9">
        <f>IFERROR(VLOOKUP(E11,benefs_by_dep!$A$1:$D$46,3,FALSE),-1)</f>
        <v>2151.3855214800001</v>
      </c>
      <c r="G11" s="7">
        <f>IFERROR(VLOOKUP(E11,benefs_by_dep!$A$1:$D$46,4,FALSE),"")</f>
        <v>5967.6623510399968</v>
      </c>
      <c r="H11" s="7">
        <f>IFERROR(VLOOKUP(E11,benefs_by_dep!$A$1:$C$46,2,FALSE),"")</f>
        <v>2468.1473093160002</v>
      </c>
      <c r="I11" s="19">
        <f t="shared" si="0"/>
        <v>0.41358695652173938</v>
      </c>
      <c r="J11" s="7">
        <f t="shared" si="4"/>
        <v>316.76178783600017</v>
      </c>
      <c r="K11" s="7">
        <f>IFERROR(VLOOKUP(E11,benefs_by_dep!$A$1:$G$46,5,FALSE),"")</f>
        <v>2476.7960953319998</v>
      </c>
      <c r="L11" s="19">
        <f t="shared" si="2"/>
        <v>0.41503623188405814</v>
      </c>
      <c r="M11" s="7">
        <f t="shared" si="3"/>
        <v>325.41057385199974</v>
      </c>
    </row>
    <row r="12" spans="2:13" ht="15.6" x14ac:dyDescent="0.3">
      <c r="B12" s="3" t="s">
        <v>20</v>
      </c>
      <c r="C12" s="7">
        <v>4686.572515032065</v>
      </c>
      <c r="D12" s="8">
        <v>100000</v>
      </c>
      <c r="E12" s="9">
        <v>23</v>
      </c>
      <c r="F12" s="9">
        <f>IFERROR(VLOOKUP(E12,benefs_by_dep!$A$1:$D$46,3,FALSE),-1)</f>
        <v>4923.3214396080002</v>
      </c>
      <c r="G12" s="7">
        <f>IFERROR(VLOOKUP(E12,benefs_by_dep!$A$1:$D$46,4,FALSE),"")</f>
        <v>49765.114736063973</v>
      </c>
      <c r="H12" s="7">
        <f>IFERROR(VLOOKUP(E12,benefs_by_dep!$A$1:$C$46,2,FALSE),"")</f>
        <v>5795.7677289720014</v>
      </c>
      <c r="I12" s="19">
        <f t="shared" si="0"/>
        <v>0.11646246089676755</v>
      </c>
      <c r="J12" s="7">
        <f t="shared" si="4"/>
        <v>872.44628936400113</v>
      </c>
      <c r="K12" s="7">
        <f>IFERROR(VLOOKUP(E12,benefs_by_dep!$A$1:$G$46,5,FALSE),"")</f>
        <v>5713.6042618199999</v>
      </c>
      <c r="L12" s="19">
        <f t="shared" si="2"/>
        <v>0.11481143552311442</v>
      </c>
      <c r="M12" s="7">
        <f t="shared" si="3"/>
        <v>790.2828222119997</v>
      </c>
    </row>
    <row r="13" spans="2:13" ht="15.6" x14ac:dyDescent="0.3">
      <c r="B13" s="10" t="s">
        <v>21</v>
      </c>
      <c r="C13" s="7">
        <v>16693.407948477648</v>
      </c>
      <c r="D13" s="8">
        <v>100000</v>
      </c>
      <c r="E13" s="9"/>
      <c r="F13" s="9">
        <f>IFERROR(VLOOKUP(E13,benefs_by_dep!$A$1:$D$46,3,FALSE),-1)</f>
        <v>-1</v>
      </c>
      <c r="G13" s="7" t="str">
        <f>IFERROR(VLOOKUP(E13,benefs_by_dep!$A$1:$D$46,4,FALSE),"")</f>
        <v/>
      </c>
      <c r="H13" s="7" t="str">
        <f>IFERROR(VLOOKUP(E13,benefs_by_dep!$A$1:$C$46,2,FALSE),"")</f>
        <v/>
      </c>
      <c r="I13" s="19" t="str">
        <f t="shared" si="0"/>
        <v/>
      </c>
      <c r="J13" s="7">
        <f t="shared" si="4"/>
        <v>0</v>
      </c>
      <c r="K13" s="7" t="str">
        <f>IFERROR(VLOOKUP(E13,benefs_by_dep!$A$1:$G$46,5,FALSE),"")</f>
        <v/>
      </c>
      <c r="L13" s="19" t="str">
        <f t="shared" si="2"/>
        <v/>
      </c>
      <c r="M13" s="7">
        <f t="shared" si="3"/>
        <v>0</v>
      </c>
    </row>
    <row r="14" spans="2:13" ht="15.6" x14ac:dyDescent="0.3">
      <c r="B14" s="3" t="s">
        <v>22</v>
      </c>
      <c r="C14" s="7">
        <v>1937.2545081186204</v>
      </c>
      <c r="D14" s="8">
        <v>100000</v>
      </c>
      <c r="E14" s="9">
        <v>31</v>
      </c>
      <c r="F14" s="9">
        <f>IFERROR(VLOOKUP(E14,benefs_by_dep!$A$1:$D$46,3,FALSE),-1)</f>
        <v>1791.3798035639998</v>
      </c>
      <c r="G14" s="7">
        <f>IFERROR(VLOOKUP(E14,benefs_by_dep!$A$1:$D$46,4,FALSE),"")</f>
        <v>30694.541570783993</v>
      </c>
      <c r="H14" s="7">
        <f>IFERROR(VLOOKUP(E14,benefs_by_dep!$A$1:$C$46,2,FALSE),"")</f>
        <v>2430.3088704960001</v>
      </c>
      <c r="I14" s="19">
        <f t="shared" si="0"/>
        <v>7.9177233023386889E-2</v>
      </c>
      <c r="J14" s="7">
        <f t="shared" si="4"/>
        <v>638.9290669320003</v>
      </c>
      <c r="K14" s="7">
        <f>IFERROR(VLOOKUP(E14,benefs_by_dep!$A$1:$G$46,5,FALSE),"")</f>
        <v>2430.3088704960001</v>
      </c>
      <c r="L14" s="19">
        <f t="shared" si="2"/>
        <v>7.9177233023386889E-2</v>
      </c>
      <c r="M14" s="7">
        <f t="shared" si="3"/>
        <v>638.9290669320003</v>
      </c>
    </row>
    <row r="15" spans="2:13" ht="15.6" x14ac:dyDescent="0.3">
      <c r="B15" s="3" t="s">
        <v>23</v>
      </c>
      <c r="C15" s="7">
        <v>3331.9764486777872</v>
      </c>
      <c r="D15" s="8">
        <v>100000</v>
      </c>
      <c r="E15" s="9">
        <v>32</v>
      </c>
      <c r="F15" s="9">
        <f>IFERROR(VLOOKUP(E15,benefs_by_dep!$A$1:$D$46,3,FALSE),-1)</f>
        <v>3341.6746969320002</v>
      </c>
      <c r="G15" s="7">
        <f>IFERROR(VLOOKUP(E15,benefs_by_dep!$A$1:$D$46,4,FALSE),"")</f>
        <v>33872.970431664005</v>
      </c>
      <c r="H15" s="7">
        <f>IFERROR(VLOOKUP(E15,benefs_by_dep!$A$1:$C$46,2,FALSE),"")</f>
        <v>4146.0117964200008</v>
      </c>
      <c r="I15" s="19">
        <f t="shared" si="0"/>
        <v>0.12239882548193541</v>
      </c>
      <c r="J15" s="7">
        <f t="shared" si="4"/>
        <v>804.3370994880006</v>
      </c>
      <c r="K15" s="7">
        <f>IFERROR(VLOOKUP(E15,benefs_by_dep!$A$1:$G$46,5,FALSE),"")</f>
        <v>3997.9013358960001</v>
      </c>
      <c r="L15" s="19">
        <f t="shared" si="2"/>
        <v>0.11802629899144643</v>
      </c>
      <c r="M15" s="7">
        <f t="shared" si="3"/>
        <v>656.2266389639999</v>
      </c>
    </row>
    <row r="16" spans="2:13" ht="15.6" x14ac:dyDescent="0.3">
      <c r="B16" s="3" t="s">
        <v>24</v>
      </c>
      <c r="C16" s="7">
        <v>7526.8772936060423</v>
      </c>
      <c r="D16" s="8">
        <v>100000</v>
      </c>
      <c r="E16" s="9">
        <v>33</v>
      </c>
      <c r="F16" s="9">
        <f>IFERROR(VLOOKUP(E16,benefs_by_dep!$A$1:$D$46,3,FALSE),-1)</f>
        <v>7915.801401144</v>
      </c>
      <c r="G16" s="7">
        <f>IFERROR(VLOOKUP(E16,benefs_by_dep!$A$1:$D$46,4,FALSE),"")</f>
        <v>133999.96613889604</v>
      </c>
      <c r="H16" s="7">
        <f>IFERROR(VLOOKUP(E16,benefs_by_dep!$A$1:$C$46,2,FALSE),"")</f>
        <v>9212.0382052919995</v>
      </c>
      <c r="I16" s="19">
        <f t="shared" si="0"/>
        <v>6.8746571142737259E-2</v>
      </c>
      <c r="J16" s="7">
        <f t="shared" si="4"/>
        <v>1296.2368041479995</v>
      </c>
      <c r="K16" s="7">
        <f>IFERROR(VLOOKUP(E16,benefs_by_dep!$A$1:$G$46,5,FALSE),"")</f>
        <v>9208.7949105359985</v>
      </c>
      <c r="L16" s="19">
        <f t="shared" si="2"/>
        <v>6.8722367444412139E-2</v>
      </c>
      <c r="M16" s="7">
        <f t="shared" si="3"/>
        <v>1292.9935093919985</v>
      </c>
    </row>
    <row r="17" spans="2:13" ht="15.6" x14ac:dyDescent="0.3">
      <c r="B17" s="10" t="s">
        <v>25</v>
      </c>
      <c r="C17" s="7">
        <v>12796.108250402449</v>
      </c>
      <c r="D17" s="8">
        <v>100000</v>
      </c>
      <c r="E17" s="9"/>
      <c r="F17" s="9">
        <f>IFERROR(VLOOKUP(E17,benefs_by_dep!$A$1:$D$46,3,FALSE),-1)</f>
        <v>-1</v>
      </c>
      <c r="G17" s="7" t="str">
        <f>IFERROR(VLOOKUP(E17,benefs_by_dep!$A$1:$D$46,4,FALSE),"")</f>
        <v/>
      </c>
      <c r="H17" s="7" t="str">
        <f>IFERROR(VLOOKUP(E17,benefs_by_dep!$A$1:$C$46,2,FALSE),"")</f>
        <v/>
      </c>
      <c r="I17" s="19" t="str">
        <f t="shared" si="0"/>
        <v/>
      </c>
      <c r="J17" s="7">
        <f t="shared" si="4"/>
        <v>0</v>
      </c>
      <c r="K17" s="7" t="str">
        <f>IFERROR(VLOOKUP(E17,benefs_by_dep!$A$1:$G$46,5,FALSE),"")</f>
        <v/>
      </c>
      <c r="L17" s="19" t="str">
        <f t="shared" si="2"/>
        <v/>
      </c>
      <c r="M17" s="7">
        <f t="shared" si="3"/>
        <v>0</v>
      </c>
    </row>
    <row r="18" spans="2:13" ht="15.6" x14ac:dyDescent="0.3">
      <c r="B18" s="3" t="s">
        <v>26</v>
      </c>
      <c r="C18" s="7">
        <v>6059.591806545367</v>
      </c>
      <c r="D18" s="8">
        <v>100000</v>
      </c>
      <c r="E18" s="9">
        <v>41</v>
      </c>
      <c r="F18" s="9">
        <f>IFERROR(VLOOKUP(E18,benefs_by_dep!$A$1:$D$46,3,FALSE),-1)</f>
        <v>6459.5620556999984</v>
      </c>
      <c r="G18" s="7">
        <f>IFERROR(VLOOKUP(E18,benefs_by_dep!$A$1:$D$46,4,FALSE),"")</f>
        <v>32549.706171216003</v>
      </c>
      <c r="H18" s="7">
        <f>IFERROR(VLOOKUP(E18,benefs_by_dep!$A$1:$C$46,2,FALSE),"")</f>
        <v>7419.5773034759977</v>
      </c>
      <c r="I18" s="19">
        <f t="shared" si="0"/>
        <v>0.22794606084761515</v>
      </c>
      <c r="J18" s="7">
        <f t="shared" si="4"/>
        <v>960.01524777599934</v>
      </c>
      <c r="K18" s="7">
        <f>IFERROR(VLOOKUP(E18,benefs_by_dep!$A$1:$G$46,5,FALSE),"")</f>
        <v>7486.6053950999985</v>
      </c>
      <c r="L18" s="19">
        <f t="shared" si="2"/>
        <v>0.23000531420220532</v>
      </c>
      <c r="M18" s="7">
        <f t="shared" si="3"/>
        <v>1027.0433394000001</v>
      </c>
    </row>
    <row r="19" spans="2:13" ht="15.6" x14ac:dyDescent="0.3">
      <c r="B19" s="3" t="s">
        <v>27</v>
      </c>
      <c r="C19" s="7">
        <v>7273.0793327590263</v>
      </c>
      <c r="D19" s="8">
        <v>100000</v>
      </c>
      <c r="E19" s="9">
        <v>42</v>
      </c>
      <c r="F19" s="9">
        <f>IFERROR(VLOOKUP(E19,benefs_by_dep!$A$1:$D$46,3,FALSE),-1)</f>
        <v>7738.5012878159996</v>
      </c>
      <c r="G19" s="7">
        <f>IFERROR(VLOOKUP(E19,benefs_by_dep!$A$1:$D$46,4,FALSE),"")</f>
        <v>46820.203097616031</v>
      </c>
      <c r="H19" s="7">
        <f>IFERROR(VLOOKUP(E19,benefs_by_dep!$A$1:$C$46,2,FALSE),"")</f>
        <v>8819.5995398159994</v>
      </c>
      <c r="I19" s="19">
        <f t="shared" si="0"/>
        <v>0.18837166343400744</v>
      </c>
      <c r="J19" s="7">
        <f t="shared" si="4"/>
        <v>1081.0982519999998</v>
      </c>
      <c r="K19" s="7">
        <f>IFERROR(VLOOKUP(E19,benefs_by_dep!$A$1:$G$46,5,FALSE),"")</f>
        <v>8809.8696555479983</v>
      </c>
      <c r="L19" s="19">
        <f t="shared" si="2"/>
        <v>0.18816384963517116</v>
      </c>
      <c r="M19" s="7">
        <f t="shared" si="3"/>
        <v>1071.3683677319987</v>
      </c>
    </row>
    <row r="20" spans="2:13" ht="15.6" x14ac:dyDescent="0.3">
      <c r="B20" s="3" t="s">
        <v>28</v>
      </c>
      <c r="C20" s="7">
        <v>2056.7767004855509</v>
      </c>
      <c r="D20" s="8">
        <v>100000</v>
      </c>
      <c r="E20" s="9">
        <v>43</v>
      </c>
      <c r="F20" s="9">
        <f>IFERROR(VLOOKUP(E20,benefs_by_dep!$A$1:$D$46,3,FALSE),-1)</f>
        <v>1938.4091658360001</v>
      </c>
      <c r="G20" s="7">
        <f>IFERROR(VLOOKUP(E20,benefs_by_dep!$A$1:$D$46,4,FALSE),"")</f>
        <v>37414.648305215975</v>
      </c>
      <c r="H20" s="7">
        <f>IFERROR(VLOOKUP(E20,benefs_by_dep!$A$1:$C$46,2,FALSE),"")</f>
        <v>2562.20285724</v>
      </c>
      <c r="I20" s="19">
        <f t="shared" si="0"/>
        <v>6.8481276005547889E-2</v>
      </c>
      <c r="J20" s="7">
        <f t="shared" si="4"/>
        <v>623.7936914039999</v>
      </c>
      <c r="K20" s="7">
        <f>IFERROR(VLOOKUP(E20,benefs_by_dep!$A$1:$G$46,5,FALSE),"")</f>
        <v>2453.0119337880001</v>
      </c>
      <c r="L20" s="19">
        <f t="shared" si="2"/>
        <v>6.5562875635691215E-2</v>
      </c>
      <c r="M20" s="7">
        <f t="shared" si="3"/>
        <v>514.60276795200002</v>
      </c>
    </row>
    <row r="21" spans="2:13" ht="15.6" x14ac:dyDescent="0.3">
      <c r="B21" s="10" t="s">
        <v>29</v>
      </c>
      <c r="C21" s="7">
        <v>15389.447839789946</v>
      </c>
      <c r="D21" s="8">
        <v>100000</v>
      </c>
      <c r="E21" s="9"/>
      <c r="F21" s="9">
        <f>IFERROR(VLOOKUP(E21,benefs_by_dep!$A$1:$D$46,3,FALSE),-1)</f>
        <v>-1</v>
      </c>
      <c r="G21" s="7" t="str">
        <f>IFERROR(VLOOKUP(E21,benefs_by_dep!$A$1:$D$46,4,FALSE),"")</f>
        <v/>
      </c>
      <c r="H21" s="7" t="str">
        <f>IFERROR(VLOOKUP(E21,benefs_by_dep!$A$1:$C$46,2,FALSE),"")</f>
        <v/>
      </c>
      <c r="I21" s="19" t="str">
        <f t="shared" si="0"/>
        <v/>
      </c>
      <c r="J21" s="7">
        <f t="shared" si="4"/>
        <v>0</v>
      </c>
      <c r="K21" s="7" t="str">
        <f>IFERROR(VLOOKUP(E21,benefs_by_dep!$A$1:$G$46,5,FALSE),"")</f>
        <v/>
      </c>
      <c r="L21" s="19" t="str">
        <f t="shared" si="2"/>
        <v/>
      </c>
      <c r="M21" s="7">
        <f t="shared" si="3"/>
        <v>0</v>
      </c>
    </row>
    <row r="22" spans="2:13" ht="15.6" x14ac:dyDescent="0.3">
      <c r="B22" s="3" t="s">
        <v>30</v>
      </c>
      <c r="C22" s="7">
        <v>1169.0278539170388</v>
      </c>
      <c r="D22" s="8">
        <v>100000</v>
      </c>
      <c r="E22" s="9">
        <v>51</v>
      </c>
      <c r="F22" s="9">
        <f>IFERROR(VLOOKUP(E22,benefs_by_dep!$A$1:$D$46,3,FALSE),-1)</f>
        <v>1240.0196950439999</v>
      </c>
      <c r="G22" s="7">
        <f>IFERROR(VLOOKUP(E22,benefs_by_dep!$A$1:$D$46,4,FALSE),"")</f>
        <v>15074.834025888009</v>
      </c>
      <c r="H22" s="7">
        <f>IFERROR(VLOOKUP(E22,benefs_by_dep!$A$1:$C$46,2,FALSE),"")</f>
        <v>1371.9136817879998</v>
      </c>
      <c r="I22" s="19">
        <f t="shared" si="0"/>
        <v>9.1006884681583411E-2</v>
      </c>
      <c r="J22" s="7">
        <f t="shared" si="4"/>
        <v>131.8939867439999</v>
      </c>
      <c r="K22" s="7">
        <f>IFERROR(VLOOKUP(E22,benefs_by_dep!$A$1:$G$46,5,FALSE),"")</f>
        <v>1240.0196950439999</v>
      </c>
      <c r="L22" s="19">
        <f t="shared" si="2"/>
        <v>8.2257601835915031E-2</v>
      </c>
      <c r="M22" s="7">
        <f t="shared" si="3"/>
        <v>0</v>
      </c>
    </row>
    <row r="23" spans="2:13" ht="15.6" x14ac:dyDescent="0.3">
      <c r="B23" s="3" t="s">
        <v>31</v>
      </c>
      <c r="C23" s="7">
        <v>23456.400048729131</v>
      </c>
      <c r="D23" s="8">
        <v>100000</v>
      </c>
      <c r="E23" s="9">
        <v>52</v>
      </c>
      <c r="F23" s="9">
        <f>IFERROR(VLOOKUP(E23,benefs_by_dep!$A$1:$D$46,3,FALSE),-1)</f>
        <v>25299.861293304017</v>
      </c>
      <c r="G23" s="7">
        <f>IFERROR(VLOOKUP(E23,benefs_by_dep!$A$1:$D$46,4,FALSE),"")</f>
        <v>41760.66327825607</v>
      </c>
      <c r="H23" s="7">
        <f>IFERROR(VLOOKUP(E23,benefs_by_dep!$A$1:$C$46,2,FALSE),"")</f>
        <v>29464.251760008028</v>
      </c>
      <c r="I23" s="19">
        <f t="shared" si="0"/>
        <v>0.70555037796417053</v>
      </c>
      <c r="J23" s="7">
        <f t="shared" si="4"/>
        <v>4164.3904667040115</v>
      </c>
      <c r="K23" s="7">
        <f>IFERROR(VLOOKUP(E23,benefs_by_dep!$A$1:$G$46,5,FALSE),"")</f>
        <v>29473.981644276046</v>
      </c>
      <c r="L23" s="19">
        <f t="shared" si="2"/>
        <v>0.70578336957647292</v>
      </c>
      <c r="M23" s="7">
        <f t="shared" si="3"/>
        <v>4174.120350972029</v>
      </c>
    </row>
    <row r="24" spans="2:13" ht="15.6" x14ac:dyDescent="0.3">
      <c r="B24" s="3" t="s">
        <v>32</v>
      </c>
      <c r="C24" s="7">
        <v>1299.7915959659247</v>
      </c>
      <c r="D24" s="8">
        <v>100000</v>
      </c>
      <c r="E24" s="9">
        <v>53</v>
      </c>
      <c r="F24" s="9">
        <f>IFERROR(VLOOKUP(E24,benefs_by_dep!$A$1:$D$46,3,FALSE),-1)</f>
        <v>1318.9398674400002</v>
      </c>
      <c r="G24" s="7">
        <f>IFERROR(VLOOKUP(E24,benefs_by_dep!$A$1:$D$46,4,FALSE),"")</f>
        <v>10858.550843087995</v>
      </c>
      <c r="H24" s="7">
        <f>IFERROR(VLOOKUP(E24,benefs_by_dep!$A$1:$C$46,2,FALSE),"")</f>
        <v>1633.5394587720002</v>
      </c>
      <c r="I24" s="19">
        <f t="shared" si="0"/>
        <v>0.15043807248108332</v>
      </c>
      <c r="J24" s="7">
        <f t="shared" si="4"/>
        <v>314.59959133200005</v>
      </c>
      <c r="K24" s="7">
        <f>IFERROR(VLOOKUP(E24,benefs_by_dep!$A$1:$G$46,5,FALSE),"")</f>
        <v>1633.539458772</v>
      </c>
      <c r="L24" s="19">
        <f t="shared" si="2"/>
        <v>0.15043807248108332</v>
      </c>
      <c r="M24" s="7">
        <f t="shared" si="3"/>
        <v>314.59959133199982</v>
      </c>
    </row>
    <row r="25" spans="2:13" ht="15.6" x14ac:dyDescent="0.3">
      <c r="B25" s="3" t="s">
        <v>33</v>
      </c>
      <c r="C25" s="7">
        <v>6446.3785591232236</v>
      </c>
      <c r="D25" s="8">
        <v>100000</v>
      </c>
      <c r="E25" s="9">
        <v>54</v>
      </c>
      <c r="F25" s="9">
        <f>IFERROR(VLOOKUP(E25,benefs_by_dep!$A$1:$D$46,3,FALSE),-1)</f>
        <v>6871.4604897120007</v>
      </c>
      <c r="G25" s="7">
        <f>IFERROR(VLOOKUP(E25,benefs_by_dep!$A$1:$D$46,4,FALSE),"")</f>
        <v>17539.738040447999</v>
      </c>
      <c r="H25" s="7">
        <f>IFERROR(VLOOKUP(E25,benefs_by_dep!$A$1:$C$46,2,FALSE),"")</f>
        <v>8116.8856760160015</v>
      </c>
      <c r="I25" s="19">
        <f t="shared" si="0"/>
        <v>0.46277120315581866</v>
      </c>
      <c r="J25" s="7">
        <f t="shared" si="4"/>
        <v>1245.4251863040008</v>
      </c>
      <c r="K25" s="7">
        <f>IFERROR(VLOOKUP(E25,benefs_by_dep!$A$1:$G$46,5,FALSE),"")</f>
        <v>8000.1270648000009</v>
      </c>
      <c r="L25" s="19">
        <f t="shared" si="2"/>
        <v>0.45611439842209078</v>
      </c>
      <c r="M25" s="7">
        <f t="shared" si="3"/>
        <v>1128.6665750880002</v>
      </c>
    </row>
    <row r="26" spans="2:13" ht="15.6" x14ac:dyDescent="0.3">
      <c r="B26" s="10" t="s">
        <v>34</v>
      </c>
      <c r="C26" s="7">
        <v>32371.598057735322</v>
      </c>
      <c r="D26" s="8">
        <v>100000</v>
      </c>
      <c r="E26" s="9"/>
      <c r="F26" s="9">
        <f>IFERROR(VLOOKUP(E26,benefs_by_dep!$A$1:$D$46,3,FALSE),-1)</f>
        <v>-1</v>
      </c>
      <c r="G26" s="7" t="str">
        <f>IFERROR(VLOOKUP(E26,benefs_by_dep!$A$1:$D$46,4,FALSE),"")</f>
        <v/>
      </c>
      <c r="H26" s="7" t="str">
        <f>IFERROR(VLOOKUP(E26,benefs_by_dep!$A$1:$C$46,2,FALSE),"")</f>
        <v/>
      </c>
      <c r="I26" s="19" t="str">
        <f t="shared" si="0"/>
        <v/>
      </c>
      <c r="J26" s="7">
        <f t="shared" si="4"/>
        <v>0</v>
      </c>
      <c r="K26" s="7" t="str">
        <f>IFERROR(VLOOKUP(E26,benefs_by_dep!$A$1:$G$46,5,FALSE),"")</f>
        <v/>
      </c>
      <c r="L26" s="19" t="str">
        <f t="shared" si="2"/>
        <v/>
      </c>
      <c r="M26" s="7">
        <f t="shared" si="3"/>
        <v>0</v>
      </c>
    </row>
    <row r="27" spans="2:13" ht="15.6" x14ac:dyDescent="0.3">
      <c r="B27" s="3" t="s">
        <v>35</v>
      </c>
      <c r="C27" s="7">
        <v>14705.690430817691</v>
      </c>
      <c r="D27" s="8">
        <v>100000</v>
      </c>
      <c r="E27" s="9">
        <v>61</v>
      </c>
      <c r="F27" s="9">
        <f>IFERROR(VLOOKUP(E27,benefs_by_dep!$A$1:$D$46,3,FALSE),-1)</f>
        <v>15831.602802287993</v>
      </c>
      <c r="G27" s="7">
        <f>IFERROR(VLOOKUP(E27,benefs_by_dep!$A$1:$D$46,4,FALSE),"")</f>
        <v>65229.144132671994</v>
      </c>
      <c r="H27" s="7">
        <f>IFERROR(VLOOKUP(E27,benefs_by_dep!$A$1:$C$46,2,FALSE),"")</f>
        <v>18397.048954283997</v>
      </c>
      <c r="I27" s="19">
        <f t="shared" si="0"/>
        <v>0.2820372580217449</v>
      </c>
      <c r="J27" s="7">
        <f t="shared" si="4"/>
        <v>2565.4461519960041</v>
      </c>
      <c r="K27" s="7">
        <f>IFERROR(VLOOKUP(E27,benefs_by_dep!$A$1:$G$46,5,FALSE),"")</f>
        <v>18333.264157415997</v>
      </c>
      <c r="L27" s="19">
        <f t="shared" si="2"/>
        <v>0.28105940068947227</v>
      </c>
      <c r="M27" s="7">
        <f t="shared" si="3"/>
        <v>2501.6613551280043</v>
      </c>
    </row>
    <row r="28" spans="2:13" ht="15.6" x14ac:dyDescent="0.3">
      <c r="B28" s="3" t="s">
        <v>36</v>
      </c>
      <c r="C28" s="7">
        <v>12409.479120439259</v>
      </c>
      <c r="D28" s="8">
        <v>100000</v>
      </c>
      <c r="E28" s="9">
        <v>62</v>
      </c>
      <c r="F28" s="9">
        <f>IFERROR(VLOOKUP(E28,benefs_by_dep!$A$1:$D$46,3,FALSE),-1)</f>
        <v>13145.073646068</v>
      </c>
      <c r="G28" s="7">
        <f>IFERROR(VLOOKUP(E28,benefs_by_dep!$A$1:$D$46,4,FALSE),"")</f>
        <v>38348.717194944031</v>
      </c>
      <c r="H28" s="7">
        <f>IFERROR(VLOOKUP(E28,benefs_by_dep!$A$1:$C$46,2,FALSE),"")</f>
        <v>15644.572804692001</v>
      </c>
      <c r="I28" s="19">
        <f t="shared" si="0"/>
        <v>0.40795557059088827</v>
      </c>
      <c r="J28" s="7">
        <f t="shared" si="4"/>
        <v>2499.4991586240012</v>
      </c>
      <c r="K28" s="7">
        <f>IFERROR(VLOOKUP(E28,benefs_by_dep!$A$1:$G$46,5,FALSE),"")</f>
        <v>15506.192228436003</v>
      </c>
      <c r="L28" s="19">
        <f t="shared" si="2"/>
        <v>0.40434709066305791</v>
      </c>
      <c r="M28" s="7">
        <f t="shared" si="3"/>
        <v>2361.1185823680025</v>
      </c>
    </row>
    <row r="29" spans="2:13" ht="15.6" x14ac:dyDescent="0.3">
      <c r="B29" s="3" t="s">
        <v>37</v>
      </c>
      <c r="C29" s="7">
        <v>1302.5231720790805</v>
      </c>
      <c r="D29" s="8">
        <v>100000</v>
      </c>
      <c r="E29" s="9">
        <v>63</v>
      </c>
      <c r="F29" s="9">
        <f>IFERROR(VLOOKUP(E29,benefs_by_dep!$A$1:$D$46,3,FALSE),-1)</f>
        <v>1383.8057625599999</v>
      </c>
      <c r="G29" s="7">
        <f>IFERROR(VLOOKUP(E29,benefs_by_dep!$A$1:$D$46,4,FALSE),"")</f>
        <v>14581.853222975997</v>
      </c>
      <c r="H29" s="7">
        <f>IFERROR(VLOOKUP(E29,benefs_by_dep!$A$1:$C$46,2,FALSE),"")</f>
        <v>1587.052233936</v>
      </c>
      <c r="I29" s="19">
        <f t="shared" si="0"/>
        <v>0.10883748517200477</v>
      </c>
      <c r="J29" s="7">
        <f t="shared" si="4"/>
        <v>203.24647137600004</v>
      </c>
      <c r="K29" s="7">
        <f>IFERROR(VLOOKUP(E29,benefs_by_dep!$A$1:$G$46,5,FALSE),"")</f>
        <v>1383.8057625599999</v>
      </c>
      <c r="L29" s="19">
        <f t="shared" si="2"/>
        <v>9.4899169632265731E-2</v>
      </c>
      <c r="M29" s="7">
        <f t="shared" si="3"/>
        <v>0</v>
      </c>
    </row>
    <row r="30" spans="2:13" ht="15.6" x14ac:dyDescent="0.3">
      <c r="B30" s="10" t="s">
        <v>38</v>
      </c>
      <c r="C30" s="7">
        <v>28417.692723336029</v>
      </c>
      <c r="D30" s="8">
        <v>100000</v>
      </c>
      <c r="E30" s="9"/>
      <c r="F30" s="9">
        <f>IFERROR(VLOOKUP(E30,benefs_by_dep!$A$1:$D$46,3,FALSE),-1)</f>
        <v>-1</v>
      </c>
      <c r="G30" s="7" t="str">
        <f>IFERROR(VLOOKUP(E30,benefs_by_dep!$A$1:$D$46,4,FALSE),"")</f>
        <v/>
      </c>
      <c r="H30" s="7" t="str">
        <f>IFERROR(VLOOKUP(E30,benefs_by_dep!$A$1:$C$46,2,FALSE),"")</f>
        <v/>
      </c>
      <c r="I30" s="19" t="str">
        <f t="shared" si="0"/>
        <v/>
      </c>
      <c r="J30" s="7">
        <f t="shared" si="4"/>
        <v>0</v>
      </c>
      <c r="K30" s="7" t="str">
        <f>IFERROR(VLOOKUP(E30,benefs_by_dep!$A$1:$G$46,5,FALSE),"")</f>
        <v/>
      </c>
      <c r="L30" s="19" t="str">
        <f t="shared" si="2"/>
        <v/>
      </c>
      <c r="M30" s="7">
        <f t="shared" si="3"/>
        <v>0</v>
      </c>
    </row>
    <row r="31" spans="2:13" ht="15.6" x14ac:dyDescent="0.3">
      <c r="B31" s="3" t="s">
        <v>39</v>
      </c>
      <c r="C31" s="7">
        <v>15743.954542685848</v>
      </c>
      <c r="D31" s="8">
        <v>100000</v>
      </c>
      <c r="E31" s="9">
        <v>71</v>
      </c>
      <c r="F31" s="9">
        <f>IFERROR(VLOOKUP(E31,benefs_by_dep!$A$1:$D$46,3,FALSE),-1)</f>
        <v>16947.296198352</v>
      </c>
      <c r="G31" s="7">
        <f>IFERROR(VLOOKUP(E31,benefs_by_dep!$A$1:$D$46,4,FALSE),"")</f>
        <v>102643.79243788809</v>
      </c>
      <c r="H31" s="7">
        <f>IFERROR(VLOOKUP(E31,benefs_by_dep!$A$1:$C$46,2,FALSE),"")</f>
        <v>19506.255760836</v>
      </c>
      <c r="I31" s="19">
        <f t="shared" si="0"/>
        <v>0.19003833838894491</v>
      </c>
      <c r="J31" s="7">
        <f t="shared" si="4"/>
        <v>2558.9595624840003</v>
      </c>
      <c r="K31" s="7">
        <f>IFERROR(VLOOKUP(E31,benefs_by_dep!$A$1:$G$46,5,FALSE),"")</f>
        <v>19848.96390671999</v>
      </c>
      <c r="L31" s="19">
        <f t="shared" si="2"/>
        <v>0.19337714863498456</v>
      </c>
      <c r="M31" s="7">
        <f t="shared" si="3"/>
        <v>2901.6677083679897</v>
      </c>
    </row>
    <row r="32" spans="2:13" ht="15.6" x14ac:dyDescent="0.3">
      <c r="B32" s="3" t="s">
        <v>40</v>
      </c>
      <c r="C32" s="7">
        <v>9137.770294376136</v>
      </c>
      <c r="D32" s="8">
        <v>100000</v>
      </c>
      <c r="E32" s="9">
        <v>72</v>
      </c>
      <c r="F32" s="9">
        <f>IFERROR(VLOOKUP(E32,benefs_by_dep!$A$1:$D$46,3,FALSE),-1)</f>
        <v>9712.5866959680006</v>
      </c>
      <c r="G32" s="7">
        <f>IFERROR(VLOOKUP(E32,benefs_by_dep!$A$1:$D$46,4,FALSE),"")</f>
        <v>81827.245595627988</v>
      </c>
      <c r="H32" s="7">
        <f>IFERROR(VLOOKUP(E32,benefs_by_dep!$A$1:$C$46,2,FALSE),"")</f>
        <v>11374.234709291999</v>
      </c>
      <c r="I32" s="19">
        <f t="shared" si="0"/>
        <v>0.13900302553871766</v>
      </c>
      <c r="J32" s="7">
        <f t="shared" si="4"/>
        <v>1661.6480133239984</v>
      </c>
      <c r="K32" s="7">
        <f>IFERROR(VLOOKUP(E32,benefs_by_dep!$A$1:$G$46,5,FALSE),"")</f>
        <v>11377.478004048</v>
      </c>
      <c r="L32" s="19">
        <f t="shared" si="2"/>
        <v>0.1390426614171148</v>
      </c>
      <c r="M32" s="7">
        <f t="shared" si="3"/>
        <v>1664.8913080799994</v>
      </c>
    </row>
    <row r="33" spans="2:13" ht="15.6" x14ac:dyDescent="0.3">
      <c r="B33" s="3" t="s">
        <v>41</v>
      </c>
      <c r="C33" s="7">
        <v>14760.611202478223</v>
      </c>
      <c r="D33" s="8">
        <v>100000</v>
      </c>
      <c r="E33" s="9">
        <v>73</v>
      </c>
      <c r="F33" s="9">
        <f>IFERROR(VLOOKUP(E33,benefs_by_dep!$A$1:$D$46,3,FALSE),-1)</f>
        <v>15755.925924648003</v>
      </c>
      <c r="G33" s="7">
        <f>IFERROR(VLOOKUP(E33,benefs_by_dep!$A$1:$D$46,4,FALSE),"")</f>
        <v>54532.758027384007</v>
      </c>
      <c r="H33" s="7">
        <f>IFERROR(VLOOKUP(E33,benefs_by_dep!$A$1:$C$46,2,FALSE),"")</f>
        <v>18376.508087496004</v>
      </c>
      <c r="I33" s="19">
        <f t="shared" si="0"/>
        <v>0.33698108718924707</v>
      </c>
      <c r="J33" s="7">
        <f t="shared" si="4"/>
        <v>2620.5821628480007</v>
      </c>
      <c r="K33" s="7">
        <f>IFERROR(VLOOKUP(E33,benefs_by_dep!$A$1:$G$46,5,FALSE),"")</f>
        <v>18450.022768631996</v>
      </c>
      <c r="L33" s="19">
        <f t="shared" si="2"/>
        <v>0.33832917013599767</v>
      </c>
      <c r="M33" s="7">
        <f t="shared" si="3"/>
        <v>2694.0968439839926</v>
      </c>
    </row>
    <row r="34" spans="2:13" ht="15.6" x14ac:dyDescent="0.3">
      <c r="B34" s="10" t="s">
        <v>42</v>
      </c>
      <c r="C34" s="7">
        <v>39642.336039540205</v>
      </c>
      <c r="D34" s="8">
        <v>100000</v>
      </c>
      <c r="E34" s="9"/>
      <c r="F34" s="9">
        <f>IFERROR(VLOOKUP(E34,benefs_by_dep!$A$1:$D$46,3,FALSE),-1)</f>
        <v>-1</v>
      </c>
      <c r="G34" s="7" t="str">
        <f>IFERROR(VLOOKUP(E34,benefs_by_dep!$A$1:$D$46,4,FALSE),"")</f>
        <v/>
      </c>
      <c r="H34" s="7" t="str">
        <f>IFERROR(VLOOKUP(E34,benefs_by_dep!$A$1:$C$46,2,FALSE),"")</f>
        <v/>
      </c>
      <c r="I34" s="19" t="str">
        <f t="shared" si="0"/>
        <v/>
      </c>
      <c r="J34" s="7">
        <f t="shared" si="4"/>
        <v>0</v>
      </c>
      <c r="K34" s="7" t="str">
        <f>IFERROR(VLOOKUP(E34,benefs_by_dep!$A$1:$G$46,5,FALSE),"")</f>
        <v/>
      </c>
      <c r="L34" s="19" t="str">
        <f t="shared" si="2"/>
        <v/>
      </c>
      <c r="M34" s="7">
        <f t="shared" si="3"/>
        <v>0</v>
      </c>
    </row>
    <row r="35" spans="2:13" ht="15.6" x14ac:dyDescent="0.3">
      <c r="B35" s="3" t="s">
        <v>43</v>
      </c>
      <c r="C35" s="7">
        <v>1914.2235609810218</v>
      </c>
      <c r="D35" s="8">
        <v>100000</v>
      </c>
      <c r="E35" s="9">
        <v>81</v>
      </c>
      <c r="F35" s="9">
        <f>IFERROR(VLOOKUP(E35,benefs_by_dep!$A$1:$D$46,3,FALSE),-1)</f>
        <v>1831.3804388879998</v>
      </c>
      <c r="G35" s="7">
        <f>IFERROR(VLOOKUP(E35,benefs_by_dep!$A$1:$D$46,4,FALSE),"")</f>
        <v>28995.055118639993</v>
      </c>
      <c r="H35" s="7">
        <f>IFERROR(VLOOKUP(E35,benefs_by_dep!$A$1:$C$46,2,FALSE),"")</f>
        <v>2156.79101274</v>
      </c>
      <c r="I35" s="19">
        <f t="shared" si="0"/>
        <v>7.4384787472035807E-2</v>
      </c>
      <c r="J35" s="7">
        <f t="shared" si="4"/>
        <v>325.4105738520002</v>
      </c>
      <c r="K35" s="7">
        <f>IFERROR(VLOOKUP(E35,benefs_by_dep!$A$1:$G$46,5,FALSE),"")</f>
        <v>2184.899567292</v>
      </c>
      <c r="L35" s="19">
        <f t="shared" si="2"/>
        <v>7.5354213273676376E-2</v>
      </c>
      <c r="M35" s="7">
        <f t="shared" si="3"/>
        <v>353.51912840400018</v>
      </c>
    </row>
    <row r="36" spans="2:13" ht="15.6" x14ac:dyDescent="0.3">
      <c r="B36" s="3" t="s">
        <v>44</v>
      </c>
      <c r="C36" s="7">
        <v>3815.6859929864854</v>
      </c>
      <c r="D36" s="8">
        <v>100000</v>
      </c>
      <c r="E36" s="9">
        <v>82</v>
      </c>
      <c r="F36" s="9">
        <f>IFERROR(VLOOKUP(E36,benefs_by_dep!$A$1:$D$46,3,FALSE),-1)</f>
        <v>4070.334918779999</v>
      </c>
      <c r="G36" s="7">
        <f>IFERROR(VLOOKUP(E36,benefs_by_dep!$A$1:$D$46,4,FALSE),"")</f>
        <v>37401.675126192007</v>
      </c>
      <c r="H36" s="7">
        <f>IFERROR(VLOOKUP(E36,benefs_by_dep!$A$1:$C$46,2,FALSE),"")</f>
        <v>4461.6924860039999</v>
      </c>
      <c r="I36" s="19">
        <f t="shared" si="0"/>
        <v>0.11929124754306854</v>
      </c>
      <c r="J36" s="7">
        <f t="shared" si="4"/>
        <v>391.35756722400083</v>
      </c>
      <c r="K36" s="7">
        <f>IFERROR(VLOOKUP(E36,benefs_by_dep!$A$1:$G$46,5,FALSE),"")</f>
        <v>4648.7224835999987</v>
      </c>
      <c r="L36" s="19">
        <f t="shared" si="2"/>
        <v>0.12429182564458313</v>
      </c>
      <c r="M36" s="7">
        <f t="shared" si="3"/>
        <v>578.38756481999962</v>
      </c>
    </row>
    <row r="37" spans="2:13" ht="15.6" x14ac:dyDescent="0.3">
      <c r="B37" s="3" t="s">
        <v>45</v>
      </c>
      <c r="C37" s="7">
        <v>3682.0330522097797</v>
      </c>
      <c r="D37" s="8">
        <v>100000</v>
      </c>
      <c r="E37" s="9">
        <v>83</v>
      </c>
      <c r="F37" s="9">
        <f>IFERROR(VLOOKUP(E37,benefs_by_dep!$A$1:$D$46,3,FALSE),-1)</f>
        <v>3863.8451526479998</v>
      </c>
      <c r="G37" s="7">
        <f>IFERROR(VLOOKUP(E37,benefs_by_dep!$A$1:$D$46,4,FALSE),"")</f>
        <v>42759.598063104037</v>
      </c>
      <c r="H37" s="7">
        <f>IFERROR(VLOOKUP(E37,benefs_by_dep!$A$1:$C$46,2,FALSE),"")</f>
        <v>4550.3425426679996</v>
      </c>
      <c r="I37" s="19">
        <f t="shared" ref="I37:I62" si="5">IFERROR(H37/G37,"")</f>
        <v>0.10641686893203874</v>
      </c>
      <c r="J37" s="7">
        <f t="shared" si="4"/>
        <v>686.49739001999978</v>
      </c>
      <c r="K37" s="7">
        <f>IFERROR(VLOOKUP(E37,benefs_by_dep!$A$1:$G$46,5,FALSE),"")</f>
        <v>4496.287630068</v>
      </c>
      <c r="L37" s="19">
        <f t="shared" si="2"/>
        <v>0.10515271035598696</v>
      </c>
      <c r="M37" s="7">
        <f t="shared" si="3"/>
        <v>632.44247742000016</v>
      </c>
    </row>
    <row r="38" spans="2:13" ht="15.6" x14ac:dyDescent="0.3">
      <c r="B38" s="10" t="s">
        <v>46</v>
      </c>
      <c r="C38" s="7">
        <v>9411.9426061772865</v>
      </c>
      <c r="D38" s="8">
        <v>100000</v>
      </c>
      <c r="E38" s="9"/>
      <c r="F38" s="9">
        <f>IFERROR(VLOOKUP(E38,benefs_by_dep!$A$1:$D$46,3,FALSE),-1)</f>
        <v>-1</v>
      </c>
      <c r="G38" s="7" t="str">
        <f>IFERROR(VLOOKUP(E38,benefs_by_dep!$A$1:$D$46,4,FALSE),"")</f>
        <v/>
      </c>
      <c r="H38" s="7" t="str">
        <f>IFERROR(VLOOKUP(E38,benefs_by_dep!$A$1:$C$46,2,FALSE),"")</f>
        <v/>
      </c>
      <c r="I38" s="19" t="str">
        <f t="shared" si="5"/>
        <v/>
      </c>
      <c r="J38" s="7">
        <f t="shared" si="4"/>
        <v>0</v>
      </c>
      <c r="K38" s="7" t="str">
        <f>IFERROR(VLOOKUP(E38,benefs_by_dep!$A$1:$G$46,5,FALSE),"")</f>
        <v/>
      </c>
      <c r="L38" s="19" t="str">
        <f t="shared" si="2"/>
        <v/>
      </c>
      <c r="M38" s="7">
        <f t="shared" si="3"/>
        <v>0</v>
      </c>
    </row>
    <row r="39" spans="2:13" ht="15.6" x14ac:dyDescent="0.3">
      <c r="B39" s="3" t="s">
        <v>47</v>
      </c>
      <c r="C39" s="7">
        <v>9166.5383176268915</v>
      </c>
      <c r="D39" s="8">
        <v>100000</v>
      </c>
      <c r="E39" s="9">
        <v>91</v>
      </c>
      <c r="F39" s="9">
        <f>IFERROR(VLOOKUP(E39,benefs_by_dep!$A$1:$D$46,3,FALSE),-1)</f>
        <v>9855.291665232</v>
      </c>
      <c r="G39" s="7">
        <f>IFERROR(VLOOKUP(E39,benefs_by_dep!$A$1:$D$46,4,FALSE),"")</f>
        <v>53298.143823600025</v>
      </c>
      <c r="H39" s="7">
        <f>IFERROR(VLOOKUP(E39,benefs_by_dep!$A$1:$C$46,2,FALSE),"")</f>
        <v>11382.883495307999</v>
      </c>
      <c r="I39" s="19">
        <f t="shared" si="5"/>
        <v>0.21356997971602421</v>
      </c>
      <c r="J39" s="7">
        <f t="shared" si="4"/>
        <v>1527.5918300759986</v>
      </c>
      <c r="K39" s="7">
        <f>IFERROR(VLOOKUP(E39,benefs_by_dep!$A$1:$G$46,5,FALSE),"")</f>
        <v>11296.395635147997</v>
      </c>
      <c r="L39" s="19">
        <f t="shared" si="2"/>
        <v>0.21194726166328587</v>
      </c>
      <c r="M39" s="7">
        <f t="shared" si="3"/>
        <v>1441.1039699159974</v>
      </c>
    </row>
    <row r="40" spans="2:13" ht="15.6" x14ac:dyDescent="0.3">
      <c r="B40" s="3" t="s">
        <v>48</v>
      </c>
      <c r="C40" s="7">
        <v>11494.132926097058</v>
      </c>
      <c r="D40" s="8">
        <v>100000</v>
      </c>
      <c r="E40" s="9">
        <v>92</v>
      </c>
      <c r="F40" s="9">
        <f>IFERROR(VLOOKUP(E40,benefs_by_dep!$A$1:$D$46,3,FALSE),-1)</f>
        <v>12155.868745488</v>
      </c>
      <c r="G40" s="7">
        <f>IFERROR(VLOOKUP(E40,benefs_by_dep!$A$1:$D$46,4,FALSE),"")</f>
        <v>30603.729317615976</v>
      </c>
      <c r="H40" s="7">
        <f>IFERROR(VLOOKUP(E40,benefs_by_dep!$A$1:$C$46,2,FALSE),"")</f>
        <v>14484.554380296</v>
      </c>
      <c r="I40" s="19">
        <f t="shared" si="5"/>
        <v>0.47329376854599442</v>
      </c>
      <c r="J40" s="7">
        <f t="shared" si="4"/>
        <v>2328.685634808</v>
      </c>
      <c r="K40" s="7">
        <f>IFERROR(VLOOKUP(E40,benefs_by_dep!$A$1:$G$46,5,FALSE),"")</f>
        <v>14476.986692531995</v>
      </c>
      <c r="L40" s="19">
        <f t="shared" si="2"/>
        <v>0.47304648862512383</v>
      </c>
      <c r="M40" s="7">
        <f t="shared" si="3"/>
        <v>2321.1179470439947</v>
      </c>
    </row>
    <row r="41" spans="2:13" ht="15.6" x14ac:dyDescent="0.3">
      <c r="B41" s="3" t="s">
        <v>49</v>
      </c>
      <c r="C41" s="7">
        <v>1430.5553380148103</v>
      </c>
      <c r="D41" s="8">
        <v>100000</v>
      </c>
      <c r="E41" s="9">
        <v>93</v>
      </c>
      <c r="F41" s="9">
        <f>IFERROR(VLOOKUP(E41,benefs_by_dep!$A$1:$D$46,3,FALSE),-1)</f>
        <v>1210.8300422399998</v>
      </c>
      <c r="G41" s="7">
        <f>IFERROR(VLOOKUP(E41,benefs_by_dep!$A$1:$D$46,4,FALSE),"")</f>
        <v>14218.604210303998</v>
      </c>
      <c r="H41" s="7">
        <f>IFERROR(VLOOKUP(E41,benefs_by_dep!$A$1:$C$46,2,FALSE),"")</f>
        <v>1792.4609018159999</v>
      </c>
      <c r="I41" s="19">
        <f t="shared" si="5"/>
        <v>0.12606447688564479</v>
      </c>
      <c r="J41" s="7">
        <f t="shared" si="4"/>
        <v>581.63085957600015</v>
      </c>
      <c r="K41" s="7">
        <f>IFERROR(VLOOKUP(E41,benefs_by_dep!$A$1:$G$46,5,FALSE),"")</f>
        <v>1596.7821182039997</v>
      </c>
      <c r="L41" s="19">
        <f t="shared" si="2"/>
        <v>0.11230231143552311</v>
      </c>
      <c r="M41" s="7">
        <f t="shared" si="3"/>
        <v>385.95207596399996</v>
      </c>
    </row>
    <row r="42" spans="2:13" ht="15.6" x14ac:dyDescent="0.3">
      <c r="B42" s="10" t="s">
        <v>50</v>
      </c>
      <c r="C42" s="7">
        <v>22091.226581738763</v>
      </c>
      <c r="D42" s="8">
        <v>100000</v>
      </c>
      <c r="E42" s="9"/>
      <c r="F42" s="9">
        <f>IFERROR(VLOOKUP(E42,benefs_by_dep!$A$1:$D$46,3,FALSE),-1)</f>
        <v>-1</v>
      </c>
      <c r="G42" s="7" t="str">
        <f>IFERROR(VLOOKUP(E42,benefs_by_dep!$A$1:$D$46,4,FALSE),"")</f>
        <v/>
      </c>
      <c r="H42" s="7" t="str">
        <f>IFERROR(VLOOKUP(E42,benefs_by_dep!$A$1:$C$46,2,FALSE),"")</f>
        <v/>
      </c>
      <c r="I42" s="19" t="str">
        <f t="shared" si="5"/>
        <v/>
      </c>
      <c r="J42" s="7">
        <f t="shared" si="4"/>
        <v>0</v>
      </c>
      <c r="K42" s="7" t="str">
        <f>IFERROR(VLOOKUP(E42,benefs_by_dep!$A$1:$G$46,5,FALSE),"")</f>
        <v/>
      </c>
      <c r="L42" s="19" t="str">
        <f t="shared" si="2"/>
        <v/>
      </c>
      <c r="M42" s="7">
        <f t="shared" si="3"/>
        <v>0</v>
      </c>
    </row>
    <row r="43" spans="2:13" ht="15.6" x14ac:dyDescent="0.3">
      <c r="B43" s="3" t="s">
        <v>51</v>
      </c>
      <c r="C43" s="7">
        <v>9773.2820807337212</v>
      </c>
      <c r="D43" s="8">
        <v>100000</v>
      </c>
      <c r="E43" s="9">
        <v>101</v>
      </c>
      <c r="F43" s="9">
        <f>IFERROR(VLOOKUP(E43,benefs_by_dep!$A$1:$D$46,3,FALSE),-1)</f>
        <v>10460.706686351999</v>
      </c>
      <c r="G43" s="7">
        <f>IFERROR(VLOOKUP(E43,benefs_by_dep!$A$1:$D$46,4,FALSE),"")</f>
        <v>38257.904941776003</v>
      </c>
      <c r="H43" s="7">
        <f>IFERROR(VLOOKUP(E43,benefs_by_dep!$A$1:$C$46,2,FALSE),"")</f>
        <v>12119.11140492</v>
      </c>
      <c r="I43" s="19">
        <f t="shared" si="5"/>
        <v>0.31677404769978523</v>
      </c>
      <c r="J43" s="7">
        <f t="shared" si="4"/>
        <v>1658.404718568001</v>
      </c>
      <c r="K43" s="7">
        <f>IFERROR(VLOOKUP(E43,benefs_by_dep!$A$1:$G$46,5,FALSE),"")</f>
        <v>12313.709090280003</v>
      </c>
      <c r="L43" s="19">
        <f t="shared" si="2"/>
        <v>0.32186051768961232</v>
      </c>
      <c r="M43" s="7">
        <f t="shared" si="3"/>
        <v>1853.0024039280033</v>
      </c>
    </row>
    <row r="44" spans="2:13" ht="15.6" x14ac:dyDescent="0.3">
      <c r="B44" s="3" t="s">
        <v>52</v>
      </c>
      <c r="C44" s="7">
        <v>16910.367121761905</v>
      </c>
      <c r="D44" s="8">
        <v>100000</v>
      </c>
      <c r="E44" s="9">
        <v>102</v>
      </c>
      <c r="F44" s="9">
        <f>IFERROR(VLOOKUP(E44,benefs_by_dep!$A$1:$D$46,3,FALSE),-1)</f>
        <v>18215.424447948004</v>
      </c>
      <c r="G44" s="7">
        <f>IFERROR(VLOOKUP(E44,benefs_by_dep!$A$1:$D$46,4,FALSE),"")</f>
        <v>35805.974106239977</v>
      </c>
      <c r="H44" s="7">
        <f>IFERROR(VLOOKUP(E44,benefs_by_dep!$A$1:$C$46,2,FALSE),"")</f>
        <v>21175.471461924004</v>
      </c>
      <c r="I44" s="19">
        <f t="shared" si="5"/>
        <v>0.59139492753623235</v>
      </c>
      <c r="J44" s="7">
        <f t="shared" si="4"/>
        <v>2960.047013976</v>
      </c>
      <c r="K44" s="7">
        <f>IFERROR(VLOOKUP(E44,benefs_by_dep!$A$1:$G$46,5,FALSE),"")</f>
        <v>21267.364813344011</v>
      </c>
      <c r="L44" s="19">
        <f t="shared" si="2"/>
        <v>0.59396135265700556</v>
      </c>
      <c r="M44" s="7">
        <f t="shared" si="3"/>
        <v>3051.9403653960071</v>
      </c>
    </row>
    <row r="45" spans="2:13" ht="15.6" x14ac:dyDescent="0.3">
      <c r="B45" s="3" t="s">
        <v>53</v>
      </c>
      <c r="C45" s="7">
        <v>7061.2420706398307</v>
      </c>
      <c r="D45" s="8">
        <v>100000</v>
      </c>
      <c r="E45" s="9">
        <v>103</v>
      </c>
      <c r="F45" s="9">
        <f>IFERROR(VLOOKUP(E45,benefs_by_dep!$A$1:$D$46,3,FALSE),-1)</f>
        <v>7574.1743535119995</v>
      </c>
      <c r="G45" s="7">
        <f>IFERROR(VLOOKUP(E45,benefs_by_dep!$A$1:$D$46,4,FALSE),"")</f>
        <v>13401.293931791997</v>
      </c>
      <c r="H45" s="7">
        <f>IFERROR(VLOOKUP(E45,benefs_by_dep!$A$1:$C$46,2,FALSE),"")</f>
        <v>8748.2470551839979</v>
      </c>
      <c r="I45" s="19">
        <f t="shared" si="5"/>
        <v>0.65279122297515324</v>
      </c>
      <c r="J45" s="7">
        <f t="shared" si="4"/>
        <v>1174.0727016719984</v>
      </c>
      <c r="K45" s="7">
        <f>IFERROR(VLOOKUP(E45,benefs_by_dep!$A$1:$G$46,5,FALSE),"")</f>
        <v>8690.9488478279982</v>
      </c>
      <c r="L45" s="19">
        <f t="shared" si="2"/>
        <v>0.64851565020974511</v>
      </c>
      <c r="M45" s="7">
        <f t="shared" si="3"/>
        <v>1116.7744943159987</v>
      </c>
    </row>
    <row r="46" spans="2:13" ht="15.6" x14ac:dyDescent="0.3">
      <c r="B46" s="10" t="s">
        <v>54</v>
      </c>
      <c r="C46" s="7">
        <v>33744.891273135458</v>
      </c>
      <c r="D46" s="8">
        <v>100000</v>
      </c>
      <c r="E46" s="9"/>
      <c r="F46" s="9">
        <f>IFERROR(VLOOKUP(E46,benefs_by_dep!$A$1:$D$46,3,FALSE),-1)</f>
        <v>-1</v>
      </c>
      <c r="G46" s="7" t="str">
        <f>IFERROR(VLOOKUP(E46,benefs_by_dep!$A$1:$D$46,4,FALSE),"")</f>
        <v/>
      </c>
      <c r="H46" s="7" t="str">
        <f>IFERROR(VLOOKUP(E46,benefs_by_dep!$A$1:$C$46,2,FALSE),"")</f>
        <v/>
      </c>
      <c r="I46" s="19" t="str">
        <f t="shared" si="5"/>
        <v/>
      </c>
      <c r="J46" s="7">
        <f t="shared" si="4"/>
        <v>0</v>
      </c>
      <c r="K46" s="7" t="str">
        <f>IFERROR(VLOOKUP(E46,benefs_by_dep!$A$1:$G$46,5,FALSE),"")</f>
        <v/>
      </c>
      <c r="L46" s="19" t="str">
        <f t="shared" si="2"/>
        <v/>
      </c>
      <c r="M46" s="7">
        <f t="shared" si="3"/>
        <v>0</v>
      </c>
    </row>
    <row r="47" spans="2:13" ht="15.6" x14ac:dyDescent="0.3">
      <c r="B47" s="3" t="s">
        <v>55</v>
      </c>
      <c r="C47" s="7">
        <v>3854.9151156011526</v>
      </c>
      <c r="D47" s="8">
        <v>100000</v>
      </c>
      <c r="E47" s="9">
        <v>111</v>
      </c>
      <c r="F47" s="9">
        <f>IFERROR(VLOOKUP(E47,benefs_by_dep!$A$1:$D$46,3,FALSE),-1)</f>
        <v>3767.6274082200002</v>
      </c>
      <c r="G47" s="7">
        <f>IFERROR(VLOOKUP(E47,benefs_by_dep!$A$1:$D$46,4,FALSE),"")</f>
        <v>42902.303032367956</v>
      </c>
      <c r="H47" s="7">
        <f>IFERROR(VLOOKUP(E47,benefs_by_dep!$A$1:$C$46,2,FALSE),"")</f>
        <v>4860.6177409920001</v>
      </c>
      <c r="I47" s="19">
        <f t="shared" si="5"/>
        <v>0.11329503074286879</v>
      </c>
      <c r="J47" s="7">
        <f t="shared" si="4"/>
        <v>1092.9903327719999</v>
      </c>
      <c r="K47" s="7">
        <f>IFERROR(VLOOKUP(E47,benefs_by_dep!$A$1:$G$46,5,FALSE),"")</f>
        <v>4677.9121364040002</v>
      </c>
      <c r="L47" s="19">
        <f t="shared" si="2"/>
        <v>0.10903638746094155</v>
      </c>
      <c r="M47" s="7">
        <f t="shared" si="3"/>
        <v>910.28472818399996</v>
      </c>
    </row>
    <row r="48" spans="2:13" ht="15.6" x14ac:dyDescent="0.3">
      <c r="B48" s="3" t="s">
        <v>56</v>
      </c>
      <c r="C48" s="7">
        <v>2333.7219097423454</v>
      </c>
      <c r="D48" s="8">
        <v>100000</v>
      </c>
      <c r="E48" s="9">
        <v>112</v>
      </c>
      <c r="F48" s="9">
        <f>IFERROR(VLOOKUP(E48,benefs_by_dep!$A$1:$D$46,3,FALSE),-1)</f>
        <v>2363.2807788719997</v>
      </c>
      <c r="G48" s="7">
        <f>IFERROR(VLOOKUP(E48,benefs_by_dep!$A$1:$D$46,4,FALSE),"")</f>
        <v>25103.101411440013</v>
      </c>
      <c r="H48" s="7">
        <f>IFERROR(VLOOKUP(E48,benefs_by_dep!$A$1:$C$46,2,FALSE),"")</f>
        <v>2809.7743569479999</v>
      </c>
      <c r="I48" s="19">
        <f t="shared" si="5"/>
        <v>0.11192937123169674</v>
      </c>
      <c r="J48" s="7">
        <f t="shared" si="4"/>
        <v>446.49357807600018</v>
      </c>
      <c r="K48" s="7">
        <f>IFERROR(VLOOKUP(E48,benefs_by_dep!$A$1:$G$46,5,FALSE),"")</f>
        <v>2903.8299048719996</v>
      </c>
      <c r="L48" s="19">
        <f t="shared" si="2"/>
        <v>0.11567614125753653</v>
      </c>
      <c r="M48" s="7">
        <f t="shared" si="3"/>
        <v>540.54912599999989</v>
      </c>
    </row>
    <row r="49" spans="2:13" ht="15.6" x14ac:dyDescent="0.3">
      <c r="B49" s="3" t="s">
        <v>57</v>
      </c>
      <c r="C49" s="7">
        <v>196.14561307332863</v>
      </c>
      <c r="D49" s="8">
        <v>100000</v>
      </c>
      <c r="E49" s="9">
        <v>113</v>
      </c>
      <c r="F49" s="9">
        <f>IFERROR(VLOOKUP(E49,benefs_by_dep!$A$1:$D$46,3,FALSE),-1)</f>
        <v>0</v>
      </c>
      <c r="G49" s="7">
        <f>IFERROR(VLOOKUP(E49,benefs_by_dep!$A$1:$D$46,4,FALSE),"")</f>
        <v>5824.9573817759983</v>
      </c>
      <c r="H49" s="7">
        <f>IFERROR(VLOOKUP(E49,benefs_by_dep!$A$1:$C$46,2,FALSE),"")</f>
        <v>245.409303204</v>
      </c>
      <c r="I49" s="19">
        <f t="shared" si="5"/>
        <v>4.21306607275427E-2</v>
      </c>
      <c r="J49" s="7">
        <f t="shared" si="4"/>
        <v>245.409303204</v>
      </c>
      <c r="K49" s="7">
        <f>IFERROR(VLOOKUP(E49,benefs_by_dep!$A$1:$G$46,5,FALSE),"")</f>
        <v>245.409303204</v>
      </c>
      <c r="L49" s="19">
        <f t="shared" si="2"/>
        <v>4.21306607275427E-2</v>
      </c>
      <c r="M49" s="7">
        <f t="shared" si="3"/>
        <v>245.409303204</v>
      </c>
    </row>
    <row r="50" spans="2:13" ht="15.6" x14ac:dyDescent="0.3">
      <c r="B50" s="10" t="s">
        <v>58</v>
      </c>
      <c r="C50" s="7">
        <v>6384.7826384168266</v>
      </c>
      <c r="D50" s="8">
        <v>100000</v>
      </c>
      <c r="E50" s="9"/>
      <c r="F50" s="9">
        <f>IFERROR(VLOOKUP(E50,benefs_by_dep!$A$1:$D$46,3,FALSE),-1)</f>
        <v>-1</v>
      </c>
      <c r="G50" s="7" t="str">
        <f>IFERROR(VLOOKUP(E50,benefs_by_dep!$A$1:$D$46,4,FALSE),"")</f>
        <v/>
      </c>
      <c r="H50" s="7" t="str">
        <f>IFERROR(VLOOKUP(E50,benefs_by_dep!$A$1:$C$46,2,FALSE),"")</f>
        <v/>
      </c>
      <c r="I50" s="19" t="str">
        <f t="shared" si="5"/>
        <v/>
      </c>
      <c r="J50" s="7">
        <f t="shared" si="4"/>
        <v>0</v>
      </c>
      <c r="K50" s="7" t="str">
        <f>IFERROR(VLOOKUP(E50,benefs_by_dep!$A$1:$G$46,5,FALSE),"")</f>
        <v/>
      </c>
      <c r="L50" s="19" t="str">
        <f t="shared" si="2"/>
        <v/>
      </c>
      <c r="M50" s="7">
        <f t="shared" si="3"/>
        <v>0</v>
      </c>
    </row>
    <row r="51" spans="2:13" ht="15.6" x14ac:dyDescent="0.3">
      <c r="B51" s="3" t="s">
        <v>59</v>
      </c>
      <c r="C51" s="7">
        <v>4372.7395341147394</v>
      </c>
      <c r="D51" s="8">
        <v>100000</v>
      </c>
      <c r="E51" s="9">
        <v>121</v>
      </c>
      <c r="F51" s="9">
        <f>IFERROR(VLOOKUP(E51,benefs_by_dep!$A$1:$D$46,3,FALSE),-1)</f>
        <v>4683.3176276639988</v>
      </c>
      <c r="G51" s="7">
        <f>IFERROR(VLOOKUP(E51,benefs_by_dep!$A$1:$D$46,4,FALSE),"")</f>
        <v>29254.518699120032</v>
      </c>
      <c r="H51" s="7">
        <f>IFERROR(VLOOKUP(E51,benefs_by_dep!$A$1:$C$46,2,FALSE),"")</f>
        <v>5506.0333974359983</v>
      </c>
      <c r="I51" s="19">
        <f t="shared" si="5"/>
        <v>0.18821138211382088</v>
      </c>
      <c r="J51" s="7">
        <f t="shared" si="4"/>
        <v>822.71576977199948</v>
      </c>
      <c r="K51" s="7">
        <f>IFERROR(VLOOKUP(E51,benefs_by_dep!$A$1:$G$46,5,FALSE),"")</f>
        <v>5399.0046704880006</v>
      </c>
      <c r="L51" s="19">
        <f t="shared" si="2"/>
        <v>0.18455284552845511</v>
      </c>
      <c r="M51" s="7">
        <f t="shared" si="3"/>
        <v>715.68704282400176</v>
      </c>
    </row>
    <row r="52" spans="2:13" ht="15.6" x14ac:dyDescent="0.3">
      <c r="B52" s="3" t="s">
        <v>60</v>
      </c>
      <c r="C52" s="7">
        <v>1145.6066816204175</v>
      </c>
      <c r="D52" s="8">
        <v>100000</v>
      </c>
      <c r="E52" s="9">
        <v>122</v>
      </c>
      <c r="F52" s="9">
        <f>IFERROR(VLOOKUP(E52,benefs_by_dep!$A$1:$D$46,3,FALSE),-1)</f>
        <v>1139.4775576079999</v>
      </c>
      <c r="G52" s="7">
        <f>IFERROR(VLOOKUP(E52,benefs_by_dep!$A$1:$D$46,4,FALSE),"")</f>
        <v>12019.650365735995</v>
      </c>
      <c r="H52" s="7">
        <f>IFERROR(VLOOKUP(E52,benefs_by_dep!$A$1:$C$46,2,FALSE),"")</f>
        <v>1374.075878292</v>
      </c>
      <c r="I52" s="19">
        <f t="shared" si="5"/>
        <v>0.11431912214427059</v>
      </c>
      <c r="J52" s="7">
        <f t="shared" si="4"/>
        <v>234.5983206840001</v>
      </c>
      <c r="K52" s="7">
        <f>IFERROR(VLOOKUP(E52,benefs_by_dep!$A$1:$G$46,5,FALSE),"")</f>
        <v>1361.1026992680002</v>
      </c>
      <c r="L52" s="19">
        <f t="shared" si="2"/>
        <v>0.11323979132937584</v>
      </c>
      <c r="M52" s="7">
        <f t="shared" si="3"/>
        <v>221.62514166000028</v>
      </c>
    </row>
    <row r="53" spans="2:13" ht="15.6" x14ac:dyDescent="0.3">
      <c r="B53" s="3" t="s">
        <v>61</v>
      </c>
      <c r="C53" s="7">
        <v>5941.9044387013682</v>
      </c>
      <c r="D53" s="8">
        <v>100000</v>
      </c>
      <c r="E53" s="9">
        <v>123</v>
      </c>
      <c r="F53" s="9">
        <f>IFERROR(VLOOKUP(E53,benefs_by_dep!$A$1:$D$46,3,FALSE),-1)</f>
        <v>6192.5307874560003</v>
      </c>
      <c r="G53" s="7">
        <f>IFERROR(VLOOKUP(E53,benefs_by_dep!$A$1:$D$46,4,FALSE),"")</f>
        <v>20679.247364256003</v>
      </c>
      <c r="H53" s="7">
        <f>IFERROR(VLOOKUP(E53,benefs_by_dep!$A$1:$C$46,2,FALSE),"")</f>
        <v>7476.8755108320011</v>
      </c>
      <c r="I53" s="19">
        <f t="shared" si="5"/>
        <v>0.36156419907988291</v>
      </c>
      <c r="J53" s="7">
        <f t="shared" si="4"/>
        <v>1284.3447233760007</v>
      </c>
      <c r="K53" s="7">
        <f>IFERROR(VLOOKUP(E53,benefs_by_dep!$A$1:$G$46,5,FALSE),"")</f>
        <v>7483.3621003440003</v>
      </c>
      <c r="L53" s="19">
        <f t="shared" si="2"/>
        <v>0.36187787536595561</v>
      </c>
      <c r="M53" s="7">
        <f t="shared" si="3"/>
        <v>1290.831312888</v>
      </c>
    </row>
    <row r="54" spans="2:13" ht="15.6" x14ac:dyDescent="0.3">
      <c r="B54" s="3" t="s">
        <v>62</v>
      </c>
      <c r="C54" s="7">
        <v>3483.5460881823165</v>
      </c>
      <c r="D54" s="8">
        <v>100000</v>
      </c>
      <c r="E54" s="9">
        <v>124</v>
      </c>
      <c r="F54" s="9">
        <f>IFERROR(VLOOKUP(E54,benefs_by_dep!$A$1:$D$46,3,FALSE),-1)</f>
        <v>3630.3279302159995</v>
      </c>
      <c r="G54" s="7">
        <f>IFERROR(VLOOKUP(E54,benefs_by_dep!$A$1:$D$46,4,FALSE),"")</f>
        <v>8523.3786187679998</v>
      </c>
      <c r="H54" s="7">
        <f>IFERROR(VLOOKUP(E54,benefs_by_dep!$A$1:$C$46,2,FALSE),"")</f>
        <v>4202.2289055239999</v>
      </c>
      <c r="I54" s="19">
        <f t="shared" si="5"/>
        <v>0.49302384576357178</v>
      </c>
      <c r="J54" s="7">
        <f t="shared" si="4"/>
        <v>571.9009753080004</v>
      </c>
      <c r="K54" s="7">
        <f>IFERROR(VLOOKUP(E54,benefs_by_dep!$A$1:$G$46,5,FALSE),"")</f>
        <v>4251.9594251159997</v>
      </c>
      <c r="L54" s="19">
        <f t="shared" si="2"/>
        <v>0.49885844748858443</v>
      </c>
      <c r="M54" s="7">
        <f t="shared" si="3"/>
        <v>621.63149490000023</v>
      </c>
    </row>
    <row r="55" spans="2:13" ht="15.6" x14ac:dyDescent="0.3">
      <c r="B55" s="10" t="s">
        <v>63</v>
      </c>
      <c r="C55" s="7">
        <v>14943.796742618842</v>
      </c>
      <c r="D55" s="8">
        <v>100000</v>
      </c>
      <c r="E55" s="9"/>
      <c r="F55" s="9">
        <f>IFERROR(VLOOKUP(E55,benefs_by_dep!$A$1:$D$46,3,FALSE),-1)</f>
        <v>-1</v>
      </c>
      <c r="G55" s="7" t="str">
        <f>IFERROR(VLOOKUP(E55,benefs_by_dep!$A$1:$D$46,4,FALSE),"")</f>
        <v/>
      </c>
      <c r="H55" s="7" t="str">
        <f>IFERROR(VLOOKUP(E55,benefs_by_dep!$A$1:$C$46,2,FALSE),"")</f>
        <v/>
      </c>
      <c r="I55" s="19" t="str">
        <f t="shared" si="5"/>
        <v/>
      </c>
      <c r="J55" s="7">
        <f t="shared" si="4"/>
        <v>0</v>
      </c>
      <c r="K55" s="7" t="str">
        <f>IFERROR(VLOOKUP(E55,benefs_by_dep!$A$1:$G$46,5,FALSE),"")</f>
        <v/>
      </c>
      <c r="L55" s="19" t="str">
        <f t="shared" si="2"/>
        <v/>
      </c>
      <c r="M55" s="7">
        <f t="shared" si="3"/>
        <v>0</v>
      </c>
    </row>
    <row r="56" spans="2:13" ht="15.6" x14ac:dyDescent="0.3">
      <c r="B56" s="3" t="s">
        <v>64</v>
      </c>
      <c r="C56" s="7">
        <v>2785.2677056412663</v>
      </c>
      <c r="D56" s="8">
        <v>100000</v>
      </c>
      <c r="E56" s="9">
        <v>131</v>
      </c>
      <c r="F56" s="9">
        <f>IFERROR(VLOOKUP(E56,benefs_by_dep!$A$1:$D$46,3,FALSE),-1)</f>
        <v>2953.5604244640003</v>
      </c>
      <c r="G56" s="7">
        <f>IFERROR(VLOOKUP(E56,benefs_by_dep!$A$1:$D$46,4,FALSE),"")</f>
        <v>15775.385693183975</v>
      </c>
      <c r="H56" s="7">
        <f>IFERROR(VLOOKUP(E56,benefs_by_dep!$A$1:$C$46,2,FALSE),"")</f>
        <v>3469.2442906680012</v>
      </c>
      <c r="I56" s="19">
        <f t="shared" si="5"/>
        <v>0.21991502192982498</v>
      </c>
      <c r="J56" s="7">
        <f t="shared" si="4"/>
        <v>515.68386620400088</v>
      </c>
      <c r="K56" s="7">
        <f>IFERROR(VLOOKUP(E56,benefs_by_dep!$A$1:$G$46,5,FALSE),"")</f>
        <v>3472.4875854240008</v>
      </c>
      <c r="L56" s="19">
        <f t="shared" si="2"/>
        <v>0.22012061403508812</v>
      </c>
      <c r="M56" s="7">
        <f t="shared" si="3"/>
        <v>518.92716096000049</v>
      </c>
    </row>
    <row r="57" spans="2:13" ht="15.6" x14ac:dyDescent="0.3">
      <c r="B57" s="3" t="s">
        <v>65</v>
      </c>
      <c r="C57" s="24">
        <v>3972.6024834451491</v>
      </c>
      <c r="D57" s="8">
        <v>100000</v>
      </c>
      <c r="E57" s="9">
        <v>132</v>
      </c>
      <c r="F57" s="25">
        <f>IFERROR(VLOOKUP(E57,benefs_by_dep!$A$1:$D$46,3,FALSE),-1)</f>
        <v>2646.5285208959995</v>
      </c>
      <c r="G57" s="7">
        <f>IFERROR(VLOOKUP(E57,benefs_by_dep!$A$1:$D$46,4,FALSE),"")</f>
        <v>2646.5285208959995</v>
      </c>
      <c r="H57" s="7">
        <f>IFERROR(VLOOKUP(E57,benefs_by_dep!$A$1:$C$46,2,FALSE),"")</f>
        <v>2646.5285208959995</v>
      </c>
      <c r="I57" s="19">
        <f t="shared" si="5"/>
        <v>1</v>
      </c>
      <c r="J57" s="7">
        <f t="shared" si="4"/>
        <v>0</v>
      </c>
      <c r="K57" s="7">
        <f>IFERROR(VLOOKUP(E57,benefs_by_dep!$A$1:$G$46,5,FALSE),"")</f>
        <v>2646.5285208959986</v>
      </c>
      <c r="L57" s="19">
        <f t="shared" si="2"/>
        <v>0.99999999999999967</v>
      </c>
      <c r="M57" s="7">
        <f t="shared" si="3"/>
        <v>-9.0949470177292824E-13</v>
      </c>
    </row>
    <row r="58" spans="2:13" ht="15.6" x14ac:dyDescent="0.3">
      <c r="B58" s="3" t="s">
        <v>66</v>
      </c>
      <c r="C58" s="7">
        <v>2889.8373779378876</v>
      </c>
      <c r="D58" s="8">
        <v>100000</v>
      </c>
      <c r="E58" s="9">
        <v>133</v>
      </c>
      <c r="F58" s="9">
        <f>IFERROR(VLOOKUP(E58,benefs_by_dep!$A$1:$D$46,3,FALSE),-1)</f>
        <v>3037.8860881199989</v>
      </c>
      <c r="G58" s="7">
        <f>IFERROR(VLOOKUP(E58,benefs_by_dep!$A$1:$D$46,4,FALSE),"")</f>
        <v>4761.1567018079977</v>
      </c>
      <c r="H58" s="7">
        <f>IFERROR(VLOOKUP(E58,benefs_by_dep!$A$1:$C$46,2,FALSE),"")</f>
        <v>3596.8138844039977</v>
      </c>
      <c r="I58" s="19">
        <f t="shared" si="5"/>
        <v>0.75544959128065381</v>
      </c>
      <c r="J58" s="7">
        <f t="shared" si="4"/>
        <v>558.92779628399876</v>
      </c>
      <c r="K58" s="7">
        <f>IFERROR(VLOOKUP(E58,benefs_by_dep!$A$1:$G$46,5,FALSE),"")</f>
        <v>3614.1114564359978</v>
      </c>
      <c r="L58" s="19">
        <f t="shared" si="2"/>
        <v>0.75908265213442316</v>
      </c>
      <c r="M58" s="7">
        <f t="shared" si="3"/>
        <v>576.22536831599882</v>
      </c>
    </row>
    <row r="59" spans="2:13" ht="15.6" x14ac:dyDescent="0.3">
      <c r="B59" s="10" t="s">
        <v>67</v>
      </c>
      <c r="C59" s="7">
        <v>9647.707567024303</v>
      </c>
      <c r="D59" s="8">
        <v>100000</v>
      </c>
      <c r="E59" s="9"/>
      <c r="F59" s="9">
        <f>IFERROR(VLOOKUP(E59,benefs_by_dep!$A$1:$D$46,3,FALSE),-1)</f>
        <v>-1</v>
      </c>
      <c r="G59" s="7" t="str">
        <f>IFERROR(VLOOKUP(E59,benefs_by_dep!$A$1:$D$46,4,FALSE),"")</f>
        <v/>
      </c>
      <c r="H59" s="7" t="str">
        <f>IFERROR(VLOOKUP(E59,benefs_by_dep!$A$1:$C$46,2,FALSE),"")</f>
        <v/>
      </c>
      <c r="I59" s="19" t="str">
        <f t="shared" si="5"/>
        <v/>
      </c>
      <c r="J59" s="7">
        <f t="shared" si="4"/>
        <v>0</v>
      </c>
      <c r="K59" s="7" t="str">
        <f>IFERROR(VLOOKUP(E59,benefs_by_dep!$A$1:$G$46,5,FALSE),"")</f>
        <v/>
      </c>
      <c r="L59" s="19" t="str">
        <f t="shared" si="2"/>
        <v/>
      </c>
      <c r="M59" s="7">
        <f t="shared" si="3"/>
        <v>0</v>
      </c>
    </row>
    <row r="60" spans="2:13" ht="15.6" x14ac:dyDescent="0.3">
      <c r="B60" s="3" t="s">
        <v>68</v>
      </c>
      <c r="C60" s="7">
        <v>11389.52193245795</v>
      </c>
      <c r="D60" s="8">
        <v>100000</v>
      </c>
      <c r="E60" s="9">
        <v>141</v>
      </c>
      <c r="F60" s="9">
        <f>IFERROR(VLOOKUP(E60,benefs_by_dep!$A$1:$D$46,3,FALSE),-1)</f>
        <v>12235.870016135999</v>
      </c>
      <c r="G60" s="7">
        <f>IFERROR(VLOOKUP(E60,benefs_by_dep!$A$1:$D$46,4,FALSE),"")</f>
        <v>16203.500600976</v>
      </c>
      <c r="H60" s="7">
        <f>IFERROR(VLOOKUP(E60,benefs_by_dep!$A$1:$C$46,2,FALSE),"")</f>
        <v>14305.092070463999</v>
      </c>
      <c r="I60" s="19">
        <f t="shared" si="5"/>
        <v>0.88283960501734715</v>
      </c>
      <c r="J60" s="7">
        <f t="shared" si="4"/>
        <v>2069.222054328</v>
      </c>
      <c r="K60" s="7">
        <f>IFERROR(VLOOKUP(E60,benefs_by_dep!$A$1:$G$46,5,FALSE),"")</f>
        <v>14326.71403550399</v>
      </c>
      <c r="L60" s="19">
        <f t="shared" si="2"/>
        <v>0.88417400587136319</v>
      </c>
      <c r="M60" s="7">
        <f t="shared" si="3"/>
        <v>2090.8440193679908</v>
      </c>
    </row>
    <row r="61" spans="2:13" ht="15.6" x14ac:dyDescent="0.3">
      <c r="B61" s="3" t="s">
        <v>69</v>
      </c>
      <c r="C61" s="7">
        <v>1001.6502640944649</v>
      </c>
      <c r="D61" s="8">
        <v>100000</v>
      </c>
      <c r="E61" s="9">
        <v>142</v>
      </c>
      <c r="F61" s="9">
        <f>IFERROR(VLOOKUP(E61,benefs_by_dep!$A$1:$D$46,3,FALSE),-1)</f>
        <v>1029.205535904</v>
      </c>
      <c r="G61" s="7">
        <f>IFERROR(VLOOKUP(E61,benefs_by_dep!$A$1:$D$46,4,FALSE),"")</f>
        <v>19330.036745759997</v>
      </c>
      <c r="H61" s="7">
        <f>IFERROR(VLOOKUP(E61,benefs_by_dep!$A$1:$C$46,2,FALSE),"")</f>
        <v>1224.884319516</v>
      </c>
      <c r="I61" s="19">
        <f t="shared" si="5"/>
        <v>6.3366890380313207E-2</v>
      </c>
      <c r="J61" s="7">
        <f t="shared" si="4"/>
        <v>195.67878361199996</v>
      </c>
      <c r="K61" s="7">
        <f>IFERROR(VLOOKUP(E61,benefs_by_dep!$A$1:$G$46,5,FALSE),"")</f>
        <v>1204.3434527280001</v>
      </c>
      <c r="L61" s="19">
        <f t="shared" si="2"/>
        <v>6.2304250559284131E-2</v>
      </c>
      <c r="M61" s="7">
        <f t="shared" si="3"/>
        <v>175.13791682400006</v>
      </c>
    </row>
    <row r="62" spans="2:13" ht="15.6" x14ac:dyDescent="0.3">
      <c r="B62" s="3" t="s">
        <v>70</v>
      </c>
      <c r="C62" s="7">
        <v>1722.8019711584482</v>
      </c>
      <c r="D62" s="8">
        <v>100000</v>
      </c>
      <c r="E62" s="9">
        <v>143</v>
      </c>
      <c r="F62" s="9">
        <f>IFERROR(VLOOKUP(E62,benefs_by_dep!$A$1:$D$46,3,FALSE),-1)</f>
        <v>1824.8938493759999</v>
      </c>
      <c r="G62" s="7">
        <f>IFERROR(VLOOKUP(E62,benefs_by_dep!$A$1:$D$46,4,FALSE),"")</f>
        <v>17007.837700464002</v>
      </c>
      <c r="H62" s="7">
        <f>IFERROR(VLOOKUP(E62,benefs_by_dep!$A$1:$C$46,2,FALSE),"")</f>
        <v>2001.1128644519999</v>
      </c>
      <c r="I62" s="19">
        <f t="shared" si="5"/>
        <v>0.11765827612509533</v>
      </c>
      <c r="J62" s="7">
        <f t="shared" si="4"/>
        <v>176.21901507600001</v>
      </c>
      <c r="K62" s="7">
        <f>IFERROR(VLOOKUP(E62,benefs_by_dep!$A$1:$G$46,5,FALSE),"")</f>
        <v>2070.3031525800002</v>
      </c>
      <c r="L62" s="19">
        <f t="shared" si="2"/>
        <v>0.12172641749300787</v>
      </c>
      <c r="M62" s="7">
        <f t="shared" si="3"/>
        <v>245.40930320400025</v>
      </c>
    </row>
    <row r="63" spans="2:13" ht="15.6" x14ac:dyDescent="0.3">
      <c r="B63" s="11" t="s">
        <v>71</v>
      </c>
      <c r="C63" s="7">
        <v>14113.974167710861</v>
      </c>
      <c r="D63" s="8">
        <v>100000</v>
      </c>
      <c r="E63" s="12"/>
      <c r="F63" s="9">
        <f>IFERROR(VLOOKUP(E63,benefs_by_dep!$A$1:$D$46,3,FALSE),-1)</f>
        <v>-1</v>
      </c>
      <c r="G63" s="7" t="str">
        <f>IFERROR(VLOOKUP(E63,benefs_by_dep!$A$1:$D$46,4,FALSE),"")</f>
        <v/>
      </c>
      <c r="H63" s="7" t="str">
        <f>IFERROR(VLOOKUP(E63,benefs_by_dep!$A$1:$C$46,2,FALSE),"")</f>
        <v/>
      </c>
      <c r="I63" s="7"/>
      <c r="J63" s="7">
        <f t="shared" si="4"/>
        <v>0</v>
      </c>
      <c r="K63" s="7" t="str">
        <f>IFERROR(VLOOKUP(E63,benefs_by_dep!$A$1:$G$46,5,FALSE),"")</f>
        <v/>
      </c>
      <c r="L63" s="19" t="str">
        <f t="shared" si="2"/>
        <v/>
      </c>
      <c r="M63" s="7">
        <f t="shared" si="3"/>
        <v>0</v>
      </c>
    </row>
    <row r="64" spans="2:13" ht="15.6" x14ac:dyDescent="0.3">
      <c r="B64" s="13" t="s">
        <v>72</v>
      </c>
      <c r="C64" s="14">
        <f>SUM(C9,C13,C17,C21,C26,C30,C34,C38,C42,C46,C50,C55,C59,C63)</f>
        <v>300551.40929315361</v>
      </c>
      <c r="D64" s="15">
        <v>100000</v>
      </c>
      <c r="E64" s="16">
        <f>+D64*C64</f>
        <v>30055140929.315361</v>
      </c>
      <c r="F64" s="14">
        <f>SUM(F5:F63)</f>
        <v>316403.99859186402</v>
      </c>
      <c r="G64" s="14">
        <f>SUM(G5:G63)</f>
        <v>1937031.8466629516</v>
      </c>
      <c r="H64" s="14">
        <f>SUM(H5:H63)</f>
        <v>370519.39841670002</v>
      </c>
      <c r="J64" s="14">
        <f>SUM(J5:J63)</f>
        <v>54101.399824836008</v>
      </c>
      <c r="K64" s="14">
        <f>SUM(K5:K63)</f>
        <v>370454.53252158</v>
      </c>
      <c r="M64" s="14">
        <f>SUM(M5:M63)</f>
        <v>54036.533929716024</v>
      </c>
    </row>
  </sheetData>
  <mergeCells count="3">
    <mergeCell ref="B2:E2"/>
    <mergeCell ref="H3:J3"/>
    <mergeCell ref="K3:M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5986-5496-4C9C-BB8E-196D43485AE5}">
  <dimension ref="A1:J2"/>
  <sheetViews>
    <sheetView workbookViewId="0">
      <selection activeCell="I21" sqref="I21"/>
    </sheetView>
  </sheetViews>
  <sheetFormatPr baseColWidth="10" defaultColWidth="11.77734375" defaultRowHeight="14.4" x14ac:dyDescent="0.3"/>
  <cols>
    <col min="1" max="3" width="12.88671875" bestFit="1" customWidth="1"/>
    <col min="4" max="6" width="6.109375" bestFit="1" customWidth="1"/>
    <col min="7" max="7" width="12" bestFit="1" customWidth="1"/>
    <col min="8" max="8" width="6.88671875" bestFit="1" customWidth="1"/>
    <col min="9" max="9" width="19.77734375" bestFit="1" customWidth="1"/>
    <col min="10" max="10" width="21.6640625" bestFit="1" customWidth="1"/>
  </cols>
  <sheetData>
    <row r="1" spans="1:10" x14ac:dyDescent="0.3">
      <c r="A1" s="17" t="s">
        <v>73</v>
      </c>
      <c r="B1" s="17" t="s">
        <v>74</v>
      </c>
      <c r="C1" s="17" t="s">
        <v>75</v>
      </c>
      <c r="D1" s="17" t="s">
        <v>76</v>
      </c>
      <c r="E1" s="17" t="s">
        <v>77</v>
      </c>
      <c r="F1" s="17" t="s">
        <v>78</v>
      </c>
      <c r="G1" s="17" t="s">
        <v>79</v>
      </c>
      <c r="H1" s="17" t="s">
        <v>80</v>
      </c>
      <c r="I1" t="s">
        <v>81</v>
      </c>
      <c r="J1" t="s">
        <v>85</v>
      </c>
    </row>
    <row r="2" spans="1:10" x14ac:dyDescent="0.3">
      <c r="A2" s="17">
        <v>1.0269999999999999</v>
      </c>
      <c r="B2" s="17">
        <v>1.026</v>
      </c>
      <c r="C2" s="17">
        <v>1.026</v>
      </c>
      <c r="D2" s="17">
        <v>1.0249999999999999</v>
      </c>
      <c r="E2" s="17">
        <v>1.022</v>
      </c>
      <c r="F2" s="17">
        <v>1.087</v>
      </c>
      <c r="G2" s="17">
        <v>1.2709923664122138</v>
      </c>
      <c r="H2" s="17">
        <v>16485</v>
      </c>
      <c r="I2" s="20">
        <f>50000/PNBSF_deps!C64+1</f>
        <v>1.1663608901970934</v>
      </c>
      <c r="J2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1.5546875" bestFit="1" customWidth="1"/>
    <col min="2" max="2" width="16.88671875" bestFit="1" customWidth="1"/>
    <col min="3" max="3" width="15.88671875" bestFit="1" customWidth="1"/>
    <col min="4" max="4" width="9.44140625" bestFit="1" customWidth="1"/>
    <col min="5" max="5" width="16.88671875" bestFit="1" customWidth="1"/>
    <col min="6" max="6" width="15.88671875" bestFit="1" customWidth="1"/>
    <col min="7" max="7" width="9.44140625" bestFit="1" customWidth="1"/>
  </cols>
  <sheetData>
    <row r="1" spans="1:8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 s="5">
        <v>11</v>
      </c>
      <c r="B2" s="5">
        <v>31131.305264592</v>
      </c>
      <c r="C2" s="5">
        <v>26423.122377132</v>
      </c>
      <c r="D2" s="5">
        <v>211550.38704961186</v>
      </c>
      <c r="E2" s="5">
        <v>31348.606013244014</v>
      </c>
      <c r="F2" s="5">
        <v>26423.122377132007</v>
      </c>
      <c r="G2" s="5">
        <v>211550.38704961189</v>
      </c>
      <c r="H2" t="s">
        <v>99</v>
      </c>
    </row>
    <row r="3" spans="1:8" x14ac:dyDescent="0.3">
      <c r="A3" s="5">
        <v>12</v>
      </c>
      <c r="B3" s="5">
        <v>11187.204711695998</v>
      </c>
      <c r="C3" s="5">
        <v>9530.9621896319986</v>
      </c>
      <c r="D3" s="5">
        <v>205313.53123382368</v>
      </c>
      <c r="E3" s="5">
        <v>10831.523386788</v>
      </c>
      <c r="F3" s="5">
        <v>9530.9621896319986</v>
      </c>
      <c r="G3" s="5">
        <v>205313.53123382383</v>
      </c>
      <c r="H3" t="s">
        <v>99</v>
      </c>
    </row>
    <row r="4" spans="1:8" x14ac:dyDescent="0.3">
      <c r="A4" s="5">
        <v>13</v>
      </c>
      <c r="B4" s="5">
        <v>5747.1183076319994</v>
      </c>
      <c r="C4" s="5">
        <v>4717.9127717279998</v>
      </c>
      <c r="D4" s="5">
        <v>102682.71197496004</v>
      </c>
      <c r="E4" s="5">
        <v>6053.069112948001</v>
      </c>
      <c r="F4" s="5">
        <v>4717.9127717280007</v>
      </c>
      <c r="G4" s="5">
        <v>102682.71197496007</v>
      </c>
      <c r="H4" t="s">
        <v>99</v>
      </c>
    </row>
    <row r="5" spans="1:8" x14ac:dyDescent="0.3">
      <c r="A5" s="5">
        <v>14</v>
      </c>
      <c r="B5" s="5">
        <v>7046.5984065359989</v>
      </c>
      <c r="C5" s="5">
        <v>6581.7261581759994</v>
      </c>
      <c r="D5" s="5">
        <v>51166.218070655996</v>
      </c>
      <c r="E5" s="5">
        <v>7235.790600635999</v>
      </c>
      <c r="F5" s="5">
        <v>6581.7261581759994</v>
      </c>
      <c r="G5" s="5">
        <v>51166.21807065601</v>
      </c>
      <c r="H5" t="s">
        <v>99</v>
      </c>
    </row>
    <row r="6" spans="1:8" x14ac:dyDescent="0.3">
      <c r="A6" s="5">
        <v>21</v>
      </c>
      <c r="B6" s="5">
        <v>12491.009203607993</v>
      </c>
      <c r="C6" s="5">
        <v>10655.304371711998</v>
      </c>
      <c r="D6" s="5">
        <v>38063.307256415974</v>
      </c>
      <c r="E6" s="5">
        <v>12532.090937183997</v>
      </c>
      <c r="F6" s="5">
        <v>10655.304371712</v>
      </c>
      <c r="G6" s="5">
        <v>38063.307256415996</v>
      </c>
      <c r="H6" t="s">
        <v>99</v>
      </c>
    </row>
    <row r="7" spans="1:8" x14ac:dyDescent="0.3">
      <c r="A7" s="5">
        <v>22</v>
      </c>
      <c r="B7" s="5">
        <v>2468.1473093160002</v>
      </c>
      <c r="C7" s="5">
        <v>2151.3855214800001</v>
      </c>
      <c r="D7" s="5">
        <v>5967.6623510399968</v>
      </c>
      <c r="E7" s="5">
        <v>2476.7960953319998</v>
      </c>
      <c r="F7" s="5">
        <v>2151.3855214799996</v>
      </c>
      <c r="G7" s="5">
        <v>5967.6623510399986</v>
      </c>
      <c r="H7" t="s">
        <v>99</v>
      </c>
    </row>
    <row r="8" spans="1:8" x14ac:dyDescent="0.3">
      <c r="A8" s="5">
        <v>23</v>
      </c>
      <c r="B8" s="5">
        <v>5795.7677289720014</v>
      </c>
      <c r="C8" s="5">
        <v>4923.3214396080002</v>
      </c>
      <c r="D8" s="5">
        <v>49765.114736063973</v>
      </c>
      <c r="E8" s="5">
        <v>5713.6042618199999</v>
      </c>
      <c r="F8" s="5">
        <v>4923.3214396079993</v>
      </c>
      <c r="G8" s="5">
        <v>49765.114736063937</v>
      </c>
      <c r="H8" t="s">
        <v>99</v>
      </c>
    </row>
    <row r="9" spans="1:8" x14ac:dyDescent="0.3">
      <c r="A9" s="5">
        <v>31</v>
      </c>
      <c r="B9" s="5">
        <v>2430.3088704960001</v>
      </c>
      <c r="C9" s="5">
        <v>1791.3798035639998</v>
      </c>
      <c r="D9" s="5">
        <v>30694.541570783993</v>
      </c>
      <c r="E9" s="5">
        <v>2430.3088704960001</v>
      </c>
      <c r="F9" s="5">
        <v>1791.3798035639998</v>
      </c>
      <c r="G9" s="5">
        <v>30694.541570783997</v>
      </c>
      <c r="H9" t="s">
        <v>99</v>
      </c>
    </row>
    <row r="10" spans="1:8" x14ac:dyDescent="0.3">
      <c r="A10" s="5">
        <v>32</v>
      </c>
      <c r="B10" s="5">
        <v>4146.0117964200008</v>
      </c>
      <c r="C10" s="5">
        <v>3341.6746969320002</v>
      </c>
      <c r="D10" s="5">
        <v>33872.970431664005</v>
      </c>
      <c r="E10" s="5">
        <v>3997.9013358960001</v>
      </c>
      <c r="F10" s="5">
        <v>3341.6746969320002</v>
      </c>
      <c r="G10" s="5">
        <v>33872.970431664005</v>
      </c>
      <c r="H10" t="s">
        <v>99</v>
      </c>
    </row>
    <row r="11" spans="1:8" x14ac:dyDescent="0.3">
      <c r="A11" s="5">
        <v>33</v>
      </c>
      <c r="B11" s="5">
        <v>9212.0382052919995</v>
      </c>
      <c r="C11" s="5">
        <v>7915.801401144</v>
      </c>
      <c r="D11" s="5">
        <v>133999.96613889604</v>
      </c>
      <c r="E11" s="5">
        <v>9208.7949105359985</v>
      </c>
      <c r="F11" s="5">
        <v>7915.8014011439982</v>
      </c>
      <c r="G11" s="5">
        <v>133999.96613889601</v>
      </c>
      <c r="H11" t="s">
        <v>99</v>
      </c>
    </row>
    <row r="12" spans="1:8" x14ac:dyDescent="0.3">
      <c r="A12" s="5">
        <v>41</v>
      </c>
      <c r="B12" s="5">
        <v>7419.5773034759977</v>
      </c>
      <c r="C12" s="5">
        <v>6459.5620556999984</v>
      </c>
      <c r="D12" s="5">
        <v>32549.706171216003</v>
      </c>
      <c r="E12" s="5">
        <v>7486.6053950999985</v>
      </c>
      <c r="F12" s="5">
        <v>6459.5620556999984</v>
      </c>
      <c r="G12" s="5">
        <v>32549.706171215985</v>
      </c>
      <c r="H12" t="s">
        <v>99</v>
      </c>
    </row>
    <row r="13" spans="1:8" x14ac:dyDescent="0.3">
      <c r="A13" s="5">
        <v>42</v>
      </c>
      <c r="B13" s="5">
        <v>8819.5995398159994</v>
      </c>
      <c r="C13" s="5">
        <v>7738.5012878159996</v>
      </c>
      <c r="D13" s="5">
        <v>46820.203097616031</v>
      </c>
      <c r="E13" s="5">
        <v>8809.8696555479983</v>
      </c>
      <c r="F13" s="5">
        <v>7738.5012878159996</v>
      </c>
      <c r="G13" s="5">
        <v>46820.203097616031</v>
      </c>
      <c r="H13" t="s">
        <v>99</v>
      </c>
    </row>
    <row r="14" spans="1:8" x14ac:dyDescent="0.3">
      <c r="A14" s="5">
        <v>43</v>
      </c>
      <c r="B14" s="5">
        <v>2562.20285724</v>
      </c>
      <c r="C14" s="5">
        <v>1938.4091658360001</v>
      </c>
      <c r="D14" s="5">
        <v>37414.648305215975</v>
      </c>
      <c r="E14" s="5">
        <v>2453.0119337880001</v>
      </c>
      <c r="F14" s="5">
        <v>1938.4091658360001</v>
      </c>
      <c r="G14" s="5">
        <v>37414.648305215931</v>
      </c>
      <c r="H14" t="s">
        <v>99</v>
      </c>
    </row>
    <row r="15" spans="1:8" x14ac:dyDescent="0.3">
      <c r="A15" s="5">
        <v>51</v>
      </c>
      <c r="B15" s="5">
        <v>1371.9136817879998</v>
      </c>
      <c r="C15" s="5">
        <v>1240.0196950439999</v>
      </c>
      <c r="D15" s="5">
        <v>15074.834025888009</v>
      </c>
      <c r="E15" s="5">
        <v>1240.0196950439999</v>
      </c>
      <c r="F15" s="5">
        <v>1240.0196950439999</v>
      </c>
      <c r="G15" s="5">
        <v>15074.834025888013</v>
      </c>
      <c r="H15" t="s">
        <v>99</v>
      </c>
    </row>
    <row r="16" spans="1:8" x14ac:dyDescent="0.3">
      <c r="A16" s="5">
        <v>52</v>
      </c>
      <c r="B16" s="5">
        <v>29464.251760008028</v>
      </c>
      <c r="C16" s="5">
        <v>25299.861293304017</v>
      </c>
      <c r="D16" s="5">
        <v>41760.66327825607</v>
      </c>
      <c r="E16" s="5">
        <v>29473.981644276046</v>
      </c>
      <c r="F16" s="5">
        <v>25299.861293304024</v>
      </c>
      <c r="G16" s="5">
        <v>41760.663278256077</v>
      </c>
      <c r="H16" t="s">
        <v>99</v>
      </c>
    </row>
    <row r="17" spans="1:8" x14ac:dyDescent="0.3">
      <c r="A17" s="5">
        <v>53</v>
      </c>
      <c r="B17" s="5">
        <v>1633.5394587720002</v>
      </c>
      <c r="C17" s="5">
        <v>1318.9398674400002</v>
      </c>
      <c r="D17" s="5">
        <v>10858.550843087995</v>
      </c>
      <c r="E17" s="5">
        <v>1633.539458772</v>
      </c>
      <c r="F17" s="5">
        <v>1318.9398674399999</v>
      </c>
      <c r="G17" s="5">
        <v>10858.550843088002</v>
      </c>
      <c r="H17" t="s">
        <v>99</v>
      </c>
    </row>
    <row r="18" spans="1:8" x14ac:dyDescent="0.3">
      <c r="A18" s="5">
        <v>54</v>
      </c>
      <c r="B18" s="5">
        <v>8116.8856760160015</v>
      </c>
      <c r="C18" s="5">
        <v>6871.4604897120007</v>
      </c>
      <c r="D18" s="5">
        <v>17539.738040447999</v>
      </c>
      <c r="E18" s="5">
        <v>8000.1270648000009</v>
      </c>
      <c r="F18" s="5">
        <v>6871.4604897120016</v>
      </c>
      <c r="G18" s="5">
        <v>17539.73804044801</v>
      </c>
      <c r="H18" t="s">
        <v>99</v>
      </c>
    </row>
    <row r="19" spans="1:8" x14ac:dyDescent="0.3">
      <c r="A19" s="5">
        <v>61</v>
      </c>
      <c r="B19" s="5">
        <v>18397.048954283997</v>
      </c>
      <c r="C19" s="5">
        <v>15831.602802287993</v>
      </c>
      <c r="D19" s="5">
        <v>65229.144132671994</v>
      </c>
      <c r="E19" s="5">
        <v>18333.264157415997</v>
      </c>
      <c r="F19" s="5">
        <v>15831.602802287991</v>
      </c>
      <c r="G19" s="5">
        <v>65229.144132672001</v>
      </c>
      <c r="H19" t="s">
        <v>99</v>
      </c>
    </row>
    <row r="20" spans="1:8" x14ac:dyDescent="0.3">
      <c r="A20" s="5">
        <v>62</v>
      </c>
      <c r="B20" s="5">
        <v>15644.572804692001</v>
      </c>
      <c r="C20" s="5">
        <v>13145.073646068</v>
      </c>
      <c r="D20" s="5">
        <v>38348.717194944031</v>
      </c>
      <c r="E20" s="5">
        <v>15506.192228436003</v>
      </c>
      <c r="F20" s="5">
        <v>13145.073646068</v>
      </c>
      <c r="G20" s="5">
        <v>38348.717194944031</v>
      </c>
      <c r="H20" t="s">
        <v>99</v>
      </c>
    </row>
    <row r="21" spans="1:8" x14ac:dyDescent="0.3">
      <c r="A21" s="5">
        <v>63</v>
      </c>
      <c r="B21" s="5">
        <v>1587.052233936</v>
      </c>
      <c r="C21" s="5">
        <v>1383.8057625599999</v>
      </c>
      <c r="D21" s="5">
        <v>14581.853222975997</v>
      </c>
      <c r="E21" s="5">
        <v>1383.8057625599999</v>
      </c>
      <c r="F21" s="5">
        <v>1383.8057625599999</v>
      </c>
      <c r="G21" s="5">
        <v>14581.853222975993</v>
      </c>
      <c r="H21" t="s">
        <v>99</v>
      </c>
    </row>
    <row r="22" spans="1:8" x14ac:dyDescent="0.3">
      <c r="A22" s="5">
        <v>71</v>
      </c>
      <c r="B22" s="5">
        <v>19506.255760836</v>
      </c>
      <c r="C22" s="5">
        <v>16947.296198352</v>
      </c>
      <c r="D22" s="5">
        <v>102643.79243788809</v>
      </c>
      <c r="E22" s="5">
        <v>19848.96390671999</v>
      </c>
      <c r="F22" s="5">
        <v>16947.296198351996</v>
      </c>
      <c r="G22" s="5">
        <v>102643.792437888</v>
      </c>
      <c r="H22" t="s">
        <v>99</v>
      </c>
    </row>
    <row r="23" spans="1:8" x14ac:dyDescent="0.3">
      <c r="A23" s="5">
        <v>72</v>
      </c>
      <c r="B23" s="5">
        <v>11374.234709291999</v>
      </c>
      <c r="C23" s="5">
        <v>9712.5866959680006</v>
      </c>
      <c r="D23" s="5">
        <v>81827.245595627988</v>
      </c>
      <c r="E23" s="5">
        <v>11377.478004048</v>
      </c>
      <c r="F23" s="5">
        <v>9712.5866959679988</v>
      </c>
      <c r="G23" s="5">
        <v>81827.245595627886</v>
      </c>
      <c r="H23" t="s">
        <v>99</v>
      </c>
    </row>
    <row r="24" spans="1:8" x14ac:dyDescent="0.3">
      <c r="A24" s="5">
        <v>73</v>
      </c>
      <c r="B24" s="5">
        <v>18376.508087496004</v>
      </c>
      <c r="C24" s="5">
        <v>15755.925924648003</v>
      </c>
      <c r="D24" s="5">
        <v>54532.758027384007</v>
      </c>
      <c r="E24" s="5">
        <v>18450.022768631996</v>
      </c>
      <c r="F24" s="5">
        <v>15755.925924648005</v>
      </c>
      <c r="G24" s="5">
        <v>54532.758027383999</v>
      </c>
      <c r="H24" t="s">
        <v>99</v>
      </c>
    </row>
    <row r="25" spans="1:8" x14ac:dyDescent="0.3">
      <c r="A25" s="5">
        <v>81</v>
      </c>
      <c r="B25" s="5">
        <v>2156.79101274</v>
      </c>
      <c r="C25" s="5">
        <v>1831.3804388879998</v>
      </c>
      <c r="D25" s="5">
        <v>28995.055118639993</v>
      </c>
      <c r="E25" s="5">
        <v>2184.899567292</v>
      </c>
      <c r="F25" s="5">
        <v>1831.3804388880003</v>
      </c>
      <c r="G25" s="5">
        <v>28995.055118640008</v>
      </c>
      <c r="H25" t="s">
        <v>99</v>
      </c>
    </row>
    <row r="26" spans="1:8" x14ac:dyDescent="0.3">
      <c r="A26" s="5">
        <v>82</v>
      </c>
      <c r="B26" s="5">
        <v>4461.6924860039999</v>
      </c>
      <c r="C26" s="5">
        <v>4070.334918779999</v>
      </c>
      <c r="D26" s="5">
        <v>37401.675126192007</v>
      </c>
      <c r="E26" s="5">
        <v>4648.7224835999987</v>
      </c>
      <c r="F26" s="5">
        <v>4070.3349187799995</v>
      </c>
      <c r="G26" s="5">
        <v>37401.675126192029</v>
      </c>
      <c r="H26" t="s">
        <v>99</v>
      </c>
    </row>
    <row r="27" spans="1:8" x14ac:dyDescent="0.3">
      <c r="A27" s="5">
        <v>83</v>
      </c>
      <c r="B27" s="5">
        <v>4550.3425426679996</v>
      </c>
      <c r="C27" s="5">
        <v>3863.8451526479998</v>
      </c>
      <c r="D27" s="5">
        <v>42759.598063104037</v>
      </c>
      <c r="E27" s="5">
        <v>4496.287630068</v>
      </c>
      <c r="F27" s="5">
        <v>3863.8451526479994</v>
      </c>
      <c r="G27" s="5">
        <v>42759.598063104037</v>
      </c>
      <c r="H27" t="s">
        <v>99</v>
      </c>
    </row>
    <row r="28" spans="1:8" x14ac:dyDescent="0.3">
      <c r="A28" s="5">
        <v>91</v>
      </c>
      <c r="B28" s="5">
        <v>11382.883495307999</v>
      </c>
      <c r="C28" s="5">
        <v>9855.291665232</v>
      </c>
      <c r="D28" s="5">
        <v>53298.143823600025</v>
      </c>
      <c r="E28" s="5">
        <v>11296.395635147997</v>
      </c>
      <c r="F28" s="5">
        <v>9855.291665232</v>
      </c>
      <c r="G28" s="5">
        <v>53298.143823600003</v>
      </c>
      <c r="H28" t="s">
        <v>99</v>
      </c>
    </row>
    <row r="29" spans="1:8" x14ac:dyDescent="0.3">
      <c r="A29" s="5">
        <v>92</v>
      </c>
      <c r="B29" s="5">
        <v>14484.554380296</v>
      </c>
      <c r="C29" s="5">
        <v>12155.868745488</v>
      </c>
      <c r="D29" s="5">
        <v>30603.729317615976</v>
      </c>
      <c r="E29" s="5">
        <v>14476.986692531995</v>
      </c>
      <c r="F29" s="5">
        <v>12155.868745487996</v>
      </c>
      <c r="G29" s="5">
        <v>30603.729317615973</v>
      </c>
      <c r="H29" t="s">
        <v>99</v>
      </c>
    </row>
    <row r="30" spans="1:8" x14ac:dyDescent="0.3">
      <c r="A30" s="5">
        <v>93</v>
      </c>
      <c r="B30" s="5">
        <v>1792.4609018159999</v>
      </c>
      <c r="C30" s="5">
        <v>1210.8300422399998</v>
      </c>
      <c r="D30" s="5">
        <v>14218.604210303998</v>
      </c>
      <c r="E30" s="5">
        <v>1596.7821182039997</v>
      </c>
      <c r="F30" s="5">
        <v>1210.8300422399998</v>
      </c>
      <c r="G30" s="5">
        <v>14218.604210303998</v>
      </c>
      <c r="H30" t="s">
        <v>99</v>
      </c>
    </row>
    <row r="31" spans="1:8" x14ac:dyDescent="0.3">
      <c r="A31" s="5">
        <v>101</v>
      </c>
      <c r="B31" s="5">
        <v>12119.11140492</v>
      </c>
      <c r="C31" s="5">
        <v>10460.706686351999</v>
      </c>
      <c r="D31" s="5">
        <v>38257.904941776003</v>
      </c>
      <c r="E31" s="5">
        <v>12313.709090280003</v>
      </c>
      <c r="F31" s="5">
        <v>10460.706686352001</v>
      </c>
      <c r="G31" s="5">
        <v>38257.904941775989</v>
      </c>
      <c r="H31" t="s">
        <v>99</v>
      </c>
    </row>
    <row r="32" spans="1:8" x14ac:dyDescent="0.3">
      <c r="A32" s="5">
        <v>102</v>
      </c>
      <c r="B32" s="5">
        <v>21175.471461924004</v>
      </c>
      <c r="C32" s="5">
        <v>18215.424447948004</v>
      </c>
      <c r="D32" s="5">
        <v>35805.974106239977</v>
      </c>
      <c r="E32" s="5">
        <v>21267.364813344011</v>
      </c>
      <c r="F32" s="5">
        <v>18215.424447948008</v>
      </c>
      <c r="G32" s="5">
        <v>35805.974106239963</v>
      </c>
      <c r="H32" t="s">
        <v>99</v>
      </c>
    </row>
    <row r="33" spans="1:8" x14ac:dyDescent="0.3">
      <c r="A33" s="5">
        <v>103</v>
      </c>
      <c r="B33" s="5">
        <v>8748.2470551839979</v>
      </c>
      <c r="C33" s="5">
        <v>7574.1743535119995</v>
      </c>
      <c r="D33" s="5">
        <v>13401.293931791997</v>
      </c>
      <c r="E33" s="5">
        <v>8690.9488478279982</v>
      </c>
      <c r="F33" s="5">
        <v>7574.1743535119986</v>
      </c>
      <c r="G33" s="5">
        <v>13401.293931791997</v>
      </c>
      <c r="H33" t="s">
        <v>99</v>
      </c>
    </row>
    <row r="34" spans="1:8" x14ac:dyDescent="0.3">
      <c r="A34" s="5">
        <v>111</v>
      </c>
      <c r="B34" s="5">
        <v>4860.6177409920001</v>
      </c>
      <c r="C34" s="5">
        <v>3767.6274082200002</v>
      </c>
      <c r="D34" s="5">
        <v>42902.303032367956</v>
      </c>
      <c r="E34" s="5">
        <v>4677.9121364040002</v>
      </c>
      <c r="F34" s="5">
        <v>3767.6274082200002</v>
      </c>
      <c r="G34" s="5">
        <v>42902.30303236797</v>
      </c>
      <c r="H34" t="s">
        <v>99</v>
      </c>
    </row>
    <row r="35" spans="1:8" x14ac:dyDescent="0.3">
      <c r="A35" s="5">
        <v>112</v>
      </c>
      <c r="B35" s="5">
        <v>2809.7743569479999</v>
      </c>
      <c r="C35" s="5">
        <v>2363.2807788719997</v>
      </c>
      <c r="D35" s="5">
        <v>25103.101411440013</v>
      </c>
      <c r="E35" s="5">
        <v>2903.8299048719996</v>
      </c>
      <c r="F35" s="5">
        <v>2363.2807788720002</v>
      </c>
      <c r="G35" s="5">
        <v>25103.101411440002</v>
      </c>
      <c r="H35" t="s">
        <v>99</v>
      </c>
    </row>
    <row r="36" spans="1:8" x14ac:dyDescent="0.3">
      <c r="A36" s="5">
        <v>113</v>
      </c>
      <c r="B36" s="5">
        <v>245.409303204</v>
      </c>
      <c r="C36" s="5">
        <v>0</v>
      </c>
      <c r="D36" s="5">
        <v>5824.9573817759983</v>
      </c>
      <c r="E36" s="5">
        <v>245.409303204</v>
      </c>
      <c r="F36" s="5">
        <v>0</v>
      </c>
      <c r="G36" s="5">
        <v>5824.9573817760001</v>
      </c>
      <c r="H36" t="s">
        <v>99</v>
      </c>
    </row>
    <row r="37" spans="1:8" x14ac:dyDescent="0.3">
      <c r="A37" s="5">
        <v>121</v>
      </c>
      <c r="B37" s="5">
        <v>5506.0333974359983</v>
      </c>
      <c r="C37" s="5">
        <v>4683.3176276639988</v>
      </c>
      <c r="D37" s="5">
        <v>29254.518699120032</v>
      </c>
      <c r="E37" s="5">
        <v>5399.0046704880006</v>
      </c>
      <c r="F37" s="5">
        <v>4683.3176276639988</v>
      </c>
      <c r="G37" s="5">
        <v>29254.518699120046</v>
      </c>
      <c r="H37" t="s">
        <v>99</v>
      </c>
    </row>
    <row r="38" spans="1:8" x14ac:dyDescent="0.3">
      <c r="A38" s="5">
        <v>122</v>
      </c>
      <c r="B38" s="5">
        <v>1374.075878292</v>
      </c>
      <c r="C38" s="5">
        <v>1139.4775576079999</v>
      </c>
      <c r="D38" s="5">
        <v>12019.650365735995</v>
      </c>
      <c r="E38" s="5">
        <v>1361.1026992680002</v>
      </c>
      <c r="F38" s="5">
        <v>1139.4775576080001</v>
      </c>
      <c r="G38" s="5">
        <v>12019.650365735999</v>
      </c>
      <c r="H38" t="s">
        <v>99</v>
      </c>
    </row>
    <row r="39" spans="1:8" x14ac:dyDescent="0.3">
      <c r="A39" s="5">
        <v>123</v>
      </c>
      <c r="B39" s="5">
        <v>7476.8755108320011</v>
      </c>
      <c r="C39" s="5">
        <v>6192.5307874560003</v>
      </c>
      <c r="D39" s="5">
        <v>20679.247364256003</v>
      </c>
      <c r="E39" s="5">
        <v>7483.3621003440003</v>
      </c>
      <c r="F39" s="5">
        <v>6192.5307874559994</v>
      </c>
      <c r="G39" s="5">
        <v>20679.247364255989</v>
      </c>
      <c r="H39" t="s">
        <v>99</v>
      </c>
    </row>
    <row r="40" spans="1:8" x14ac:dyDescent="0.3">
      <c r="A40" s="5">
        <v>124</v>
      </c>
      <c r="B40" s="5">
        <v>4202.2289055239999</v>
      </c>
      <c r="C40" s="5">
        <v>3630.3279302159995</v>
      </c>
      <c r="D40" s="5">
        <v>8523.3786187679998</v>
      </c>
      <c r="E40" s="5">
        <v>4251.9594251159997</v>
      </c>
      <c r="F40" s="5">
        <v>3630.3279302159999</v>
      </c>
      <c r="G40" s="5">
        <v>8523.3786187680016</v>
      </c>
      <c r="H40" t="s">
        <v>99</v>
      </c>
    </row>
    <row r="41" spans="1:8" x14ac:dyDescent="0.3">
      <c r="A41" s="5">
        <v>131</v>
      </c>
      <c r="B41" s="5">
        <v>3469.2442906680012</v>
      </c>
      <c r="C41" s="5">
        <v>2953.5604244640003</v>
      </c>
      <c r="D41" s="5">
        <v>15775.385693183975</v>
      </c>
      <c r="E41" s="5">
        <v>3472.4875854240008</v>
      </c>
      <c r="F41" s="5">
        <v>2953.5604244640003</v>
      </c>
      <c r="G41" s="5">
        <v>15775.385693183964</v>
      </c>
      <c r="H41" t="s">
        <v>99</v>
      </c>
    </row>
    <row r="42" spans="1:8" x14ac:dyDescent="0.3">
      <c r="A42" s="5">
        <v>132</v>
      </c>
      <c r="B42" s="5">
        <v>2646.5285208959995</v>
      </c>
      <c r="C42" s="5">
        <v>2646.5285208959995</v>
      </c>
      <c r="D42" s="5">
        <v>2646.5285208959995</v>
      </c>
      <c r="E42" s="5">
        <v>2646.5285208959986</v>
      </c>
      <c r="F42" s="5">
        <v>2646.5285208959986</v>
      </c>
      <c r="G42" s="5">
        <v>2646.5285208959986</v>
      </c>
      <c r="H42" t="s">
        <v>99</v>
      </c>
    </row>
    <row r="43" spans="1:8" x14ac:dyDescent="0.3">
      <c r="A43" s="5">
        <v>133</v>
      </c>
      <c r="B43" s="5">
        <v>3596.8138844039977</v>
      </c>
      <c r="C43" s="5">
        <v>3037.8860881199989</v>
      </c>
      <c r="D43" s="5">
        <v>4761.1567018079977</v>
      </c>
      <c r="E43" s="5">
        <v>3614.1114564359978</v>
      </c>
      <c r="F43" s="5">
        <v>3037.8860881199989</v>
      </c>
      <c r="G43" s="5">
        <v>4761.1567018079968</v>
      </c>
      <c r="H43" t="s">
        <v>99</v>
      </c>
    </row>
    <row r="44" spans="1:8" x14ac:dyDescent="0.3">
      <c r="A44" s="5">
        <v>141</v>
      </c>
      <c r="B44" s="5">
        <v>14305.092070463999</v>
      </c>
      <c r="C44" s="5">
        <v>12235.870016135999</v>
      </c>
      <c r="D44" s="5">
        <v>16203.500600976</v>
      </c>
      <c r="E44" s="5">
        <v>14326.71403550399</v>
      </c>
      <c r="F44" s="5">
        <v>12235.870016135992</v>
      </c>
      <c r="G44" s="5">
        <v>16203.500600975989</v>
      </c>
      <c r="H44" t="s">
        <v>99</v>
      </c>
    </row>
    <row r="45" spans="1:8" x14ac:dyDescent="0.3">
      <c r="A45" s="5">
        <v>142</v>
      </c>
      <c r="B45" s="5">
        <v>1224.884319516</v>
      </c>
      <c r="C45" s="5">
        <v>1029.205535904</v>
      </c>
      <c r="D45" s="5">
        <v>19330.036745759997</v>
      </c>
      <c r="E45" s="5">
        <v>1204.3434527280001</v>
      </c>
      <c r="F45" s="5">
        <v>1029.205535904</v>
      </c>
      <c r="G45" s="5">
        <v>19330.036745760004</v>
      </c>
      <c r="H45" t="s">
        <v>99</v>
      </c>
    </row>
    <row r="46" spans="1:8" x14ac:dyDescent="0.3">
      <c r="A46" s="5">
        <v>143</v>
      </c>
      <c r="B46" s="5">
        <v>2001.1128644519999</v>
      </c>
      <c r="C46" s="5">
        <v>1824.8938493759999</v>
      </c>
      <c r="D46" s="5">
        <v>17007.837700464002</v>
      </c>
      <c r="E46" s="5">
        <v>2070.3031525800002</v>
      </c>
      <c r="F46" s="5">
        <v>1824.8938493760002</v>
      </c>
      <c r="G46" s="5">
        <v>17007.837700463991</v>
      </c>
      <c r="H46" t="s">
        <v>99</v>
      </c>
    </row>
    <row r="47" spans="1:8" x14ac:dyDescent="0.3">
      <c r="A47" s="5"/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F14" sqref="F14"/>
    </sheetView>
  </sheetViews>
  <sheetFormatPr baseColWidth="10" defaultColWidth="8.88671875" defaultRowHeight="14.4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5">
        <v>1</v>
      </c>
      <c r="B2" s="5">
        <v>1927.5981833160001</v>
      </c>
      <c r="C2" s="5">
        <v>5790.362237712</v>
      </c>
      <c r="D2" t="s">
        <v>104</v>
      </c>
    </row>
    <row r="3" spans="1:4" x14ac:dyDescent="0.3">
      <c r="A3" s="5">
        <v>2</v>
      </c>
      <c r="B3" s="5">
        <v>2675.7181736999996</v>
      </c>
      <c r="C3" s="5">
        <v>9175.2808647239981</v>
      </c>
      <c r="D3" t="s">
        <v>104</v>
      </c>
    </row>
    <row r="4" spans="1:4" x14ac:dyDescent="0.3">
      <c r="A4" s="5">
        <v>3</v>
      </c>
      <c r="B4" s="5">
        <v>3634.6523232240002</v>
      </c>
      <c r="C4" s="5">
        <v>7097.4100243800003</v>
      </c>
      <c r="D4" t="s">
        <v>104</v>
      </c>
    </row>
    <row r="5" spans="1:4" x14ac:dyDescent="0.3">
      <c r="A5" s="5">
        <v>4</v>
      </c>
      <c r="B5" s="5">
        <v>6534.157835087999</v>
      </c>
      <c r="C5" s="5">
        <v>8087.6960232120009</v>
      </c>
      <c r="D5" t="s">
        <v>104</v>
      </c>
    </row>
    <row r="6" spans="1:4" x14ac:dyDescent="0.3">
      <c r="A6" s="5">
        <v>5</v>
      </c>
      <c r="B6" s="5">
        <v>4271.4191936520001</v>
      </c>
      <c r="C6" s="5">
        <v>5653.0627597079992</v>
      </c>
      <c r="D6" t="s">
        <v>104</v>
      </c>
    </row>
    <row r="7" spans="1:4" x14ac:dyDescent="0.3">
      <c r="A7" s="5">
        <v>6</v>
      </c>
      <c r="B7" s="5">
        <v>6394.6961605800007</v>
      </c>
      <c r="C7" s="5">
        <v>4697.3719049400006</v>
      </c>
      <c r="D7" t="s">
        <v>104</v>
      </c>
    </row>
    <row r="8" spans="1:4" x14ac:dyDescent="0.3">
      <c r="A8" s="5">
        <v>7</v>
      </c>
      <c r="B8" s="5">
        <v>4502.7742195800001</v>
      </c>
      <c r="C8" s="5">
        <v>6987.1380026759989</v>
      </c>
      <c r="D8" t="s">
        <v>104</v>
      </c>
    </row>
    <row r="9" spans="1:4" x14ac:dyDescent="0.3">
      <c r="A9" s="5">
        <v>8</v>
      </c>
      <c r="B9" s="5">
        <v>9717.9921872279974</v>
      </c>
      <c r="C9" s="5">
        <v>1924.3548885600001</v>
      </c>
      <c r="D9" t="s">
        <v>104</v>
      </c>
    </row>
    <row r="10" spans="1:4" x14ac:dyDescent="0.3">
      <c r="A10" s="5">
        <v>9</v>
      </c>
      <c r="B10" s="5">
        <v>6857.4062124359989</v>
      </c>
      <c r="C10" s="5">
        <v>1325.4264569519999</v>
      </c>
      <c r="D10" t="s">
        <v>104</v>
      </c>
    </row>
    <row r="11" spans="1:4" x14ac:dyDescent="0.3">
      <c r="A11" s="5">
        <v>10</v>
      </c>
      <c r="B11" s="5">
        <v>7584.9853360320003</v>
      </c>
      <c r="C11" s="5">
        <v>3298.4307668519996</v>
      </c>
      <c r="D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tabSelected="1" workbookViewId="0">
      <selection activeCell="I13" sqref="I13"/>
    </sheetView>
  </sheetViews>
  <sheetFormatPr baseColWidth="10" defaultColWidth="8.88671875" defaultRowHeight="14.4" x14ac:dyDescent="0.3"/>
  <sheetData>
    <row r="1" spans="1:7" x14ac:dyDescent="0.3">
      <c r="A1" t="s">
        <v>105</v>
      </c>
      <c r="B1" t="s">
        <v>106</v>
      </c>
      <c r="C1" t="s">
        <v>127</v>
      </c>
      <c r="D1" t="s">
        <v>128</v>
      </c>
      <c r="E1" t="s">
        <v>129</v>
      </c>
      <c r="F1" t="s">
        <v>134</v>
      </c>
      <c r="G1" t="s">
        <v>147</v>
      </c>
    </row>
    <row r="2" spans="1:7" x14ac:dyDescent="0.3">
      <c r="A2" s="5">
        <v>1</v>
      </c>
      <c r="B2" t="s">
        <v>107</v>
      </c>
      <c r="C2" s="5">
        <v>17258998.467498779</v>
      </c>
      <c r="D2" s="34">
        <v>0.37875979999999998</v>
      </c>
      <c r="E2" t="s">
        <v>130</v>
      </c>
      <c r="F2" t="s">
        <v>135</v>
      </c>
      <c r="G2" s="5">
        <v>0</v>
      </c>
    </row>
    <row r="3" spans="1:7" x14ac:dyDescent="0.3">
      <c r="A3" s="5">
        <v>1</v>
      </c>
      <c r="B3" t="s">
        <v>108</v>
      </c>
      <c r="C3" s="5">
        <v>17258998.467498779</v>
      </c>
      <c r="D3" s="34">
        <v>0.25930839999999999</v>
      </c>
      <c r="E3" t="s">
        <v>130</v>
      </c>
      <c r="F3" t="s">
        <v>136</v>
      </c>
      <c r="G3" s="5">
        <v>0</v>
      </c>
    </row>
    <row r="4" spans="1:7" x14ac:dyDescent="0.3">
      <c r="A4" s="5">
        <v>1</v>
      </c>
      <c r="B4" t="s">
        <v>109</v>
      </c>
      <c r="C4" s="5">
        <v>17258998.467498779</v>
      </c>
      <c r="D4" s="34">
        <v>0.38494498958556933</v>
      </c>
      <c r="E4" t="s">
        <v>130</v>
      </c>
      <c r="F4" t="s">
        <v>137</v>
      </c>
      <c r="G4" s="5">
        <v>0</v>
      </c>
    </row>
    <row r="5" spans="1:7" x14ac:dyDescent="0.3">
      <c r="A5" s="5">
        <v>1</v>
      </c>
      <c r="B5" t="s">
        <v>110</v>
      </c>
      <c r="C5" s="5">
        <v>17258998.467498779</v>
      </c>
      <c r="D5" s="34">
        <v>0.11426561256283164</v>
      </c>
      <c r="E5" t="s">
        <v>130</v>
      </c>
      <c r="F5" t="s">
        <v>137</v>
      </c>
      <c r="G5" s="5">
        <v>0</v>
      </c>
    </row>
    <row r="6" spans="1:7" x14ac:dyDescent="0.3">
      <c r="A6" s="5">
        <v>1</v>
      </c>
      <c r="B6" t="s">
        <v>111</v>
      </c>
      <c r="C6" s="5">
        <v>17258998.467498779</v>
      </c>
      <c r="D6" s="34">
        <v>4.7372861166969538E-2</v>
      </c>
      <c r="E6" t="s">
        <v>130</v>
      </c>
      <c r="F6" t="s">
        <v>137</v>
      </c>
      <c r="G6" s="5">
        <v>0</v>
      </c>
    </row>
    <row r="7" spans="1:7" x14ac:dyDescent="0.3">
      <c r="A7" s="5">
        <v>1</v>
      </c>
      <c r="B7" t="s">
        <v>112</v>
      </c>
      <c r="C7" s="5">
        <v>17258998.467498779</v>
      </c>
      <c r="D7" s="33">
        <v>0.3780135</v>
      </c>
      <c r="E7" t="s">
        <v>131</v>
      </c>
      <c r="F7" t="s">
        <v>138</v>
      </c>
      <c r="G7" s="5">
        <v>0</v>
      </c>
    </row>
    <row r="8" spans="1:7" x14ac:dyDescent="0.3">
      <c r="A8" s="5">
        <v>1</v>
      </c>
      <c r="B8" t="s">
        <v>113</v>
      </c>
      <c r="C8" s="5">
        <v>17258998.467498779</v>
      </c>
      <c r="D8" s="33">
        <v>0.25804270000000001</v>
      </c>
      <c r="E8" t="s">
        <v>131</v>
      </c>
      <c r="F8" t="s">
        <v>139</v>
      </c>
      <c r="G8" s="5">
        <v>0</v>
      </c>
    </row>
    <row r="9" spans="1:7" x14ac:dyDescent="0.3">
      <c r="A9" s="5">
        <v>1</v>
      </c>
      <c r="B9" t="s">
        <v>114</v>
      </c>
      <c r="C9" s="5">
        <v>17258998.467498779</v>
      </c>
      <c r="D9" s="33">
        <v>0.38026242249038755</v>
      </c>
      <c r="E9" t="s">
        <v>131</v>
      </c>
      <c r="F9" t="s">
        <v>140</v>
      </c>
      <c r="G9" s="5">
        <v>0</v>
      </c>
    </row>
    <row r="10" spans="1:7" x14ac:dyDescent="0.3">
      <c r="A10" s="5">
        <v>1</v>
      </c>
      <c r="B10" t="s">
        <v>115</v>
      </c>
      <c r="C10" s="5">
        <v>17258998.467498779</v>
      </c>
      <c r="D10" s="33">
        <v>0.1130252905970249</v>
      </c>
      <c r="E10" t="s">
        <v>131</v>
      </c>
      <c r="F10" t="s">
        <v>140</v>
      </c>
      <c r="G10" s="5">
        <v>0</v>
      </c>
    </row>
    <row r="11" spans="1:7" x14ac:dyDescent="0.3">
      <c r="A11" s="5">
        <v>1</v>
      </c>
      <c r="B11" t="s">
        <v>116</v>
      </c>
      <c r="C11" s="5">
        <v>17258998.467498779</v>
      </c>
      <c r="D11" s="33">
        <v>4.68696751844003E-2</v>
      </c>
      <c r="E11" t="s">
        <v>131</v>
      </c>
      <c r="F11" t="s">
        <v>140</v>
      </c>
      <c r="G11" s="5">
        <v>0</v>
      </c>
    </row>
    <row r="12" spans="1:7" x14ac:dyDescent="0.3">
      <c r="A12" s="5">
        <v>1</v>
      </c>
      <c r="B12" t="s">
        <v>117</v>
      </c>
      <c r="C12" s="5">
        <v>17258998.467498779</v>
      </c>
      <c r="D12" s="34">
        <v>0.37875979999999998</v>
      </c>
      <c r="E12" t="s">
        <v>132</v>
      </c>
      <c r="F12" t="s">
        <v>141</v>
      </c>
      <c r="G12" s="5">
        <v>1</v>
      </c>
    </row>
    <row r="13" spans="1:7" x14ac:dyDescent="0.3">
      <c r="A13" s="5">
        <v>1</v>
      </c>
      <c r="B13" t="s">
        <v>118</v>
      </c>
      <c r="C13" s="5">
        <v>17258998.467498779</v>
      </c>
      <c r="D13" s="34">
        <v>0.25930839999999999</v>
      </c>
      <c r="E13" t="s">
        <v>132</v>
      </c>
      <c r="F13" t="s">
        <v>142</v>
      </c>
      <c r="G13" s="5">
        <v>1</v>
      </c>
    </row>
    <row r="14" spans="1:7" x14ac:dyDescent="0.3">
      <c r="A14" s="5">
        <v>1</v>
      </c>
      <c r="B14" t="s">
        <v>119</v>
      </c>
      <c r="C14" s="5">
        <v>17258998.467498779</v>
      </c>
      <c r="D14" s="34">
        <v>0.38494498958556933</v>
      </c>
      <c r="E14" t="s">
        <v>132</v>
      </c>
      <c r="F14" t="s">
        <v>143</v>
      </c>
      <c r="G14" s="5">
        <v>1</v>
      </c>
    </row>
    <row r="15" spans="1:7" x14ac:dyDescent="0.3">
      <c r="A15" s="5">
        <v>1</v>
      </c>
      <c r="B15" t="s">
        <v>120</v>
      </c>
      <c r="C15" s="5">
        <v>17258998.467498779</v>
      </c>
      <c r="D15" s="34">
        <v>0.11426561256283164</v>
      </c>
      <c r="E15" t="s">
        <v>132</v>
      </c>
      <c r="F15" t="s">
        <v>143</v>
      </c>
      <c r="G15" s="5">
        <v>1</v>
      </c>
    </row>
    <row r="16" spans="1:7" x14ac:dyDescent="0.3">
      <c r="A16" s="5">
        <v>1</v>
      </c>
      <c r="B16" t="s">
        <v>121</v>
      </c>
      <c r="C16" s="5">
        <v>17258998.467498779</v>
      </c>
      <c r="D16" s="34">
        <v>4.7372861166969538E-2</v>
      </c>
      <c r="E16" t="s">
        <v>132</v>
      </c>
      <c r="F16" t="s">
        <v>143</v>
      </c>
      <c r="G16" s="5">
        <v>1</v>
      </c>
    </row>
    <row r="17" spans="1:7" x14ac:dyDescent="0.3">
      <c r="A17" s="5">
        <v>1</v>
      </c>
      <c r="B17" t="s">
        <v>122</v>
      </c>
      <c r="C17" s="5">
        <v>17258998.467498779</v>
      </c>
      <c r="D17" s="33">
        <v>0.37611050000000001</v>
      </c>
      <c r="E17" t="s">
        <v>133</v>
      </c>
      <c r="F17" t="s">
        <v>144</v>
      </c>
      <c r="G17" s="5">
        <v>1</v>
      </c>
    </row>
    <row r="18" spans="1:7" x14ac:dyDescent="0.3">
      <c r="A18" s="5">
        <v>1</v>
      </c>
      <c r="B18" t="s">
        <v>123</v>
      </c>
      <c r="C18" s="5">
        <v>17258998.467498779</v>
      </c>
      <c r="D18" s="33">
        <v>0.25597219999999998</v>
      </c>
      <c r="E18" t="s">
        <v>133</v>
      </c>
      <c r="F18" t="s">
        <v>145</v>
      </c>
      <c r="G18" s="5">
        <v>1</v>
      </c>
    </row>
    <row r="19" spans="1:7" x14ac:dyDescent="0.3">
      <c r="A19" s="5">
        <v>1</v>
      </c>
      <c r="B19" t="s">
        <v>124</v>
      </c>
      <c r="C19" s="5">
        <v>17258998.467498779</v>
      </c>
      <c r="D19" s="33">
        <v>0.37684486382046378</v>
      </c>
      <c r="E19" t="s">
        <v>133</v>
      </c>
      <c r="F19" t="s">
        <v>146</v>
      </c>
      <c r="G19" s="5">
        <v>1</v>
      </c>
    </row>
    <row r="20" spans="1:7" x14ac:dyDescent="0.3">
      <c r="A20" s="5">
        <v>1</v>
      </c>
      <c r="B20" t="s">
        <v>125</v>
      </c>
      <c r="C20" s="5">
        <v>17258998.467498779</v>
      </c>
      <c r="D20" s="33">
        <v>0.11067042156883028</v>
      </c>
      <c r="E20" t="s">
        <v>133</v>
      </c>
      <c r="F20" t="s">
        <v>146</v>
      </c>
      <c r="G20" s="5">
        <v>1</v>
      </c>
    </row>
    <row r="21" spans="1:7" x14ac:dyDescent="0.3">
      <c r="A21" s="5">
        <v>1</v>
      </c>
      <c r="B21" t="s">
        <v>126</v>
      </c>
      <c r="C21" s="5">
        <v>17258998.467498779</v>
      </c>
      <c r="D21" s="33">
        <v>4.5715251090862205E-2</v>
      </c>
      <c r="E21" t="s">
        <v>133</v>
      </c>
      <c r="F21" t="s">
        <v>146</v>
      </c>
      <c r="G21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370013B154E642925D45278B95D32F" ma:contentTypeVersion="13" ma:contentTypeDescription="Crear nuevo documento." ma:contentTypeScope="" ma:versionID="ffd84a345361e3e18d0b2ba68697ba03">
  <xsd:schema xmlns:xsd="http://www.w3.org/2001/XMLSchema" xmlns:xs="http://www.w3.org/2001/XMLSchema" xmlns:p="http://schemas.microsoft.com/office/2006/metadata/properties" xmlns:ns3="d153cf4f-cfcf-4653-a06f-c074833c30a6" xmlns:ns4="95ea303f-39b1-42ca-beac-952387addeab" targetNamespace="http://schemas.microsoft.com/office/2006/metadata/properties" ma:root="true" ma:fieldsID="cfe509448c78a396748808649184feb5" ns3:_="" ns4:_="">
    <xsd:import namespace="d153cf4f-cfcf-4653-a06f-c074833c30a6"/>
    <xsd:import namespace="95ea303f-39b1-42ca-beac-952387adde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3cf4f-cfcf-4653-a06f-c074833c3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a303f-39b1-42ca-beac-952387adde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53cf4f-cfcf-4653-a06f-c074833c30a6" xsi:nil="true"/>
  </documentManagement>
</p:properties>
</file>

<file path=customXml/itemProps1.xml><?xml version="1.0" encoding="utf-8"?>
<ds:datastoreItem xmlns:ds="http://schemas.openxmlformats.org/officeDocument/2006/customXml" ds:itemID="{1AAFBE09-4DD3-45D1-8B80-C71B989719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ED9B7D-094C-407E-B9FC-1BDDB28FF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53cf4f-cfcf-4653-a06f-c074833c30a6"/>
    <ds:schemaRef ds:uri="95ea303f-39b1-42ca-beac-952387add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A17114-B3C2-4B74-A225-37A69C2AE0D0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95ea303f-39b1-42ca-beac-952387addeab"/>
    <ds:schemaRef ds:uri="d153cf4f-cfcf-4653-a06f-c074833c3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PNBSF_deps</vt:lpstr>
      <vt:lpstr>Other_params</vt:lpstr>
      <vt:lpstr>benefs_by_dep</vt:lpstr>
      <vt:lpstr>benefs_by_decile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Gallegos</dc:creator>
  <cp:lastModifiedBy>Andrés Gallegos</cp:lastModifiedBy>
  <dcterms:created xsi:type="dcterms:W3CDTF">2023-03-21T18:41:45Z</dcterms:created>
  <dcterms:modified xsi:type="dcterms:W3CDTF">2023-03-24T16:03:23Z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0x01010091370013B154E642925D45278B95D32F</vt:lpwstr>
  </property>
</Properties>
</file>