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noble/Dropbox/ANU/ANU_Teaching/Data Science for Biologists_BIOL3207_ANU/Workshops/data_sci_biologists/data/Clements_et-al_2022/"/>
    </mc:Choice>
  </mc:AlternateContent>
  <xr:revisionPtr revIDLastSave="0" documentId="13_ncr:1_{C4C0C9FA-3178-1042-82A6-0EC93B4DCF43}" xr6:coauthVersionLast="47" xr6:coauthVersionMax="47" xr10:uidLastSave="{00000000-0000-0000-0000-000000000000}"/>
  <bookViews>
    <workbookView xWindow="44660" yWindow="520" windowWidth="28100" windowHeight="18880" activeTab="2" xr2:uid="{42EB26F8-0C7D-C141-99CE-A8211EFDC6CD}"/>
  </bookViews>
  <sheets>
    <sheet name="Title page" sheetId="4" r:id="rId1"/>
    <sheet name="Meta-data" sheetId="1" r:id="rId2"/>
    <sheet name="Raw dataset" sheetId="3" r:id="rId3"/>
    <sheet name="Excluded studie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817" i="3" l="1"/>
  <c r="AD781" i="3"/>
  <c r="AD777" i="3"/>
  <c r="AD767" i="3"/>
  <c r="AD727" i="3"/>
  <c r="AD723" i="3"/>
  <c r="AD719" i="3"/>
  <c r="AD717" i="3"/>
  <c r="AD698" i="3"/>
  <c r="AD680" i="3"/>
  <c r="AD674" i="3"/>
  <c r="AD665" i="3"/>
  <c r="AD653" i="3"/>
  <c r="AD649" i="3"/>
  <c r="AD643" i="3"/>
  <c r="AD639" i="3"/>
  <c r="AD632" i="3"/>
  <c r="AD610" i="3"/>
  <c r="AD602" i="3"/>
  <c r="AD599" i="3"/>
  <c r="AD593" i="3"/>
  <c r="AD573" i="3"/>
  <c r="AD569" i="3"/>
  <c r="AD566" i="3"/>
  <c r="AD563" i="3"/>
  <c r="AD551" i="3"/>
  <c r="AD537" i="3"/>
  <c r="AD534" i="3"/>
  <c r="AD528" i="3"/>
  <c r="AD526" i="3"/>
  <c r="AD523" i="3"/>
  <c r="AD517" i="3"/>
  <c r="AD510" i="3"/>
  <c r="AD508" i="3"/>
  <c r="AD506" i="3"/>
  <c r="AD503" i="3"/>
  <c r="AD495" i="3"/>
  <c r="AD488" i="3"/>
  <c r="AD476" i="3"/>
  <c r="AD466" i="3"/>
  <c r="AD464" i="3"/>
  <c r="AD459" i="3"/>
  <c r="AD457" i="3"/>
  <c r="AD447" i="3"/>
  <c r="AD433" i="3"/>
  <c r="AD431" i="3"/>
  <c r="AD410" i="3"/>
  <c r="AD400" i="3"/>
  <c r="AD398" i="3"/>
  <c r="AD395" i="3"/>
  <c r="AD383" i="3"/>
  <c r="AD380" i="3"/>
  <c r="AD373" i="3"/>
  <c r="AD353" i="3"/>
  <c r="AD335" i="3"/>
  <c r="AD323" i="3"/>
  <c r="AD320" i="3"/>
  <c r="AD292" i="3"/>
  <c r="AD290" i="3"/>
  <c r="AD288" i="3"/>
  <c r="AD279" i="3"/>
  <c r="AD275" i="3"/>
  <c r="AD265" i="3"/>
  <c r="AD247" i="3"/>
  <c r="AD243" i="3"/>
  <c r="AD213" i="3"/>
  <c r="AD208" i="3"/>
  <c r="AD206" i="3"/>
  <c r="AD204" i="3"/>
  <c r="AD192" i="3"/>
  <c r="AD187" i="3"/>
  <c r="AD180" i="3"/>
  <c r="AD177" i="3"/>
  <c r="AD171" i="3"/>
  <c r="AD159" i="3"/>
  <c r="AD120" i="3"/>
  <c r="AD101" i="3"/>
  <c r="AD98" i="3"/>
  <c r="AD95" i="3"/>
  <c r="AD87" i="3"/>
  <c r="AD79" i="3"/>
  <c r="AD69" i="3"/>
  <c r="AD21" i="3"/>
  <c r="AD9" i="3"/>
  <c r="AD2" i="3"/>
  <c r="V773" i="3"/>
  <c r="AA773" i="3"/>
  <c r="V774" i="3"/>
  <c r="AA774" i="3"/>
  <c r="V775" i="3"/>
  <c r="AA775" i="3"/>
  <c r="V776" i="3"/>
  <c r="AA776" i="3"/>
  <c r="V768" i="3"/>
  <c r="AA768" i="3"/>
  <c r="V769" i="3"/>
  <c r="AA769" i="3"/>
  <c r="V770" i="3"/>
  <c r="AA770" i="3"/>
  <c r="V771" i="3"/>
  <c r="AA771" i="3"/>
  <c r="V772" i="3"/>
  <c r="AA772" i="3"/>
  <c r="V767" i="3"/>
  <c r="AA767" i="3"/>
  <c r="V9" i="3" l="1"/>
  <c r="AA9" i="3"/>
  <c r="V10" i="3"/>
  <c r="AA10" i="3"/>
  <c r="V11" i="3"/>
  <c r="AA11" i="3"/>
  <c r="V12" i="3"/>
  <c r="AA12" i="3"/>
  <c r="V13" i="3"/>
  <c r="AA13" i="3"/>
  <c r="V14" i="3"/>
  <c r="AA14" i="3"/>
  <c r="V15" i="3"/>
  <c r="AA15" i="3"/>
  <c r="V16" i="3"/>
  <c r="AA16" i="3"/>
  <c r="V17" i="3"/>
  <c r="AA17" i="3"/>
  <c r="V18" i="3"/>
  <c r="AA18" i="3"/>
  <c r="V19" i="3"/>
  <c r="AA19" i="3"/>
  <c r="V20" i="3"/>
  <c r="AA20" i="3"/>
  <c r="V21" i="3"/>
  <c r="AA21" i="3"/>
  <c r="V22" i="3"/>
  <c r="AA22" i="3"/>
  <c r="V23" i="3"/>
  <c r="AA23" i="3"/>
  <c r="V24" i="3"/>
  <c r="AA24" i="3"/>
  <c r="V25" i="3"/>
  <c r="AA25" i="3"/>
  <c r="V26" i="3"/>
  <c r="AA26" i="3"/>
  <c r="V27" i="3"/>
  <c r="AA27" i="3"/>
  <c r="V28" i="3"/>
  <c r="AA28" i="3"/>
  <c r="V29" i="3"/>
  <c r="AA29" i="3"/>
  <c r="V30" i="3"/>
  <c r="AA30" i="3"/>
  <c r="V31" i="3"/>
  <c r="AA31" i="3"/>
  <c r="V32" i="3"/>
  <c r="AA32" i="3"/>
  <c r="V33" i="3"/>
  <c r="AA33" i="3"/>
  <c r="V34" i="3"/>
  <c r="AA34" i="3"/>
  <c r="V35" i="3"/>
  <c r="AA35" i="3"/>
  <c r="V36" i="3"/>
  <c r="AA36" i="3"/>
  <c r="V37" i="3"/>
  <c r="AA37" i="3"/>
  <c r="V38" i="3"/>
  <c r="AA38" i="3"/>
  <c r="V39" i="3"/>
  <c r="AA39" i="3"/>
  <c r="V40" i="3"/>
  <c r="AA40" i="3"/>
  <c r="V41" i="3"/>
  <c r="AA41" i="3"/>
  <c r="V42" i="3"/>
  <c r="AA42" i="3"/>
  <c r="V43" i="3"/>
  <c r="AA43" i="3"/>
  <c r="AA45" i="3"/>
  <c r="AA46" i="3"/>
  <c r="AA47" i="3"/>
  <c r="AA48" i="3"/>
  <c r="AA49" i="3"/>
  <c r="AA50" i="3"/>
  <c r="AA51" i="3"/>
  <c r="AA52" i="3"/>
  <c r="AA53" i="3"/>
  <c r="AA54" i="3"/>
  <c r="AA55" i="3"/>
  <c r="AA56" i="3"/>
  <c r="V57" i="3"/>
  <c r="AA57" i="3"/>
  <c r="V58" i="3"/>
  <c r="AA58" i="3"/>
  <c r="V59" i="3"/>
  <c r="AA59" i="3"/>
  <c r="V60" i="3"/>
  <c r="AA60" i="3"/>
  <c r="V61" i="3"/>
  <c r="AA61" i="3"/>
  <c r="V62" i="3"/>
  <c r="AA62" i="3"/>
  <c r="V63" i="3"/>
  <c r="AA63" i="3"/>
  <c r="V64" i="3"/>
  <c r="AA64" i="3"/>
  <c r="V65" i="3"/>
  <c r="AA65" i="3"/>
  <c r="V66" i="3"/>
  <c r="AA66" i="3"/>
  <c r="V67" i="3"/>
  <c r="AA67" i="3"/>
  <c r="V68" i="3"/>
  <c r="AA68" i="3"/>
  <c r="X90" i="3"/>
  <c r="X92" i="3"/>
  <c r="X94" i="3"/>
  <c r="V120" i="3"/>
  <c r="AA120" i="3"/>
  <c r="V121" i="3"/>
  <c r="AA121" i="3"/>
  <c r="V122" i="3"/>
  <c r="AA122" i="3"/>
  <c r="V123" i="3"/>
  <c r="AA123" i="3"/>
  <c r="V124" i="3"/>
  <c r="AA124" i="3"/>
  <c r="V125" i="3"/>
  <c r="AA125" i="3"/>
  <c r="V126" i="3"/>
  <c r="AA126" i="3"/>
  <c r="V127" i="3"/>
  <c r="AA127" i="3"/>
  <c r="V128" i="3"/>
  <c r="AA128" i="3"/>
  <c r="V129" i="3"/>
  <c r="AA129" i="3"/>
  <c r="V130" i="3"/>
  <c r="AA130" i="3"/>
  <c r="V131" i="3"/>
  <c r="AA131" i="3"/>
  <c r="V132" i="3"/>
  <c r="AA132" i="3"/>
  <c r="V133" i="3"/>
  <c r="AA133" i="3"/>
  <c r="V134" i="3"/>
  <c r="AA134" i="3"/>
  <c r="V135" i="3"/>
  <c r="AA135" i="3"/>
  <c r="V136" i="3"/>
  <c r="AA136" i="3"/>
  <c r="V137" i="3"/>
  <c r="AA137" i="3"/>
  <c r="V138" i="3"/>
  <c r="AA138" i="3"/>
  <c r="V139" i="3"/>
  <c r="AA139" i="3"/>
  <c r="V140" i="3"/>
  <c r="AA140" i="3"/>
  <c r="V141" i="3"/>
  <c r="AA141" i="3"/>
  <c r="V142" i="3"/>
  <c r="AA142" i="3"/>
  <c r="V143" i="3"/>
  <c r="AA143" i="3"/>
  <c r="V144" i="3"/>
  <c r="AA144" i="3"/>
  <c r="V145" i="3"/>
  <c r="AA145" i="3"/>
  <c r="V146" i="3"/>
  <c r="AA146" i="3"/>
  <c r="V147" i="3"/>
  <c r="AA147" i="3"/>
  <c r="V148" i="3"/>
  <c r="AA148" i="3"/>
  <c r="V149" i="3"/>
  <c r="AA149" i="3"/>
  <c r="V150" i="3"/>
  <c r="AA150" i="3"/>
  <c r="V151" i="3"/>
  <c r="AA151" i="3"/>
  <c r="V152" i="3"/>
  <c r="AA152" i="3"/>
  <c r="V153" i="3"/>
  <c r="AA153" i="3"/>
  <c r="V154" i="3"/>
  <c r="AA154" i="3"/>
  <c r="V155" i="3"/>
  <c r="AA155" i="3"/>
  <c r="V156" i="3"/>
  <c r="AA156" i="3"/>
  <c r="V157" i="3"/>
  <c r="AA157" i="3"/>
  <c r="V158" i="3"/>
  <c r="AA158" i="3"/>
  <c r="V192" i="3"/>
  <c r="AA192" i="3"/>
  <c r="V193" i="3"/>
  <c r="AA193" i="3"/>
  <c r="V194" i="3"/>
  <c r="AA194" i="3"/>
  <c r="V195" i="3"/>
  <c r="AA195" i="3"/>
  <c r="V196" i="3"/>
  <c r="AA196" i="3"/>
  <c r="V197" i="3"/>
  <c r="AA197" i="3"/>
  <c r="V198" i="3"/>
  <c r="AA198" i="3"/>
  <c r="V199" i="3"/>
  <c r="AA199" i="3"/>
  <c r="V200" i="3"/>
  <c r="AA200" i="3"/>
  <c r="V201" i="3"/>
  <c r="AA201" i="3"/>
  <c r="V202" i="3"/>
  <c r="AA202" i="3"/>
  <c r="V203" i="3"/>
  <c r="AA203" i="3"/>
  <c r="V205" i="3"/>
  <c r="AA205" i="3"/>
  <c r="V213" i="3"/>
  <c r="AA213" i="3"/>
  <c r="V214" i="3"/>
  <c r="AA214" i="3"/>
  <c r="V215" i="3"/>
  <c r="AA215" i="3"/>
  <c r="V216" i="3"/>
  <c r="AA216" i="3"/>
  <c r="V217" i="3"/>
  <c r="AA217" i="3"/>
  <c r="V218" i="3"/>
  <c r="AA218" i="3"/>
  <c r="V219" i="3"/>
  <c r="AA219" i="3"/>
  <c r="V220" i="3"/>
  <c r="AA220" i="3"/>
  <c r="V221" i="3"/>
  <c r="AA221" i="3"/>
  <c r="V222" i="3"/>
  <c r="AA222" i="3"/>
  <c r="V223" i="3"/>
  <c r="AA223" i="3"/>
  <c r="V224" i="3"/>
  <c r="AA224" i="3"/>
  <c r="V225" i="3"/>
  <c r="AA225" i="3"/>
  <c r="V226" i="3"/>
  <c r="AA226" i="3"/>
  <c r="V227" i="3"/>
  <c r="AA227" i="3"/>
  <c r="V228" i="3"/>
  <c r="AA228" i="3"/>
  <c r="V229" i="3"/>
  <c r="AA229" i="3"/>
  <c r="V230" i="3"/>
  <c r="AA230" i="3"/>
  <c r="V231" i="3"/>
  <c r="AA231" i="3"/>
  <c r="V232" i="3"/>
  <c r="AA232" i="3"/>
  <c r="V233" i="3"/>
  <c r="AA233" i="3"/>
  <c r="V234" i="3"/>
  <c r="AA234" i="3"/>
  <c r="V235" i="3"/>
  <c r="AA235" i="3"/>
  <c r="V236" i="3"/>
  <c r="AA236" i="3"/>
  <c r="V237" i="3"/>
  <c r="AA237" i="3"/>
  <c r="V238" i="3"/>
  <c r="AA238" i="3"/>
  <c r="V239" i="3"/>
  <c r="AA239" i="3"/>
  <c r="V240" i="3"/>
  <c r="AA240" i="3"/>
  <c r="V241" i="3"/>
  <c r="AA241" i="3"/>
  <c r="V242" i="3"/>
  <c r="AA242" i="3"/>
  <c r="V245" i="3"/>
  <c r="AA245" i="3"/>
  <c r="V246" i="3"/>
  <c r="AA246" i="3"/>
  <c r="V265" i="3"/>
  <c r="AA265" i="3"/>
  <c r="V266" i="3"/>
  <c r="AA266" i="3"/>
  <c r="V267" i="3"/>
  <c r="AA267" i="3"/>
  <c r="V268" i="3"/>
  <c r="AA268" i="3"/>
  <c r="V269" i="3"/>
  <c r="AA269" i="3"/>
  <c r="V270" i="3"/>
  <c r="AA270" i="3"/>
  <c r="V271" i="3"/>
  <c r="AA271" i="3"/>
  <c r="V272" i="3"/>
  <c r="AA272" i="3"/>
  <c r="V273" i="3"/>
  <c r="AA273" i="3"/>
  <c r="V274" i="3"/>
  <c r="AA274" i="3"/>
  <c r="V279" i="3"/>
  <c r="AA279" i="3"/>
  <c r="V280" i="3"/>
  <c r="AA280" i="3"/>
  <c r="V281" i="3"/>
  <c r="AA281" i="3"/>
  <c r="V282" i="3"/>
  <c r="AA282" i="3"/>
  <c r="V283" i="3"/>
  <c r="AA283" i="3"/>
  <c r="V284" i="3"/>
  <c r="AA284" i="3"/>
  <c r="V285" i="3"/>
  <c r="AA285" i="3"/>
  <c r="V292" i="3"/>
  <c r="AA292" i="3"/>
  <c r="V293" i="3"/>
  <c r="AA293" i="3"/>
  <c r="V294" i="3"/>
  <c r="AA294" i="3"/>
  <c r="V295" i="3"/>
  <c r="AA295" i="3"/>
  <c r="V296" i="3"/>
  <c r="AA296" i="3"/>
  <c r="V297" i="3"/>
  <c r="AA297" i="3"/>
  <c r="V298" i="3"/>
  <c r="AA298" i="3"/>
  <c r="V299" i="3"/>
  <c r="AA299" i="3"/>
  <c r="V300" i="3"/>
  <c r="AA300" i="3"/>
  <c r="V301" i="3"/>
  <c r="AA301" i="3"/>
  <c r="V302" i="3"/>
  <c r="AA302" i="3"/>
  <c r="V303" i="3"/>
  <c r="AA303" i="3"/>
  <c r="V304" i="3"/>
  <c r="AA304" i="3"/>
  <c r="V305" i="3"/>
  <c r="AA305" i="3"/>
  <c r="V306" i="3"/>
  <c r="AA306" i="3"/>
  <c r="V307" i="3"/>
  <c r="AA307" i="3"/>
  <c r="V308" i="3"/>
  <c r="AA308" i="3"/>
  <c r="V309" i="3"/>
  <c r="AA309" i="3"/>
  <c r="V310" i="3"/>
  <c r="AA310" i="3"/>
  <c r="V311" i="3"/>
  <c r="AA311" i="3"/>
  <c r="V312" i="3"/>
  <c r="AA312" i="3"/>
  <c r="V313" i="3"/>
  <c r="AA313" i="3"/>
  <c r="V314" i="3"/>
  <c r="AA314" i="3"/>
  <c r="V315" i="3"/>
  <c r="AA315" i="3"/>
  <c r="V316" i="3"/>
  <c r="AA316" i="3"/>
  <c r="V317" i="3"/>
  <c r="AA317" i="3"/>
  <c r="V318" i="3"/>
  <c r="AA318" i="3"/>
  <c r="V319" i="3"/>
  <c r="AA319" i="3"/>
  <c r="V323" i="3"/>
  <c r="AA323" i="3"/>
  <c r="V324" i="3"/>
  <c r="AA324" i="3"/>
  <c r="V325" i="3"/>
  <c r="AA325" i="3"/>
  <c r="V326" i="3"/>
  <c r="AA326" i="3"/>
  <c r="V327" i="3"/>
  <c r="AA327" i="3"/>
  <c r="V328" i="3"/>
  <c r="AA328" i="3"/>
  <c r="V329" i="3"/>
  <c r="AA329" i="3"/>
  <c r="V330" i="3"/>
  <c r="AA330" i="3"/>
  <c r="V331" i="3"/>
  <c r="AA331" i="3"/>
  <c r="V332" i="3"/>
  <c r="AA332" i="3"/>
  <c r="V333" i="3"/>
  <c r="AA333" i="3"/>
  <c r="V334" i="3"/>
  <c r="AA334" i="3"/>
  <c r="V335" i="3"/>
  <c r="AA335" i="3"/>
  <c r="V336" i="3"/>
  <c r="AA336" i="3"/>
  <c r="V337" i="3"/>
  <c r="AA337" i="3"/>
  <c r="V338" i="3"/>
  <c r="AA338" i="3"/>
  <c r="V339" i="3"/>
  <c r="AA339" i="3"/>
  <c r="V340" i="3"/>
  <c r="AA340" i="3"/>
  <c r="V341" i="3"/>
  <c r="AA341" i="3"/>
  <c r="V342" i="3"/>
  <c r="AA342" i="3"/>
  <c r="V343" i="3"/>
  <c r="AA343" i="3"/>
  <c r="V344" i="3"/>
  <c r="AA344" i="3"/>
  <c r="V345" i="3"/>
  <c r="AA345" i="3"/>
  <c r="V346" i="3"/>
  <c r="AA346" i="3"/>
  <c r="V347" i="3"/>
  <c r="AA347" i="3"/>
  <c r="V348" i="3"/>
  <c r="AA348" i="3"/>
  <c r="V349" i="3"/>
  <c r="AA349" i="3"/>
  <c r="V350" i="3"/>
  <c r="AA350" i="3"/>
  <c r="V351" i="3"/>
  <c r="AA351" i="3"/>
  <c r="V352" i="3"/>
  <c r="AA352" i="3"/>
  <c r="V353" i="3"/>
  <c r="AA353" i="3"/>
  <c r="V354" i="3"/>
  <c r="AA354" i="3"/>
  <c r="V355" i="3"/>
  <c r="AA355" i="3"/>
  <c r="V356" i="3"/>
  <c r="AA356" i="3"/>
  <c r="V357" i="3"/>
  <c r="AA357" i="3"/>
  <c r="V358" i="3"/>
  <c r="AA358" i="3"/>
  <c r="V359" i="3"/>
  <c r="AA359" i="3"/>
  <c r="V360" i="3"/>
  <c r="AA360" i="3"/>
  <c r="V361" i="3"/>
  <c r="AA361" i="3"/>
  <c r="V362" i="3"/>
  <c r="AA362" i="3"/>
  <c r="V363" i="3"/>
  <c r="AA363" i="3"/>
  <c r="V364" i="3"/>
  <c r="AA364" i="3"/>
  <c r="V365" i="3"/>
  <c r="AA365" i="3"/>
  <c r="V366" i="3"/>
  <c r="AA366" i="3"/>
  <c r="V367" i="3"/>
  <c r="AA367" i="3"/>
  <c r="V368" i="3"/>
  <c r="AA368" i="3"/>
  <c r="V369" i="3"/>
  <c r="AA369" i="3"/>
  <c r="V370" i="3"/>
  <c r="AA370" i="3"/>
  <c r="V371" i="3"/>
  <c r="AA371" i="3"/>
  <c r="V372" i="3"/>
  <c r="AA372" i="3"/>
  <c r="V383" i="3"/>
  <c r="AA383" i="3"/>
  <c r="V384" i="3"/>
  <c r="AA384" i="3"/>
  <c r="V385" i="3"/>
  <c r="AA385" i="3"/>
  <c r="V386" i="3"/>
  <c r="AA386" i="3"/>
  <c r="V387" i="3"/>
  <c r="AA387" i="3"/>
  <c r="V388" i="3"/>
  <c r="AA388" i="3"/>
  <c r="V389" i="3"/>
  <c r="AA389" i="3"/>
  <c r="V390" i="3"/>
  <c r="AA390" i="3"/>
  <c r="V391" i="3"/>
  <c r="AA391" i="3"/>
  <c r="V392" i="3"/>
  <c r="AA392" i="3"/>
  <c r="V393" i="3"/>
  <c r="AA393" i="3"/>
  <c r="V394" i="3"/>
  <c r="AA394" i="3"/>
  <c r="S400" i="3"/>
  <c r="T400" i="3"/>
  <c r="V400" i="3" s="1"/>
  <c r="X400" i="3"/>
  <c r="Y400" i="3"/>
  <c r="AA400" i="3" s="1"/>
  <c r="S401" i="3"/>
  <c r="V401" i="3"/>
  <c r="X401" i="3"/>
  <c r="Y401" i="3"/>
  <c r="AA401" i="3" s="1"/>
  <c r="S402" i="3"/>
  <c r="T402" i="3"/>
  <c r="V402" i="3" s="1"/>
  <c r="X402" i="3"/>
  <c r="Y402" i="3"/>
  <c r="AA402" i="3" s="1"/>
  <c r="S403" i="3"/>
  <c r="T403" i="3"/>
  <c r="V403" i="3" s="1"/>
  <c r="X403" i="3"/>
  <c r="Y403" i="3"/>
  <c r="AA403" i="3" s="1"/>
  <c r="S404" i="3"/>
  <c r="T404" i="3"/>
  <c r="V404" i="3" s="1"/>
  <c r="X404" i="3"/>
  <c r="Y404" i="3"/>
  <c r="AA404" i="3" s="1"/>
  <c r="S405" i="3"/>
  <c r="T405" i="3"/>
  <c r="V405" i="3" s="1"/>
  <c r="X405" i="3"/>
  <c r="Y405" i="3"/>
  <c r="AA405" i="3" s="1"/>
  <c r="S406" i="3"/>
  <c r="T406" i="3"/>
  <c r="V406" i="3" s="1"/>
  <c r="X406" i="3"/>
  <c r="Y406" i="3"/>
  <c r="AA406" i="3" s="1"/>
  <c r="S407" i="3"/>
  <c r="T407" i="3"/>
  <c r="V407" i="3" s="1"/>
  <c r="X407" i="3"/>
  <c r="AA407" i="3"/>
  <c r="V408" i="3"/>
  <c r="AA408" i="3"/>
  <c r="V409" i="3"/>
  <c r="AA409" i="3"/>
  <c r="V410" i="3"/>
  <c r="AA410" i="3"/>
  <c r="V411" i="3"/>
  <c r="AA411" i="3"/>
  <c r="V412" i="3"/>
  <c r="AA412" i="3"/>
  <c r="V413" i="3"/>
  <c r="AA413" i="3"/>
  <c r="V414" i="3"/>
  <c r="AA414" i="3"/>
  <c r="T415" i="3"/>
  <c r="V415" i="3" s="1"/>
  <c r="Y415" i="3"/>
  <c r="AA415" i="3" s="1"/>
  <c r="T416" i="3"/>
  <c r="V416" i="3" s="1"/>
  <c r="Y416" i="3"/>
  <c r="AA416" i="3" s="1"/>
  <c r="T417" i="3"/>
  <c r="V417" i="3" s="1"/>
  <c r="Y417" i="3"/>
  <c r="AA417" i="3" s="1"/>
  <c r="T418" i="3"/>
  <c r="V418" i="3" s="1"/>
  <c r="Y418" i="3"/>
  <c r="AA418" i="3" s="1"/>
  <c r="T419" i="3"/>
  <c r="V419" i="3" s="1"/>
  <c r="Y419" i="3"/>
  <c r="AA419" i="3" s="1"/>
  <c r="T420" i="3"/>
  <c r="V420" i="3" s="1"/>
  <c r="Y420" i="3"/>
  <c r="AA420" i="3" s="1"/>
  <c r="T421" i="3"/>
  <c r="V421" i="3" s="1"/>
  <c r="Y421" i="3"/>
  <c r="AA421" i="3" s="1"/>
  <c r="T422" i="3"/>
  <c r="V422" i="3" s="1"/>
  <c r="Y422" i="3"/>
  <c r="AA422" i="3" s="1"/>
  <c r="T423" i="3"/>
  <c r="V423" i="3" s="1"/>
  <c r="Y423" i="3"/>
  <c r="AA423" i="3" s="1"/>
  <c r="T424" i="3"/>
  <c r="V424" i="3" s="1"/>
  <c r="Y424" i="3"/>
  <c r="AA424" i="3" s="1"/>
  <c r="T425" i="3"/>
  <c r="V425" i="3" s="1"/>
  <c r="Y425" i="3"/>
  <c r="AA425" i="3" s="1"/>
  <c r="T426" i="3"/>
  <c r="V426" i="3" s="1"/>
  <c r="Y426" i="3"/>
  <c r="AA426" i="3" s="1"/>
  <c r="T427" i="3"/>
  <c r="V427" i="3" s="1"/>
  <c r="Y427" i="3"/>
  <c r="AA427" i="3" s="1"/>
  <c r="T428" i="3"/>
  <c r="V428" i="3" s="1"/>
  <c r="Y428" i="3"/>
  <c r="AA428" i="3" s="1"/>
  <c r="T429" i="3"/>
  <c r="V429" i="3" s="1"/>
  <c r="Y429" i="3"/>
  <c r="AA429" i="3" s="1"/>
  <c r="T430" i="3"/>
  <c r="V430" i="3" s="1"/>
  <c r="Y430" i="3"/>
  <c r="AA430" i="3" s="1"/>
  <c r="V433" i="3"/>
  <c r="AA433" i="3"/>
  <c r="V434" i="3"/>
  <c r="AA434" i="3"/>
  <c r="V435" i="3"/>
  <c r="AA435" i="3"/>
  <c r="V436" i="3"/>
  <c r="AA436" i="3"/>
  <c r="V437" i="3"/>
  <c r="AA437" i="3"/>
  <c r="V438" i="3"/>
  <c r="AA438" i="3"/>
  <c r="V439" i="3"/>
  <c r="AA439" i="3"/>
  <c r="V440" i="3"/>
  <c r="AA440" i="3"/>
  <c r="V441" i="3"/>
  <c r="AA441" i="3"/>
  <c r="V442" i="3"/>
  <c r="AA442" i="3"/>
  <c r="V443" i="3"/>
  <c r="AA443" i="3"/>
  <c r="V444" i="3"/>
  <c r="AA444" i="3"/>
  <c r="V445" i="3"/>
  <c r="AA445" i="3"/>
  <c r="V447" i="3"/>
  <c r="AA447" i="3"/>
  <c r="V448" i="3"/>
  <c r="AA448" i="3"/>
  <c r="V449" i="3"/>
  <c r="AA449" i="3"/>
  <c r="V450" i="3"/>
  <c r="AA450" i="3"/>
  <c r="V451" i="3"/>
  <c r="AA451" i="3"/>
  <c r="V452" i="3"/>
  <c r="AA452" i="3"/>
  <c r="V453" i="3"/>
  <c r="AA453" i="3"/>
  <c r="V454" i="3"/>
  <c r="AA454" i="3"/>
  <c r="V455" i="3"/>
  <c r="AA455" i="3"/>
  <c r="V456" i="3"/>
  <c r="AA456" i="3"/>
  <c r="V468" i="3"/>
  <c r="AA468" i="3"/>
  <c r="V469" i="3"/>
  <c r="AA469" i="3"/>
  <c r="V472" i="3"/>
  <c r="AA472" i="3"/>
  <c r="V473" i="3"/>
  <c r="AA473" i="3"/>
  <c r="V474" i="3"/>
  <c r="AA474" i="3"/>
  <c r="V475" i="3"/>
  <c r="AA475" i="3"/>
  <c r="V476" i="3"/>
  <c r="AA476" i="3"/>
  <c r="V477" i="3"/>
  <c r="AA477" i="3"/>
  <c r="V478" i="3"/>
  <c r="AA478" i="3"/>
  <c r="V479" i="3"/>
  <c r="AA479" i="3"/>
  <c r="V480" i="3"/>
  <c r="AA480" i="3"/>
  <c r="V481" i="3"/>
  <c r="AA481" i="3"/>
  <c r="S482" i="3"/>
  <c r="V482" i="3"/>
  <c r="X482" i="3"/>
  <c r="AA482" i="3"/>
  <c r="S483" i="3"/>
  <c r="V483" i="3"/>
  <c r="X483" i="3"/>
  <c r="AA483" i="3"/>
  <c r="V484" i="3"/>
  <c r="AA484" i="3"/>
  <c r="V485" i="3"/>
  <c r="AA485" i="3"/>
  <c r="V486" i="3"/>
  <c r="AA486" i="3"/>
  <c r="V487" i="3"/>
  <c r="AA487" i="3"/>
  <c r="V497" i="3"/>
  <c r="AA497" i="3"/>
  <c r="V498" i="3"/>
  <c r="AA498" i="3"/>
  <c r="V499" i="3"/>
  <c r="AA499" i="3"/>
  <c r="V500" i="3"/>
  <c r="AA500" i="3"/>
  <c r="V501" i="3"/>
  <c r="AA501" i="3"/>
  <c r="V502" i="3"/>
  <c r="AA502" i="3"/>
  <c r="V503" i="3"/>
  <c r="AA503" i="3"/>
  <c r="V504" i="3"/>
  <c r="AA504" i="3"/>
  <c r="V505" i="3"/>
  <c r="AA505" i="3"/>
  <c r="V507" i="3"/>
  <c r="AA507" i="3"/>
  <c r="V510" i="3"/>
  <c r="AA510" i="3"/>
  <c r="V511" i="3"/>
  <c r="AA511" i="3"/>
  <c r="V512" i="3"/>
  <c r="AA512" i="3"/>
  <c r="V513" i="3"/>
  <c r="AA513" i="3"/>
  <c r="V514" i="3"/>
  <c r="AA514" i="3"/>
  <c r="V515" i="3"/>
  <c r="AA515" i="3"/>
  <c r="V516" i="3"/>
  <c r="AA516" i="3"/>
  <c r="V522" i="3"/>
  <c r="AA522" i="3"/>
  <c r="V526" i="3"/>
  <c r="AA526" i="3"/>
  <c r="AA527" i="3"/>
  <c r="V537" i="3"/>
  <c r="AA537" i="3"/>
  <c r="V538" i="3"/>
  <c r="AA538" i="3"/>
  <c r="V539" i="3"/>
  <c r="AA539" i="3"/>
  <c r="V540" i="3"/>
  <c r="AA540" i="3"/>
  <c r="V541" i="3"/>
  <c r="AA541" i="3"/>
  <c r="V542" i="3"/>
  <c r="AA542" i="3"/>
  <c r="V543" i="3"/>
  <c r="AA543" i="3"/>
  <c r="V544" i="3"/>
  <c r="AA544" i="3"/>
  <c r="V545" i="3"/>
  <c r="AA545" i="3"/>
  <c r="V546" i="3"/>
  <c r="AA546" i="3"/>
  <c r="V547" i="3"/>
  <c r="AA547" i="3"/>
  <c r="V548" i="3"/>
  <c r="AA548" i="3"/>
  <c r="V549" i="3"/>
  <c r="AA549" i="3"/>
  <c r="V550" i="3"/>
  <c r="AA550" i="3"/>
  <c r="V551" i="3"/>
  <c r="AA551" i="3"/>
  <c r="V552" i="3"/>
  <c r="AA552" i="3"/>
  <c r="V553" i="3"/>
  <c r="AA553" i="3"/>
  <c r="V554" i="3"/>
  <c r="AA554" i="3"/>
  <c r="V555" i="3"/>
  <c r="AA555" i="3"/>
  <c r="V556" i="3"/>
  <c r="AA556" i="3"/>
  <c r="V557" i="3"/>
  <c r="AA557" i="3"/>
  <c r="V558" i="3"/>
  <c r="AA558" i="3"/>
  <c r="V559" i="3"/>
  <c r="AA559" i="3"/>
  <c r="V560" i="3"/>
  <c r="AA560" i="3"/>
  <c r="V561" i="3"/>
  <c r="AA561" i="3"/>
  <c r="V562" i="3"/>
  <c r="AA562" i="3"/>
  <c r="V568" i="3"/>
  <c r="AA568" i="3"/>
  <c r="V573" i="3"/>
  <c r="AA573" i="3"/>
  <c r="V574" i="3"/>
  <c r="AA574" i="3"/>
  <c r="V575" i="3"/>
  <c r="AA575" i="3"/>
  <c r="V576" i="3"/>
  <c r="AA576" i="3"/>
  <c r="V577" i="3"/>
  <c r="AA577" i="3"/>
  <c r="V578" i="3"/>
  <c r="AA578" i="3"/>
  <c r="V579" i="3"/>
  <c r="AA579" i="3"/>
  <c r="V580" i="3"/>
  <c r="AA580" i="3"/>
  <c r="V581" i="3"/>
  <c r="AA581" i="3"/>
  <c r="V582" i="3"/>
  <c r="AA582" i="3"/>
  <c r="V583" i="3"/>
  <c r="AA583" i="3"/>
  <c r="V584" i="3"/>
  <c r="AA584" i="3"/>
  <c r="V585" i="3"/>
  <c r="AA585" i="3"/>
  <c r="V586" i="3"/>
  <c r="AA586" i="3"/>
  <c r="V587" i="3"/>
  <c r="AA587" i="3"/>
  <c r="V588" i="3"/>
  <c r="AA588" i="3"/>
  <c r="V589" i="3"/>
  <c r="AA589" i="3"/>
  <c r="V590" i="3"/>
  <c r="AA590" i="3"/>
  <c r="V591" i="3"/>
  <c r="AA591" i="3"/>
  <c r="V592" i="3"/>
  <c r="AA592" i="3"/>
  <c r="V593" i="3"/>
  <c r="AA593" i="3"/>
  <c r="V594" i="3"/>
  <c r="AA594" i="3"/>
  <c r="V595" i="3"/>
  <c r="AA595" i="3"/>
  <c r="V596" i="3"/>
  <c r="AA596" i="3"/>
  <c r="V597" i="3"/>
  <c r="AA597" i="3"/>
  <c r="V598" i="3"/>
  <c r="AA598" i="3"/>
  <c r="V599" i="3"/>
  <c r="AA599" i="3"/>
  <c r="V600" i="3"/>
  <c r="AA600" i="3"/>
  <c r="V601" i="3"/>
  <c r="AA601" i="3"/>
  <c r="V602" i="3"/>
  <c r="AA602" i="3"/>
  <c r="V603" i="3"/>
  <c r="AA603" i="3"/>
  <c r="V604" i="3"/>
  <c r="AA604" i="3"/>
  <c r="V605" i="3"/>
  <c r="AA605" i="3"/>
  <c r="V606" i="3"/>
  <c r="AA606" i="3"/>
  <c r="V607" i="3"/>
  <c r="AA607" i="3"/>
  <c r="V608" i="3"/>
  <c r="AA608" i="3"/>
  <c r="V609" i="3"/>
  <c r="AA609" i="3"/>
  <c r="V610" i="3"/>
  <c r="AA610" i="3"/>
  <c r="V611" i="3"/>
  <c r="AA611" i="3"/>
  <c r="V612" i="3"/>
  <c r="AA612" i="3"/>
  <c r="V613" i="3"/>
  <c r="AA613" i="3"/>
  <c r="V614" i="3"/>
  <c r="AA614" i="3"/>
  <c r="V615" i="3"/>
  <c r="AA615" i="3"/>
  <c r="V616" i="3"/>
  <c r="AA616" i="3"/>
  <c r="V617" i="3"/>
  <c r="AA617" i="3"/>
  <c r="V618" i="3"/>
  <c r="AA618" i="3"/>
  <c r="V619" i="3"/>
  <c r="AA619" i="3"/>
  <c r="V620" i="3"/>
  <c r="AA620" i="3"/>
  <c r="V621" i="3"/>
  <c r="AA621" i="3"/>
  <c r="V622" i="3"/>
  <c r="AA622" i="3"/>
  <c r="V623" i="3"/>
  <c r="AA623" i="3"/>
  <c r="V624" i="3"/>
  <c r="AA624" i="3"/>
  <c r="V625" i="3"/>
  <c r="AA625" i="3"/>
  <c r="V626" i="3"/>
  <c r="AA626" i="3"/>
  <c r="V627" i="3"/>
  <c r="AA627" i="3"/>
  <c r="V628" i="3"/>
  <c r="AA628" i="3"/>
  <c r="V629" i="3"/>
  <c r="AA629" i="3"/>
  <c r="V630" i="3"/>
  <c r="AA630" i="3"/>
  <c r="V631" i="3"/>
  <c r="AA631" i="3"/>
  <c r="V632" i="3"/>
  <c r="AA632" i="3"/>
  <c r="V633" i="3"/>
  <c r="AA633" i="3"/>
  <c r="V634" i="3"/>
  <c r="AA634" i="3"/>
  <c r="V635" i="3"/>
  <c r="AA635" i="3"/>
  <c r="V636" i="3"/>
  <c r="AA636" i="3"/>
  <c r="V637" i="3"/>
  <c r="AA637" i="3"/>
  <c r="V638" i="3"/>
  <c r="AA638" i="3"/>
  <c r="V650" i="3"/>
  <c r="AA650" i="3"/>
  <c r="V651" i="3"/>
  <c r="AA651" i="3"/>
  <c r="V653" i="3"/>
  <c r="AA653" i="3"/>
  <c r="V654" i="3"/>
  <c r="AA654" i="3"/>
  <c r="V655" i="3"/>
  <c r="AA655" i="3"/>
  <c r="V656" i="3"/>
  <c r="AA656" i="3"/>
  <c r="V657" i="3"/>
  <c r="AA657" i="3"/>
  <c r="V658" i="3"/>
  <c r="AA658" i="3"/>
  <c r="V659" i="3"/>
  <c r="AA659" i="3"/>
  <c r="V660" i="3"/>
  <c r="AA660" i="3"/>
  <c r="V661" i="3"/>
  <c r="AA661" i="3"/>
  <c r="V662" i="3"/>
  <c r="AA662" i="3"/>
  <c r="V663" i="3"/>
  <c r="AA663" i="3"/>
  <c r="V664" i="3"/>
  <c r="AA664" i="3"/>
  <c r="V665" i="3"/>
  <c r="AA665" i="3"/>
  <c r="V666" i="3"/>
  <c r="AA666" i="3"/>
  <c r="V667" i="3"/>
  <c r="AA667" i="3"/>
  <c r="V668" i="3"/>
  <c r="AA668" i="3"/>
  <c r="V669" i="3"/>
  <c r="AA669" i="3"/>
  <c r="V670" i="3"/>
  <c r="AA670" i="3"/>
  <c r="V671" i="3"/>
  <c r="AA671" i="3"/>
  <c r="V672" i="3"/>
  <c r="AA672" i="3"/>
  <c r="V673" i="3"/>
  <c r="AA673" i="3"/>
  <c r="V674" i="3"/>
  <c r="AA674" i="3"/>
  <c r="V675" i="3"/>
  <c r="AA675" i="3"/>
  <c r="V676" i="3"/>
  <c r="AA676" i="3"/>
  <c r="V677" i="3"/>
  <c r="AA677" i="3"/>
  <c r="V678" i="3"/>
  <c r="AA678" i="3"/>
  <c r="V679" i="3"/>
  <c r="AA679" i="3"/>
  <c r="V680" i="3"/>
  <c r="AA680" i="3"/>
  <c r="V681" i="3"/>
  <c r="AA681" i="3"/>
  <c r="V682" i="3"/>
  <c r="AA682" i="3"/>
  <c r="V683" i="3"/>
  <c r="AA683" i="3"/>
  <c r="V684" i="3"/>
  <c r="AA684" i="3"/>
  <c r="V685" i="3"/>
  <c r="AA685" i="3"/>
  <c r="V686" i="3"/>
  <c r="AA686" i="3"/>
  <c r="V687" i="3"/>
  <c r="AA687" i="3"/>
  <c r="V688" i="3"/>
  <c r="AA688" i="3"/>
  <c r="V689" i="3"/>
  <c r="AA689" i="3"/>
  <c r="V690" i="3"/>
  <c r="AA690" i="3"/>
  <c r="V691" i="3"/>
  <c r="AA691" i="3"/>
  <c r="V692" i="3"/>
  <c r="AA692" i="3"/>
  <c r="V693" i="3"/>
  <c r="AA693" i="3"/>
  <c r="V694" i="3"/>
  <c r="AA694" i="3"/>
  <c r="V695" i="3"/>
  <c r="AA695" i="3"/>
  <c r="V696" i="3"/>
  <c r="AA696" i="3"/>
  <c r="V697" i="3"/>
  <c r="AA697" i="3"/>
  <c r="V717" i="3"/>
  <c r="AA717" i="3"/>
  <c r="V718" i="3"/>
  <c r="AA718" i="3"/>
  <c r="V719" i="3"/>
  <c r="AA719" i="3"/>
  <c r="V720" i="3"/>
  <c r="AA720" i="3"/>
  <c r="V721" i="3"/>
  <c r="AA721" i="3"/>
  <c r="V722" i="3"/>
  <c r="AA722" i="3"/>
  <c r="V726" i="3"/>
  <c r="AA726" i="3"/>
  <c r="V727" i="3"/>
  <c r="AA727" i="3"/>
  <c r="V728" i="3"/>
  <c r="AA728" i="3"/>
  <c r="V729" i="3"/>
  <c r="AA729" i="3"/>
  <c r="V730" i="3"/>
  <c r="AA730" i="3"/>
  <c r="V731" i="3"/>
  <c r="AA731" i="3"/>
  <c r="V732" i="3"/>
  <c r="AA732" i="3"/>
  <c r="V733" i="3"/>
  <c r="AA733" i="3"/>
  <c r="V734" i="3"/>
  <c r="AA734" i="3"/>
  <c r="V735" i="3"/>
  <c r="AA735" i="3"/>
  <c r="V736" i="3"/>
  <c r="AA736" i="3"/>
  <c r="V737" i="3"/>
  <c r="AA737" i="3"/>
  <c r="V738" i="3"/>
  <c r="AA738" i="3"/>
  <c r="V739" i="3"/>
  <c r="AA739" i="3"/>
  <c r="V740" i="3"/>
  <c r="AA740" i="3"/>
  <c r="V741" i="3"/>
  <c r="AA741" i="3"/>
  <c r="V742" i="3"/>
  <c r="AA742" i="3"/>
  <c r="V743" i="3"/>
  <c r="AA743" i="3"/>
  <c r="V744" i="3"/>
  <c r="AA744" i="3"/>
  <c r="V745" i="3"/>
  <c r="AA745" i="3"/>
  <c r="V746" i="3"/>
  <c r="AA746" i="3"/>
  <c r="V747" i="3"/>
  <c r="AA747" i="3"/>
  <c r="V748" i="3"/>
  <c r="AA748" i="3"/>
  <c r="V749" i="3"/>
  <c r="AA749" i="3"/>
  <c r="V750" i="3"/>
  <c r="AA750" i="3"/>
  <c r="V751" i="3"/>
  <c r="AA751" i="3"/>
  <c r="V752" i="3"/>
  <c r="AA752" i="3"/>
  <c r="V753" i="3"/>
  <c r="AA753" i="3"/>
  <c r="V754" i="3"/>
  <c r="AA754" i="3"/>
  <c r="V755" i="3"/>
  <c r="AA755" i="3"/>
  <c r="V756" i="3"/>
  <c r="AA756" i="3"/>
  <c r="V757" i="3"/>
  <c r="AA757" i="3"/>
  <c r="V758" i="3"/>
  <c r="AA758" i="3"/>
  <c r="V759" i="3"/>
  <c r="AA759" i="3"/>
  <c r="V760" i="3"/>
  <c r="AA760" i="3"/>
  <c r="V761" i="3"/>
  <c r="AA761" i="3"/>
  <c r="V762" i="3"/>
  <c r="AA762" i="3"/>
  <c r="V763" i="3"/>
  <c r="AA763" i="3"/>
  <c r="V764" i="3"/>
  <c r="AA764" i="3"/>
  <c r="V765" i="3"/>
  <c r="AA765" i="3"/>
  <c r="V766" i="3"/>
  <c r="AA766" i="3"/>
  <c r="V777" i="3"/>
  <c r="AA777" i="3"/>
  <c r="V778" i="3"/>
  <c r="AA778" i="3"/>
  <c r="V779" i="3"/>
  <c r="AA779" i="3"/>
  <c r="V780" i="3"/>
  <c r="AA780" i="3"/>
  <c r="V781" i="3"/>
  <c r="AA781" i="3"/>
  <c r="V782" i="3"/>
  <c r="AA782" i="3"/>
  <c r="V783" i="3"/>
  <c r="AA783" i="3"/>
  <c r="V784" i="3"/>
  <c r="AA784" i="3"/>
  <c r="V785" i="3"/>
  <c r="AA785" i="3"/>
  <c r="V786" i="3"/>
  <c r="AA786" i="3"/>
  <c r="V787" i="3"/>
  <c r="AA787" i="3"/>
  <c r="V788" i="3"/>
  <c r="AA788" i="3"/>
  <c r="V789" i="3"/>
  <c r="AA789" i="3"/>
  <c r="V790" i="3"/>
  <c r="AA790" i="3"/>
  <c r="V791" i="3"/>
  <c r="AA791" i="3"/>
  <c r="V792" i="3"/>
  <c r="AA792" i="3"/>
  <c r="V793" i="3"/>
  <c r="AA793" i="3"/>
  <c r="V794" i="3"/>
  <c r="AA794" i="3"/>
  <c r="V795" i="3"/>
  <c r="AA795" i="3"/>
  <c r="V796" i="3"/>
  <c r="AA796" i="3"/>
  <c r="V797" i="3"/>
  <c r="AA797" i="3"/>
  <c r="V798" i="3"/>
  <c r="AA798" i="3"/>
  <c r="V799" i="3"/>
  <c r="AA799" i="3"/>
  <c r="V800" i="3"/>
  <c r="AA800" i="3"/>
  <c r="V801" i="3"/>
  <c r="AA801" i="3"/>
  <c r="V802" i="3"/>
  <c r="AA802" i="3"/>
  <c r="V803" i="3"/>
  <c r="AA803" i="3"/>
  <c r="V804" i="3"/>
  <c r="AA804" i="3"/>
  <c r="V805" i="3"/>
  <c r="AA805" i="3"/>
  <c r="V806" i="3"/>
  <c r="AA806" i="3"/>
  <c r="V807" i="3"/>
  <c r="AA807" i="3"/>
  <c r="V808" i="3"/>
  <c r="AA808" i="3"/>
  <c r="V809" i="3"/>
  <c r="AA809" i="3"/>
  <c r="V810" i="3"/>
  <c r="AA810" i="3"/>
  <c r="V811" i="3"/>
  <c r="AA811" i="3"/>
  <c r="V812" i="3"/>
  <c r="AA812" i="3"/>
  <c r="V813" i="3"/>
  <c r="AA813" i="3"/>
  <c r="V814" i="3"/>
  <c r="AA814" i="3"/>
  <c r="V815" i="3"/>
  <c r="AA815" i="3"/>
  <c r="V816" i="3"/>
  <c r="AA816" i="3"/>
  <c r="V817" i="3"/>
  <c r="AA817" i="3"/>
  <c r="V818" i="3"/>
  <c r="AA818" i="3"/>
  <c r="V819" i="3"/>
  <c r="AA819" i="3"/>
</calcChain>
</file>

<file path=xl/sharedStrings.xml><?xml version="1.0" encoding="utf-8"?>
<sst xmlns="http://schemas.openxmlformats.org/spreadsheetml/2006/main" count="11272" uniqueCount="1376">
  <si>
    <t>How the sample size for each group in each study was derived</t>
  </si>
  <si>
    <t>Sample size source</t>
  </si>
  <si>
    <t>Whether or not the study adequately described sample sizes in the text of the paper</t>
  </si>
  <si>
    <t>Precise sample size description in text?</t>
  </si>
  <si>
    <t>JCC final check</t>
  </si>
  <si>
    <t>JS check</t>
  </si>
  <si>
    <t>General notes regarding the nature of the data; includes rationale for omissions and other alterations to the data</t>
  </si>
  <si>
    <t>Notes</t>
  </si>
  <si>
    <t>Weighted mean |lnRR|</t>
  </si>
  <si>
    <t>|lnRR|</t>
  </si>
  <si>
    <t>lnRR</t>
  </si>
  <si>
    <t>The standard deviation of the experimental group, calculated from ctrl.vartype</t>
  </si>
  <si>
    <t>oa.sd</t>
  </si>
  <si>
    <t>The metric of variance used for the experimental group (standared deviation, standard error, 95% confidence interval, or inter-quartile range</t>
  </si>
  <si>
    <t>oa.vartype</t>
  </si>
  <si>
    <t>Measured variance of the experimental group</t>
  </si>
  <si>
    <t>oa.var</t>
  </si>
  <si>
    <t>Mean of the experimental group</t>
  </si>
  <si>
    <t>oa.mean</t>
  </si>
  <si>
    <t>Sample size of the experimental group</t>
  </si>
  <si>
    <t>oa.n</t>
  </si>
  <si>
    <t>The standard deviation of the control group, calculated from ctrl.vartype</t>
  </si>
  <si>
    <t>ctrl.sd</t>
  </si>
  <si>
    <t>The metric of variance used for the control group (standared deviation, standard error, 95% confidence interval, or inter-quartile range</t>
  </si>
  <si>
    <t>ctrl.vartype</t>
  </si>
  <si>
    <t>Measured variance of the control group</t>
  </si>
  <si>
    <t>ctrl.var</t>
  </si>
  <si>
    <t>Mean of the control group</t>
  </si>
  <si>
    <t>ctrl.mean</t>
  </si>
  <si>
    <t>Sample size of the control group</t>
  </si>
  <si>
    <t>ctrl.n</t>
  </si>
  <si>
    <t>Life stage of the fish tested</t>
  </si>
  <si>
    <t>Life stage</t>
  </si>
  <si>
    <t>The specific measure of behaviour tested</t>
  </si>
  <si>
    <t>Behavioural metric</t>
  </si>
  <si>
    <t>The type of cue or stimulus used</t>
  </si>
  <si>
    <t>Cue/stimulus type</t>
  </si>
  <si>
    <t>Whether or not the experiment included a cue or stimulus in the experiment (olfactory, visual, auditory, or physical)</t>
  </si>
  <si>
    <t>Env cue/stimulus?</t>
  </si>
  <si>
    <t>Climatic region for each species; obtained from FishBase</t>
  </si>
  <si>
    <t>Climate (FishBase)</t>
  </si>
  <si>
    <t>The species used in each individual experiment</t>
  </si>
  <si>
    <t>Species</t>
  </si>
  <si>
    <t>The type of effect concluded by the study regarding the effect of OA on behaviour; strong, weak, or no effect (see Supplementary Methods for details)</t>
  </si>
  <si>
    <t>Effect type</t>
  </si>
  <si>
    <t>Average sample size for the study; average of indiviudal sample sizes for the contol and experimental groups</t>
  </si>
  <si>
    <t>Average n</t>
  </si>
  <si>
    <t>The journal impact factor for 2017 (i.e., most recent journal impact factor); obtained from InCites Journal Citation Reports</t>
  </si>
  <si>
    <t>2017 IF</t>
  </si>
  <si>
    <t>The journal impact factor for the year the paper was published; obtained from InCites Journal Citation Reports</t>
  </si>
  <si>
    <t>Pub year IF</t>
  </si>
  <si>
    <t>Journal the paper was published in</t>
  </si>
  <si>
    <t>Journal</t>
  </si>
  <si>
    <t>Title of each paper</t>
  </si>
  <si>
    <t>Title</t>
  </si>
  <si>
    <t>Year the final paper was made available online</t>
  </si>
  <si>
    <t>Year (online)</t>
  </si>
  <si>
    <t>Year the final paper was included in a journal volume/issue</t>
  </si>
  <si>
    <t>Year (print)</t>
  </si>
  <si>
    <t>Authors of each paper</t>
  </si>
  <si>
    <t>Authors</t>
  </si>
  <si>
    <t>Code for each individual study</t>
  </si>
  <si>
    <t>Study</t>
  </si>
  <si>
    <t>Description</t>
  </si>
  <si>
    <t>Column heading</t>
  </si>
  <si>
    <t>Final dataset checks:</t>
  </si>
  <si>
    <t>Dataset revisions:</t>
  </si>
  <si>
    <t>Dataset checks:</t>
  </si>
  <si>
    <t>Initial data collection:</t>
  </si>
  <si>
    <t>June 2018 - March 2019</t>
  </si>
  <si>
    <t>Date of collection:</t>
  </si>
  <si>
    <t>23 March, 2019</t>
  </si>
  <si>
    <t>Dataset completed on:</t>
  </si>
  <si>
    <t>Strong</t>
  </si>
  <si>
    <t>-</t>
  </si>
  <si>
    <t>Nat Ecol Evol</t>
  </si>
  <si>
    <t xml:space="preserve"> </t>
  </si>
  <si>
    <t>An interplay between plasticity and parental phenotype determines impacts of ocean acidification on a reef fish</t>
  </si>
  <si>
    <t>Schunter et al</t>
  </si>
  <si>
    <t>a95</t>
  </si>
  <si>
    <t>No</t>
  </si>
  <si>
    <t>ICES J Mar Sci</t>
  </si>
  <si>
    <t>Combined impacts of elevated CO2 and anthropogenic noise on European sea bass (Dicentrarchus labrax)</t>
  </si>
  <si>
    <t>Poulton et al</t>
  </si>
  <si>
    <t>a94</t>
  </si>
  <si>
    <t>Nat Clim Change</t>
  </si>
  <si>
    <t>Molecular signatures of transgenerational response to ocean acidification in a species of reef fish</t>
  </si>
  <si>
    <t>a93</t>
  </si>
  <si>
    <t>Mar Biol</t>
  </si>
  <si>
    <t>The swimming kinematics of larval Atlantic cod, Gadus morhua L., are resilient to elevated seawater pCO2</t>
  </si>
  <si>
    <t>Maneja et al</t>
  </si>
  <si>
    <t>a92</t>
  </si>
  <si>
    <t>Habitat preferences of coral-associated fishes are altered by short-term exposure to elevated CO2</t>
  </si>
  <si>
    <t>Devine &amp; Munday</t>
  </si>
  <si>
    <t>a91</t>
  </si>
  <si>
    <t>STUDIES EXCLUDED FROM META-ANALYSIS DUE TO UNREPORTED DATA AND/OR NATURE OF THE DATA (see Supplementary Methods for details)</t>
  </si>
  <si>
    <t>SD</t>
  </si>
  <si>
    <t>Juvenile</t>
  </si>
  <si>
    <t>Percent change in feeding strikes</t>
  </si>
  <si>
    <t>Food</t>
  </si>
  <si>
    <t>Yes</t>
  </si>
  <si>
    <t>Trop</t>
  </si>
  <si>
    <t>Acanthochromis polyacanthus</t>
  </si>
  <si>
    <t>Sci Rep</t>
  </si>
  <si>
    <t>A negative correlation between behavioural and physiological performance under ocean acidification and warming</t>
  </si>
  <si>
    <t>Laubenstein et al</t>
  </si>
  <si>
    <t>a90</t>
  </si>
  <si>
    <t>Post-cue strikes</t>
  </si>
  <si>
    <t>N</t>
  </si>
  <si>
    <t>Data collected from raw data file online: https://research.jcu.edu.au/researchdata/default/detail/7419982868241a213608518523c80f27/</t>
  </si>
  <si>
    <t>Pre-cue strikes</t>
  </si>
  <si>
    <t>SE</t>
  </si>
  <si>
    <t>Larvae</t>
  </si>
  <si>
    <t>Tank position, high CO2, bottom figure panel, time 8</t>
  </si>
  <si>
    <t>Light</t>
  </si>
  <si>
    <t>Boreal</t>
  </si>
  <si>
    <t>Gadus macrocephalus</t>
  </si>
  <si>
    <t>Mar Environ Res</t>
  </si>
  <si>
    <t>Elevated CO2 alters behavior, growth, and lipid composition of Pacific cod larvae</t>
  </si>
  <si>
    <t>Hurst et al</t>
  </si>
  <si>
    <t>a89</t>
  </si>
  <si>
    <t>Tank position, high CO2, bottom figure panel, time 7</t>
  </si>
  <si>
    <t>Tank position, high CO2, bottom figure panel, time 6</t>
  </si>
  <si>
    <t>Tank position, high CO2, bottom figure panel, time 5</t>
  </si>
  <si>
    <t>Tank position, high CO2, bottom figure panel, time 4</t>
  </si>
  <si>
    <t>Tank position, high CO2, bottom figure panel, time 3</t>
  </si>
  <si>
    <t>Tank position, high CO2, bottom figure panel, time 2</t>
  </si>
  <si>
    <t>Tank position, high CO2, bottom figure panel, time 1</t>
  </si>
  <si>
    <t>Tank position, high CO2, bottom figure panel, time 0</t>
  </si>
  <si>
    <t>Tank position, mid CO2, bottom figure panel, time 8</t>
  </si>
  <si>
    <t>Tank position, mid CO2, bottom figure panel, time 7</t>
  </si>
  <si>
    <t>Tank position, mid CO2, bottom figure panel, time 6</t>
  </si>
  <si>
    <t>Tank position, mid CO2, bottom figure panel, time 5</t>
  </si>
  <si>
    <t>Tank position, mid CO2, bottom figure panel, time 4</t>
  </si>
  <si>
    <t>Tank position, mid CO2, bottom figure panel, time 3</t>
  </si>
  <si>
    <t>Tank position, mid CO2, bottom figure panel, time 2</t>
  </si>
  <si>
    <t>Tank position, mid CO2, bottom figure panel, time 1</t>
  </si>
  <si>
    <t>Tank position, mid CO2, bottom figure panel, time 0</t>
  </si>
  <si>
    <t>Tank position, high CO2, top figure panel, time 8</t>
  </si>
  <si>
    <t>Tank position, high CO2, top figure panel, time 7</t>
  </si>
  <si>
    <t>Tank position, high CO2, top figure panel, time 6</t>
  </si>
  <si>
    <t>Tank position, high CO2, top figure panel, time 5</t>
  </si>
  <si>
    <t>Tank position, high CO2, top figure panel, time 4</t>
  </si>
  <si>
    <t>Tank position, high CO2, top figure panel, time 3</t>
  </si>
  <si>
    <t>Tank position, high CO2, top figure panel, time 2</t>
  </si>
  <si>
    <t>Tank position, high CO2, top figure panel, time 1</t>
  </si>
  <si>
    <t>Tank position, high CO2, top figure panel, time 0</t>
  </si>
  <si>
    <t>Tank position, mid CO2, top figure panel, time 8</t>
  </si>
  <si>
    <t>Tank position, mid CO2, top figure panel, time 7</t>
  </si>
  <si>
    <t>Tank position, mid CO2, top figure panel, time 6</t>
  </si>
  <si>
    <t>Tank position, mid CO2, top figure panel, time 5</t>
  </si>
  <si>
    <t>Tank position, mid CO2, top figure panel, time 4</t>
  </si>
  <si>
    <t>Tank position, mid CO2, top figure panel, time 3</t>
  </si>
  <si>
    <t>Tank position, mid CO2, top figure panel, time 2</t>
  </si>
  <si>
    <t>Tank position, mid CO2, top figure panel, time 1</t>
  </si>
  <si>
    <t>Tank position, mid CO2, top figure panel, time 0</t>
  </si>
  <si>
    <t>Weak</t>
  </si>
  <si>
    <t>Number chose the kitasato with cue, FW test</t>
  </si>
  <si>
    <t>Habitat</t>
  </si>
  <si>
    <t>Temp</t>
  </si>
  <si>
    <t>Anguilla anguilla</t>
  </si>
  <si>
    <t>Biol Lett</t>
  </si>
  <si>
    <t>Ocean warming and acidification may challenge the riverward migration of glass eels</t>
  </si>
  <si>
    <t xml:space="preserve">Borges et al. </t>
  </si>
  <si>
    <t>a88</t>
  </si>
  <si>
    <t>Proportion exhibiting migratory response, FW test</t>
  </si>
  <si>
    <t>Number chose the kitasato with cue, Geo test</t>
  </si>
  <si>
    <t>Only considered control temperature and marine salinity (35); means and variance obtained from raw data on Dryad: https://datadryad.org/resource/doi:10.5061/dryad.7jv4466</t>
  </si>
  <si>
    <t>Proportion exhibiting migratory response, Geo test</t>
  </si>
  <si>
    <t>Feeding strikes, post DS response, High CO2</t>
  </si>
  <si>
    <t>Subtrop</t>
  </si>
  <si>
    <t>Citharichthys stigmaeus</t>
  </si>
  <si>
    <t>J Sea Res</t>
  </si>
  <si>
    <t>Behavioral responses of a coastal flatfish to predation-associated cues and elevated CO2</t>
  </si>
  <si>
    <t>Andrade et al</t>
  </si>
  <si>
    <t>a87</t>
  </si>
  <si>
    <t>Feeding strikes, post DS response, Mid CO2</t>
  </si>
  <si>
    <t>Feeding strikes, DS response, High CO2</t>
  </si>
  <si>
    <t>Predator + food</t>
  </si>
  <si>
    <t>Feeding strikes, DS response, Mid CO2</t>
  </si>
  <si>
    <t>Feeding strikes, first feeding, High CO2</t>
  </si>
  <si>
    <t>Feeding strikes, first feeding, Mid CO2</t>
  </si>
  <si>
    <t>Feeding strikes, baseline, High CO2</t>
  </si>
  <si>
    <t>Feeding strikes, baseline, Mid CO2</t>
  </si>
  <si>
    <t>Posture, post DS response, post, High CO2</t>
  </si>
  <si>
    <t>Posture, post DS response, post, Mid CO2</t>
  </si>
  <si>
    <t>Posture, post DS response, feed, High CO2</t>
  </si>
  <si>
    <t>Posture, post DS response, feed, Mid CO2</t>
  </si>
  <si>
    <t>Posture, post DS response, cue, High CO2</t>
  </si>
  <si>
    <t>Predator</t>
  </si>
  <si>
    <t>Posture, post DS response, cue, Mid CO2</t>
  </si>
  <si>
    <t>Posture, post DS response, pre, High CO2</t>
  </si>
  <si>
    <t>Posture, post DS response, pre, Mid CO2</t>
  </si>
  <si>
    <t>Posture, DS response, post, High CO2</t>
  </si>
  <si>
    <t>Posture, DS response, post, Mid CO2</t>
  </si>
  <si>
    <t>Posture, DS response, feed, High CO2</t>
  </si>
  <si>
    <t>Posture, DS response, feed, Mid CO2</t>
  </si>
  <si>
    <t>Posture, DS response, cue, High CO2</t>
  </si>
  <si>
    <t>Posture, DS response, cue, Mid CO2</t>
  </si>
  <si>
    <t>Posture, DS response, pre, High CO2</t>
  </si>
  <si>
    <t>Posture, DS response, pre, Mid CO2</t>
  </si>
  <si>
    <t>Posture, first feeding, post, High CO2</t>
  </si>
  <si>
    <t>Posture, first feeding, post, Mid CO2</t>
  </si>
  <si>
    <t>Posture, first feeding, feed, High CO2</t>
  </si>
  <si>
    <t>Posture, first feeding, feed, Mid CO2</t>
  </si>
  <si>
    <t>Posture, first feeding, cue, High CO2</t>
  </si>
  <si>
    <t>Posture, first feeding, cue, Mid CO2</t>
  </si>
  <si>
    <t>Posture, first feeding, pre, High CO2</t>
  </si>
  <si>
    <t>Posture, first feeding, pre, Mid CO2</t>
  </si>
  <si>
    <t>Posture, baseline, post, High CO2</t>
  </si>
  <si>
    <t>Posture, baseline, post, Mid CO2</t>
  </si>
  <si>
    <t>Posture, baseline, feed, High CO2</t>
  </si>
  <si>
    <t>Posture, baseline, feed, Mid CO2</t>
  </si>
  <si>
    <t>Posture, baseline, cue, High CO2</t>
  </si>
  <si>
    <t>Posture, baseline, cue, Mid CO2</t>
  </si>
  <si>
    <t>Posture, baseline, pre, High CO2</t>
  </si>
  <si>
    <t>Posture, baseline, pre, Mid CO2</t>
  </si>
  <si>
    <t>Y</t>
  </si>
  <si>
    <t>Data provided in written results; used normoxic treatment only</t>
  </si>
  <si>
    <t>Time swimming toward refuge</t>
  </si>
  <si>
    <t>Dicentrachus labrax</t>
  </si>
  <si>
    <t>Front Mar Sci</t>
  </si>
  <si>
    <t>Predator avoidance in the European seabass after recovery from short-term hypoxia and different CO2 conditions</t>
  </si>
  <si>
    <t>Steckbauer et al</t>
  </si>
  <si>
    <t>a86</t>
  </si>
  <si>
    <t>Response latency</t>
  </si>
  <si>
    <t>Mimicked threat</t>
  </si>
  <si>
    <t>Seriola lalandi</t>
  </si>
  <si>
    <t>Glob Change Biol</t>
  </si>
  <si>
    <t>Ocean warming has a greater effect than acidification on the early life history development and swimming performance of a large circumglobal pelagic fish</t>
  </si>
  <si>
    <t>Watson et al</t>
  </si>
  <si>
    <t>a85</t>
  </si>
  <si>
    <t>Escape speed</t>
  </si>
  <si>
    <t>Provided in text: "n = 36-41 per treatment"; used the upper value of 41 to be conservative</t>
  </si>
  <si>
    <t>Used control temperature only</t>
  </si>
  <si>
    <t>Escape distance</t>
  </si>
  <si>
    <t>Adult</t>
  </si>
  <si>
    <t>Absolute lateralization, Year 2, male</t>
  </si>
  <si>
    <t>Gobiusculus flavescens</t>
  </si>
  <si>
    <t>R Soc Open Sci</t>
  </si>
  <si>
    <t>Effects of elevated carbon dioxide on male and female behavioural lateralization in a temperate goby</t>
  </si>
  <si>
    <t>Sundin &amp; Jutfelt</t>
  </si>
  <si>
    <t>a84</t>
  </si>
  <si>
    <t>Absolute lateralization, Year 2, female</t>
  </si>
  <si>
    <t>Absolute lateralization, Year 1, male</t>
  </si>
  <si>
    <t>Used absolute lateralization only</t>
  </si>
  <si>
    <t>Absolute lateralization, Year 1, female</t>
  </si>
  <si>
    <t>Mean activity (size standardized), 30 days</t>
  </si>
  <si>
    <t>Clupea harengus</t>
  </si>
  <si>
    <t>PloS One</t>
  </si>
  <si>
    <t>Growth performance and survival of larval Atlantic herring, under the combined effects of elevated temperatures and CO2</t>
  </si>
  <si>
    <t>Sswat et al</t>
  </si>
  <si>
    <t>a83</t>
  </si>
  <si>
    <t>Used ambient temperature only; day 29 did not have a 10C treatment in the raw data file (only 12C) so only day 28 and day 30 were used</t>
  </si>
  <si>
    <t>Mean activity (size standardized), 28 days</t>
  </si>
  <si>
    <t>% time near speaker - white noise, 21 dph</t>
  </si>
  <si>
    <t>Auditory</t>
  </si>
  <si>
    <t>Lates calcarifer</t>
  </si>
  <si>
    <t>On the wrong track: ocean acidification attracts larval fish to irrelevant environmental cues</t>
  </si>
  <si>
    <t>Rossi et al</t>
  </si>
  <si>
    <t>a82</t>
  </si>
  <si>
    <t>% time near speaker - white noise. 20 dph</t>
  </si>
  <si>
    <t>% time near speaker - white noise, 19 dph</t>
  </si>
  <si>
    <t>% time near speaker - white noise, 18 dph</t>
  </si>
  <si>
    <t>% time near speaker - white noise, 16 dph</t>
  </si>
  <si>
    <t>% time near speaker - white noise, 15 dph</t>
  </si>
  <si>
    <t>% time near speaker - white noise, 14 dph</t>
  </si>
  <si>
    <t>% time near speaker - white noise, 13 dph</t>
  </si>
  <si>
    <t>% time near speaker - reef, 21 dph</t>
  </si>
  <si>
    <t>% time near speaker - reef, 20 dph</t>
  </si>
  <si>
    <t>% time near speaker - reef, 19 dph</t>
  </si>
  <si>
    <t>% time near speaker - reef, 18 dph</t>
  </si>
  <si>
    <t>% time near speaker - reef, 17 dph</t>
  </si>
  <si>
    <t>% time near speaker - reef, 16 dph</t>
  </si>
  <si>
    <t>% time near speaker - estuary, 21 dph</t>
  </si>
  <si>
    <t>% time near speaker - estuary, 20 dph</t>
  </si>
  <si>
    <t>% time near speaker - estuary, 19 dph</t>
  </si>
  <si>
    <t>% time near speaker - estuary, 18 dph</t>
  </si>
  <si>
    <t>Provided in figure caption</t>
  </si>
  <si>
    <t>% time near speaker - estuary, 16 dph</t>
  </si>
  <si>
    <t>% time floating, 12 weeks, ctrl/ctrl vs OA/OA</t>
  </si>
  <si>
    <t>Shelter</t>
  </si>
  <si>
    <t>Vincentia badia</t>
  </si>
  <si>
    <t>Mar Poll Bull</t>
  </si>
  <si>
    <t>Irreversible behavioural impairment of fish starts early: Embryonic exposure to ocean acidification</t>
  </si>
  <si>
    <t>Rodriguez-Dominguez et al</t>
  </si>
  <si>
    <t>a81</t>
  </si>
  <si>
    <t>% time floating, 8 weeks, ctrl/ctrl vs OA/OA</t>
  </si>
  <si>
    <t>% time floating, 4 weeks, ctrl/ctrl vs OA/OA</t>
  </si>
  <si>
    <t>% time swimming, 12 weeks, ctrl/ctrl vs OA/OA</t>
  </si>
  <si>
    <t>% time swimming, 8 weeks, ctrl/ctrl vs OA/OA</t>
  </si>
  <si>
    <t>% time swimming, 4 weeks, ctrl/ctrl vs OA/OA</t>
  </si>
  <si>
    <t>% time hiding, 12 weeks, ctrl/ctrl vs OA/OA</t>
  </si>
  <si>
    <t>% time hiding, 8 weeks, ctrl/ctrl vs OA/OA</t>
  </si>
  <si>
    <t>% time hiding, 4 weeks, ctrl/ctrl vs OA/OA</t>
  </si>
  <si>
    <t>% time floating, 12 weeks, ctrl/ctrl vs ctrl/OA</t>
  </si>
  <si>
    <t>% time floating, 8 weeks, ctrl/ctrl vs ctrl/OA</t>
  </si>
  <si>
    <t>% time floating, 4 weeks, ctrl/ctrl vs ctrl/OA</t>
  </si>
  <si>
    <t>% time swimming, 12 weeks, ctrl/ctrl vs ctrl/OA</t>
  </si>
  <si>
    <t>% time swimming, 8 weeks, ctrl/ctrl vs ctrl/OA</t>
  </si>
  <si>
    <t>% time swimming, 4 weeks, ctrl/ctrl vs ctrl/OA</t>
  </si>
  <si>
    <t>% time hiding, 12 weeks, ctrl/ctrl vs ctrl/OA</t>
  </si>
  <si>
    <t>Only included biologically relevant parent-offspring crosses (ctrl-ctrl, ctrl-CO2, CO2-CO2)</t>
  </si>
  <si>
    <t>% time hiding, 8 weeks, ctrl/ctrl vs ctrl/OA</t>
  </si>
  <si>
    <t>Provided in figure</t>
  </si>
  <si>
    <t>Added .0001 to zero values</t>
  </si>
  <si>
    <t>% time hiding, 4 weeks, ctrl/ctrl vs ctrl/OA</t>
  </si>
  <si>
    <t>IQR</t>
  </si>
  <si>
    <t>Tail beats</t>
  </si>
  <si>
    <t>Cephalopholis cyanostigma</t>
  </si>
  <si>
    <t>J Fish Biol</t>
  </si>
  <si>
    <t>Exposure to elevated carbon dioxide does not impair shortterm swimming behaviour or shelter-seeking in a predatory coral-reef fish</t>
  </si>
  <si>
    <t>Raby et al</t>
  </si>
  <si>
    <t>a80</t>
  </si>
  <si>
    <t>Opercular beats</t>
  </si>
  <si>
    <t>Time immobile</t>
  </si>
  <si>
    <t>Time to shelter</t>
  </si>
  <si>
    <t>Time to ocean floor</t>
  </si>
  <si>
    <t>SD calcualted from IQR assuming normal distribution: SD = IQR/1.35</t>
  </si>
  <si>
    <t>Immobile at surface</t>
  </si>
  <si>
    <t>Time spent freezing, w/ pred, 14 days</t>
  </si>
  <si>
    <t>Dicentrarchus labrax</t>
  </si>
  <si>
    <t>Near-future CO2 levels impair the olfactory system of a marine fish</t>
  </si>
  <si>
    <t>Porteus et al</t>
  </si>
  <si>
    <t>a79</t>
  </si>
  <si>
    <t>Time spent freezing, w/ pred, 7 days</t>
  </si>
  <si>
    <t>Time spent freezing, w/ pred, 2 days</t>
  </si>
  <si>
    <t>Time spent freezing, before pred, 7 days</t>
  </si>
  <si>
    <t>Time spent freezing, before pred, 2 days</t>
  </si>
  <si>
    <t>Baseline activity, 14 days</t>
  </si>
  <si>
    <t>Data obtained from supplementary data on Pangea: https://doi.pangaea.de/10.1594/PANGAEA.884670?format=html#download</t>
  </si>
  <si>
    <t>Baseline activity, 7 days</t>
  </si>
  <si>
    <t>Only considered baseline activity since "change in activity" can lead to both positive and negative values</t>
  </si>
  <si>
    <t>Baseline activity, 2 days</t>
  </si>
  <si>
    <t>Change feeding strikes, predator, low food, , ctrl/ctrl vs. CO2/CO2</t>
  </si>
  <si>
    <t>Amphiprion percula</t>
  </si>
  <si>
    <t>Mar Ecol Prog Ser</t>
  </si>
  <si>
    <t>Food ration does not influence the effect of elevated CO2 on antipredator behaviour of a reef fish</t>
  </si>
  <si>
    <t>McMahon et al</t>
  </si>
  <si>
    <t>a78</t>
  </si>
  <si>
    <t>Change feeding strikes, predator, high food, , ctrl/ctrl vs. CO2/CO2</t>
  </si>
  <si>
    <t>Change feeding strikes, predator, low food, , ctrl/ctrl vs. ctrl/CO2</t>
  </si>
  <si>
    <t>Change feeding strikes, predator, high food, , ctrl/ctrl vs. ctrl/CO2</t>
  </si>
  <si>
    <t>Change feeding strikes, seawater, low food, , ctrl/ctrl vs. CO2/CO2</t>
  </si>
  <si>
    <t>Change feeding strikes, seawater, high food, , ctrl/ctrl vs. CO2/CO2</t>
  </si>
  <si>
    <t>Change feeding strikes, seawater, low food, , ctrl/ctrl vs. ctrl/CO2</t>
  </si>
  <si>
    <t>Change feeding strikes, seawater, high food, , ctrl/ctrl vs. ctrl/CO2</t>
  </si>
  <si>
    <t>Average feeding strikes, low food, , ctrl/ctrl vs. CO2/CO2</t>
  </si>
  <si>
    <t>Average feeding strikes,high food, , ctrl/ctrl vs. CO2/CO2</t>
  </si>
  <si>
    <t>Average feeding strikes, low food, , ctrl/ctrl vs. ctrl/CO2</t>
  </si>
  <si>
    <t>Provided in figures</t>
  </si>
  <si>
    <t>Included both low and high food treatments</t>
  </si>
  <si>
    <t>Average feeding strikes,high food, ctrl/ctrl vs. ctrl/CO2</t>
  </si>
  <si>
    <t>Apparent looming threshold</t>
  </si>
  <si>
    <t>Prey</t>
  </si>
  <si>
    <t>Pseudochromis fuscus</t>
  </si>
  <si>
    <t>Proc R Soc B</t>
  </si>
  <si>
    <t>Effect of elevated CO2 and small boat noise on the kinematics of predator–prey interactions</t>
  </si>
  <si>
    <t>McCormick et al</t>
  </si>
  <si>
    <t>a77</t>
  </si>
  <si>
    <t>Attack speed</t>
  </si>
  <si>
    <t>Capture rate not included due to no variance associated with response variable</t>
  </si>
  <si>
    <t>Attack distance</t>
  </si>
  <si>
    <t>Considered ambient noise only</t>
  </si>
  <si>
    <t>Attack rate</t>
  </si>
  <si>
    <t>Absolute lateralization</t>
  </si>
  <si>
    <t>Argyrosomus regius</t>
  </si>
  <si>
    <t>Sci Tot Environ</t>
  </si>
  <si>
    <t>Differential behavioural responses to venlafaxine exposure route, warming and acidification in juvenile fish (Argyrosomus regius)</t>
  </si>
  <si>
    <t>Maulvault et al</t>
  </si>
  <si>
    <t>a76</t>
  </si>
  <si>
    <t>% time with shoal</t>
  </si>
  <si>
    <t>Kin</t>
  </si>
  <si>
    <t>Transistions toward shoal</t>
  </si>
  <si>
    <t>Latency to move toward shoal</t>
  </si>
  <si>
    <t>Time at top</t>
  </si>
  <si>
    <t>Compared Control with Acid treatments only</t>
  </si>
  <si>
    <t>Latency to top</t>
  </si>
  <si>
    <t>Time active</t>
  </si>
  <si>
    <t>Diversity</t>
  </si>
  <si>
    <t>Correlated Effects of Ocean Acidification and Warming on Behavioral and Metabolic Traits of a Large Pelagic Fish</t>
  </si>
  <si>
    <t>a75</t>
  </si>
  <si>
    <t>Time spent in inner zone</t>
  </si>
  <si>
    <t>Data collected from raw data file online: https://research.jcu.edu.au/researchdata/default/detail/ea99a41416524cd7e3ca82d709edff3d/</t>
  </si>
  <si>
    <t>Escape speed (average velocity)</t>
  </si>
  <si>
    <t>Escape distance (distance traveled)</t>
  </si>
  <si>
    <t>Risk taking (density-stndardized), predator</t>
  </si>
  <si>
    <t>Ecological complexity buffers the impacts of future climate on marine consumers</t>
  </si>
  <si>
    <t>Goldenberg et al</t>
  </si>
  <si>
    <t>a74</t>
  </si>
  <si>
    <t>Risk taking (density-stndardized), no predator</t>
  </si>
  <si>
    <t>Feeding activity</t>
  </si>
  <si>
    <t>Hunting success</t>
  </si>
  <si>
    <t>Multiple sense cue attraction</t>
  </si>
  <si>
    <t>Olfactory cue attraction</t>
  </si>
  <si>
    <t>Risk taking was standardized for density by dividing y-values by x-values for each data point; data relect means and vaiance of those data points</t>
  </si>
  <si>
    <t>Visual cue attraction</t>
  </si>
  <si>
    <t>Time in thigmotaxic zone, High CO2, 14 days, Fig S1</t>
  </si>
  <si>
    <t>Novel object</t>
  </si>
  <si>
    <t>Polar</t>
  </si>
  <si>
    <t>Trematomus bernacchii</t>
  </si>
  <si>
    <t>Antarctic emerald rockcod have the capacity to compensate for warming when uncoupled from CO2-acidification</t>
  </si>
  <si>
    <t>Davis et al</t>
  </si>
  <si>
    <t>a73</t>
  </si>
  <si>
    <t>Time in thigmotaxic zone, Mid CO2, 14 days, Fig S1</t>
  </si>
  <si>
    <t>Time in thigmotaxic zone, High CO2, 7 days, Fig S1</t>
  </si>
  <si>
    <t>Time in thigmotaxic zone, Mid CO2, 7 days, Fig S1</t>
  </si>
  <si>
    <t>% time in middle zone, High CO2, 14 days, Fig S2</t>
  </si>
  <si>
    <t>% time in middle zone, Mid CO2, 14 days, Fig S2</t>
  </si>
  <si>
    <t>% time in middle zone, High CO2, 7 days, Fig S2</t>
  </si>
  <si>
    <t>% time in middle zone, Mid CO2, 7 days, Fig S2</t>
  </si>
  <si>
    <t>% time in center zone, High CO2, 14 days, Fig S2</t>
  </si>
  <si>
    <t>% time in center zone, Mid CO2, 14 days, Fig S2</t>
  </si>
  <si>
    <t>% time in center zone, High CO2, 7 days, Fig S2</t>
  </si>
  <si>
    <t>% time in center zone, Mid CO2, 7 days, Fig S2</t>
  </si>
  <si>
    <t>Time in center zone, High CO2, 14 days, Fig S1</t>
  </si>
  <si>
    <t>Time in center zone, Mid CO2, 14 days, Fig S1</t>
  </si>
  <si>
    <t>Time in center zone, High CO2, 7 days, Fig S1</t>
  </si>
  <si>
    <t>Time in center zone, Mid CO2, 7 days, Fig S1</t>
  </si>
  <si>
    <t>Time active, High CO2, 14 days</t>
  </si>
  <si>
    <t>Time active, Mid CO2, 14 days</t>
  </si>
  <si>
    <t>Time active, High CO2, 7 days</t>
  </si>
  <si>
    <t>Data from Fig. 6 (novel object) not included because no variance associated with response variable</t>
  </si>
  <si>
    <t>Time active, Mid CO2, 7 days</t>
  </si>
  <si>
    <t>% time in dark zone, High CO2</t>
  </si>
  <si>
    <t>% time in dark zone, Mid CO2</t>
  </si>
  <si>
    <t xml:space="preserve">  </t>
  </si>
  <si>
    <t>Activity (lines crossed), 3 weeks, alarm cue</t>
  </si>
  <si>
    <t>Sebastes spp.</t>
  </si>
  <si>
    <t>Conserv Physiol</t>
  </si>
  <si>
    <t>Juvenile rockfish show resilience to CO2- acidification and hypoxia across multiple biological scales</t>
  </si>
  <si>
    <t>a72</t>
  </si>
  <si>
    <t>Activity (lines crossed), 1 week, alarm cue</t>
  </si>
  <si>
    <t>New area explored, 3 weeks, alarm cue</t>
  </si>
  <si>
    <t>New area explored, 1 week, alarm cue</t>
  </si>
  <si>
    <t>Activity (lines crossed), 3 weeks, seawater cue</t>
  </si>
  <si>
    <t>Activity (lines crossed), 1 week, seawater cue</t>
  </si>
  <si>
    <t>New area explored, 3 weeks, seawater cue</t>
  </si>
  <si>
    <t>Only assessed normoxic treatment</t>
  </si>
  <si>
    <t>New area explored, 1 week, seawater cue</t>
  </si>
  <si>
    <t>% time in CAC, contol fathers, LIRS (field), acute</t>
  </si>
  <si>
    <t>Evol Appl</t>
  </si>
  <si>
    <t>Heritability of behavioural tolerance to high CO2 in a coral reef fish is masked by nonadaptive phenotypic plasticity</t>
  </si>
  <si>
    <t>Welch &amp; Munday</t>
  </si>
  <si>
    <t>a71</t>
  </si>
  <si>
    <t>Considered acute and chronic exposure for MARFU (lab popl'n); data for fathers in high CO2 not included because no control group was provided</t>
  </si>
  <si>
    <t>% time in CAC, control fathers, MARFU (lab), chronic</t>
  </si>
  <si>
    <t>Data collected from raw data on Dryad; pooled across "Father time in CAC": https://datadryad.org/resource/doi:10.5061/dryad.dc068</t>
  </si>
  <si>
    <t>% time in CAC, control fathers, MARFU (lab), acute</t>
  </si>
  <si>
    <t>Change in swim distance, predator</t>
  </si>
  <si>
    <t>Behav Ecol &amp; Sociobiol</t>
  </si>
  <si>
    <t>Long-term exposure to elevated carbon dioxide does not alter activity levels of a coral reef fish in response to predator chemical cues</t>
  </si>
  <si>
    <t>Sundin et al</t>
  </si>
  <si>
    <t>a70</t>
  </si>
  <si>
    <t>Change in swim duration, predator</t>
  </si>
  <si>
    <t>NA</t>
  </si>
  <si>
    <t>Change in swim distance, sham</t>
  </si>
  <si>
    <t>Change in swim duration, sham</t>
  </si>
  <si>
    <t>Mean swimming distance</t>
  </si>
  <si>
    <t>Mean swimming duration</t>
  </si>
  <si>
    <t>Fanning, day 8</t>
  </si>
  <si>
    <t>Offspring (kin)</t>
  </si>
  <si>
    <t>Gasterosteus aculeatus</t>
  </si>
  <si>
    <t>Behav Ecol</t>
  </si>
  <si>
    <t>No effect of elevated carbon dioxide on reproductive behaviors in the three-spined stickleback</t>
  </si>
  <si>
    <t>a69</t>
  </si>
  <si>
    <t>Fanning, day 7</t>
  </si>
  <si>
    <t>Fanning, day 6</t>
  </si>
  <si>
    <t>Fanning, day 5</t>
  </si>
  <si>
    <t>Fanning, day 4</t>
  </si>
  <si>
    <t>Fanning, day 3</t>
  </si>
  <si>
    <t>Fanning, day 2</t>
  </si>
  <si>
    <t>Number of mating attempts</t>
  </si>
  <si>
    <t>Mate</t>
  </si>
  <si>
    <t>Number of bites at female</t>
  </si>
  <si>
    <t>Mating duration</t>
  </si>
  <si>
    <t>Latency until successful mating</t>
  </si>
  <si>
    <t>Latency until first mating attempt</t>
  </si>
  <si>
    <t># times gluing on nest, female free</t>
  </si>
  <si>
    <t># leads to nest, female free</t>
  </si>
  <si>
    <t>Time fanning, female free</t>
  </si>
  <si>
    <t>Time zig-zag, female free</t>
  </si>
  <si>
    <t># times gluing on nest, female in cylinder</t>
  </si>
  <si>
    <t>Mate + habitat</t>
  </si>
  <si>
    <t># leads to nest, female in cylinder</t>
  </si>
  <si>
    <t>Time fanning, female in cylinder</t>
  </si>
  <si>
    <t>Data (sample sizes, means, and variance) obtained from raw data in online supplement rather than figures</t>
  </si>
  <si>
    <t>Time zig-zag, female in cylinder</t>
  </si>
  <si>
    <t>Gadus morhua</t>
  </si>
  <si>
    <t>Impact of ocean warming and acidification on the behaviour of two co-occurring gadid species, Boreogadus saida and Gadus morhua, from Svalbard</t>
  </si>
  <si>
    <t>Schmidt et al</t>
  </si>
  <si>
    <t>a68</t>
  </si>
  <si>
    <t>Spontaneous activity</t>
  </si>
  <si>
    <t>Boreogadus saida</t>
  </si>
  <si>
    <t>Used control temperature only and absolute lateralization only</t>
  </si>
  <si>
    <t>Time to accept food</t>
  </si>
  <si>
    <t>Heterodontus portusjacksoni</t>
  </si>
  <si>
    <t>Oikos</t>
  </si>
  <si>
    <t>Antagonistic effects of ocean acidification and warming on hunting sharks</t>
  </si>
  <si>
    <t>Pistevos et al</t>
  </si>
  <si>
    <t>a67</t>
  </si>
  <si>
    <t>% feeding not used due to no variance associated with response variable</t>
  </si>
  <si>
    <t>Total distance</t>
  </si>
  <si>
    <t xml:space="preserve">Used control temperature only </t>
  </si>
  <si>
    <t>% time spent in prey zone</t>
  </si>
  <si>
    <t>% time in estuary cue</t>
  </si>
  <si>
    <t>Physical Seawater</t>
  </si>
  <si>
    <t>Oecologia</t>
  </si>
  <si>
    <t>Ocean acidification alters temperature and salinity preferences in larval fish</t>
  </si>
  <si>
    <t>a66</t>
  </si>
  <si>
    <t>% time in lower salinity water</t>
  </si>
  <si>
    <t>% time in warm water</t>
  </si>
  <si>
    <t>Fig 3, Inter-individual distance, oscillating</t>
  </si>
  <si>
    <t>Chromis punctipinnis</t>
  </si>
  <si>
    <t>CO2-induced ocean acidification does not affect individual or group behaviour in a temperate damselfish</t>
  </si>
  <si>
    <t>Kwan et al</t>
  </si>
  <si>
    <t>a65</t>
  </si>
  <si>
    <t>Fig 3, Inter-individual distance, stable</t>
  </si>
  <si>
    <t>Fig 3, Time near object, oscillating</t>
  </si>
  <si>
    <t>Novel object + kin</t>
  </si>
  <si>
    <t>Fig 3, Time near object, stable</t>
  </si>
  <si>
    <t>Fig 2, Inter-individual distance, oscillating</t>
  </si>
  <si>
    <t>Fig 2, Inter-individual distance, stable</t>
  </si>
  <si>
    <t>Fig 2, Time near walls, oscillating</t>
  </si>
  <si>
    <t>Fig 2, Time near walls, stable</t>
  </si>
  <si>
    <t>Data collected from raw data on Dryad: https://datadryad.org/resource/doi:10.5061/dryad.2m353/1</t>
  </si>
  <si>
    <t>Considered stable and oscillating CO2</t>
  </si>
  <si>
    <t>% time in cue, 1000 +- 300 uatm</t>
  </si>
  <si>
    <t>Diel CO2 cycles reduce severity of behavioural abnormalities in coral reef fish under ocean acidification</t>
  </si>
  <si>
    <t>Jarrold et al</t>
  </si>
  <si>
    <t>a64</t>
  </si>
  <si>
    <t>% time in cue, 1000 uatm</t>
  </si>
  <si>
    <t>% time in cue, Fig 2, 750 +- 300 uatm</t>
  </si>
  <si>
    <t>% time in cue, Fig 2, 750 uatm</t>
  </si>
  <si>
    <t>Absolute lateralization, Fig 2, 1000 +- 300 uatm</t>
  </si>
  <si>
    <t>Absolute lateralization, Fig 2, 1000 uatm</t>
  </si>
  <si>
    <t>Absolute lateralization, Fig 2, 700 +- 300 uatm</t>
  </si>
  <si>
    <t>Absolute lateralization, Fig 2, 750 uatm</t>
  </si>
  <si>
    <t>% time in cue, Fig 1, 1000 +- 500 uatm</t>
  </si>
  <si>
    <t>% time in cue, Fig 1, 1000 +- 300 uatm</t>
  </si>
  <si>
    <t>% time in cue, Fig 1, 1000 uatm</t>
  </si>
  <si>
    <t>Absolute lateralization, Fig 1, 1000 +- 500 uatm</t>
  </si>
  <si>
    <t>Absolute lateralization, Fig 1, 1000 +- 300 uatm</t>
  </si>
  <si>
    <t>Provided in figure captions</t>
  </si>
  <si>
    <t>Considered both stable and variable treatments</t>
  </si>
  <si>
    <t xml:space="preserve">Absolute lateralization, Fig 1, 1000 uatm </t>
  </si>
  <si>
    <t>Predation rate</t>
  </si>
  <si>
    <t>Favonigobius lateralis</t>
  </si>
  <si>
    <t>Boosted food web productivity through ocean acidification collapses under warming</t>
  </si>
  <si>
    <t>a63</t>
  </si>
  <si>
    <t>Food search activity, presence</t>
  </si>
  <si>
    <t>Food search activity, absence</t>
  </si>
  <si>
    <t>Boldness, high risk</t>
  </si>
  <si>
    <t>Prey+ Predator</t>
  </si>
  <si>
    <t>Pomacentrus amboinensis</t>
  </si>
  <si>
    <t>Integr Comp Biol</t>
  </si>
  <si>
    <t>Predation in High CO2 Waters: Prey Fish from High-Risk Environments are Less Susceptible to Ocean Acidification</t>
  </si>
  <si>
    <t xml:space="preserve">Ferrari et al </t>
  </si>
  <si>
    <t>a62</t>
  </si>
  <si>
    <t>Boldness, low risk</t>
  </si>
  <si>
    <t>Distance ventured, high risk</t>
  </si>
  <si>
    <t>Distance ventured, low risk</t>
  </si>
  <si>
    <t>Feeding strikes, high risk</t>
  </si>
  <si>
    <t>Considered both risk treatments</t>
  </si>
  <si>
    <t>Feeding strikes, low risk</t>
  </si>
  <si>
    <t>prop time in predator cue, Fig 4</t>
  </si>
  <si>
    <t>Symphodus ocellatus</t>
  </si>
  <si>
    <t>Mar Env Res</t>
  </si>
  <si>
    <t>Ocean acidification does not impair predator recognition but increases juvenile growth in a temperate wrasse off CO2 seeps</t>
  </si>
  <si>
    <t>Cattano et al</t>
  </si>
  <si>
    <t>a61</t>
  </si>
  <si>
    <t>% time in predator cue, Fig 3</t>
  </si>
  <si>
    <t>% time in offshore recording, Fig 5</t>
  </si>
  <si>
    <t>Pomatoschistus pictus</t>
  </si>
  <si>
    <t>Painted Goby Larvae under High-CO2 Fail to Recognize Reef Sounds</t>
  </si>
  <si>
    <t>Castro et al</t>
  </si>
  <si>
    <t>a60</t>
  </si>
  <si>
    <t>% time in reef recording, Fig 4</t>
  </si>
  <si>
    <t>% time in reef recording, Fig 3</t>
  </si>
  <si>
    <t>Warming has a greater effect than elevated CO2 on predator–prey interactions in coral reef fish</t>
  </si>
  <si>
    <t>Allan et al</t>
  </si>
  <si>
    <t>a59</t>
  </si>
  <si>
    <t>Reaction distance</t>
  </si>
  <si>
    <t>Pomacentrus wardi</t>
  </si>
  <si>
    <t>Capture Success and Direction Turned not used due to no variance associated with response variable</t>
  </si>
  <si>
    <t>% time in predator cue</t>
  </si>
  <si>
    <t>Ctenolabrus rupestris</t>
  </si>
  <si>
    <t>9–28 d of exposure to elevated pCO2 reduces avoidance of predator odour but had no effect on behavioural lateralization or swimming activity in a temperate wrasse (Ctenolabrus rupestris)</t>
  </si>
  <si>
    <t>a58</t>
  </si>
  <si>
    <t>% time in prey cue</t>
  </si>
  <si>
    <t>Swimming distance</t>
  </si>
  <si>
    <t>Prop time swimming</t>
  </si>
  <si>
    <t>Absolute lateralization, 21 days, control water</t>
  </si>
  <si>
    <t>Provided in figure captions for all other data</t>
  </si>
  <si>
    <t>Data for % time in cue are pooled across pre- and post-switch times</t>
  </si>
  <si>
    <t>Absolute lateralization, 19 days, acclimation water</t>
  </si>
  <si>
    <t>Data for metrics other than lateralization are means and SD for individual time points (mins)</t>
  </si>
  <si>
    <t>Absolute lateralization, 9 days acclimation water</t>
  </si>
  <si>
    <t>Swim speed</t>
  </si>
  <si>
    <t>Atherina presbyter</t>
  </si>
  <si>
    <t>Effects of ocean acidification on the swimming ability, development and biochemical responses of sand smelt larvae</t>
  </si>
  <si>
    <t>Silva et al</t>
  </si>
  <si>
    <t>a57</t>
  </si>
  <si>
    <t>Used swim speed (um/s) from raw data on Pangea (https://doi.org/10.1594/PANGAEA.863138), not Ucrit reported in paper</t>
  </si>
  <si>
    <t>Time in simple habitat</t>
  </si>
  <si>
    <t>Solea senegalensis</t>
  </si>
  <si>
    <t>Habitat selection disruption and lateralization impairment of cryptic flatfish in a warm, acid, and contaminated ocean</t>
  </si>
  <si>
    <t>Sampaio et al</t>
  </si>
  <si>
    <t>a56</t>
  </si>
  <si>
    <t>Used absolute lateralization only; compared Ctrl to CO2 only</t>
  </si>
  <si>
    <t>% time in loud chamber sections, ctrl-ctrl vs co2-co2</t>
  </si>
  <si>
    <t>Argyrosomus japonicus</t>
  </si>
  <si>
    <t>Lost at sea: ocean acidification undermines larval fish orientation via altered hearing and marine soundscape modification</t>
  </si>
  <si>
    <t>a55</t>
  </si>
  <si>
    <t>% time in loud chamber sections, high co2 soundscapoe</t>
  </si>
  <si>
    <t>% time in loud chamber sections, ctrl soundscape</t>
  </si>
  <si>
    <t>Spin %</t>
  </si>
  <si>
    <t>Clim Change</t>
  </si>
  <si>
    <t>Foraging behaviour, swimming performance and malformations of early stages of commercially important fishes under ocean acidification and warming</t>
  </si>
  <si>
    <t>Pimentel et al</t>
  </si>
  <si>
    <t>a54</t>
  </si>
  <si>
    <t>Sparus aurata</t>
  </si>
  <si>
    <t>Capture %</t>
  </si>
  <si>
    <t>Attack %</t>
  </si>
  <si>
    <t>Added 0.0001 to 0 values</t>
  </si>
  <si>
    <t>Time swimming</t>
  </si>
  <si>
    <t>Used control temperature (T1) only</t>
  </si>
  <si>
    <t>Maximum acceleration (Amax)</t>
  </si>
  <si>
    <t>Engraulis japonicus</t>
  </si>
  <si>
    <t>Fish Sci</t>
  </si>
  <si>
    <t>Escape responses of the Japanese anchovy Engraulis japonicus under elevated temperature and CO2 conditions</t>
  </si>
  <si>
    <t>Nasuchon et al</t>
  </si>
  <si>
    <t>a53</t>
  </si>
  <si>
    <t>Maximum velocity (Vmax)</t>
  </si>
  <si>
    <t>Cumulative distance (D)</t>
  </si>
  <si>
    <t>Turning rate</t>
  </si>
  <si>
    <t>s2 duration</t>
  </si>
  <si>
    <t>s1 duration</t>
  </si>
  <si>
    <t>Orientation and direction metrics not included due to nature of data (i.e., diectio/position data; Table 2); % response type also not included because no variance associated with this response variable</t>
  </si>
  <si>
    <t>Startle distance, turf algae/rock</t>
  </si>
  <si>
    <t>Forsterygion lapillum</t>
  </si>
  <si>
    <t>Ocean acidification alters fish populations indirectly through habitat modification</t>
  </si>
  <si>
    <t>Nagelkerken et al</t>
  </si>
  <si>
    <t>a52</t>
  </si>
  <si>
    <t>Startle distance, bare</t>
  </si>
  <si>
    <t>Jump distance, turf algae/rock</t>
  </si>
  <si>
    <t>Jump distance, bare</t>
  </si>
  <si>
    <t>Escape speed, turf algae/rock</t>
  </si>
  <si>
    <t xml:space="preserve">Escape speed, bare </t>
  </si>
  <si>
    <t>Startle distance, turf algae</t>
  </si>
  <si>
    <t>Gobius bucchichi</t>
  </si>
  <si>
    <t>Jump distance, turf algae</t>
  </si>
  <si>
    <t>Escape speed, turf algae</t>
  </si>
  <si>
    <t>Activity (turns per min), group, 1000 uatm</t>
  </si>
  <si>
    <t>Chromis viridis</t>
  </si>
  <si>
    <t>Effect of elevated carbon dioxide on shoal familiarity and metabolism in a coral reef fish</t>
  </si>
  <si>
    <t>Nadler et al</t>
  </si>
  <si>
    <t>a51</t>
  </si>
  <si>
    <t>Activity (turns per min), group, 750 uatm</t>
  </si>
  <si>
    <t>Activity (turns per min), alone, 1000 uatm</t>
  </si>
  <si>
    <t>Activity (turns per min), alone, 750 uatm</t>
  </si>
  <si>
    <t>Activity (shoal visits), 1000 uatm</t>
  </si>
  <si>
    <t>Activity (shoal visits), 700 uatm</t>
  </si>
  <si>
    <t>Prop time spent w/ shoal, 1000 uatm, unfamiliar</t>
  </si>
  <si>
    <t>Prop time spent w/ shoal, 750 uatm, unfamiliar</t>
  </si>
  <si>
    <t>Prop time spent w/ shoal, 1000 uatm, familiar</t>
  </si>
  <si>
    <t>Initial shoal choice' not icluded because no variance associated with response variable</t>
  </si>
  <si>
    <t>Prop time spent w/ shoal, 750 uatm, familiar</t>
  </si>
  <si>
    <t>Number of line crosses, 1700 uatm</t>
  </si>
  <si>
    <t>Effects of elevated CO2 on early life history development of the yellowtail kingfish, Seriola lalandi, a large pelagic fish</t>
  </si>
  <si>
    <t>Munday et al</t>
  </si>
  <si>
    <t>a50</t>
  </si>
  <si>
    <t>Data not provided for many behaviours (escape distance, escape duration, phototaxis)</t>
  </si>
  <si>
    <t>Number of line crosses, 880 uatm</t>
  </si>
  <si>
    <t>Maximum speed</t>
  </si>
  <si>
    <t>PeerJ</t>
  </si>
  <si>
    <t>Effects of elevated CO2 on predator avoidance behaviour by reef fishes is not altered by experimental test water</t>
  </si>
  <si>
    <t>a49</t>
  </si>
  <si>
    <t>Did not include gabazine treatment</t>
  </si>
  <si>
    <t>Escape latency</t>
  </si>
  <si>
    <t>Compared ctrl-ctrl and CO2-CO2 treatments only</t>
  </si>
  <si>
    <t>Number of chasing events per min</t>
  </si>
  <si>
    <t>Ocean acidification affects fish spawning but not paternity at CO2 seeps</t>
  </si>
  <si>
    <t>Milazzo et al</t>
  </si>
  <si>
    <t>a48</t>
  </si>
  <si>
    <t>Time spent courting</t>
  </si>
  <si>
    <t>Absolute lateralization, Run 2, sham, Fig 5</t>
  </si>
  <si>
    <t>Behavioural lateralization and shoaling cohesion of fish larvae altered under ocean acidification</t>
  </si>
  <si>
    <t>Lopes et al</t>
  </si>
  <si>
    <t>a47</t>
  </si>
  <si>
    <t>Absolute lateralization, Run 1, sham, Fig 5</t>
  </si>
  <si>
    <t>Absolute lateralization, 21 days, Fig 4</t>
  </si>
  <si>
    <t>Absolute lateralization, 7 days, Fig 4</t>
  </si>
  <si>
    <t>Clark-Evans Index, 21 days</t>
  </si>
  <si>
    <t>Clark-Evans Index, 7 days</t>
  </si>
  <si>
    <t>Nearest neighbour distance, 21 days</t>
  </si>
  <si>
    <t>Nearest neighbour distance, 7 days</t>
  </si>
  <si>
    <t>Used treatment without gabazine only</t>
  </si>
  <si>
    <t>Swimming speed, 21 days</t>
  </si>
  <si>
    <t>Provided in Table 2</t>
  </si>
  <si>
    <t>Only included absolute lateralization</t>
  </si>
  <si>
    <t>Swimming speed, 7 days</t>
  </si>
  <si>
    <t>% time in CAC</t>
  </si>
  <si>
    <t>Altered brain ion gradients following compensation for elevated CO2 are linked to behavioural alterations in a coral reef fish</t>
  </si>
  <si>
    <t>Heuer et al</t>
  </si>
  <si>
    <t>a46</t>
  </si>
  <si>
    <t>SD calcualted from IQR assuming normal distribution: SD = IQR/1.35; Only used boldness because PC (response variable) for sociability and activiy spanned positive and negative values and cannot calculate lnRR</t>
  </si>
  <si>
    <t>Boldness</t>
  </si>
  <si>
    <t>European sea bass show behavioural resilience to near-future ocean acidification</t>
  </si>
  <si>
    <t>Duteil et al</t>
  </si>
  <si>
    <t>a45</t>
  </si>
  <si>
    <t>Time to emergence</t>
  </si>
  <si>
    <t>Ocean acidification boosts larval fish development but reduces the window of opportunity for successful settlement</t>
  </si>
  <si>
    <t>a44</t>
  </si>
  <si>
    <t>% time in shelter</t>
  </si>
  <si>
    <t>Swimming velocity, 25-28 days</t>
  </si>
  <si>
    <t>Swimming velocity, 22-24 days</t>
  </si>
  <si>
    <t>Swimming velocity, 19-21 days</t>
  </si>
  <si>
    <t>Swimming velocity, 16-18days</t>
  </si>
  <si>
    <t>Swimming velocity, 13-15 days</t>
  </si>
  <si>
    <t>% time close to speaker, 25-28 days</t>
  </si>
  <si>
    <t>% time close to speaker, 22-24 days</t>
  </si>
  <si>
    <t>% time close to speaker, 19-21 days</t>
  </si>
  <si>
    <t>% time close to speaker, 16-18days</t>
  </si>
  <si>
    <t>Proportion of fish emerging from shelter not used because no variance associated with response variable</t>
  </si>
  <si>
    <t>% time close to speaker, 13-15 days</t>
  </si>
  <si>
    <t>Search time to locate food</t>
  </si>
  <si>
    <t>Ocean acidification and global warming impair shark hunting behaviour and growth</t>
  </si>
  <si>
    <t>a43</t>
  </si>
  <si>
    <t>Food consumption rate</t>
  </si>
  <si>
    <t>95%CI</t>
  </si>
  <si>
    <t>% time OT post attack, day 20</t>
  </si>
  <si>
    <t>Mimicked predator</t>
  </si>
  <si>
    <t>Mar Freshw Res</t>
  </si>
  <si>
    <t>Behavioural responses to simulated bird attacks in marine three-spined sticklebacks after exposure to high CO2 levels</t>
  </si>
  <si>
    <t>Naslund et al</t>
  </si>
  <si>
    <t>a42</t>
  </si>
  <si>
    <t>% time OT, pre attack, day 20</t>
  </si>
  <si>
    <t>% time OB post attack, day 20</t>
  </si>
  <si>
    <t>% time OB, pre attack, day 20</t>
  </si>
  <si>
    <t>% time HT post attack, day 20</t>
  </si>
  <si>
    <t>% time HT, pre attack, day 20</t>
  </si>
  <si>
    <t>% time HB post attack, day 20</t>
  </si>
  <si>
    <t>% time HB, pre attack, day 20</t>
  </si>
  <si>
    <t>% time OT post attack, day 10</t>
  </si>
  <si>
    <t>% time OT, pre attack, day 10</t>
  </si>
  <si>
    <t>% time OB post attack, day 10</t>
  </si>
  <si>
    <t>% time OB, pre attack, day 10</t>
  </si>
  <si>
    <t>% time HT post attack, day 10</t>
  </si>
  <si>
    <t>% time HT, pre attack, day 10</t>
  </si>
  <si>
    <t>% time HB post attack, day 10</t>
  </si>
  <si>
    <t>% time HB, pre attack, day 10</t>
  </si>
  <si>
    <t>Freezing duration, Day 20</t>
  </si>
  <si>
    <t>Time to freeze, Day 20</t>
  </si>
  <si>
    <t>For all other data, SD calculated from 95% CI as follows: SD = (95%CI/13.92)*sqrt(n)</t>
  </si>
  <si>
    <t>Freezing duration, Day 10</t>
  </si>
  <si>
    <t>Provided in Table 1</t>
  </si>
  <si>
    <t>For absolute lateralization, SD calcualted from IQR assuming normal distribution: SD = IQR/1.35</t>
  </si>
  <si>
    <t>Time to freeze, Day 10</t>
  </si>
  <si>
    <t>S-posture (foarging behavior), High CO2</t>
  </si>
  <si>
    <t>J Exp Mar Biol Ecol</t>
  </si>
  <si>
    <t>The swimming kinematics and foraging behavior of larval Atlantic herring (Clupea harengus L.) are unaffected by elevated pCO2</t>
  </si>
  <si>
    <t>a41</t>
  </si>
  <si>
    <t>S-posture (foarging behavior), Mid CO2</t>
  </si>
  <si>
    <t>The swimming kinematics and foraging behavior of larval Atlantic herring (Clupea harengus L.) are unaffected by elevated pCO3</t>
  </si>
  <si>
    <t>Stop duration, High CO2</t>
  </si>
  <si>
    <t>Stop duration, Mid CO2</t>
  </si>
  <si>
    <t>Move speed, High CO2</t>
  </si>
  <si>
    <t>Move speed, Mid CO2</t>
  </si>
  <si>
    <t>Move length, High CO2</t>
  </si>
  <si>
    <t>Move length, Mid CO2</t>
  </si>
  <si>
    <t>Sample size for S-posture was calculated from statistical reporting (total df = 72 + 3 treatments, total n = 75, 75/3 treatments, n = 25 per treatment)</t>
  </si>
  <si>
    <t>Move duration, High CO2</t>
  </si>
  <si>
    <t>Used average of replicates</t>
  </si>
  <si>
    <t>Move duration, Mid CO2</t>
  </si>
  <si>
    <t xml:space="preserve">Absolute lateralization, 50 days </t>
  </si>
  <si>
    <t>3,46</t>
  </si>
  <si>
    <t xml:space="preserve">Altered neurotransmitter function in CO2 exposed stickleback (Gasterosteus aculeatus): a temperate model species for ocean acidification research </t>
  </si>
  <si>
    <t>Lai et al</t>
  </si>
  <si>
    <t>a40</t>
  </si>
  <si>
    <t>Used 'Before Gabazine' treatment only for 50 days</t>
  </si>
  <si>
    <t xml:space="preserve">Absolute lateralization, 40 days </t>
  </si>
  <si>
    <t>Front Zool</t>
  </si>
  <si>
    <t>Juvenile Atlantic cod behavior appears robust to near-future CO2 levels</t>
  </si>
  <si>
    <t>Jutfelt &amp; Hedgarde</t>
  </si>
  <si>
    <t>a39</t>
  </si>
  <si>
    <t>Seconds before emergence</t>
  </si>
  <si>
    <t>Lines crossed per minute</t>
  </si>
  <si>
    <t>Activity, High CO2</t>
  </si>
  <si>
    <t>Hemiscyllium ocellatum</t>
  </si>
  <si>
    <t>Foraging behaviour of the epaulette shark Hemiscyllium ocellatum is not affected by elevated CO2</t>
  </si>
  <si>
    <t>Heinrich et al</t>
  </si>
  <si>
    <t>a38</t>
  </si>
  <si>
    <t>Activity, Mid CO2</t>
  </si>
  <si>
    <t>Time to shelter, High CO2</t>
  </si>
  <si>
    <t>Time to shelter, Mid CO2</t>
  </si>
  <si>
    <t>Total activity (line crosses), High CO2</t>
  </si>
  <si>
    <t>Total activity (line crosses), Mid CO2</t>
  </si>
  <si>
    <t>Activity shelter food, High Co2</t>
  </si>
  <si>
    <t>Activity shelter food, Mid CO2</t>
  </si>
  <si>
    <t>Latency to first bite, High CO2</t>
  </si>
  <si>
    <t>Latency to first bite, Mid CO2</t>
  </si>
  <si>
    <t>Time outside shelter, High CO2</t>
  </si>
  <si>
    <t>Data collected from raw data file on Pangea: https://doi.pangaea.de/10.1594/PANGAEA.848868?format=html#download</t>
  </si>
  <si>
    <t>Time outside shelter, Mid CO2</t>
  </si>
  <si>
    <t>Sample size for selectivity was estimated as: 31/2 = 15.5 (rounded to 16)</t>
  </si>
  <si>
    <t>Selectivity for prey 2</t>
  </si>
  <si>
    <t>Interactive effects of ocean acidification and rising sea temperatures alter predation rate and predator in reef fish communities selectivity</t>
  </si>
  <si>
    <t>a37</t>
  </si>
  <si>
    <t>Sample size for predation rate was estimated as: 35/2 = 17.5 (rounded to 18)</t>
  </si>
  <si>
    <t>Selectivity for prey 1</t>
  </si>
  <si>
    <t>Obtained from degrees of freedom statistical reporting. We added the number of treatments to the total degrees of freedom (i.e., df2 for reported test stats) and then divided that by the number of treatments to get the sample size for each treatment; we rounded all decimal values up to be conservative</t>
  </si>
  <si>
    <t>Used ambient temperature only</t>
  </si>
  <si>
    <t>% swimming</t>
  </si>
  <si>
    <t>Hippocampus guttulatus </t>
  </si>
  <si>
    <t>Seahorses under a changing ocean: the impact of warming and acidification on the behaviour and physiology of a poor-swimming bony-armoured fish </t>
  </si>
  <si>
    <t>Faliero et al</t>
  </si>
  <si>
    <t>a36</t>
  </si>
  <si>
    <t>% feeding</t>
  </si>
  <si>
    <t>% activity</t>
  </si>
  <si>
    <t>% swinging</t>
  </si>
  <si>
    <t>% inactive</t>
  </si>
  <si>
    <t>% resting</t>
  </si>
  <si>
    <t>Used control temperature (18) only</t>
  </si>
  <si>
    <t>Feed intake</t>
  </si>
  <si>
    <t>% time in cue, High CO2, non-preferred side</t>
  </si>
  <si>
    <t>Mustelus canis</t>
  </si>
  <si>
    <t>Odor tracking in sharks is reduced under future ocean acidification conditions</t>
  </si>
  <si>
    <t>Dixson et al</t>
  </si>
  <si>
    <t>a35</t>
  </si>
  <si>
    <t>% time in cue, Mid CO2, non-preferred side</t>
  </si>
  <si>
    <t>% time in cue, High CO2, preferred side</t>
  </si>
  <si>
    <t>% time in cue, Mid CO2, preferred side</t>
  </si>
  <si>
    <t>Mean bites, High CO2, non-preferred side</t>
  </si>
  <si>
    <t>Mean bites, Mid CO2, non-preferred side</t>
  </si>
  <si>
    <t>Mean bites, High CO2, preferred side</t>
  </si>
  <si>
    <t>Mean bites, Mid CO2, preferred side</t>
  </si>
  <si>
    <t>Mean bumps, Mid CO2, non-preferred side</t>
  </si>
  <si>
    <t>Mean bumps, High CO2, preferred side</t>
  </si>
  <si>
    <t>Mean bumps, Mid CO2, preferred side</t>
  </si>
  <si>
    <t>Mean lines crossed, High CO2, seawater</t>
  </si>
  <si>
    <t>Mean lines crossed, Mid CO2, seawater</t>
  </si>
  <si>
    <t>Mean lines crossed, High CO2, non-preferred side</t>
  </si>
  <si>
    <t>Mean lines crossed, Mid CO2, non-preferred side</t>
  </si>
  <si>
    <t>Mean lines crossed, High CO2, preferred side</t>
  </si>
  <si>
    <t>Mean lines crossed, Mid CO2, preferred side</t>
  </si>
  <si>
    <t>% time in cue, High CO2</t>
  </si>
  <si>
    <t>% time in cue, Mid CO2</t>
  </si>
  <si>
    <t>Feeding rate, misc green algae</t>
  </si>
  <si>
    <t>Effects of “Reduced” and “Business-As-Usual” CO2 Emission Scenarios on the Algal Territories of the Damselfish Pomacentrus wardi (Pomacentridae)</t>
  </si>
  <si>
    <t>Bender et al</t>
  </si>
  <si>
    <t>a34</t>
  </si>
  <si>
    <t>Feeding rate, Derbesia fastigiata</t>
  </si>
  <si>
    <t>Feeding rate, Ulva</t>
  </si>
  <si>
    <t>Feeding rate, Cladophora</t>
  </si>
  <si>
    <t>Feeding rate, misc brown algae</t>
  </si>
  <si>
    <t>Feeding rate, Sphacelaria</t>
  </si>
  <si>
    <t>Feeding rate,Feldmannia mitchelliae</t>
  </si>
  <si>
    <t>Feeding rate, cyanobacteria eipphytic</t>
  </si>
  <si>
    <t>Feeding rate, cyanobacteria</t>
  </si>
  <si>
    <t>Feeding rate, calcifying red</t>
  </si>
  <si>
    <t>Feeding rate, Polysiphonia</t>
  </si>
  <si>
    <t>Feeding rate, Coelothrix irregularis</t>
  </si>
  <si>
    <t>Feeding rate, Hypnea</t>
  </si>
  <si>
    <t>Feeding rate, Laurencia</t>
  </si>
  <si>
    <t>Feeding rate, Centroceras</t>
  </si>
  <si>
    <t>Feeding rate, Ceramium</t>
  </si>
  <si>
    <t>Compared PD to A1F1 scenarios for each measure</t>
  </si>
  <si>
    <t>Feeding rate, Gelidiella</t>
  </si>
  <si>
    <t>Feeding rate, bare substrate</t>
  </si>
  <si>
    <t>Absolute lateralization, High CO2, high parents</t>
  </si>
  <si>
    <t>Effects of elevated CO2 on fish behaviour undiminished by transgenerational acclimation</t>
  </si>
  <si>
    <t>Welch et al</t>
  </si>
  <si>
    <t>a33</t>
  </si>
  <si>
    <t>Absolute lateralization, Mid CO2, high parents</t>
  </si>
  <si>
    <t>Absolute lateralization, High CO2, mid parents</t>
  </si>
  <si>
    <t>Absolute lateralization, Mid CO2, mid parents</t>
  </si>
  <si>
    <t>Absolute lateralization, High CO2, ctrl parents</t>
  </si>
  <si>
    <t>Absolute lateralization, Mid CO2, ctrl parents</t>
  </si>
  <si>
    <t>% time in cue, High CO2, high parents</t>
  </si>
  <si>
    <t>% time in cue, Mid CO2, high parents</t>
  </si>
  <si>
    <t>% time in cue, High CO2, mid parents</t>
  </si>
  <si>
    <t>% time in cue, Mid CO2, mid parents</t>
  </si>
  <si>
    <t>% time in cue, High CO2, ctrl parents</t>
  </si>
  <si>
    <t>Provided in supplementary material</t>
  </si>
  <si>
    <t>% time in cue, Mid CO2, ctrl parents</t>
  </si>
  <si>
    <t>Orientation frequency</t>
  </si>
  <si>
    <t>Coryphaena hippurus</t>
  </si>
  <si>
    <t>Impact of ocean acidification in the metabolism and swimming behavior of the dolphinfish (Coryphaena hippurus) early larvae</t>
  </si>
  <si>
    <t>a32</t>
  </si>
  <si>
    <t>% active</t>
  </si>
  <si>
    <t>Swimming duration</t>
  </si>
  <si>
    <t>Time to emerge from shelter</t>
  </si>
  <si>
    <t>Cheilodipterus quinquelineatus</t>
  </si>
  <si>
    <t>Behavioural impairment in reef fishes caused by ocean acidification at CO2 seeps</t>
  </si>
  <si>
    <t>a31</t>
  </si>
  <si>
    <t>Apogon cyanosoma</t>
  </si>
  <si>
    <t>Pomacentrus moluccensis</t>
  </si>
  <si>
    <t>Dascyllus aruanus</t>
  </si>
  <si>
    <t>Max distance from shelter</t>
  </si>
  <si>
    <t>Mean line crosses</t>
  </si>
  <si>
    <t>Mean % time in shelter</t>
  </si>
  <si>
    <t>% time in benthic control (Fig 1c)</t>
  </si>
  <si>
    <t>% time in control cue (Fig 1b)</t>
  </si>
  <si>
    <t>% time in predator cue (Fig 1a)</t>
  </si>
  <si>
    <t>Chose to calculate lnRR from grey bar groups in Figure 1 (arbitrarily chosen)</t>
  </si>
  <si>
    <t xml:space="preserve">Added .0001 to zero values </t>
  </si>
  <si>
    <t>Time near object</t>
  </si>
  <si>
    <t>Deep</t>
  </si>
  <si>
    <t>Sebastes diploproa</t>
  </si>
  <si>
    <t>CO2-induced ocean acidification increases anxiety in Rockfish via alteration of GABAA receptor functioning</t>
  </si>
  <si>
    <t>Hamilton et al</t>
  </si>
  <si>
    <t>a30</t>
  </si>
  <si>
    <t>% time in dark zone</t>
  </si>
  <si>
    <t>No. swimming events</t>
  </si>
  <si>
    <t>Scyliorhinus canicula</t>
  </si>
  <si>
    <t>Elevated carbon dioxide alters the plasma composition and behaviour of a shark</t>
  </si>
  <si>
    <t>Green &amp; Jutfelt</t>
  </si>
  <si>
    <t>a29</t>
  </si>
  <si>
    <t>Used control temp only</t>
  </si>
  <si>
    <t>PLOS One</t>
  </si>
  <si>
    <t>Shifting from Right to Left: The Combined Effect of Elevated CO2 and Temperature on Behavioural Lateralization in a Coral Reef Fish</t>
  </si>
  <si>
    <t>Domenici et al</t>
  </si>
  <si>
    <t>a28</t>
  </si>
  <si>
    <t>Prop change feeding strikes, Day 5, predator</t>
  </si>
  <si>
    <t>Impaired learning of predators and lower prey survival under elevated CO2: a consequence of neurotransmitter interference</t>
  </si>
  <si>
    <t>Chivers et al</t>
  </si>
  <si>
    <t>a27</t>
  </si>
  <si>
    <t>Prop change line crosses, Day 5, predator</t>
  </si>
  <si>
    <t>Prop change feeding strikes, Day 5, sham</t>
  </si>
  <si>
    <t>Prop change line crosses, Day 5, sham</t>
  </si>
  <si>
    <t>Prop change feeding strikes, Day 1, predator</t>
  </si>
  <si>
    <t>Prop change line crosses, Day 1, predator</t>
  </si>
  <si>
    <t>Prop change feeding strikes, Day 1, sham</t>
  </si>
  <si>
    <t>Used 'No Gabazine' treatment only</t>
  </si>
  <si>
    <t>Prop change line crosses, Day 1, sham</t>
  </si>
  <si>
    <t>Mean velocity, 1460 uatm</t>
  </si>
  <si>
    <t>Effects of ocean acidification on the larvae of a high-value pelagic fisheries species, mahi-mahi Coryphaena hippurus</t>
  </si>
  <si>
    <t>Bignami et al</t>
  </si>
  <si>
    <t>a26</t>
  </si>
  <si>
    <t>Mean velocity, 770 uatm</t>
  </si>
  <si>
    <t>Max velocity, 1460 uatm</t>
  </si>
  <si>
    <t>Max velocity, 770 uatm</t>
  </si>
  <si>
    <t>Response latency, high-high</t>
  </si>
  <si>
    <t>Amphiprion melanopus</t>
  </si>
  <si>
    <t>Parental effects improve escape performance of juvenile reef fish in a high-CO2 world</t>
  </si>
  <si>
    <t>a25</t>
  </si>
  <si>
    <t>Response latency, ctrl-high</t>
  </si>
  <si>
    <t>Response duration, high-high</t>
  </si>
  <si>
    <t>Response duration, ctrl-high</t>
  </si>
  <si>
    <t>Maximum speed, high-high</t>
  </si>
  <si>
    <t>Maximum speed, ctrl-high</t>
  </si>
  <si>
    <t>Mean speed, high-high</t>
  </si>
  <si>
    <t>Mean speed, ctrl-high</t>
  </si>
  <si>
    <t>Response distance, high-high</t>
  </si>
  <si>
    <t>Panel (f) not included due to no variance in the response variable and type of data (i.e., directionality)</t>
  </si>
  <si>
    <t>Response distance, ctrl-high</t>
  </si>
  <si>
    <t>Emergence time from hiding, 960 uatm</t>
  </si>
  <si>
    <t>Plectropomus leopardus</t>
  </si>
  <si>
    <t>Elevated CO2 affects the behavior of an ecologically and economically important coral reef fish</t>
  </si>
  <si>
    <t>a24</t>
  </si>
  <si>
    <t>Emergence time from hiding, 700 uatm</t>
  </si>
  <si>
    <t>Emergence time from hiding, 570 uatm</t>
  </si>
  <si>
    <t>Distance from shelter, 960 uatm</t>
  </si>
  <si>
    <t>Distance from shelter, 700 uatm</t>
  </si>
  <si>
    <t>Distance from shelter, 570 uatm</t>
  </si>
  <si>
    <t>Mean line crosses, 960 uatm</t>
  </si>
  <si>
    <t>Mean line crosses, 700 uatm</t>
  </si>
  <si>
    <t>Mean line crosses, 570 uatm</t>
  </si>
  <si>
    <t>% time hiding, 960 uatm</t>
  </si>
  <si>
    <t>% time hiding, 700 uatm</t>
  </si>
  <si>
    <t>% time hiding, 570 uatm</t>
  </si>
  <si>
    <t>% time in cue, 960 uatm, Day 28</t>
  </si>
  <si>
    <t>% time in cue, 700 uatm, Day 28</t>
  </si>
  <si>
    <t>% time in cue, 570 uatm, Day 28</t>
  </si>
  <si>
    <t>% time in cue, 960 uatm, Day 4</t>
  </si>
  <si>
    <t>% time in cue, 700 uatm, Day 4</t>
  </si>
  <si>
    <t>% time in cue, 570 uatm, Day 4</t>
  </si>
  <si>
    <t>Height rank</t>
  </si>
  <si>
    <t>Ocean acidification reverses competition for space as habitats degrade</t>
  </si>
  <si>
    <t>a23</t>
  </si>
  <si>
    <t>Used unbleached treatment only</t>
  </si>
  <si>
    <t>Distance ventured from shelter</t>
  </si>
  <si>
    <t>Aggression index not included in analysis because lnRR cannot be calculated when + and - values are present and it is not possible to back-calculate to raw values from the available information.</t>
  </si>
  <si>
    <t>Number of bobbing events, combo</t>
  </si>
  <si>
    <t>Ecol Evol</t>
  </si>
  <si>
    <t>Ocean acidification and responses to predators: can sensory redundancy reduce the apparent impacts of elevated CO2 on fish?</t>
  </si>
  <si>
    <t>a22</t>
  </si>
  <si>
    <t>Number of bobbing events, predator</t>
  </si>
  <si>
    <t>Number of bobbing events, skin extract</t>
  </si>
  <si>
    <t>Mean change shelter use, combo, Fig3</t>
  </si>
  <si>
    <t>Mean change shelter use, predator, Fig3</t>
  </si>
  <si>
    <t>Mean change shelter use, skin, Fig3</t>
  </si>
  <si>
    <t>Mean change activity, combo, Fig3</t>
  </si>
  <si>
    <t>Mean change activity, predator, Fig3</t>
  </si>
  <si>
    <t>Mean change activity, skin, Fig3</t>
  </si>
  <si>
    <t>Mean change bite rate, combo, Fig3</t>
  </si>
  <si>
    <t>Mean change bite rate, predator, Fig3</t>
  </si>
  <si>
    <t>Mean change bite rate, skin, Fig3</t>
  </si>
  <si>
    <t>Mean change shelter use, empty bag, Fig2</t>
  </si>
  <si>
    <t>Mean change shelter use, goby, Fig2</t>
  </si>
  <si>
    <t>Mean change shelter use, predator, Fig2</t>
  </si>
  <si>
    <t>Mean change activity, empty bag, Fig2</t>
  </si>
  <si>
    <t>Mean change activity, goby, Fig2</t>
  </si>
  <si>
    <t>Mean change activity, predator, Fig2</t>
  </si>
  <si>
    <t>Mean change bite rate, empty bag, Fig2</t>
  </si>
  <si>
    <t>Mean change bite rate, goby, Fig2</t>
  </si>
  <si>
    <t>Mean change bite rate, predator, Fig2</t>
  </si>
  <si>
    <t>Mean change in shelter use, saltwater control, Fig1</t>
  </si>
  <si>
    <t>Mean change in shelter use, heterospecific skin, Fig1</t>
  </si>
  <si>
    <t>Mean change in shelter use, conspecific skin, Fig1</t>
  </si>
  <si>
    <t>Mean change activity, saltwater control, Fig1</t>
  </si>
  <si>
    <t>Mean change activity, heterospecific skin, Fig1</t>
  </si>
  <si>
    <t>Mean change activity, conspecific skin, Fig1</t>
  </si>
  <si>
    <t>Mean change bite rate, saltwater control, Fig1</t>
  </si>
  <si>
    <t>Mean change bite rate, heterospecific skin, Fig1</t>
  </si>
  <si>
    <t>Mean change bite rate, conspecific skin, Fig1</t>
  </si>
  <si>
    <t>Escape time 40 days</t>
  </si>
  <si>
    <t>Behavioural Disturbances in a Temperate Fish Exposed to Sustained High-CO2 Levels</t>
  </si>
  <si>
    <t>Jutfelt et al</t>
  </si>
  <si>
    <t>a21</t>
  </si>
  <si>
    <t>Escape time 20 days</t>
  </si>
  <si>
    <t>Time spent investigating</t>
  </si>
  <si>
    <t>Absolute lateralization 40 days</t>
  </si>
  <si>
    <t>Absolute lateralization 20 days</t>
  </si>
  <si>
    <t>% time in control water (vs. predator cue)</t>
  </si>
  <si>
    <t>Atlantic cod actively avoid CO2 and predator odour, even after long-term CO2 exposure</t>
  </si>
  <si>
    <t>a20</t>
  </si>
  <si>
    <t>% time in control water (vs. CO2 water)</t>
  </si>
  <si>
    <t>Swim time</t>
  </si>
  <si>
    <t>Elevated CO 2 affects embryonic development and larval phototaxis in a temperate marine fish</t>
  </si>
  <si>
    <t>Forsgen et al</t>
  </si>
  <si>
    <t>a19</t>
  </si>
  <si>
    <t>Phototaxis</t>
  </si>
  <si>
    <t>Max speed, High CO2, olfactory stimulation</t>
  </si>
  <si>
    <t>Rachycentron canadum</t>
  </si>
  <si>
    <t>Response to ocean acidification in larvae of a large tropical marine fish, Rachycentron canadum</t>
  </si>
  <si>
    <t>a18</t>
  </si>
  <si>
    <t>Max speed, Mid CO2, olfactory stimulation</t>
  </si>
  <si>
    <t>Mean speed, High CO2, olfactory stimulation</t>
  </si>
  <si>
    <t>Mean speed, Mid CO2, olfactory stimulation</t>
  </si>
  <si>
    <t>Mean track length, High CO2, olfactory stimulation</t>
  </si>
  <si>
    <t>Mean track length, Mid CO2, olfactory stimulation</t>
  </si>
  <si>
    <t>Max speed, High CO2, routine</t>
  </si>
  <si>
    <t>Max speed, Mid CO2, routine</t>
  </si>
  <si>
    <t>Mean speed, High CO2, routine</t>
  </si>
  <si>
    <t>Mean speed, Mid CO2, routine</t>
  </si>
  <si>
    <t>Data collected from Table S3 in Supporting Information</t>
  </si>
  <si>
    <t>Mean track length, High CO2, routine</t>
  </si>
  <si>
    <t xml:space="preserve">Mean angle change and net-to-gross displacement not used due to nature of the data (lnRR cannot be confidently applied to angular changes) </t>
  </si>
  <si>
    <t>Mean track length, Mid CO2, routine</t>
  </si>
  <si>
    <t>Predator attack distance</t>
  </si>
  <si>
    <t>Elevated CO2 Affects Predator-Prey Interactions through Altered Performance</t>
  </si>
  <si>
    <t xml:space="preserve">Allan et al </t>
  </si>
  <si>
    <t>a17</t>
  </si>
  <si>
    <t>For predator-prey exposure treatments, used ctrl-ctrl vs. elevated-elevated only (most realistic in nature)</t>
  </si>
  <si>
    <t>Syngnathus typhle</t>
  </si>
  <si>
    <t>Ethology</t>
  </si>
  <si>
    <t>Altered Oceanic pH Impairs Mating Propensity in a Pipefish</t>
  </si>
  <si>
    <t>a16</t>
  </si>
  <si>
    <t>Line crosses (feeding), High CO2</t>
  </si>
  <si>
    <t>Interactive effects of elevated temperature and CO2 on foraging behavior of juvenile coral reef fish</t>
  </si>
  <si>
    <t>Nowicki et al</t>
  </si>
  <si>
    <t>a15</t>
  </si>
  <si>
    <t>Line crosses (feeding), Mid CO2</t>
  </si>
  <si>
    <t>Food strikes, High CO2</t>
  </si>
  <si>
    <t>Food strikes, Mid CO2</t>
  </si>
  <si>
    <t>Line crosses (routine), High CO2</t>
  </si>
  <si>
    <t>Used control temperature (28.5) only</t>
  </si>
  <si>
    <t>Line crosses (routine), Mid CO2</t>
  </si>
  <si>
    <t>Neopomacentrus azysron</t>
  </si>
  <si>
    <t>Nat Clim Chang</t>
  </si>
  <si>
    <t>Near-future carbon dioxide levels alter fish behaviour by interfering with neurotransmitter function</t>
  </si>
  <si>
    <t>Nilsson et al</t>
  </si>
  <si>
    <t>a14</t>
  </si>
  <si>
    <t>% time in cue, pred vs. non-pred</t>
  </si>
  <si>
    <t>Used before gabazine (Run 1) only</t>
  </si>
  <si>
    <t>% time in cue, pred vs. seawater</t>
  </si>
  <si>
    <t>Consumption rate, warm phase, point 3</t>
  </si>
  <si>
    <t>Theragra chalcogramma</t>
  </si>
  <si>
    <t>Resiliency of juvenile walleye pollock to projected levels of ocean acidification</t>
  </si>
  <si>
    <t>a13</t>
  </si>
  <si>
    <t>Consumption rate, warm phase, point 2</t>
  </si>
  <si>
    <t>Consumption rate, warm phase, point 1</t>
  </si>
  <si>
    <t>Consumption rate, cold phase, point 3</t>
  </si>
  <si>
    <t>Consumption rate, cold phase, point 2</t>
  </si>
  <si>
    <t>Consumption rate, cold phase, point 1</t>
  </si>
  <si>
    <t>Min approach distance, 850 uatm</t>
  </si>
  <si>
    <t>Funct Ecol</t>
  </si>
  <si>
    <t>Effects of ocean acidification on visual risk assessment in coral reef fishes</t>
  </si>
  <si>
    <t>a12</t>
  </si>
  <si>
    <t>Min approach distance, 700 uatm</t>
  </si>
  <si>
    <t>Min approach distance, 550 uatm</t>
  </si>
  <si>
    <t>Prop decrease area use, 850 uatm</t>
  </si>
  <si>
    <t>Prop decrease area use, 700 uatm</t>
  </si>
  <si>
    <t>Prop decrease area use, 550 uatm</t>
  </si>
  <si>
    <t>Prop decrease line crosses, 850 uatm</t>
  </si>
  <si>
    <t>Prop decrease line crosses, 700 uatm</t>
  </si>
  <si>
    <t>Prop decrease line crosses, 550 uatm</t>
  </si>
  <si>
    <t>Prop decrease feeding, 850 uatm</t>
  </si>
  <si>
    <t>Prop decrease feeding, 700 uatm</t>
  </si>
  <si>
    <t>All proportional changes were of same directionality for control and high CO2 groups and could thus all be used.</t>
  </si>
  <si>
    <t>Prop decrease feeding, 550 uatm</t>
  </si>
  <si>
    <t>Change in area use, conspecifics, Fig 4</t>
  </si>
  <si>
    <t>Effects of Ocean Acidification on Learning in Coral Reef Fishes</t>
  </si>
  <si>
    <t>a11</t>
  </si>
  <si>
    <t>Change in area use, predator, Fig 4</t>
  </si>
  <si>
    <t>Change in area use, water, Fig 4</t>
  </si>
  <si>
    <t>Change in line crosses, conspecifics, Fig 4</t>
  </si>
  <si>
    <t>Change in line crosses, predator, Fig 4</t>
  </si>
  <si>
    <t>Change in line crosses, water, Fig 4</t>
  </si>
  <si>
    <t>Change in feeding strikes, conspecifics, Fig 4</t>
  </si>
  <si>
    <t>Change in feeding strikes, predator, Fig 4</t>
  </si>
  <si>
    <t>Change in feeding strikes, water, Fig 4</t>
  </si>
  <si>
    <t>Change in area use, predator, Fig 3</t>
  </si>
  <si>
    <t>Change in area use, water, Fig 3</t>
  </si>
  <si>
    <t>Change in line crosses, predator, Fig 3</t>
  </si>
  <si>
    <t>Change in line crosses , water, Fig 3</t>
  </si>
  <si>
    <t>Change in feeding strikes, predator, Fig 3</t>
  </si>
  <si>
    <t>Change in feeding strikes, water, Fig 3</t>
  </si>
  <si>
    <t>Change in area use, experienced tutor, predator, Fig 2</t>
  </si>
  <si>
    <t>Change in area use, experienced tutor, water, Fig 2</t>
  </si>
  <si>
    <t>Change in area use, naïve tutor, predator, Fig 2</t>
  </si>
  <si>
    <t>Change in area use, naïve tutor, water, Fig 2</t>
  </si>
  <si>
    <t>Change in line crosses, experienced tutor, predator, Fig 2</t>
  </si>
  <si>
    <t>Change in line crosses, experienced tutor, water, Fig 2</t>
  </si>
  <si>
    <t>Change in line crosses, naïve tutor, predator, Fig 2</t>
  </si>
  <si>
    <t>Change in line crosses, naïve tutor, water, Fig 2</t>
  </si>
  <si>
    <t>Change in feeding strikes, experienced tutor, predator, Fig 2</t>
  </si>
  <si>
    <t>Change in feeding strikes, experienced tutor, water, Fig 2</t>
  </si>
  <si>
    <t>Change in feeding strikes, naïve tutor, predator, Fig 2</t>
  </si>
  <si>
    <t>Change in feeding strikes, naïve tutor, water, Fig 2</t>
  </si>
  <si>
    <t>Change in area use, true conditioning, predator, Fig 1</t>
  </si>
  <si>
    <t>Change in area use, true conditioning, water, Fig 1</t>
  </si>
  <si>
    <t>Change in area use, pseudo-conditioning, predator, Fig 1</t>
  </si>
  <si>
    <t>Change in area use, pseudo-conditioning, water, Fig 1</t>
  </si>
  <si>
    <t>Change in line crosses, true conditioning, predator, Fig 1</t>
  </si>
  <si>
    <t>Change in line crosses, true conditioning, water, Fig 1</t>
  </si>
  <si>
    <t>Change in line crosses, pseudo-conditioning, predator, Fig 1</t>
  </si>
  <si>
    <t>Change in line crosses, pseudo-conditioning, water, Fig 1</t>
  </si>
  <si>
    <t>Change in feeding strikes, true conditioning, predator, Fig 1</t>
  </si>
  <si>
    <t>Change in feeding strikes, true conditioning, water, Fig 1</t>
  </si>
  <si>
    <t>Change in feeding strikes, pseudo-conditioning, predator, Fig 1</t>
  </si>
  <si>
    <t>Change in feeding strikes, pseudo-conditioning, water, Fig 1</t>
  </si>
  <si>
    <t xml:space="preserve">Absolute lateralization </t>
  </si>
  <si>
    <t>Elevated carbon dioxide affects behavioural lateralization in a coral reef fish</t>
  </si>
  <si>
    <t>a10</t>
  </si>
  <si>
    <t>% time in soft coral cue, soft coral vs. rubble, 850 ppm</t>
  </si>
  <si>
    <t>Pomacentrus chrysurus</t>
  </si>
  <si>
    <t>Coral Reefs</t>
  </si>
  <si>
    <t>Rising CO2 concentrations affect settlement behaviour of larval damselfishes</t>
  </si>
  <si>
    <t>Devine et al</t>
  </si>
  <si>
    <t>a9</t>
  </si>
  <si>
    <t>% time in soft coral cue, soft coral vs. rubble, 700 ppm</t>
  </si>
  <si>
    <t>% time in hard coral cue, hard coral vs. rubble, 850 ppm</t>
  </si>
  <si>
    <t>% time in hard coral cue, hard coral vs. rubble, 700 ppm</t>
  </si>
  <si>
    <t>% time in hard coral cue, hard vs. soft coral, 850 ppm</t>
  </si>
  <si>
    <t>% time in hard coral cue, hard vs. soft coral, 700 ppm</t>
  </si>
  <si>
    <t>% time in hard coral cue, hard vs. soft coal, 850 ppm</t>
  </si>
  <si>
    <t>% time in soft coral cue, soft coral vs.rubble, 850 ppm</t>
  </si>
  <si>
    <t>% time in soft coral cue, soft coral vs.rubble, 700 ppm</t>
  </si>
  <si>
    <t>Data from Fig 1 only (no variance for Fig 2)</t>
  </si>
  <si>
    <t>% time in homing cue, 960 ppm</t>
  </si>
  <si>
    <t>Homing ability of adult cardinalfish is affected by elevated carbon dioxide</t>
  </si>
  <si>
    <t>a8</t>
  </si>
  <si>
    <t>% time in homing cue, 700 ppm</t>
  </si>
  <si>
    <t>% time in homing cue, 550 ppm</t>
  </si>
  <si>
    <t>% time at speaker (or 'in cue'), 900 uatm</t>
  </si>
  <si>
    <t>Ocean acidification erodes crucial auditory behaviour in a marine fish</t>
  </si>
  <si>
    <t>Simpson et al</t>
  </si>
  <si>
    <t>a7</t>
  </si>
  <si>
    <t>% time at speaker (or 'in cue'), 700 uatm</t>
  </si>
  <si>
    <t>% time at speaker (or 'in cue'), 600 uatm</t>
  </si>
  <si>
    <t>Prop change in response, 850 ppm</t>
  </si>
  <si>
    <t>Intrageneric variation in antipredator responses of coral reef fishes affected by ocean acidification: implications for climate change projections on marine communities</t>
  </si>
  <si>
    <t>a6</t>
  </si>
  <si>
    <t>Prop change in response, 700 ppm</t>
  </si>
  <si>
    <t>Pomacentrus nagasakiensis</t>
  </si>
  <si>
    <t>Prey selectivity, large recruits</t>
  </si>
  <si>
    <t>Ecol Lett</t>
  </si>
  <si>
    <t>Putting prey and predator into the CO 2 equation – qualitative and quantitative effects of ocean acidification on predator–prey interactions</t>
  </si>
  <si>
    <t>Ferrari et al</t>
  </si>
  <si>
    <t>a5</t>
  </si>
  <si>
    <t>Prey selectivity, small recruits</t>
  </si>
  <si>
    <t>Feeding strikes, high CO2</t>
  </si>
  <si>
    <t>PLoS One</t>
  </si>
  <si>
    <t>Ocean Acidification Affects Prey Detection by a Predatory Reef Fish</t>
  </si>
  <si>
    <t>Cripps et al</t>
  </si>
  <si>
    <t>a4</t>
  </si>
  <si>
    <t>Feeding strikes, mid CO2</t>
  </si>
  <si>
    <t>Distance from shelter, high CO2</t>
  </si>
  <si>
    <t>Distance from shelter, mid CO2</t>
  </si>
  <si>
    <t>Response time, high CO2</t>
  </si>
  <si>
    <t>Response time, mid CO2</t>
  </si>
  <si>
    <t>Line crosses, high CO2</t>
  </si>
  <si>
    <t>Line crosses, mid CO2</t>
  </si>
  <si>
    <t>Prop time in prey cue, high CO2</t>
  </si>
  <si>
    <t>Prop time in prey cue, mid CO2</t>
  </si>
  <si>
    <t>% time in cue, day 4, 850ppm (Fig 2b)</t>
  </si>
  <si>
    <t>PNAS</t>
  </si>
  <si>
    <t>Replenishment of fish populations is threatened by ocean acidification</t>
  </si>
  <si>
    <t>a3</t>
  </si>
  <si>
    <t>% time in cue, day 4, 700ppm (Fig 2b)</t>
  </si>
  <si>
    <t>% time in cue, day 4, 550ppm (Fig 2b)</t>
  </si>
  <si>
    <t>% time in cue, day 3, 850ppm (Fig 2b)</t>
  </si>
  <si>
    <t>% time in cue, day 3, 700ppm (Fig 2b)</t>
  </si>
  <si>
    <t>% time in cue, day 3, 550ppm (Fig 2b)</t>
  </si>
  <si>
    <t>% time in cue, day 2, 850ppm (Fig 2b)</t>
  </si>
  <si>
    <t>% time in cue, day 2, 700ppm (Fig 2b)</t>
  </si>
  <si>
    <t>% time in cue, day 2, 550ppm (Fig 2b)</t>
  </si>
  <si>
    <t>% time in cue, day 1, 850ppm (Fig 2b)</t>
  </si>
  <si>
    <t>% time in cue, day 1, 700ppm (Fig 2b)</t>
  </si>
  <si>
    <t>% time in cue, day 1, 550ppm (Fig 2b)</t>
  </si>
  <si>
    <t>% time in cue, day 4, 850ppm (Fig 2a)</t>
  </si>
  <si>
    <t>% time in cue, day 4, 700ppm (Fig 2a)</t>
  </si>
  <si>
    <t>% time in cue, day 4, 550ppm (Fig 2a)</t>
  </si>
  <si>
    <t>% time in cue, day 3, 850ppm (Fig 2a)</t>
  </si>
  <si>
    <t>% time in cue, day 3, 700ppm (Fig 2a)</t>
  </si>
  <si>
    <t>% time in cue, day 3, 550ppm (Fig 2a)</t>
  </si>
  <si>
    <t>% time in cue, day 2, 850ppm (Fig 2a)</t>
  </si>
  <si>
    <t>% time in cue, day 2, 700ppm (Fig 2a)</t>
  </si>
  <si>
    <t>% time in cue, day 2, 550ppm (Fig 2a)</t>
  </si>
  <si>
    <t>% time in cue, day 1, 850ppm (Fig 2a)</t>
  </si>
  <si>
    <t>% time in cue, day 1, 700ppm (Fig 2a)</t>
  </si>
  <si>
    <t>% time in cue, day 1, 550ppm (Fig 2a)</t>
  </si>
  <si>
    <t>% time in cue, 10 dph,850ppm (Fig 1)</t>
  </si>
  <si>
    <t>% time in cue, 10 dph, 700ppm (Fig 1)</t>
  </si>
  <si>
    <t>% time in cue, 10 dph, 550ppm (Fig 1)</t>
  </si>
  <si>
    <t>% time in cue, 8 dph, 850ppm (Fig 1)</t>
  </si>
  <si>
    <t>% time in cue, 8 dph, 700ppm (Fig 1)</t>
  </si>
  <si>
    <t>% time in cue, 8 dph, 550ppm (Fig 1)</t>
  </si>
  <si>
    <t>% time in cue, 6 dph, 850ppm (Fig 1)</t>
  </si>
  <si>
    <t>% time in cue, 6 dph, 700ppm (Fig 1)</t>
  </si>
  <si>
    <t>% time in cue, 6 dph, 550ppm (Fig 1)</t>
  </si>
  <si>
    <t>% time in cue, 5 dph, 850ppm (Fig 1)</t>
  </si>
  <si>
    <t>% time in cue, 5 dph, 700ppm (Fig 1)</t>
  </si>
  <si>
    <t>% time in cue, 5 dph, 550ppm (Fig 1)</t>
  </si>
  <si>
    <t>% time in cue, 4 dph, 850ppm (Fig 1)</t>
  </si>
  <si>
    <t>% time in cue, 4 dph, 700ppm (Fig 1)</t>
  </si>
  <si>
    <t>% time in cue, 4 dph, 550ppm (Fig 1)</t>
  </si>
  <si>
    <t>% time in cue, 3 dph, 850ppm (Fig 1)</t>
  </si>
  <si>
    <t>% time in cue, 3 dph, 700ppm (Fig 1)</t>
  </si>
  <si>
    <t>% time in cue, 3 dph, 550ppm (Fig 1)</t>
  </si>
  <si>
    <t>% time in cue, 2 dph, 850ppm (Fig 1)</t>
  </si>
  <si>
    <t>% time in cue, 2 dph, 700ppm (Fig 1)</t>
  </si>
  <si>
    <t>% time in cue, 2 dph, 550ppm (Fig 1)</t>
  </si>
  <si>
    <t>% time in cue, 1 dph, 850ppm (Fig 1)</t>
  </si>
  <si>
    <t>% time in cue, 1 dph, 700ppm (Fig 1)</t>
  </si>
  <si>
    <t>Table S1 in Supplement</t>
  </si>
  <si>
    <t>% time in cue, 1 dph, 550ppm (Fig 1)</t>
  </si>
  <si>
    <t>% time in predator cue, settlement stg, non-pred 2 vs. pred 2</t>
  </si>
  <si>
    <t>Ocean acidification disrupts the innate ability of fish to detect predator olfactory cues</t>
  </si>
  <si>
    <t>a2</t>
  </si>
  <si>
    <t>% time in predator cue, settlement stg, pred 1 vs. non-pred 1</t>
  </si>
  <si>
    <t>% time in non-predator cue, settlement stg, untreat vs. non-pred 2</t>
  </si>
  <si>
    <t>% time in non-predator cue, settlement stg, untreat vs. non-pred 1</t>
  </si>
  <si>
    <t>% time in predator cue, settlement stg, untreat vs. pred 2</t>
  </si>
  <si>
    <t>% time in predator cue, settlement stg, untreat vs.  pred 1</t>
  </si>
  <si>
    <t>% time in predator cue, newly hatched, non-pred 2 vs. pred 2</t>
  </si>
  <si>
    <t>% time in predator cue, newly hatched, pred 1 vs. non-pred 1</t>
  </si>
  <si>
    <t>% time in non-predator cue, newly hatched, untreat vs.  Non-pred 2</t>
  </si>
  <si>
    <t>% time in non-predator cue, newly hatched, untreat vs.  Non-pred 1</t>
  </si>
  <si>
    <t>% time in predator cue, newly hatched, untreat vs. pred 2</t>
  </si>
  <si>
    <t>Added .0001 to zero values (means + variance)</t>
  </si>
  <si>
    <t>% time in predator cue, newly hatched, untreat vs.  pred 1</t>
  </si>
  <si>
    <t>% time in Non-parent vs Parent cue</t>
  </si>
  <si>
    <t>Ocean acidification impairs olfactory discrimination and homing ability of marine fish.</t>
  </si>
  <si>
    <t>a1</t>
  </si>
  <si>
    <t>% time in Non-parent vs Seawater cue</t>
  </si>
  <si>
    <t>% time in Parent vs Seawater cue</t>
  </si>
  <si>
    <t>% time in anemone cue</t>
  </si>
  <si>
    <t>% time in Grass cue</t>
  </si>
  <si>
    <t>% time in Melaleuca cue</t>
  </si>
  <si>
    <t>% time in Xanthostemon cue</t>
  </si>
  <si>
    <t>Behavioral data not reportecd</t>
  </si>
  <si>
    <t>No variance on response variable</t>
  </si>
  <si>
    <t>Directional data only (not usable)</t>
  </si>
  <si>
    <t>Reason for exclusion</t>
  </si>
  <si>
    <t>Not provided</t>
  </si>
  <si>
    <t>Used cue treatments only for Fig 1 because behaviour was tested as choice (and including a choice of seawater vs. seawater therefore is not appropriate)</t>
  </si>
  <si>
    <t>Used treatments with coral cue only because behaviour was tested as choice (and including a choice of seawater vs. seawater therefore is not appropriate)</t>
  </si>
  <si>
    <t>Excluded data where change in behaviour were of different directions between the control and experimental groups because lnRR cannot be calculateed for such data (excluded data represented by "NA" in lnRR column)</t>
  </si>
  <si>
    <t>Removed data points with lnRR variance &gt; 10 from mean effect size computations (see rationale in Methods section of Supplementary File 1)</t>
  </si>
  <si>
    <t>Provided in raw data file on Pangea: https://doi.pangaea.de/10.1594/PANGAEA.848868?format=html#download</t>
  </si>
  <si>
    <t>Obtained from degrees of freedom statistical reporting  in supplementary information (consumption: Table S2; search time: Table S3). Consumption: df = 12 + 4 treatments, n = 16 / 4 treatments, n = 4 per treatment; Search time: df = 22 + 4 treatments, n = 26 / 4 treatments, n = 6.5 per treatment (rounded to 7)</t>
  </si>
  <si>
    <t xml:space="preserve">Provided in figure captions. Only ranges are provided for some; we used upper number of ranges to be conservative. </t>
  </si>
  <si>
    <t>Provided in figure captions and/or text</t>
  </si>
  <si>
    <t xml:space="preserve">Provided in figure captions. Only ranges are provided; we used upper number of ranges to be conservative. </t>
  </si>
  <si>
    <t>Provided in figure captions. Number provided in figure caption (i.e., # of replicate tanks) was multiplied by the number of fish from each tank ( explained in the text; 3 subsamples x 5 fish x 4 tanks = 60 fish).</t>
  </si>
  <si>
    <t>Provided in figure caption. From the figure caption, it is not clear if this means N = 20 per group, or N = 20 overall (n = 10 per group). We assumed N = 20 per group to be conservative.</t>
  </si>
  <si>
    <t>Provided in figures and/or figure captions</t>
  </si>
  <si>
    <t>Fig 4 - Provided in figure caption.</t>
  </si>
  <si>
    <t>Fig 1, Time in dark zone, stable, January</t>
  </si>
  <si>
    <t>Fig 1, Time in dark zone, oscillating, January</t>
  </si>
  <si>
    <t>Fig 1, Time in dark zone, stable, September</t>
  </si>
  <si>
    <t>Fig 1, Time in dark zone, oscillating, September</t>
  </si>
  <si>
    <t xml:space="preserve">Also provided in figures (individual data points) and in the raw data file on Dryad. </t>
  </si>
  <si>
    <t>Assumed 'number of bins' (Table 1) as sample size for swimming behaviour</t>
  </si>
  <si>
    <t>Mating behaviours and fanning - Provided in the supplementary information (but not available in text)</t>
  </si>
  <si>
    <t>All other behaviours: Provided in table captions accompanying figures</t>
  </si>
  <si>
    <t>NOTE: swimming data were conducted before cue treatments administered, so N for those behaviours are the sum of the cue treatments for each CO2 treatment</t>
  </si>
  <si>
    <t xml:space="preserve">Provided in figure captions. Only range is provided for time active; we used upper number of ranges to be conservative. </t>
  </si>
  <si>
    <t>Sample sizes unclear. Given that mesocosm experiments were conducted on "consumers" we summed the number of consumers introduced to each mesocosm (Table S10; N = 55 per mesocosm) and multiplied that number by the number of mesocosms sampled (provided in fugure captions)</t>
  </si>
  <si>
    <t>Shunting success - Provided in  figure caption</t>
  </si>
  <si>
    <t>Provided in figure captions. Sample size provided as n=10 in figure captions and in the text. Some fish were however excluded due to immobility (1 from the control treatment) leavning n=9 in that group which is not mentioned in the figure caption. The excluded fish from experiment 1+2 seem to have been used in the lateralization test where it says n=10 in text and figure caption, wherefore we used n=10 also for control for the lateralization test.</t>
  </si>
  <si>
    <t>Provided in raw data file on Pangea: https://doi.pangaea.de/10.1594/PANGAEA.884670?format=html#download</t>
  </si>
  <si>
    <t>Provided in Table S1. Total of 36 larve per treatment for 28-32 DPH, but only data for 28-30 DPH presented in Figure 4, leaving n=18 per treatment.</t>
  </si>
  <si>
    <t xml:space="preserve">Also available from raw data on Pangea: https://doi.pangaea.de/10.1594/PANGAEA.882304?format=html#download </t>
  </si>
  <si>
    <t>Provided in text: "...one group containing trials where damselfish larvae were placed directly into the CO2 system after capture [...; N = 18 and 14 for 440 and 700 uatm CO2 groups respectively] and ... larger fish that had been kept in the laboratory storage tanks for 2–10 days after capture (...; N = 20 for both 440 and 700 latm CO2 groups respectively)."</t>
  </si>
  <si>
    <t>Provided in text: "At least 15 individuals per species were tested per habitat comparison for each CO2 treatment."</t>
  </si>
  <si>
    <t>Provided in text: "A total of 138 individuals ... were used ... (n = 70 for the control and n = 68 for the elevated-CO2 treatment)."</t>
  </si>
  <si>
    <t xml:space="preserve">Provided in text: "We tested 22–25 fish in each treatment". Only ranges are provided; we used upper number of ranges to be conservative. </t>
  </si>
  <si>
    <t>Provided in text:"...10 fish were introduced into each of 12 experimental treatment tanks..." (3 tanks for each treatment x 10 fih per tank - n = 30 per treatment)</t>
  </si>
  <si>
    <t>Provided in text: "...a total a sample size of between 17 and 30 individuals per treatment for behavioral observations..."</t>
  </si>
  <si>
    <t>Provided in text: "18 replicates in the pH- treatment, 25 in the pH+, and 22 in the control."</t>
  </si>
  <si>
    <t>Provided in text: "Prior to the first daily feeding, three subsamples of five fish each were removed from each replicate tank..."; 12 replicate tanks that we assumed were divided equally among treatments; therefore, 3 subsamples x 5 fish x 4 tanks per treatment = 60 fish</t>
  </si>
  <si>
    <t>Fig 1: sample size for individual groups was estimated as 29. Provided in text: "(Pillai's Trace: F6,166 = 0.23, P = 0.002; Fig. ​1)." 166 + 6 = 172/6 = 28.7 (rounded up to 29)</t>
  </si>
  <si>
    <t>Fig 2: sample size for individual groups was estimated as 29. Provided in text: "(Pillai's Trace: F3,164 = 0.14, P = 0.4; Fig.2)." 164 + 6 = 170/6 = 28.5 (rounded up to 29)</t>
  </si>
  <si>
    <t>Fig 3: sample size for individual groups was estimated as 29. Provided in text: "(Pillai's Trace: F3,164 = 0.69, P = 0.001; Fig. ​Fig.3)." 164 + 6 = 170/6 = 28.5 (rounded up to 29)</t>
  </si>
  <si>
    <t>Provided in text: "We tested between 10 and 14 fish in each of the 16 treatments"; used the highest sample size reported (i.e., 14)</t>
  </si>
  <si>
    <t>Provided in text: "A total of 164 individuals were used in the experiments (N = 58 for C- CO2/C-Temp; N=40 for C- CO2/E-Temp; N= 42 for the E- CO2/C-Temp; and N= 24 for E- CO2/E-Temp)."</t>
  </si>
  <si>
    <t>Provided in text: "Fifteen fish and six pieces of their algal territory (90 pieces in total) were collected and separated into three scenario treatments of five fish each.</t>
  </si>
  <si>
    <t>Provided in text: "Sharks were housed in three, 1000 l 6-foot diameter softsided pools, each maintained at a different CO2 level (n = 8 sharks per treatment; Table 1)."</t>
  </si>
  <si>
    <t>Hearing and velocity - Provided in text: "A total of 20–24 (half from each treatment) randomly selected naive larval barramundi that had been reared under control and elevated CO2 conditions from the second day post hatching were used daily between 13 and 28 dph for trials. (n = 24/2 = 12 fish per treatment per day = 36 fish per 3-day group); used highest n in range</t>
  </si>
  <si>
    <t>Sheltering - Provided in text: "A total of 56 (half from each treatment) naive post-settlement barramundi that had been reared under control and elevated CO2 conditions from 2 dph were used at 35 dph for trials." (n = 56/2 = 28 fish per treatment)</t>
  </si>
  <si>
    <t>Provided in text: "We tested groups of fish reared at near-future OA conditions (‘OA fish’, n=9 groups, n=90 fish), ambient ocean conditions (‘ambient fish’, n=9 groups, n=90 fish)…"</t>
  </si>
  <si>
    <t>Provided in text (see first 2 sentences of Results section "(b) Behavioural interactions of the dominant nesting male"</t>
  </si>
  <si>
    <t>Provided in text: "Tank was the level of replication in this analysis (n = 30)." NOTE: these are not individual fish, but groups of 10 fish averaged.</t>
  </si>
  <si>
    <t>Provided in text: "A total of 209 individuals were tested at Vulcano Island (control: 107 fish; vent: 102 fish; 14–15 September 2013) and 146 individuals at White Island (control: 73 fish; vent: 73 fish; 20 November 2013)." It is unclear if fish were reused for each substrate, or if the fish were divided for substrate tests. We assumed fish were reused for a conservative estimate of sample size</t>
  </si>
  <si>
    <t>Provided in text: "...47 individuals were used for analysis (15 in the control treatment, 12 in the high CO2 treatment…"</t>
  </si>
  <si>
    <t>Lateralization - Provided in text: "ten randomly chosen specimens per tank"; habitat selection: "Ten randomly chosen specimens per tank were tested"</t>
  </si>
  <si>
    <t>Habitat selection - Provided in text: "Ten randomly chosen specimens per tank were tested"</t>
  </si>
  <si>
    <t>Provided in text: "A total of 120 individuals, 40 per treatment, with final total length (TL) sizes ranging between 10 mm to 21 mm, were tested."</t>
  </si>
  <si>
    <t>Lateralisation - Provided in text: "The tests were performed on two occasions, on exposure day 9 (N = 24 per treatment group) and exposure day 19 to test for effects of exposure duration (N = 23 control, 17 CO2, one highCO2 tank was excluded for technical reasons)."; "A final lateralization test was performed on exposure day 21 (N = 18 control, 17 high CO2)"</t>
  </si>
  <si>
    <t>Fig 3 - Provided in text: "Fifteen fish were used for each CO2/gabazine combination treatment, except for fish from Ambient pCO2 site not treated with gabazine (n = 19).</t>
  </si>
  <si>
    <t>Provided in text: "One hundred fish were released and observed (N = 23–27/treatment).". Used the highest value in the range provided in the text that did not exceed the total number of 100 fish. Since n = 27 for each group would = 108, we used n = 25</t>
  </si>
  <si>
    <t xml:space="preserve">Provided in text and supplementary material. The number of juvenlies collected and placed in the mesocosm is provided in the text, and the number of dead fish is provided in ESM 1; however, the number of fish used in experiments out of total number of fish available is not given. We therefore used the highest number of fish per mesocosm from supplementary file: "(based on n = 12 mesocosms, each represented by 5-7 fish)" (3 mesocosms per treatment, n = 21 fish) </t>
  </si>
  <si>
    <t>Light/dark preference - Provided in text:"...(January: n = 15, 16, 16 and September: n = 17, 17, 17; control, constant acidification, oscillating acidification, respectively)."</t>
  </si>
  <si>
    <t xml:space="preserve">Group behaviours - Provided in text: "Each shoal of five blacksmiths constituted one sample, and a total of six shoals per treatment were analysed" and given in figure captions. </t>
  </si>
  <si>
    <t xml:space="preserve">Provided in text: "...N CO2- sham water injection = 16; CO2-predator cue injection = 21; Control-shamwater injection = 16; Control-predator cue injection = 19." </t>
  </si>
  <si>
    <t>Field popl'n (LIRS) - Provided in text: "Olfactory response to CAC in high CO2 was tested for both parents in the 20 breeding pairs....Behaviour was tested for 20 offspring (10 in control and 10 in high CO2) from each of these breeding pairs, for a total of 400 wild- caught juveniles.".... Thus 200 per treatment</t>
  </si>
  <si>
    <t>Lab popl'n (MARFU) - Provided in text : "Behavioural response to CAC was tested in 60 sibling juveniles from each clutch (20 reared in control, 20 in acute high CO2 and 20 in chronic high CO2, where possible), for a total of 2,258 laboratory-bred juveniles (752 in control, 755 in acute high CO2 and 751 in chronic high CO2)."</t>
  </si>
  <si>
    <t>Provided in text "At both 1 and 3 weeks acclimation time points, six behavior trials (with six individuals in each trial) took place each day for 3 days (n = 9 per PCO2/DO treatment per day, and n = 27 per PCO2/DO treatment each week)". But in figure caption of Fig 3 range 17-24 is given, hence high-end value of 24 is used</t>
  </si>
  <si>
    <t>Provided in text: "All fish that swam the 10 consecutive runs were used in the statistical analyses (n year one=females control: 30, females CO2: 24, males control: 11, males CO2: 19; n year two=females control: 16, females CO2: 22, males control: 23, males CO2: 25)."</t>
  </si>
  <si>
    <t>Provided in text: "3 fish per treatment (12 individuals, repeated next day to a total of 24 individuals)"; i.e., 6 individuals per treatment</t>
  </si>
  <si>
    <t>Provided in text: "We conducted 36 trials at each CO2 level (total n = 216 fish or 108 pairs of fish). Data from all or part of several trials was excluded from analyses due to video recording problems or disruptions in the experimental procedures (each CO2 treatment final n ≥ 28 for all variables)". We used n = 36 to be conserrvative since exact sample sizes are not known.</t>
  </si>
  <si>
    <t>Provided in text: "Following a two-week acclimation, the animals were randomly assigned to four treatments: control (C; 14°C, pH 8.0); acidification (A; 14°C, pH 7.6); warming (W; 18°C, pH 8.0) and combined warming and acidification (WA; 18°C, pH 7.6), in a flow-through system with four replicate tanks (15 l) per treatment."; however, the text does not state directly how many fish were tested in each tank, nor that tests were repeated for two cue input sides. We used sample sizes provided In raw data file (n = 4 repeated for 2 cue input sides; n = 8)</t>
  </si>
  <si>
    <t>Provided in text: "Ten to twelve independent trials of 6 fish were conducted with larvae from each of the three CO2 treatments (total n = 33 trials)." The upper value of 12 trials was multiplied by 6 is not possibl given the total n=33 trials, so we used n = 11 trials per treatment (the maximum number possible given total n = 33 trials) multiplied by 6 fish to derive sample sizes for each treatment (n = 66)</t>
  </si>
  <si>
    <t>Provided in figure caption. Only ranges are provided in figure caption, but exact sample sizes are provided in the raw data file onloine: https://research.jcu.edu.au/researchdata/default/detail/7419982868241a213608518523c80f27/</t>
  </si>
  <si>
    <t>Added .0001 to zero values (variance)</t>
  </si>
  <si>
    <t>Lönnstedt et al</t>
  </si>
  <si>
    <t>Data checked by Josefin Sundin; X = yes</t>
  </si>
  <si>
    <t>Data final checked by Jeff Clements; X = yes</t>
  </si>
  <si>
    <t>Provided in text: "at least 15 randomly selected larvae were tested for each"; precise values not provided, so we used 15 from the description in the text.</t>
  </si>
  <si>
    <t>Error bars in figures not identified. We initially assumed error bars were SE based on all other reporting throughout the manuscript, but some statements in the text led us to realize that error bars in Fig 1 are SD; cannot determine for Fig 2 so assume SD as well.</t>
  </si>
  <si>
    <t>a96</t>
  </si>
  <si>
    <t>Jiahuan et al</t>
  </si>
  <si>
    <t>Ocean Acidification Impairs Foraging Behavior by Interfering With Olfactory Neural Signal Transduction in Black Sea Bream, Acanthopagrus schlegelii</t>
  </si>
  <si>
    <t>Acanthopagrus schlegelii</t>
  </si>
  <si>
    <t>Provided in text: "5 black sea bream individuals were randomly selected from each experimental tank and transferred to one end of a white plastic tray…. Three replicates were performed for each experimental group..."</t>
  </si>
  <si>
    <t>Curvilinear velocity, mid CO2</t>
  </si>
  <si>
    <t>Curvilinear velocity, high CO2</t>
  </si>
  <si>
    <t>Linearity of swimming path, mid CO2</t>
  </si>
  <si>
    <t>Linearity of swimming path, high CO2</t>
  </si>
  <si>
    <t>Wobble of swimming path, mid CO2</t>
  </si>
  <si>
    <t>Wobble of swimming path, high CO2</t>
  </si>
  <si>
    <t>Latency time, mid CO2</t>
  </si>
  <si>
    <t>Latency time, high CO2</t>
  </si>
  <si>
    <r>
      <t xml:space="preserve">Highest </t>
    </r>
    <r>
      <rPr>
        <i/>
        <sz val="10"/>
        <color theme="1"/>
        <rFont val="Arial"/>
        <family val="2"/>
      </rPr>
      <t>n</t>
    </r>
    <r>
      <rPr>
        <sz val="10"/>
        <color theme="1"/>
        <rFont val="Arial"/>
        <family val="2"/>
      </rPr>
      <t xml:space="preserve"> used (ranges are given)</t>
    </r>
  </si>
  <si>
    <t>Raw mean |lnRR|</t>
  </si>
  <si>
    <t>The mean effect size for each study computed as the average of |lnRR| measurements for a given study</t>
  </si>
  <si>
    <t>Raw effect size (natural log transformed response ratio)</t>
  </si>
  <si>
    <t>Absolute effect size (natural log transformed response ratio)</t>
  </si>
  <si>
    <t>JCC</t>
  </si>
  <si>
    <t>JS</t>
  </si>
  <si>
    <t>JCC and 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</si>
</sst>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0" x14ac:knownFonts="1">
    <font>
      <sz val="12"/>
      <color theme="1"/>
      <name val="Calibri"/>
      <family val="2"/>
      <scheme val="minor"/>
    </font>
    <font>
      <sz val="8"/>
      <name val="Calibri"/>
      <family val="2"/>
      <scheme val="minor"/>
    </font>
    <font>
      <b/>
      <sz val="12"/>
      <color theme="1"/>
      <name val="Arial"/>
      <family val="2"/>
    </font>
    <font>
      <sz val="12"/>
      <color theme="1"/>
      <name val="Arial"/>
      <family val="2"/>
    </font>
    <font>
      <sz val="10"/>
      <color theme="1"/>
      <name val="Arial"/>
      <family val="2"/>
    </font>
    <font>
      <b/>
      <sz val="10"/>
      <color theme="1"/>
      <name val="Arial"/>
      <family val="2"/>
    </font>
    <font>
      <i/>
      <sz val="10"/>
      <color theme="1"/>
      <name val="Arial"/>
      <family val="2"/>
    </font>
    <font>
      <sz val="10"/>
      <color rgb="FFFF0000"/>
      <name val="Arial"/>
      <family val="2"/>
    </font>
    <font>
      <sz val="10"/>
      <name val="Arial"/>
      <family val="2"/>
    </font>
    <font>
      <b/>
      <i/>
      <sz val="10"/>
      <color theme="1"/>
      <name val="Arial"/>
      <family val="2"/>
    </font>
  </fonts>
  <fills count="6">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FF00"/>
        <bgColor indexed="64"/>
      </patternFill>
    </fill>
  </fills>
  <borders count="34">
    <border>
      <left/>
      <right/>
      <top/>
      <bottom/>
      <diagonal/>
    </border>
    <border>
      <left/>
      <right/>
      <top/>
      <bottom style="medium">
        <color auto="1"/>
      </bottom>
      <diagonal/>
    </border>
    <border>
      <left style="medium">
        <color auto="1"/>
      </left>
      <right/>
      <top/>
      <bottom style="medium">
        <color auto="1"/>
      </bottom>
      <diagonal/>
    </border>
    <border>
      <left style="medium">
        <color auto="1"/>
      </left>
      <right/>
      <top/>
      <bottom/>
      <diagonal/>
    </border>
    <border>
      <left/>
      <right/>
      <top style="medium">
        <color auto="1"/>
      </top>
      <bottom/>
      <diagonal/>
    </border>
    <border>
      <left style="thin">
        <color auto="1"/>
      </left>
      <right/>
      <top/>
      <bottom style="medium">
        <color indexed="64"/>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style="thin">
        <color auto="1"/>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top/>
      <bottom/>
      <diagonal/>
    </border>
    <border>
      <left/>
      <right/>
      <top style="medium">
        <color auto="1"/>
      </top>
      <bottom style="thin">
        <color indexed="64"/>
      </bottom>
      <diagonal/>
    </border>
    <border>
      <left/>
      <right/>
      <top style="thin">
        <color indexed="64"/>
      </top>
      <bottom style="thin">
        <color indexed="64"/>
      </bottom>
      <diagonal/>
    </border>
    <border>
      <left style="medium">
        <color auto="1"/>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auto="1"/>
      </left>
      <right/>
      <top style="medium">
        <color auto="1"/>
      </top>
      <bottom/>
      <diagonal/>
    </border>
    <border>
      <left style="thin">
        <color auto="1"/>
      </left>
      <right/>
      <top/>
      <bottom style="thin">
        <color auto="1"/>
      </bottom>
      <diagonal/>
    </border>
  </borders>
  <cellStyleXfs count="1">
    <xf numFmtId="0" fontId="0" fillId="0" borderId="0"/>
  </cellStyleXfs>
  <cellXfs count="118">
    <xf numFmtId="0" fontId="0" fillId="0" borderId="0" xfId="0"/>
    <xf numFmtId="0" fontId="2" fillId="0" borderId="0" xfId="0" applyFont="1"/>
    <xf numFmtId="0" fontId="3" fillId="0" borderId="0" xfId="0" applyFont="1"/>
    <xf numFmtId="0" fontId="4" fillId="0" borderId="0" xfId="0" applyFont="1"/>
    <xf numFmtId="0" fontId="5" fillId="0" borderId="1" xfId="0" applyFont="1" applyBorder="1" applyAlignment="1">
      <alignment horizontal="left"/>
    </xf>
    <xf numFmtId="0" fontId="5" fillId="0" borderId="7" xfId="0" applyFont="1" applyBorder="1" applyAlignment="1">
      <alignment horizontal="left"/>
    </xf>
    <xf numFmtId="0" fontId="5" fillId="2" borderId="6" xfId="0" applyFont="1" applyFill="1" applyBorder="1" applyAlignment="1">
      <alignment horizontal="left"/>
    </xf>
    <xf numFmtId="0" fontId="5" fillId="2" borderId="7" xfId="0" applyFont="1" applyFill="1" applyBorder="1" applyAlignment="1">
      <alignment horizontal="left"/>
    </xf>
    <xf numFmtId="0" fontId="5" fillId="3" borderId="1" xfId="0" applyFont="1" applyFill="1" applyBorder="1" applyAlignment="1">
      <alignment horizontal="left"/>
    </xf>
    <xf numFmtId="0" fontId="4" fillId="0" borderId="0" xfId="0" applyFont="1" applyAlignment="1">
      <alignment horizontal="left"/>
    </xf>
    <xf numFmtId="0" fontId="4" fillId="0" borderId="4" xfId="0" applyFont="1" applyBorder="1" applyAlignment="1">
      <alignment horizontal="left"/>
    </xf>
    <xf numFmtId="165" fontId="4" fillId="0" borderId="4" xfId="0" applyNumberFormat="1" applyFont="1" applyBorder="1" applyAlignment="1">
      <alignment horizontal="left"/>
    </xf>
    <xf numFmtId="165" fontId="4" fillId="0" borderId="0" xfId="0" applyNumberFormat="1" applyFont="1" applyAlignment="1">
      <alignment horizontal="left"/>
    </xf>
    <xf numFmtId="1" fontId="4" fillId="0" borderId="0" xfId="0" applyNumberFormat="1" applyFont="1" applyAlignment="1">
      <alignment horizontal="left"/>
    </xf>
    <xf numFmtId="0" fontId="4" fillId="0" borderId="0" xfId="0" applyFont="1" applyBorder="1" applyAlignment="1">
      <alignment horizontal="left"/>
    </xf>
    <xf numFmtId="0" fontId="4" fillId="0" borderId="10" xfId="0" applyFont="1" applyBorder="1" applyAlignment="1">
      <alignment horizontal="left"/>
    </xf>
    <xf numFmtId="164" fontId="4" fillId="0" borderId="10" xfId="0" applyNumberFormat="1" applyFont="1" applyBorder="1" applyAlignment="1">
      <alignment horizontal="left"/>
    </xf>
    <xf numFmtId="164" fontId="4" fillId="2" borderId="9" xfId="0" applyNumberFormat="1" applyFont="1" applyFill="1" applyBorder="1" applyAlignment="1">
      <alignment horizontal="left"/>
    </xf>
    <xf numFmtId="164" fontId="4" fillId="2" borderId="10" xfId="0" applyNumberFormat="1" applyFont="1" applyFill="1" applyBorder="1" applyAlignment="1">
      <alignment horizontal="left"/>
    </xf>
    <xf numFmtId="164" fontId="4" fillId="4" borderId="0" xfId="0" applyNumberFormat="1" applyFont="1" applyFill="1" applyAlignment="1">
      <alignment horizontal="left"/>
    </xf>
    <xf numFmtId="164" fontId="4" fillId="3" borderId="0" xfId="0" applyNumberFormat="1" applyFont="1" applyFill="1" applyAlignment="1">
      <alignment horizontal="left"/>
    </xf>
    <xf numFmtId="0" fontId="4" fillId="0" borderId="11" xfId="0" applyFont="1" applyBorder="1" applyAlignment="1">
      <alignment horizontal="left"/>
    </xf>
    <xf numFmtId="164" fontId="4" fillId="0" borderId="11" xfId="0" applyNumberFormat="1" applyFont="1" applyBorder="1" applyAlignment="1">
      <alignment horizontal="left"/>
    </xf>
    <xf numFmtId="0" fontId="4" fillId="4" borderId="0" xfId="0" applyFont="1" applyFill="1" applyAlignment="1">
      <alignment horizontal="left"/>
    </xf>
    <xf numFmtId="0" fontId="4" fillId="3" borderId="0" xfId="0" applyFont="1" applyFill="1" applyAlignment="1">
      <alignment horizontal="left"/>
    </xf>
    <xf numFmtId="0" fontId="4" fillId="0" borderId="1" xfId="0" applyFont="1" applyBorder="1" applyAlignment="1">
      <alignment horizontal="left"/>
    </xf>
    <xf numFmtId="165" fontId="4" fillId="0" borderId="1" xfId="0" applyNumberFormat="1" applyFont="1" applyBorder="1" applyAlignment="1">
      <alignment horizontal="left"/>
    </xf>
    <xf numFmtId="1" fontId="4" fillId="0" borderId="1" xfId="0" applyNumberFormat="1" applyFont="1" applyBorder="1" applyAlignment="1">
      <alignment horizontal="left"/>
    </xf>
    <xf numFmtId="0" fontId="4" fillId="0" borderId="8" xfId="0" applyFont="1" applyBorder="1" applyAlignment="1">
      <alignment horizontal="left"/>
    </xf>
    <xf numFmtId="164" fontId="4" fillId="0" borderId="8" xfId="0" applyNumberFormat="1" applyFont="1" applyBorder="1" applyAlignment="1">
      <alignment horizontal="left"/>
    </xf>
    <xf numFmtId="164" fontId="4" fillId="2" borderId="8" xfId="0" applyNumberFormat="1" applyFont="1" applyFill="1" applyBorder="1" applyAlignment="1">
      <alignment horizontal="left"/>
    </xf>
    <xf numFmtId="0" fontId="4" fillId="4" borderId="1" xfId="0" applyFont="1" applyFill="1" applyBorder="1" applyAlignment="1">
      <alignment horizontal="left"/>
    </xf>
    <xf numFmtId="0" fontId="4" fillId="3" borderId="1" xfId="0" applyFont="1" applyFill="1" applyBorder="1" applyAlignment="1">
      <alignment horizontal="left"/>
    </xf>
    <xf numFmtId="1" fontId="4" fillId="0" borderId="4" xfId="0" applyNumberFormat="1" applyFont="1" applyBorder="1" applyAlignment="1">
      <alignment horizontal="left"/>
    </xf>
    <xf numFmtId="0" fontId="4" fillId="0" borderId="0" xfId="0" applyFont="1" applyAlignment="1">
      <alignment horizontal="left" wrapText="1"/>
    </xf>
    <xf numFmtId="164" fontId="4" fillId="0" borderId="7" xfId="0" applyNumberFormat="1" applyFont="1" applyBorder="1" applyAlignment="1">
      <alignment horizontal="left"/>
    </xf>
    <xf numFmtId="164" fontId="4" fillId="2" borderId="7" xfId="0" applyNumberFormat="1" applyFont="1" applyFill="1" applyBorder="1" applyAlignment="1">
      <alignment horizontal="left"/>
    </xf>
    <xf numFmtId="0" fontId="4" fillId="0" borderId="18" xfId="0" applyFont="1" applyBorder="1" applyAlignment="1">
      <alignment horizontal="left"/>
    </xf>
    <xf numFmtId="0" fontId="4" fillId="0" borderId="9" xfId="0" applyFont="1" applyBorder="1" applyAlignment="1">
      <alignment horizontal="left"/>
    </xf>
    <xf numFmtId="0" fontId="4" fillId="0" borderId="21" xfId="0" applyFont="1" applyBorder="1" applyAlignment="1">
      <alignment horizontal="left"/>
    </xf>
    <xf numFmtId="0" fontId="4" fillId="0" borderId="1" xfId="0" applyFont="1" applyBorder="1"/>
    <xf numFmtId="0" fontId="4" fillId="0" borderId="4" xfId="0" applyFont="1" applyBorder="1" applyAlignment="1">
      <alignment vertical="top" wrapText="1"/>
    </xf>
    <xf numFmtId="0" fontId="4" fillId="0" borderId="0" xfId="0" applyFont="1" applyAlignment="1">
      <alignment vertical="top"/>
    </xf>
    <xf numFmtId="0" fontId="4" fillId="0" borderId="1" xfId="0" applyFont="1" applyBorder="1" applyAlignment="1">
      <alignment vertical="top"/>
    </xf>
    <xf numFmtId="0" fontId="4" fillId="3" borderId="0" xfId="0" applyFont="1" applyFill="1"/>
    <xf numFmtId="164" fontId="4" fillId="4" borderId="1" xfId="0" applyNumberFormat="1" applyFont="1" applyFill="1" applyBorder="1" applyAlignment="1">
      <alignment horizontal="left"/>
    </xf>
    <xf numFmtId="164" fontId="4" fillId="3" borderId="1" xfId="0" applyNumberFormat="1" applyFont="1" applyFill="1" applyBorder="1" applyAlignment="1">
      <alignment horizontal="left"/>
    </xf>
    <xf numFmtId="0" fontId="4" fillId="0" borderId="1" xfId="0" applyFont="1" applyBorder="1" applyAlignment="1">
      <alignment horizontal="left" wrapText="1"/>
    </xf>
    <xf numFmtId="0" fontId="4" fillId="0" borderId="0" xfId="0" applyFont="1" applyBorder="1"/>
    <xf numFmtId="0" fontId="4" fillId="0" borderId="11" xfId="0" applyFont="1" applyBorder="1"/>
    <xf numFmtId="164" fontId="4" fillId="0" borderId="0" xfId="0" applyNumberFormat="1" applyFont="1" applyAlignment="1">
      <alignment horizontal="left"/>
    </xf>
    <xf numFmtId="0" fontId="4" fillId="0" borderId="8" xfId="0" applyFont="1" applyBorder="1"/>
    <xf numFmtId="164" fontId="4" fillId="2" borderId="6" xfId="0" applyNumberFormat="1" applyFont="1" applyFill="1" applyBorder="1" applyAlignment="1">
      <alignment horizontal="left"/>
    </xf>
    <xf numFmtId="0" fontId="4" fillId="0" borderId="12" xfId="0" applyFont="1" applyBorder="1" applyAlignment="1">
      <alignment horizontal="left"/>
    </xf>
    <xf numFmtId="0" fontId="4" fillId="0" borderId="7" xfId="0" applyFont="1" applyBorder="1" applyAlignment="1">
      <alignment horizontal="left"/>
    </xf>
    <xf numFmtId="164" fontId="4" fillId="0" borderId="10" xfId="0" applyNumberFormat="1" applyFont="1" applyFill="1" applyBorder="1" applyAlignment="1">
      <alignment horizontal="left"/>
    </xf>
    <xf numFmtId="0" fontId="4" fillId="0" borderId="19" xfId="0" applyFont="1" applyBorder="1" applyAlignment="1">
      <alignment horizontal="left"/>
    </xf>
    <xf numFmtId="164" fontId="4" fillId="0" borderId="19" xfId="0" applyNumberFormat="1" applyFont="1" applyBorder="1" applyAlignment="1">
      <alignment horizontal="left"/>
    </xf>
    <xf numFmtId="164" fontId="4" fillId="0" borderId="19" xfId="0" applyNumberFormat="1" applyFont="1" applyFill="1" applyBorder="1" applyAlignment="1">
      <alignment horizontal="left"/>
    </xf>
    <xf numFmtId="164" fontId="4" fillId="2" borderId="18" xfId="0" applyNumberFormat="1" applyFont="1" applyFill="1" applyBorder="1" applyAlignment="1">
      <alignment horizontal="left"/>
    </xf>
    <xf numFmtId="0" fontId="4" fillId="0" borderId="14" xfId="0" applyFont="1" applyBorder="1" applyAlignment="1">
      <alignment horizontal="left"/>
    </xf>
    <xf numFmtId="165" fontId="4" fillId="0" borderId="14" xfId="0" applyNumberFormat="1" applyFont="1" applyBorder="1" applyAlignment="1">
      <alignment horizontal="left"/>
    </xf>
    <xf numFmtId="164" fontId="4" fillId="2" borderId="11" xfId="0" applyNumberFormat="1" applyFont="1" applyFill="1" applyBorder="1" applyAlignment="1">
      <alignment horizontal="left"/>
    </xf>
    <xf numFmtId="0" fontId="4" fillId="4" borderId="0" xfId="0" applyFont="1" applyFill="1"/>
    <xf numFmtId="164" fontId="4" fillId="0" borderId="20" xfId="0" applyNumberFormat="1" applyFont="1" applyBorder="1" applyAlignment="1">
      <alignment horizontal="left"/>
    </xf>
    <xf numFmtId="164" fontId="4" fillId="2" borderId="12" xfId="0" applyNumberFormat="1" applyFont="1" applyFill="1" applyBorder="1" applyAlignment="1">
      <alignment horizontal="left"/>
    </xf>
    <xf numFmtId="164" fontId="4" fillId="0" borderId="12" xfId="0" applyNumberFormat="1" applyFont="1" applyBorder="1" applyAlignment="1">
      <alignment horizontal="left"/>
    </xf>
    <xf numFmtId="0" fontId="7" fillId="0" borderId="0" xfId="0" applyFont="1" applyAlignment="1">
      <alignment horizontal="left"/>
    </xf>
    <xf numFmtId="0" fontId="4" fillId="0" borderId="20" xfId="0" applyFont="1" applyBorder="1" applyAlignment="1">
      <alignment horizontal="left"/>
    </xf>
    <xf numFmtId="164" fontId="4" fillId="3" borderId="4" xfId="0" applyNumberFormat="1" applyFont="1" applyFill="1" applyBorder="1" applyAlignment="1">
      <alignment horizontal="left"/>
    </xf>
    <xf numFmtId="0" fontId="4" fillId="0" borderId="0" xfId="0" quotePrefix="1" applyFont="1" applyAlignment="1">
      <alignment horizontal="left"/>
    </xf>
    <xf numFmtId="1" fontId="4" fillId="0" borderId="11" xfId="0" applyNumberFormat="1" applyFont="1" applyBorder="1" applyAlignment="1">
      <alignment horizontal="left"/>
    </xf>
    <xf numFmtId="1" fontId="4" fillId="0" borderId="10" xfId="0" applyNumberFormat="1" applyFont="1" applyBorder="1" applyAlignment="1">
      <alignment horizontal="left"/>
    </xf>
    <xf numFmtId="0" fontId="4" fillId="4" borderId="23" xfId="0" applyFont="1" applyFill="1" applyBorder="1" applyAlignment="1">
      <alignment horizontal="left"/>
    </xf>
    <xf numFmtId="164" fontId="4" fillId="0" borderId="9" xfId="0" applyNumberFormat="1" applyFont="1" applyBorder="1" applyAlignment="1">
      <alignment horizontal="left"/>
    </xf>
    <xf numFmtId="1" fontId="4" fillId="0" borderId="8" xfId="0" applyNumberFormat="1"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164" fontId="4" fillId="0" borderId="22" xfId="0" applyNumberFormat="1" applyFont="1" applyBorder="1" applyAlignment="1">
      <alignment horizontal="left"/>
    </xf>
    <xf numFmtId="164" fontId="4" fillId="2" borderId="16" xfId="0" applyNumberFormat="1" applyFont="1" applyFill="1" applyBorder="1" applyAlignment="1">
      <alignment horizontal="left"/>
    </xf>
    <xf numFmtId="164" fontId="4" fillId="2" borderId="22" xfId="0" applyNumberFormat="1" applyFont="1" applyFill="1" applyBorder="1" applyAlignment="1">
      <alignment horizontal="left"/>
    </xf>
    <xf numFmtId="164" fontId="4" fillId="4" borderId="14" xfId="0" applyNumberFormat="1" applyFont="1" applyFill="1" applyBorder="1" applyAlignment="1">
      <alignment horizontal="left"/>
    </xf>
    <xf numFmtId="0" fontId="4" fillId="3" borderId="14" xfId="0" applyFont="1" applyFill="1" applyBorder="1" applyAlignment="1">
      <alignment horizontal="left"/>
    </xf>
    <xf numFmtId="0" fontId="4" fillId="0" borderId="14" xfId="0" applyFont="1" applyBorder="1" applyAlignment="1">
      <alignment horizontal="left" wrapText="1"/>
    </xf>
    <xf numFmtId="0" fontId="8" fillId="0" borderId="0" xfId="0" applyFont="1" applyAlignment="1">
      <alignment horizontal="left"/>
    </xf>
    <xf numFmtId="0" fontId="4" fillId="0" borderId="17" xfId="0" applyFont="1" applyBorder="1" applyAlignment="1">
      <alignment horizontal="left"/>
    </xf>
    <xf numFmtId="0" fontId="4" fillId="3" borderId="0" xfId="0" quotePrefix="1" applyFont="1" applyFill="1" applyAlignment="1">
      <alignment horizontal="left"/>
    </xf>
    <xf numFmtId="0" fontId="4" fillId="0" borderId="6" xfId="0" applyFont="1" applyBorder="1" applyAlignment="1">
      <alignment horizontal="left"/>
    </xf>
    <xf numFmtId="164" fontId="4" fillId="4" borderId="4" xfId="0" applyNumberFormat="1" applyFont="1" applyFill="1" applyBorder="1" applyAlignment="1">
      <alignment horizontal="left"/>
    </xf>
    <xf numFmtId="164" fontId="4" fillId="2" borderId="19" xfId="0" applyNumberFormat="1" applyFont="1" applyFill="1" applyBorder="1" applyAlignment="1">
      <alignment horizontal="left"/>
    </xf>
    <xf numFmtId="0" fontId="4" fillId="3" borderId="4" xfId="0" applyFont="1" applyFill="1" applyBorder="1" applyAlignment="1">
      <alignment horizontal="left"/>
    </xf>
    <xf numFmtId="0" fontId="4" fillId="5" borderId="0" xfId="0" applyFont="1" applyFill="1" applyAlignment="1">
      <alignment horizontal="left"/>
    </xf>
    <xf numFmtId="0" fontId="4" fillId="0" borderId="4" xfId="0" applyFont="1" applyBorder="1"/>
    <xf numFmtId="0" fontId="4" fillId="0" borderId="14" xfId="0" applyFont="1" applyBorder="1"/>
    <xf numFmtId="1" fontId="4" fillId="0" borderId="14" xfId="0" applyNumberFormat="1" applyFont="1" applyBorder="1" applyAlignment="1">
      <alignment horizontal="left"/>
    </xf>
    <xf numFmtId="0" fontId="4" fillId="0" borderId="16" xfId="0" applyFont="1" applyBorder="1" applyAlignment="1">
      <alignment horizontal="left"/>
    </xf>
    <xf numFmtId="164" fontId="4" fillId="4" borderId="15" xfId="0" applyNumberFormat="1" applyFont="1" applyFill="1" applyBorder="1" applyAlignment="1">
      <alignment horizontal="left"/>
    </xf>
    <xf numFmtId="164" fontId="4" fillId="2" borderId="13" xfId="0" applyNumberFormat="1" applyFont="1" applyFill="1" applyBorder="1" applyAlignment="1">
      <alignment horizontal="left"/>
    </xf>
    <xf numFmtId="164" fontId="4" fillId="4" borderId="32" xfId="0" applyNumberFormat="1" applyFont="1" applyFill="1" applyBorder="1" applyAlignment="1">
      <alignment horizontal="left"/>
    </xf>
    <xf numFmtId="164" fontId="4" fillId="0" borderId="33" xfId="0" applyNumberFormat="1" applyFont="1" applyBorder="1" applyAlignment="1">
      <alignment horizontal="left"/>
    </xf>
    <xf numFmtId="164" fontId="4" fillId="4" borderId="23" xfId="0" applyNumberFormat="1" applyFont="1" applyFill="1" applyBorder="1" applyAlignment="1">
      <alignment horizontal="left"/>
    </xf>
    <xf numFmtId="0" fontId="4" fillId="3" borderId="0" xfId="0" applyFont="1" applyFill="1" applyBorder="1" applyAlignment="1">
      <alignment horizontal="left"/>
    </xf>
    <xf numFmtId="164" fontId="4" fillId="4" borderId="5" xfId="0" applyNumberFormat="1" applyFont="1" applyFill="1" applyBorder="1" applyAlignment="1">
      <alignment horizontal="left"/>
    </xf>
    <xf numFmtId="0" fontId="4" fillId="3" borderId="1" xfId="0" applyFont="1" applyFill="1" applyBorder="1"/>
    <xf numFmtId="164" fontId="4" fillId="0" borderId="13" xfId="0" applyNumberFormat="1" applyFont="1" applyBorder="1" applyAlignment="1">
      <alignment horizontal="left"/>
    </xf>
    <xf numFmtId="0" fontId="4" fillId="0" borderId="6" xfId="0" applyFont="1" applyBorder="1"/>
    <xf numFmtId="0" fontId="9" fillId="5" borderId="27" xfId="0" applyFont="1" applyFill="1" applyBorder="1" applyAlignment="1"/>
    <xf numFmtId="0" fontId="9" fillId="5" borderId="24" xfId="0" applyFont="1" applyFill="1" applyBorder="1" applyAlignment="1"/>
    <xf numFmtId="0" fontId="9" fillId="5" borderId="28" xfId="0" applyFont="1" applyFill="1" applyBorder="1" applyAlignment="1"/>
    <xf numFmtId="0" fontId="5" fillId="0" borderId="26" xfId="0" applyFont="1" applyFill="1" applyBorder="1" applyAlignment="1">
      <alignment horizontal="left"/>
    </xf>
    <xf numFmtId="0" fontId="5" fillId="0" borderId="25" xfId="0" applyFont="1" applyFill="1" applyBorder="1" applyAlignment="1">
      <alignment horizontal="left"/>
    </xf>
    <xf numFmtId="0" fontId="5" fillId="0" borderId="29" xfId="0" applyFont="1" applyFill="1" applyBorder="1" applyAlignment="1"/>
    <xf numFmtId="0" fontId="4" fillId="0" borderId="3" xfId="0" applyFont="1" applyFill="1" applyBorder="1" applyAlignment="1">
      <alignment horizontal="left"/>
    </xf>
    <xf numFmtId="0" fontId="4" fillId="0" borderId="0" xfId="0" applyFont="1" applyFill="1" applyBorder="1" applyAlignment="1">
      <alignment horizontal="left"/>
    </xf>
    <xf numFmtId="0" fontId="4" fillId="0" borderId="30" xfId="0" applyFont="1" applyFill="1" applyBorder="1" applyAlignment="1">
      <alignment horizontal="left"/>
    </xf>
    <xf numFmtId="0" fontId="4" fillId="0" borderId="2" xfId="0" applyFont="1" applyFill="1" applyBorder="1" applyAlignment="1">
      <alignment horizontal="left"/>
    </xf>
    <xf numFmtId="0" fontId="4" fillId="0" borderId="1" xfId="0" applyFont="1" applyFill="1" applyBorder="1" applyAlignment="1">
      <alignment horizontal="left"/>
    </xf>
    <xf numFmtId="0" fontId="4" fillId="0" borderId="3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671176</xdr:colOff>
      <xdr:row>17</xdr:row>
      <xdr:rowOff>188575</xdr:rowOff>
    </xdr:to>
    <xdr:sp macro="" textlink="">
      <xdr:nvSpPr>
        <xdr:cNvPr id="3" name="TextBox 2">
          <a:extLst>
            <a:ext uri="{FF2B5EF4-FFF2-40B4-BE49-F238E27FC236}">
              <a16:creationId xmlns:a16="http://schemas.microsoft.com/office/drawing/2014/main" id="{4AAE9108-B544-BF4E-B356-99E8402B8230}"/>
            </a:ext>
          </a:extLst>
        </xdr:cNvPr>
        <xdr:cNvSpPr txBox="1"/>
      </xdr:nvSpPr>
      <xdr:spPr>
        <a:xfrm>
          <a:off x="0" y="0"/>
          <a:ext cx="8083358" cy="3590636"/>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GB" sz="1200">
              <a:effectLst/>
              <a:latin typeface="Arial" panose="020B0604020202020204" pitchFamily="34" charset="0"/>
              <a:ea typeface="Times New Roman" panose="02020603050405020304" pitchFamily="18" charset="0"/>
            </a:rPr>
            <a:t>Supplementary information to:</a:t>
          </a:r>
          <a:endParaRPr lang="en-CA" sz="1100">
            <a:effectLst/>
            <a:latin typeface="Times New Roman" panose="02020603050405020304" pitchFamily="18" charset="0"/>
            <a:ea typeface="Times New Roman" panose="02020603050405020304" pitchFamily="18" charset="0"/>
          </a:endParaRPr>
        </a:p>
        <a:p>
          <a:pPr algn="just"/>
          <a:r>
            <a:rPr lang="en-GB" sz="11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1800">
              <a:effectLst/>
              <a:latin typeface="Arial" panose="020B0604020202020204" pitchFamily="34" charset="0"/>
              <a:ea typeface="Times New Roman" panose="02020603050405020304" pitchFamily="18" charset="0"/>
            </a:rPr>
            <a:t>Meta-analysis reveals an extreme “decline effect” in the impacts of ocean acidification on fish behaviour  </a:t>
          </a:r>
        </a:p>
        <a:p>
          <a:r>
            <a:rPr lang="en-GB" sz="1800">
              <a:effectLst/>
              <a:latin typeface="Arial" panose="020B0604020202020204" pitchFamily="34" charset="0"/>
              <a:ea typeface="Times New Roman" panose="02020603050405020304" pitchFamily="18" charset="0"/>
            </a:rPr>
            <a:t> </a:t>
          </a:r>
        </a:p>
        <a:p>
          <a:r>
            <a:rPr lang="en-GB" sz="1400" b="1">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1200">
              <a:effectLst/>
              <a:latin typeface="Arial" panose="020B0604020202020204" pitchFamily="34" charset="0"/>
              <a:ea typeface="Times New Roman" panose="02020603050405020304" pitchFamily="18" charset="0"/>
            </a:rPr>
            <a:t>Jeff C. Clements</a:t>
          </a:r>
          <a:r>
            <a:rPr lang="en-GB" sz="1200" baseline="30000">
              <a:effectLst/>
              <a:latin typeface="Arial" panose="020B0604020202020204" pitchFamily="34" charset="0"/>
              <a:ea typeface="Times New Roman" panose="02020603050405020304" pitchFamily="18" charset="0"/>
            </a:rPr>
            <a:t>1</a:t>
          </a:r>
          <a:r>
            <a:rPr lang="en-GB" sz="1200">
              <a:effectLst/>
              <a:latin typeface="Arial" panose="020B0604020202020204" pitchFamily="34" charset="0"/>
              <a:ea typeface="Times New Roman" panose="02020603050405020304" pitchFamily="18" charset="0"/>
            </a:rPr>
            <a:t>*, Josefin Sundin</a:t>
          </a:r>
          <a:r>
            <a:rPr lang="en-GB" sz="1200" baseline="30000">
              <a:effectLst/>
              <a:latin typeface="Arial" panose="020B0604020202020204" pitchFamily="34" charset="0"/>
              <a:ea typeface="Times New Roman" panose="02020603050405020304" pitchFamily="18" charset="0"/>
            </a:rPr>
            <a:t>1,2</a:t>
          </a:r>
          <a:r>
            <a:rPr lang="en-GB" sz="1200">
              <a:effectLst/>
              <a:latin typeface="Arial" panose="020B0604020202020204" pitchFamily="34" charset="0"/>
              <a:ea typeface="Times New Roman" panose="02020603050405020304" pitchFamily="18" charset="0"/>
            </a:rPr>
            <a:t>, Timothy D. Clark</a:t>
          </a:r>
          <a:r>
            <a:rPr lang="en-GB" sz="1200" baseline="30000">
              <a:effectLst/>
              <a:latin typeface="Arial" panose="020B0604020202020204" pitchFamily="34" charset="0"/>
              <a:ea typeface="Times New Roman" panose="02020603050405020304" pitchFamily="18" charset="0"/>
            </a:rPr>
            <a:t>3</a:t>
          </a:r>
          <a:r>
            <a:rPr lang="en-GB" sz="1200">
              <a:effectLst/>
              <a:latin typeface="Arial" panose="020B0604020202020204" pitchFamily="34" charset="0"/>
              <a:ea typeface="Times New Roman" panose="02020603050405020304" pitchFamily="18" charset="0"/>
            </a:rPr>
            <a:t>, Fredrik Jutfelt</a:t>
          </a:r>
          <a:r>
            <a:rPr lang="en-GB" sz="1200" baseline="30000">
              <a:effectLst/>
              <a:latin typeface="Arial" panose="020B0604020202020204" pitchFamily="34" charset="0"/>
              <a:ea typeface="Times New Roman" panose="02020603050405020304" pitchFamily="18" charset="0"/>
            </a:rPr>
            <a:t>1*</a:t>
          </a:r>
          <a:endParaRPr lang="en-CA" sz="1100">
            <a:effectLst/>
            <a:latin typeface="Times New Roman" panose="02020603050405020304" pitchFamily="18" charset="0"/>
            <a:ea typeface="Times New Roman" panose="02020603050405020304" pitchFamily="18" charset="0"/>
          </a:endParaRPr>
        </a:p>
        <a:p>
          <a:pPr algn="just"/>
          <a:r>
            <a:rPr lang="en-GB" sz="12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pPr algn="just"/>
          <a:r>
            <a:rPr lang="en-GB" sz="11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11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900" baseline="30000">
              <a:effectLst/>
              <a:latin typeface="Arial" panose="020B0604020202020204" pitchFamily="34" charset="0"/>
              <a:ea typeface="Times New Roman" panose="02020603050405020304" pitchFamily="18" charset="0"/>
            </a:rPr>
            <a:t>1 </a:t>
          </a:r>
          <a:r>
            <a:rPr lang="en-GB" sz="900">
              <a:effectLst/>
              <a:latin typeface="Arial" panose="020B0604020202020204" pitchFamily="34" charset="0"/>
              <a:ea typeface="Times New Roman" panose="02020603050405020304" pitchFamily="18" charset="0"/>
            </a:rPr>
            <a:t>Department of Biology, Norwegian University of Science and Technology, Høgskoleringen 5, NO-7491 Trondheim, Norway</a:t>
          </a:r>
          <a:endParaRPr lang="en-CA" sz="1100">
            <a:effectLst/>
            <a:latin typeface="Times New Roman" panose="02020603050405020304" pitchFamily="18" charset="0"/>
            <a:ea typeface="Times New Roman" panose="02020603050405020304" pitchFamily="18" charset="0"/>
          </a:endParaRPr>
        </a:p>
        <a:p>
          <a:r>
            <a:rPr lang="en-GB" sz="900" baseline="300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900" baseline="30000">
              <a:effectLst/>
              <a:latin typeface="Arial" panose="020B0604020202020204" pitchFamily="34" charset="0"/>
              <a:ea typeface="Times New Roman" panose="02020603050405020304" pitchFamily="18" charset="0"/>
            </a:rPr>
            <a:t>2</a:t>
          </a:r>
          <a:r>
            <a:rPr lang="en-GB" sz="900">
              <a:effectLst/>
              <a:latin typeface="Arial" panose="020B0604020202020204" pitchFamily="34" charset="0"/>
              <a:ea typeface="Times New Roman" panose="02020603050405020304" pitchFamily="18" charset="0"/>
            </a:rPr>
            <a:t> Department of Aquatic Resources, Swedish University of Agricultural Sciences, Drottningholm, Sweden.</a:t>
          </a:r>
          <a:endParaRPr lang="en-CA" sz="1100">
            <a:effectLst/>
            <a:latin typeface="Times New Roman" panose="02020603050405020304" pitchFamily="18" charset="0"/>
            <a:ea typeface="Times New Roman" panose="02020603050405020304" pitchFamily="18" charset="0"/>
          </a:endParaRPr>
        </a:p>
        <a:p>
          <a:r>
            <a:rPr lang="en-GB" sz="900" baseline="30000">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900" baseline="30000">
              <a:effectLst/>
              <a:latin typeface="Arial" panose="020B0604020202020204" pitchFamily="34" charset="0"/>
              <a:ea typeface="Times New Roman" panose="02020603050405020304" pitchFamily="18" charset="0"/>
            </a:rPr>
            <a:t>3</a:t>
          </a:r>
          <a:r>
            <a:rPr lang="en-GB" sz="900">
              <a:effectLst/>
              <a:latin typeface="Arial" panose="020B0604020202020204" pitchFamily="34" charset="0"/>
              <a:ea typeface="Times New Roman" panose="02020603050405020304" pitchFamily="18" charset="0"/>
            </a:rPr>
            <a:t> School of Life and Environmental Sciences, Deakin University, Geelong, Victoria, Australia</a:t>
          </a:r>
          <a:endParaRPr lang="en-CA" sz="1100">
            <a:effectLst/>
            <a:latin typeface="Times New Roman" panose="02020603050405020304" pitchFamily="18" charset="0"/>
            <a:ea typeface="Times New Roman" panose="02020603050405020304" pitchFamily="18" charset="0"/>
          </a:endParaRPr>
        </a:p>
        <a:p>
          <a:r>
            <a:rPr lang="en-GB" sz="900" b="1">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900" b="1">
              <a:effectLst/>
              <a:latin typeface="Arial" panose="020B0604020202020204" pitchFamily="34" charset="0"/>
              <a:ea typeface="Times New Roman" panose="02020603050405020304" pitchFamily="18" charset="0"/>
            </a:rPr>
            <a:t> </a:t>
          </a:r>
          <a:endParaRPr lang="en-CA" sz="1100">
            <a:effectLst/>
            <a:latin typeface="Times New Roman" panose="02020603050405020304" pitchFamily="18" charset="0"/>
            <a:ea typeface="Times New Roman" panose="02020603050405020304" pitchFamily="18" charset="0"/>
          </a:endParaRPr>
        </a:p>
        <a:p>
          <a:r>
            <a:rPr lang="en-GB" sz="900" b="1">
              <a:effectLst/>
              <a:latin typeface="Arial" panose="020B0604020202020204" pitchFamily="34" charset="0"/>
              <a:ea typeface="Times New Roman" panose="02020603050405020304" pitchFamily="18" charset="0"/>
            </a:rPr>
            <a:t>*Corresponding authors:	Jeff C. Clements:</a:t>
          </a:r>
          <a:r>
            <a:rPr lang="en-GB" sz="900" b="1" baseline="0">
              <a:effectLst/>
              <a:latin typeface="Arial" panose="020B0604020202020204" pitchFamily="34" charset="0"/>
              <a:ea typeface="Times New Roman" panose="02020603050405020304" pitchFamily="18" charset="0"/>
            </a:rPr>
            <a:t> </a:t>
          </a:r>
          <a:r>
            <a:rPr lang="en-GB" sz="900" b="0">
              <a:solidFill>
                <a:srgbClr val="0070C0"/>
              </a:solidFill>
              <a:effectLst/>
              <a:latin typeface="Arial" panose="020B0604020202020204" pitchFamily="34" charset="0"/>
              <a:ea typeface="Times New Roman" panose="02020603050405020304" pitchFamily="18" charset="0"/>
            </a:rPr>
            <a:t>jeffery.clements@dfo-mpo.gc.ca, jefferycclements@gmail.com  </a:t>
          </a:r>
        </a:p>
        <a:p>
          <a:r>
            <a:rPr lang="en-GB" sz="900" b="1">
              <a:effectLst/>
              <a:latin typeface="Arial" panose="020B0604020202020204" pitchFamily="34" charset="0"/>
              <a:ea typeface="Times New Roman" panose="02020603050405020304" pitchFamily="18" charset="0"/>
            </a:rPr>
            <a:t> </a:t>
          </a:r>
        </a:p>
        <a:p>
          <a:r>
            <a:rPr lang="en-GB" sz="900" b="1">
              <a:effectLst/>
              <a:latin typeface="Arial" panose="020B0604020202020204" pitchFamily="34" charset="0"/>
              <a:ea typeface="Times New Roman" panose="02020603050405020304" pitchFamily="18" charset="0"/>
            </a:rPr>
            <a:t>		Fredrik Jutfelt: </a:t>
          </a:r>
          <a:r>
            <a:rPr lang="en-GB" sz="900" b="0">
              <a:solidFill>
                <a:srgbClr val="0070C0"/>
              </a:solidFill>
              <a:effectLst/>
              <a:latin typeface="Arial" panose="020B0604020202020204" pitchFamily="34" charset="0"/>
              <a:ea typeface="Times New Roman" panose="02020603050405020304" pitchFamily="18" charset="0"/>
            </a:rPr>
            <a:t>fredrik.jutfelt@ntnu.no    </a:t>
          </a:r>
          <a:endParaRPr lang="en-US" sz="1100" b="0">
            <a:solidFill>
              <a:srgbClr val="0070C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888BA-EB9E-3E4E-B752-BF5560AE1898}">
  <dimension ref="A1"/>
  <sheetViews>
    <sheetView workbookViewId="0"/>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61970-C638-894D-8CA1-C72D14AD0183}">
  <dimension ref="A1:B16383"/>
  <sheetViews>
    <sheetView workbookViewId="0"/>
  </sheetViews>
  <sheetFormatPr baseColWidth="10" defaultRowHeight="16" x14ac:dyDescent="0.2"/>
  <cols>
    <col min="1" max="1" width="44.1640625" style="1" customWidth="1"/>
    <col min="2" max="2" width="138.33203125" style="2" customWidth="1"/>
    <col min="3" max="16384" width="10.83203125" style="2"/>
  </cols>
  <sheetData>
    <row r="1" spans="1:2" x14ac:dyDescent="0.2">
      <c r="A1" s="1" t="s">
        <v>72</v>
      </c>
      <c r="B1" s="2" t="s">
        <v>71</v>
      </c>
    </row>
    <row r="2" spans="1:2" x14ac:dyDescent="0.2">
      <c r="A2" s="1" t="s">
        <v>70</v>
      </c>
      <c r="B2" s="2" t="s">
        <v>69</v>
      </c>
    </row>
    <row r="3" spans="1:2" x14ac:dyDescent="0.2">
      <c r="A3" s="1" t="s">
        <v>68</v>
      </c>
      <c r="B3" s="2" t="s">
        <v>1373</v>
      </c>
    </row>
    <row r="4" spans="1:2" x14ac:dyDescent="0.2">
      <c r="A4" s="1" t="s">
        <v>67</v>
      </c>
      <c r="B4" s="2" t="s">
        <v>1374</v>
      </c>
    </row>
    <row r="5" spans="1:2" x14ac:dyDescent="0.2">
      <c r="A5" s="1" t="s">
        <v>66</v>
      </c>
      <c r="B5" s="2" t="s">
        <v>1373</v>
      </c>
    </row>
    <row r="6" spans="1:2" x14ac:dyDescent="0.2">
      <c r="A6" s="1" t="s">
        <v>65</v>
      </c>
      <c r="B6" s="2" t="s">
        <v>1375</v>
      </c>
    </row>
    <row r="8" spans="1:2" x14ac:dyDescent="0.2">
      <c r="A8" s="1" t="s">
        <v>64</v>
      </c>
      <c r="B8" s="1" t="s">
        <v>63</v>
      </c>
    </row>
    <row r="9" spans="1:2" x14ac:dyDescent="0.2">
      <c r="A9" s="2" t="s">
        <v>62</v>
      </c>
      <c r="B9" s="2" t="s">
        <v>61</v>
      </c>
    </row>
    <row r="10" spans="1:2" x14ac:dyDescent="0.2">
      <c r="A10" s="2" t="s">
        <v>60</v>
      </c>
      <c r="B10" s="2" t="s">
        <v>59</v>
      </c>
    </row>
    <row r="11" spans="1:2" x14ac:dyDescent="0.2">
      <c r="A11" s="2" t="s">
        <v>56</v>
      </c>
      <c r="B11" s="2" t="s">
        <v>55</v>
      </c>
    </row>
    <row r="12" spans="1:2" x14ac:dyDescent="0.2">
      <c r="A12" s="2" t="s">
        <v>58</v>
      </c>
      <c r="B12" s="2" t="s">
        <v>57</v>
      </c>
    </row>
    <row r="13" spans="1:2" x14ac:dyDescent="0.2">
      <c r="A13" s="2" t="s">
        <v>54</v>
      </c>
      <c r="B13" s="2" t="s">
        <v>53</v>
      </c>
    </row>
    <row r="14" spans="1:2" x14ac:dyDescent="0.2">
      <c r="A14" s="2" t="s">
        <v>52</v>
      </c>
      <c r="B14" s="2" t="s">
        <v>51</v>
      </c>
    </row>
    <row r="15" spans="1:2" x14ac:dyDescent="0.2">
      <c r="A15" s="2" t="s">
        <v>50</v>
      </c>
      <c r="B15" s="2" t="s">
        <v>49</v>
      </c>
    </row>
    <row r="16" spans="1:2" x14ac:dyDescent="0.2">
      <c r="A16" s="2" t="s">
        <v>48</v>
      </c>
      <c r="B16" s="2" t="s">
        <v>47</v>
      </c>
    </row>
    <row r="17" spans="1:2" x14ac:dyDescent="0.2">
      <c r="A17" s="2" t="s">
        <v>46</v>
      </c>
      <c r="B17" s="2" t="s">
        <v>45</v>
      </c>
    </row>
    <row r="18" spans="1:2" x14ac:dyDescent="0.2">
      <c r="A18" s="2" t="s">
        <v>44</v>
      </c>
      <c r="B18" s="2" t="s">
        <v>43</v>
      </c>
    </row>
    <row r="19" spans="1:2" x14ac:dyDescent="0.2">
      <c r="A19" s="2" t="s">
        <v>42</v>
      </c>
      <c r="B19" s="2" t="s">
        <v>41</v>
      </c>
    </row>
    <row r="20" spans="1:2" x14ac:dyDescent="0.2">
      <c r="A20" s="2" t="s">
        <v>40</v>
      </c>
      <c r="B20" s="2" t="s">
        <v>39</v>
      </c>
    </row>
    <row r="21" spans="1:2" x14ac:dyDescent="0.2">
      <c r="A21" s="2" t="s">
        <v>38</v>
      </c>
      <c r="B21" s="2" t="s">
        <v>37</v>
      </c>
    </row>
    <row r="22" spans="1:2" x14ac:dyDescent="0.2">
      <c r="A22" s="2" t="s">
        <v>36</v>
      </c>
      <c r="B22" s="2" t="s">
        <v>35</v>
      </c>
    </row>
    <row r="23" spans="1:2" x14ac:dyDescent="0.2">
      <c r="A23" s="2" t="s">
        <v>34</v>
      </c>
      <c r="B23" s="2" t="s">
        <v>33</v>
      </c>
    </row>
    <row r="24" spans="1:2" x14ac:dyDescent="0.2">
      <c r="A24" s="2" t="s">
        <v>32</v>
      </c>
      <c r="B24" s="2" t="s">
        <v>31</v>
      </c>
    </row>
    <row r="25" spans="1:2" x14ac:dyDescent="0.2">
      <c r="A25" s="2" t="s">
        <v>30</v>
      </c>
      <c r="B25" s="2" t="s">
        <v>29</v>
      </c>
    </row>
    <row r="26" spans="1:2" x14ac:dyDescent="0.2">
      <c r="A26" s="2" t="s">
        <v>28</v>
      </c>
      <c r="B26" s="2" t="s">
        <v>27</v>
      </c>
    </row>
    <row r="27" spans="1:2" x14ac:dyDescent="0.2">
      <c r="A27" s="2" t="s">
        <v>26</v>
      </c>
      <c r="B27" s="2" t="s">
        <v>25</v>
      </c>
    </row>
    <row r="28" spans="1:2" x14ac:dyDescent="0.2">
      <c r="A28" s="2" t="s">
        <v>24</v>
      </c>
      <c r="B28" s="2" t="s">
        <v>23</v>
      </c>
    </row>
    <row r="29" spans="1:2" x14ac:dyDescent="0.2">
      <c r="A29" s="2" t="s">
        <v>22</v>
      </c>
      <c r="B29" s="2" t="s">
        <v>21</v>
      </c>
    </row>
    <row r="30" spans="1:2" x14ac:dyDescent="0.2">
      <c r="A30" s="2" t="s">
        <v>20</v>
      </c>
      <c r="B30" s="2" t="s">
        <v>19</v>
      </c>
    </row>
    <row r="31" spans="1:2" x14ac:dyDescent="0.2">
      <c r="A31" s="2" t="s">
        <v>18</v>
      </c>
      <c r="B31" s="2" t="s">
        <v>17</v>
      </c>
    </row>
    <row r="32" spans="1:2" x14ac:dyDescent="0.2">
      <c r="A32" s="2" t="s">
        <v>16</v>
      </c>
      <c r="B32" s="2" t="s">
        <v>15</v>
      </c>
    </row>
    <row r="33" spans="1:2" x14ac:dyDescent="0.2">
      <c r="A33" s="2" t="s">
        <v>14</v>
      </c>
      <c r="B33" s="2" t="s">
        <v>13</v>
      </c>
    </row>
    <row r="34" spans="1:2" x14ac:dyDescent="0.2">
      <c r="A34" s="2" t="s">
        <v>12</v>
      </c>
      <c r="B34" s="2" t="s">
        <v>11</v>
      </c>
    </row>
    <row r="35" spans="1:2" x14ac:dyDescent="0.2">
      <c r="A35" s="2" t="s">
        <v>10</v>
      </c>
      <c r="B35" s="2" t="s">
        <v>1371</v>
      </c>
    </row>
    <row r="36" spans="1:2" x14ac:dyDescent="0.2">
      <c r="A36" s="2" t="s">
        <v>9</v>
      </c>
      <c r="B36" s="2" t="s">
        <v>1372</v>
      </c>
    </row>
    <row r="37" spans="1:2" x14ac:dyDescent="0.2">
      <c r="A37" s="2" t="s">
        <v>8</v>
      </c>
      <c r="B37" s="2" t="s">
        <v>1370</v>
      </c>
    </row>
    <row r="38" spans="1:2" x14ac:dyDescent="0.2">
      <c r="A38" s="2" t="s">
        <v>7</v>
      </c>
      <c r="B38" s="2" t="s">
        <v>6</v>
      </c>
    </row>
    <row r="39" spans="1:2" x14ac:dyDescent="0.2">
      <c r="A39" s="2" t="s">
        <v>5</v>
      </c>
      <c r="B39" s="2" t="s">
        <v>1351</v>
      </c>
    </row>
    <row r="40" spans="1:2" x14ac:dyDescent="0.2">
      <c r="A40" s="2" t="s">
        <v>4</v>
      </c>
      <c r="B40" s="2" t="s">
        <v>1352</v>
      </c>
    </row>
    <row r="41" spans="1:2" x14ac:dyDescent="0.2">
      <c r="A41" s="2" t="s">
        <v>3</v>
      </c>
      <c r="B41" s="2" t="s">
        <v>2</v>
      </c>
    </row>
    <row r="42" spans="1:2" x14ac:dyDescent="0.2">
      <c r="A42" s="2" t="s">
        <v>1</v>
      </c>
      <c r="B42" s="2" t="s">
        <v>0</v>
      </c>
    </row>
    <row r="43" spans="1:2" x14ac:dyDescent="0.2">
      <c r="A43" s="3"/>
    </row>
    <row r="45" spans="1:2" x14ac:dyDescent="0.2">
      <c r="A45" s="3"/>
    </row>
    <row r="46" spans="1:2" x14ac:dyDescent="0.2">
      <c r="A46" s="3"/>
    </row>
    <row r="47" spans="1:2" x14ac:dyDescent="0.2">
      <c r="A47" s="3"/>
    </row>
    <row r="48" spans="1:2"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row r="92" spans="1:1" x14ac:dyDescent="0.2">
      <c r="A92" s="3"/>
    </row>
    <row r="93" spans="1:1" x14ac:dyDescent="0.2">
      <c r="A93" s="3"/>
    </row>
    <row r="94" spans="1:1" x14ac:dyDescent="0.2">
      <c r="A94" s="3"/>
    </row>
    <row r="95" spans="1:1" x14ac:dyDescent="0.2">
      <c r="A95" s="3"/>
    </row>
    <row r="96" spans="1:1" x14ac:dyDescent="0.2">
      <c r="A96" s="3"/>
    </row>
    <row r="97" spans="1:1" x14ac:dyDescent="0.2">
      <c r="A97" s="3"/>
    </row>
    <row r="98" spans="1:1" x14ac:dyDescent="0.2">
      <c r="A98" s="3"/>
    </row>
    <row r="99" spans="1:1" x14ac:dyDescent="0.2">
      <c r="A99" s="3"/>
    </row>
    <row r="100" spans="1:1" x14ac:dyDescent="0.2">
      <c r="A100" s="3"/>
    </row>
    <row r="101" spans="1:1" x14ac:dyDescent="0.2">
      <c r="A101" s="3"/>
    </row>
    <row r="102" spans="1:1" x14ac:dyDescent="0.2">
      <c r="A102" s="3"/>
    </row>
    <row r="103" spans="1:1" x14ac:dyDescent="0.2">
      <c r="A103" s="3"/>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3"/>
    </row>
    <row r="123" spans="1:1" x14ac:dyDescent="0.2">
      <c r="A123" s="3"/>
    </row>
    <row r="124" spans="1:1" x14ac:dyDescent="0.2">
      <c r="A124" s="3"/>
    </row>
    <row r="125" spans="1:1" x14ac:dyDescent="0.2">
      <c r="A125" s="3"/>
    </row>
    <row r="126" spans="1:1" x14ac:dyDescent="0.2">
      <c r="A126" s="3"/>
    </row>
    <row r="127" spans="1:1" x14ac:dyDescent="0.2">
      <c r="A127" s="3"/>
    </row>
    <row r="128" spans="1:1" x14ac:dyDescent="0.2">
      <c r="A128" s="3"/>
    </row>
    <row r="129" spans="1:1" x14ac:dyDescent="0.2">
      <c r="A129" s="3"/>
    </row>
    <row r="130" spans="1:1" x14ac:dyDescent="0.2">
      <c r="A130" s="3"/>
    </row>
    <row r="131" spans="1:1" x14ac:dyDescent="0.2">
      <c r="A131" s="3"/>
    </row>
    <row r="132" spans="1:1" x14ac:dyDescent="0.2">
      <c r="A132" s="3"/>
    </row>
    <row r="133" spans="1:1" x14ac:dyDescent="0.2">
      <c r="A133" s="3"/>
    </row>
    <row r="134" spans="1:1" x14ac:dyDescent="0.2">
      <c r="A134" s="3"/>
    </row>
    <row r="135" spans="1:1" x14ac:dyDescent="0.2">
      <c r="A135" s="3"/>
    </row>
    <row r="136" spans="1:1" x14ac:dyDescent="0.2">
      <c r="A136" s="3"/>
    </row>
    <row r="137" spans="1:1" x14ac:dyDescent="0.2">
      <c r="A137" s="3"/>
    </row>
    <row r="138" spans="1:1" x14ac:dyDescent="0.2">
      <c r="A138" s="3"/>
    </row>
    <row r="139" spans="1:1" x14ac:dyDescent="0.2">
      <c r="A139" s="3"/>
    </row>
    <row r="140" spans="1:1" x14ac:dyDescent="0.2">
      <c r="A140" s="3"/>
    </row>
    <row r="141" spans="1:1" x14ac:dyDescent="0.2">
      <c r="A141" s="3"/>
    </row>
    <row r="142" spans="1:1" x14ac:dyDescent="0.2">
      <c r="A142" s="3"/>
    </row>
    <row r="143" spans="1:1" x14ac:dyDescent="0.2">
      <c r="A143" s="3"/>
    </row>
    <row r="144" spans="1:1" x14ac:dyDescent="0.2">
      <c r="A144" s="3"/>
    </row>
    <row r="145" spans="1:1" x14ac:dyDescent="0.2">
      <c r="A145" s="3"/>
    </row>
    <row r="146" spans="1:1" x14ac:dyDescent="0.2">
      <c r="A146" s="3"/>
    </row>
    <row r="147" spans="1:1" x14ac:dyDescent="0.2">
      <c r="A147" s="3"/>
    </row>
    <row r="148" spans="1:1" x14ac:dyDescent="0.2">
      <c r="A148" s="3"/>
    </row>
    <row r="149" spans="1:1" x14ac:dyDescent="0.2">
      <c r="A149" s="3"/>
    </row>
    <row r="150" spans="1:1" x14ac:dyDescent="0.2">
      <c r="A150" s="3"/>
    </row>
    <row r="151" spans="1:1" x14ac:dyDescent="0.2">
      <c r="A151" s="3"/>
    </row>
    <row r="152" spans="1:1" x14ac:dyDescent="0.2">
      <c r="A152" s="3"/>
    </row>
    <row r="153" spans="1:1" x14ac:dyDescent="0.2">
      <c r="A153" s="3"/>
    </row>
    <row r="154" spans="1:1" x14ac:dyDescent="0.2">
      <c r="A154" s="3"/>
    </row>
    <row r="155" spans="1:1" x14ac:dyDescent="0.2">
      <c r="A155" s="3"/>
    </row>
    <row r="156" spans="1:1" x14ac:dyDescent="0.2">
      <c r="A156" s="3"/>
    </row>
    <row r="157" spans="1:1" x14ac:dyDescent="0.2">
      <c r="A157" s="3"/>
    </row>
    <row r="158" spans="1:1" x14ac:dyDescent="0.2">
      <c r="A158" s="3"/>
    </row>
    <row r="159" spans="1:1" x14ac:dyDescent="0.2">
      <c r="A159" s="3"/>
    </row>
    <row r="160" spans="1:1" x14ac:dyDescent="0.2">
      <c r="A160" s="3"/>
    </row>
    <row r="161" spans="1:1" x14ac:dyDescent="0.2">
      <c r="A161" s="3"/>
    </row>
    <row r="162" spans="1:1" x14ac:dyDescent="0.2">
      <c r="A162" s="3"/>
    </row>
    <row r="163" spans="1:1" x14ac:dyDescent="0.2">
      <c r="A163" s="3"/>
    </row>
    <row r="164" spans="1:1" x14ac:dyDescent="0.2">
      <c r="A164" s="3"/>
    </row>
    <row r="165" spans="1:1" x14ac:dyDescent="0.2">
      <c r="A165" s="3"/>
    </row>
    <row r="166" spans="1:1" x14ac:dyDescent="0.2">
      <c r="A166" s="3"/>
    </row>
    <row r="167" spans="1:1" x14ac:dyDescent="0.2">
      <c r="A167" s="3"/>
    </row>
    <row r="168" spans="1:1" x14ac:dyDescent="0.2">
      <c r="A168" s="3"/>
    </row>
    <row r="169" spans="1:1" x14ac:dyDescent="0.2">
      <c r="A169" s="3"/>
    </row>
    <row r="170" spans="1:1" x14ac:dyDescent="0.2">
      <c r="A170" s="3"/>
    </row>
    <row r="171" spans="1:1" x14ac:dyDescent="0.2">
      <c r="A171" s="3"/>
    </row>
    <row r="172" spans="1:1" x14ac:dyDescent="0.2">
      <c r="A172" s="3"/>
    </row>
    <row r="173" spans="1:1" x14ac:dyDescent="0.2">
      <c r="A173" s="3"/>
    </row>
    <row r="174" spans="1:1" x14ac:dyDescent="0.2">
      <c r="A174" s="3"/>
    </row>
    <row r="175" spans="1:1" x14ac:dyDescent="0.2">
      <c r="A175" s="3"/>
    </row>
    <row r="176" spans="1:1" x14ac:dyDescent="0.2">
      <c r="A176" s="3"/>
    </row>
    <row r="177" spans="1:1" x14ac:dyDescent="0.2">
      <c r="A177" s="3"/>
    </row>
    <row r="178" spans="1:1" x14ac:dyDescent="0.2">
      <c r="A178" s="3"/>
    </row>
    <row r="179" spans="1:1" x14ac:dyDescent="0.2">
      <c r="A179" s="3"/>
    </row>
    <row r="180" spans="1:1" x14ac:dyDescent="0.2">
      <c r="A180" s="3"/>
    </row>
    <row r="181" spans="1:1" x14ac:dyDescent="0.2">
      <c r="A181" s="3"/>
    </row>
    <row r="182" spans="1:1" x14ac:dyDescent="0.2">
      <c r="A182" s="3"/>
    </row>
    <row r="183" spans="1:1" x14ac:dyDescent="0.2">
      <c r="A183" s="3"/>
    </row>
    <row r="184" spans="1:1" x14ac:dyDescent="0.2">
      <c r="A184" s="3"/>
    </row>
    <row r="185" spans="1:1" x14ac:dyDescent="0.2">
      <c r="A185" s="3"/>
    </row>
    <row r="186" spans="1:1" x14ac:dyDescent="0.2">
      <c r="A186" s="3"/>
    </row>
    <row r="187" spans="1:1" x14ac:dyDescent="0.2">
      <c r="A187" s="3"/>
    </row>
    <row r="188" spans="1:1" x14ac:dyDescent="0.2">
      <c r="A188" s="3"/>
    </row>
    <row r="189" spans="1:1" x14ac:dyDescent="0.2">
      <c r="A189" s="3"/>
    </row>
    <row r="190" spans="1:1" x14ac:dyDescent="0.2">
      <c r="A190" s="3"/>
    </row>
    <row r="191" spans="1:1" x14ac:dyDescent="0.2">
      <c r="A191" s="3"/>
    </row>
    <row r="192" spans="1:1" x14ac:dyDescent="0.2">
      <c r="A192" s="3"/>
    </row>
    <row r="193" spans="1:1" x14ac:dyDescent="0.2">
      <c r="A193" s="3"/>
    </row>
    <row r="194" spans="1:1" x14ac:dyDescent="0.2">
      <c r="A194" s="3"/>
    </row>
    <row r="195" spans="1:1" x14ac:dyDescent="0.2">
      <c r="A195" s="3"/>
    </row>
    <row r="196" spans="1:1" x14ac:dyDescent="0.2">
      <c r="A196" s="3"/>
    </row>
    <row r="197" spans="1:1" x14ac:dyDescent="0.2">
      <c r="A197" s="3"/>
    </row>
    <row r="198" spans="1:1" x14ac:dyDescent="0.2">
      <c r="A198" s="3"/>
    </row>
    <row r="199" spans="1:1" x14ac:dyDescent="0.2">
      <c r="A199" s="3"/>
    </row>
    <row r="200" spans="1:1" x14ac:dyDescent="0.2">
      <c r="A200" s="3"/>
    </row>
    <row r="201" spans="1:1" x14ac:dyDescent="0.2">
      <c r="A201" s="3"/>
    </row>
    <row r="202" spans="1:1" x14ac:dyDescent="0.2">
      <c r="A202" s="3"/>
    </row>
    <row r="203" spans="1:1" x14ac:dyDescent="0.2">
      <c r="A203" s="3"/>
    </row>
    <row r="204" spans="1:1" x14ac:dyDescent="0.2">
      <c r="A204" s="3"/>
    </row>
    <row r="205" spans="1:1" x14ac:dyDescent="0.2">
      <c r="A205" s="3"/>
    </row>
    <row r="206" spans="1:1" x14ac:dyDescent="0.2">
      <c r="A206" s="3"/>
    </row>
    <row r="207" spans="1:1" x14ac:dyDescent="0.2">
      <c r="A207" s="3"/>
    </row>
    <row r="208" spans="1:1" x14ac:dyDescent="0.2">
      <c r="A208" s="3"/>
    </row>
    <row r="209" spans="1:1" x14ac:dyDescent="0.2">
      <c r="A209" s="3"/>
    </row>
    <row r="210" spans="1:1" x14ac:dyDescent="0.2">
      <c r="A210" s="3"/>
    </row>
    <row r="211" spans="1:1" x14ac:dyDescent="0.2">
      <c r="A211" s="3"/>
    </row>
    <row r="212" spans="1:1" x14ac:dyDescent="0.2">
      <c r="A212" s="3"/>
    </row>
    <row r="213" spans="1:1" x14ac:dyDescent="0.2">
      <c r="A213" s="3"/>
    </row>
    <row r="214" spans="1:1" x14ac:dyDescent="0.2">
      <c r="A214" s="3"/>
    </row>
    <row r="215" spans="1:1" x14ac:dyDescent="0.2">
      <c r="A215" s="3"/>
    </row>
    <row r="216" spans="1:1" x14ac:dyDescent="0.2">
      <c r="A216" s="3"/>
    </row>
    <row r="217" spans="1:1" x14ac:dyDescent="0.2">
      <c r="A217" s="3"/>
    </row>
    <row r="218" spans="1:1" x14ac:dyDescent="0.2">
      <c r="A218" s="3"/>
    </row>
    <row r="219" spans="1:1" x14ac:dyDescent="0.2">
      <c r="A219" s="3"/>
    </row>
    <row r="220" spans="1:1" x14ac:dyDescent="0.2">
      <c r="A220" s="3"/>
    </row>
    <row r="221" spans="1:1" x14ac:dyDescent="0.2">
      <c r="A221" s="3"/>
    </row>
    <row r="222" spans="1:1" x14ac:dyDescent="0.2">
      <c r="A222" s="3"/>
    </row>
    <row r="223" spans="1:1" x14ac:dyDescent="0.2">
      <c r="A223" s="3"/>
    </row>
    <row r="224" spans="1:1" x14ac:dyDescent="0.2">
      <c r="A224" s="3"/>
    </row>
    <row r="225" spans="1:1" x14ac:dyDescent="0.2">
      <c r="A225" s="3"/>
    </row>
    <row r="226" spans="1:1" x14ac:dyDescent="0.2">
      <c r="A226" s="3"/>
    </row>
    <row r="227" spans="1:1" x14ac:dyDescent="0.2">
      <c r="A227" s="3"/>
    </row>
    <row r="228" spans="1:1" x14ac:dyDescent="0.2">
      <c r="A228" s="3"/>
    </row>
    <row r="229" spans="1:1" x14ac:dyDescent="0.2">
      <c r="A229" s="3"/>
    </row>
    <row r="230" spans="1:1" x14ac:dyDescent="0.2">
      <c r="A230" s="3"/>
    </row>
    <row r="231" spans="1:1" x14ac:dyDescent="0.2">
      <c r="A231" s="3"/>
    </row>
    <row r="232" spans="1:1" x14ac:dyDescent="0.2">
      <c r="A232" s="3"/>
    </row>
    <row r="233" spans="1:1" x14ac:dyDescent="0.2">
      <c r="A233" s="3"/>
    </row>
    <row r="234" spans="1:1" x14ac:dyDescent="0.2">
      <c r="A234" s="3"/>
    </row>
    <row r="235" spans="1:1" x14ac:dyDescent="0.2">
      <c r="A235" s="3"/>
    </row>
    <row r="236" spans="1:1" x14ac:dyDescent="0.2">
      <c r="A236" s="3"/>
    </row>
    <row r="237" spans="1:1" x14ac:dyDescent="0.2">
      <c r="A237" s="3"/>
    </row>
    <row r="238" spans="1:1" x14ac:dyDescent="0.2">
      <c r="A238" s="3"/>
    </row>
    <row r="239" spans="1:1" x14ac:dyDescent="0.2">
      <c r="A239" s="3"/>
    </row>
    <row r="240" spans="1:1" x14ac:dyDescent="0.2">
      <c r="A240" s="3"/>
    </row>
    <row r="241" spans="1:1" x14ac:dyDescent="0.2">
      <c r="A241" s="3"/>
    </row>
    <row r="242" spans="1:1" x14ac:dyDescent="0.2">
      <c r="A242" s="3"/>
    </row>
    <row r="243" spans="1:1" x14ac:dyDescent="0.2">
      <c r="A243" s="3"/>
    </row>
    <row r="244" spans="1:1" x14ac:dyDescent="0.2">
      <c r="A244" s="3"/>
    </row>
    <row r="245" spans="1:1" x14ac:dyDescent="0.2">
      <c r="A245" s="3"/>
    </row>
    <row r="246" spans="1:1" x14ac:dyDescent="0.2">
      <c r="A246" s="3"/>
    </row>
    <row r="247" spans="1:1" x14ac:dyDescent="0.2">
      <c r="A247" s="3"/>
    </row>
    <row r="248" spans="1:1" x14ac:dyDescent="0.2">
      <c r="A248" s="3"/>
    </row>
    <row r="249" spans="1:1" x14ac:dyDescent="0.2">
      <c r="A249" s="3"/>
    </row>
    <row r="250" spans="1:1" x14ac:dyDescent="0.2">
      <c r="A250" s="3"/>
    </row>
    <row r="251" spans="1:1" x14ac:dyDescent="0.2">
      <c r="A251" s="3"/>
    </row>
    <row r="252" spans="1:1" x14ac:dyDescent="0.2">
      <c r="A252" s="3"/>
    </row>
    <row r="253" spans="1:1" x14ac:dyDescent="0.2">
      <c r="A253" s="3"/>
    </row>
    <row r="254" spans="1:1" x14ac:dyDescent="0.2">
      <c r="A254" s="3"/>
    </row>
    <row r="255" spans="1:1" x14ac:dyDescent="0.2">
      <c r="A255" s="3"/>
    </row>
    <row r="256" spans="1:1" x14ac:dyDescent="0.2">
      <c r="A256" s="3"/>
    </row>
    <row r="257" spans="1:1" x14ac:dyDescent="0.2">
      <c r="A257" s="3"/>
    </row>
    <row r="258" spans="1:1" x14ac:dyDescent="0.2">
      <c r="A258" s="3"/>
    </row>
    <row r="259" spans="1:1" x14ac:dyDescent="0.2">
      <c r="A259" s="3"/>
    </row>
    <row r="260" spans="1:1" x14ac:dyDescent="0.2">
      <c r="A260" s="3"/>
    </row>
    <row r="261" spans="1:1" x14ac:dyDescent="0.2">
      <c r="A261" s="3"/>
    </row>
    <row r="262" spans="1:1" x14ac:dyDescent="0.2">
      <c r="A262" s="3"/>
    </row>
    <row r="263" spans="1:1" x14ac:dyDescent="0.2">
      <c r="A263" s="3"/>
    </row>
    <row r="264" spans="1:1" x14ac:dyDescent="0.2">
      <c r="A264" s="3"/>
    </row>
    <row r="265" spans="1:1" x14ac:dyDescent="0.2">
      <c r="A265" s="3"/>
    </row>
    <row r="266" spans="1:1" x14ac:dyDescent="0.2">
      <c r="A266" s="3"/>
    </row>
    <row r="267" spans="1:1" x14ac:dyDescent="0.2">
      <c r="A267" s="3"/>
    </row>
    <row r="268" spans="1:1" x14ac:dyDescent="0.2">
      <c r="A268" s="3"/>
    </row>
    <row r="269" spans="1:1" x14ac:dyDescent="0.2">
      <c r="A269" s="3"/>
    </row>
    <row r="270" spans="1:1" x14ac:dyDescent="0.2">
      <c r="A270" s="3"/>
    </row>
    <row r="271" spans="1:1" x14ac:dyDescent="0.2">
      <c r="A271" s="3"/>
    </row>
    <row r="272" spans="1:1" x14ac:dyDescent="0.2">
      <c r="A272" s="3"/>
    </row>
    <row r="273" spans="1:1" x14ac:dyDescent="0.2">
      <c r="A273" s="3"/>
    </row>
    <row r="274" spans="1:1" x14ac:dyDescent="0.2">
      <c r="A274" s="3"/>
    </row>
    <row r="275" spans="1:1" x14ac:dyDescent="0.2">
      <c r="A275" s="3"/>
    </row>
    <row r="276" spans="1:1" x14ac:dyDescent="0.2">
      <c r="A276" s="3"/>
    </row>
    <row r="277" spans="1:1" x14ac:dyDescent="0.2">
      <c r="A277" s="3"/>
    </row>
    <row r="278" spans="1:1" x14ac:dyDescent="0.2">
      <c r="A278" s="3"/>
    </row>
    <row r="279" spans="1:1" x14ac:dyDescent="0.2">
      <c r="A279" s="3"/>
    </row>
    <row r="280" spans="1:1" x14ac:dyDescent="0.2">
      <c r="A280" s="3"/>
    </row>
    <row r="281" spans="1:1" x14ac:dyDescent="0.2">
      <c r="A281" s="3"/>
    </row>
    <row r="282" spans="1:1" x14ac:dyDescent="0.2">
      <c r="A282" s="3"/>
    </row>
    <row r="283" spans="1:1" x14ac:dyDescent="0.2">
      <c r="A283" s="3"/>
    </row>
    <row r="284" spans="1:1" x14ac:dyDescent="0.2">
      <c r="A284" s="3"/>
    </row>
    <row r="285" spans="1:1" x14ac:dyDescent="0.2">
      <c r="A285" s="3"/>
    </row>
    <row r="286" spans="1:1" x14ac:dyDescent="0.2">
      <c r="A286" s="3"/>
    </row>
    <row r="287" spans="1:1" x14ac:dyDescent="0.2">
      <c r="A287" s="3"/>
    </row>
    <row r="288" spans="1:1" x14ac:dyDescent="0.2">
      <c r="A288" s="3"/>
    </row>
    <row r="289" spans="1:1" x14ac:dyDescent="0.2">
      <c r="A289" s="3"/>
    </row>
    <row r="290" spans="1:1" x14ac:dyDescent="0.2">
      <c r="A290" s="3"/>
    </row>
    <row r="291" spans="1:1" x14ac:dyDescent="0.2">
      <c r="A291" s="3"/>
    </row>
    <row r="292" spans="1:1" x14ac:dyDescent="0.2">
      <c r="A292" s="3"/>
    </row>
    <row r="293" spans="1:1" x14ac:dyDescent="0.2">
      <c r="A293" s="3"/>
    </row>
    <row r="294" spans="1:1" x14ac:dyDescent="0.2">
      <c r="A294" s="3"/>
    </row>
    <row r="295" spans="1:1" x14ac:dyDescent="0.2">
      <c r="A295" s="3"/>
    </row>
    <row r="296" spans="1:1" x14ac:dyDescent="0.2">
      <c r="A296" s="3"/>
    </row>
    <row r="297" spans="1:1" x14ac:dyDescent="0.2">
      <c r="A297" s="3"/>
    </row>
    <row r="298" spans="1:1" x14ac:dyDescent="0.2">
      <c r="A298" s="3"/>
    </row>
    <row r="299" spans="1:1" x14ac:dyDescent="0.2">
      <c r="A299" s="3"/>
    </row>
    <row r="300" spans="1:1" x14ac:dyDescent="0.2">
      <c r="A300" s="3"/>
    </row>
    <row r="301" spans="1:1" x14ac:dyDescent="0.2">
      <c r="A301" s="3"/>
    </row>
    <row r="302" spans="1:1" x14ac:dyDescent="0.2">
      <c r="A302" s="3"/>
    </row>
    <row r="303" spans="1:1" x14ac:dyDescent="0.2">
      <c r="A303" s="3"/>
    </row>
    <row r="304" spans="1:1" x14ac:dyDescent="0.2">
      <c r="A304" s="3"/>
    </row>
    <row r="305" spans="1:1" x14ac:dyDescent="0.2">
      <c r="A305" s="3"/>
    </row>
    <row r="306" spans="1:1" x14ac:dyDescent="0.2">
      <c r="A306" s="3"/>
    </row>
    <row r="307" spans="1:1" x14ac:dyDescent="0.2">
      <c r="A307" s="3"/>
    </row>
    <row r="308" spans="1:1" x14ac:dyDescent="0.2">
      <c r="A308" s="3"/>
    </row>
    <row r="309" spans="1:1" x14ac:dyDescent="0.2">
      <c r="A309" s="3"/>
    </row>
    <row r="310" spans="1:1" x14ac:dyDescent="0.2">
      <c r="A310" s="3"/>
    </row>
    <row r="311" spans="1:1" x14ac:dyDescent="0.2">
      <c r="A311" s="3"/>
    </row>
    <row r="312" spans="1:1" x14ac:dyDescent="0.2">
      <c r="A312" s="3"/>
    </row>
    <row r="313" spans="1:1" x14ac:dyDescent="0.2">
      <c r="A313" s="3"/>
    </row>
    <row r="314" spans="1:1" x14ac:dyDescent="0.2">
      <c r="A314" s="3"/>
    </row>
    <row r="315" spans="1:1" x14ac:dyDescent="0.2">
      <c r="A315" s="3"/>
    </row>
    <row r="316" spans="1:1" x14ac:dyDescent="0.2">
      <c r="A316" s="3"/>
    </row>
    <row r="317" spans="1:1" x14ac:dyDescent="0.2">
      <c r="A317" s="3"/>
    </row>
    <row r="318" spans="1:1" x14ac:dyDescent="0.2">
      <c r="A318" s="3"/>
    </row>
    <row r="319" spans="1:1" x14ac:dyDescent="0.2">
      <c r="A319" s="3"/>
    </row>
    <row r="320" spans="1:1" x14ac:dyDescent="0.2">
      <c r="A320" s="3"/>
    </row>
    <row r="321" spans="1:1" x14ac:dyDescent="0.2">
      <c r="A321" s="3"/>
    </row>
    <row r="322" spans="1:1" x14ac:dyDescent="0.2">
      <c r="A322" s="3"/>
    </row>
    <row r="323" spans="1:1" x14ac:dyDescent="0.2">
      <c r="A323" s="3"/>
    </row>
    <row r="324" spans="1:1" x14ac:dyDescent="0.2">
      <c r="A324" s="3"/>
    </row>
    <row r="325" spans="1:1" x14ac:dyDescent="0.2">
      <c r="A325" s="3"/>
    </row>
    <row r="326" spans="1:1" x14ac:dyDescent="0.2">
      <c r="A326" s="3"/>
    </row>
    <row r="327" spans="1:1" x14ac:dyDescent="0.2">
      <c r="A327" s="3"/>
    </row>
    <row r="328" spans="1:1" x14ac:dyDescent="0.2">
      <c r="A328" s="3"/>
    </row>
    <row r="329" spans="1:1" x14ac:dyDescent="0.2">
      <c r="A329" s="3"/>
    </row>
    <row r="330" spans="1:1" x14ac:dyDescent="0.2">
      <c r="A330" s="3"/>
    </row>
    <row r="331" spans="1:1" x14ac:dyDescent="0.2">
      <c r="A331" s="3"/>
    </row>
    <row r="332" spans="1:1" x14ac:dyDescent="0.2">
      <c r="A332" s="3"/>
    </row>
    <row r="333" spans="1:1" x14ac:dyDescent="0.2">
      <c r="A333" s="3"/>
    </row>
    <row r="334" spans="1:1" x14ac:dyDescent="0.2">
      <c r="A334" s="3"/>
    </row>
    <row r="335" spans="1:1" x14ac:dyDescent="0.2">
      <c r="A335" s="3"/>
    </row>
    <row r="336" spans="1:1" x14ac:dyDescent="0.2">
      <c r="A336" s="3"/>
    </row>
    <row r="337" spans="1:1" x14ac:dyDescent="0.2">
      <c r="A337" s="3"/>
    </row>
    <row r="338" spans="1:1" x14ac:dyDescent="0.2">
      <c r="A338" s="3"/>
    </row>
    <row r="339" spans="1:1" x14ac:dyDescent="0.2">
      <c r="A339" s="3"/>
    </row>
    <row r="340" spans="1:1" x14ac:dyDescent="0.2">
      <c r="A340" s="3"/>
    </row>
    <row r="341" spans="1:1" x14ac:dyDescent="0.2">
      <c r="A341" s="3"/>
    </row>
    <row r="342" spans="1:1" x14ac:dyDescent="0.2">
      <c r="A342" s="3"/>
    </row>
    <row r="343" spans="1:1" x14ac:dyDescent="0.2">
      <c r="A343" s="3"/>
    </row>
    <row r="344" spans="1:1" x14ac:dyDescent="0.2">
      <c r="A344" s="3"/>
    </row>
    <row r="345" spans="1:1" x14ac:dyDescent="0.2">
      <c r="A345" s="3"/>
    </row>
    <row r="346" spans="1:1" x14ac:dyDescent="0.2">
      <c r="A346" s="3"/>
    </row>
    <row r="347" spans="1:1" x14ac:dyDescent="0.2">
      <c r="A347" s="3"/>
    </row>
    <row r="348" spans="1:1" x14ac:dyDescent="0.2">
      <c r="A348" s="3"/>
    </row>
    <row r="349" spans="1:1" x14ac:dyDescent="0.2">
      <c r="A349" s="3"/>
    </row>
    <row r="350" spans="1:1" x14ac:dyDescent="0.2">
      <c r="A350" s="3"/>
    </row>
    <row r="351" spans="1:1" x14ac:dyDescent="0.2">
      <c r="A351" s="3"/>
    </row>
    <row r="352" spans="1:1" x14ac:dyDescent="0.2">
      <c r="A352" s="3"/>
    </row>
    <row r="353" spans="1:1" x14ac:dyDescent="0.2">
      <c r="A353" s="3"/>
    </row>
    <row r="354" spans="1:1" x14ac:dyDescent="0.2">
      <c r="A354" s="3"/>
    </row>
    <row r="355" spans="1:1" x14ac:dyDescent="0.2">
      <c r="A355" s="3"/>
    </row>
    <row r="356" spans="1:1" x14ac:dyDescent="0.2">
      <c r="A356" s="3"/>
    </row>
    <row r="357" spans="1:1" x14ac:dyDescent="0.2">
      <c r="A357" s="3"/>
    </row>
    <row r="358" spans="1:1" x14ac:dyDescent="0.2">
      <c r="A358" s="3"/>
    </row>
    <row r="359" spans="1:1" x14ac:dyDescent="0.2">
      <c r="A359" s="3"/>
    </row>
    <row r="360" spans="1:1" x14ac:dyDescent="0.2">
      <c r="A360" s="3"/>
    </row>
    <row r="361" spans="1:1" x14ac:dyDescent="0.2">
      <c r="A361" s="3"/>
    </row>
    <row r="362" spans="1:1" x14ac:dyDescent="0.2">
      <c r="A362" s="3"/>
    </row>
    <row r="363" spans="1:1" x14ac:dyDescent="0.2">
      <c r="A363" s="3"/>
    </row>
    <row r="364" spans="1:1" x14ac:dyDescent="0.2">
      <c r="A364" s="3"/>
    </row>
    <row r="365" spans="1:1" x14ac:dyDescent="0.2">
      <c r="A365" s="3"/>
    </row>
    <row r="366" spans="1:1" x14ac:dyDescent="0.2">
      <c r="A366" s="3"/>
    </row>
    <row r="367" spans="1:1" x14ac:dyDescent="0.2">
      <c r="A367" s="3"/>
    </row>
    <row r="368" spans="1:1" x14ac:dyDescent="0.2">
      <c r="A368" s="3"/>
    </row>
    <row r="369" spans="1:1" x14ac:dyDescent="0.2">
      <c r="A369" s="3"/>
    </row>
    <row r="370" spans="1:1" x14ac:dyDescent="0.2">
      <c r="A370" s="3"/>
    </row>
    <row r="371" spans="1:1" x14ac:dyDescent="0.2">
      <c r="A371" s="3"/>
    </row>
    <row r="372" spans="1:1" x14ac:dyDescent="0.2">
      <c r="A372" s="3"/>
    </row>
    <row r="373" spans="1:1" x14ac:dyDescent="0.2">
      <c r="A373" s="3"/>
    </row>
    <row r="374" spans="1:1" x14ac:dyDescent="0.2">
      <c r="A374" s="3"/>
    </row>
    <row r="375" spans="1:1" x14ac:dyDescent="0.2">
      <c r="A375" s="3"/>
    </row>
    <row r="376" spans="1:1" x14ac:dyDescent="0.2">
      <c r="A376" s="3"/>
    </row>
    <row r="377" spans="1:1" x14ac:dyDescent="0.2">
      <c r="A377" s="3"/>
    </row>
    <row r="378" spans="1:1" x14ac:dyDescent="0.2">
      <c r="A378" s="3"/>
    </row>
    <row r="379" spans="1:1" x14ac:dyDescent="0.2">
      <c r="A379" s="3"/>
    </row>
    <row r="380" spans="1:1" x14ac:dyDescent="0.2">
      <c r="A380" s="3"/>
    </row>
    <row r="381" spans="1:1" x14ac:dyDescent="0.2">
      <c r="A381" s="3"/>
    </row>
    <row r="382" spans="1:1" x14ac:dyDescent="0.2">
      <c r="A382" s="3"/>
    </row>
    <row r="383" spans="1:1" x14ac:dyDescent="0.2">
      <c r="A383" s="3"/>
    </row>
    <row r="384" spans="1:1" x14ac:dyDescent="0.2">
      <c r="A384" s="3"/>
    </row>
    <row r="385" spans="1:1" x14ac:dyDescent="0.2">
      <c r="A385" s="3"/>
    </row>
    <row r="386" spans="1:1" x14ac:dyDescent="0.2">
      <c r="A386" s="3"/>
    </row>
    <row r="387" spans="1:1" x14ac:dyDescent="0.2">
      <c r="A387" s="3"/>
    </row>
    <row r="388" spans="1:1" x14ac:dyDescent="0.2">
      <c r="A388" s="3"/>
    </row>
    <row r="389" spans="1:1" x14ac:dyDescent="0.2">
      <c r="A389" s="3"/>
    </row>
    <row r="390" spans="1:1" x14ac:dyDescent="0.2">
      <c r="A390" s="3"/>
    </row>
    <row r="391" spans="1:1" x14ac:dyDescent="0.2">
      <c r="A391" s="3"/>
    </row>
    <row r="392" spans="1:1" x14ac:dyDescent="0.2">
      <c r="A392" s="3"/>
    </row>
    <row r="393" spans="1:1" x14ac:dyDescent="0.2">
      <c r="A393" s="3"/>
    </row>
    <row r="394" spans="1:1" x14ac:dyDescent="0.2">
      <c r="A394" s="3"/>
    </row>
    <row r="395" spans="1:1" x14ac:dyDescent="0.2">
      <c r="A395" s="3"/>
    </row>
    <row r="396" spans="1:1" x14ac:dyDescent="0.2">
      <c r="A396" s="3"/>
    </row>
    <row r="397" spans="1:1" x14ac:dyDescent="0.2">
      <c r="A397" s="3"/>
    </row>
    <row r="398" spans="1:1" x14ac:dyDescent="0.2">
      <c r="A398" s="3"/>
    </row>
    <row r="399" spans="1:1" x14ac:dyDescent="0.2">
      <c r="A399" s="3"/>
    </row>
    <row r="400" spans="1:1" x14ac:dyDescent="0.2">
      <c r="A400" s="3"/>
    </row>
    <row r="401" spans="1:1" x14ac:dyDescent="0.2">
      <c r="A401" s="3"/>
    </row>
    <row r="402" spans="1:1" x14ac:dyDescent="0.2">
      <c r="A402" s="3"/>
    </row>
    <row r="403" spans="1:1" x14ac:dyDescent="0.2">
      <c r="A403" s="3"/>
    </row>
    <row r="404" spans="1:1" x14ac:dyDescent="0.2">
      <c r="A404" s="3"/>
    </row>
    <row r="405" spans="1:1" x14ac:dyDescent="0.2">
      <c r="A405" s="3"/>
    </row>
    <row r="406" spans="1:1" x14ac:dyDescent="0.2">
      <c r="A406" s="3"/>
    </row>
    <row r="407" spans="1:1" x14ac:dyDescent="0.2">
      <c r="A407" s="3"/>
    </row>
    <row r="408" spans="1:1" x14ac:dyDescent="0.2">
      <c r="A408" s="3"/>
    </row>
    <row r="409" spans="1:1" x14ac:dyDescent="0.2">
      <c r="A409" s="3"/>
    </row>
    <row r="410" spans="1:1" x14ac:dyDescent="0.2">
      <c r="A410" s="3"/>
    </row>
    <row r="411" spans="1:1" x14ac:dyDescent="0.2">
      <c r="A411" s="3"/>
    </row>
    <row r="412" spans="1:1" x14ac:dyDescent="0.2">
      <c r="A412" s="3"/>
    </row>
    <row r="413" spans="1:1" x14ac:dyDescent="0.2">
      <c r="A413" s="3"/>
    </row>
    <row r="414" spans="1:1" x14ac:dyDescent="0.2">
      <c r="A414" s="3"/>
    </row>
    <row r="415" spans="1:1" x14ac:dyDescent="0.2">
      <c r="A415" s="3"/>
    </row>
    <row r="416" spans="1:1" x14ac:dyDescent="0.2">
      <c r="A416" s="3"/>
    </row>
    <row r="417" spans="1:1" x14ac:dyDescent="0.2">
      <c r="A417" s="3"/>
    </row>
    <row r="418" spans="1:1" x14ac:dyDescent="0.2">
      <c r="A418" s="3"/>
    </row>
    <row r="419" spans="1:1" x14ac:dyDescent="0.2">
      <c r="A419" s="3"/>
    </row>
    <row r="420" spans="1:1" x14ac:dyDescent="0.2">
      <c r="A420" s="3"/>
    </row>
    <row r="421" spans="1:1" x14ac:dyDescent="0.2">
      <c r="A421" s="3"/>
    </row>
    <row r="422" spans="1:1" x14ac:dyDescent="0.2">
      <c r="A422" s="3"/>
    </row>
    <row r="423" spans="1:1" x14ac:dyDescent="0.2">
      <c r="A423" s="3"/>
    </row>
    <row r="424" spans="1:1" x14ac:dyDescent="0.2">
      <c r="A424" s="3"/>
    </row>
    <row r="425" spans="1:1" x14ac:dyDescent="0.2">
      <c r="A425" s="3"/>
    </row>
    <row r="426" spans="1:1" x14ac:dyDescent="0.2">
      <c r="A426" s="3"/>
    </row>
    <row r="427" spans="1:1" x14ac:dyDescent="0.2">
      <c r="A427" s="3"/>
    </row>
    <row r="428" spans="1:1" x14ac:dyDescent="0.2">
      <c r="A428" s="3"/>
    </row>
    <row r="429" spans="1:1" x14ac:dyDescent="0.2">
      <c r="A429" s="3"/>
    </row>
    <row r="430" spans="1:1" x14ac:dyDescent="0.2">
      <c r="A430" s="3"/>
    </row>
    <row r="431" spans="1:1" x14ac:dyDescent="0.2">
      <c r="A431" s="3"/>
    </row>
    <row r="432" spans="1:1" x14ac:dyDescent="0.2">
      <c r="A432" s="3"/>
    </row>
    <row r="433" spans="1:1" x14ac:dyDescent="0.2">
      <c r="A433" s="3"/>
    </row>
    <row r="434" spans="1:1" x14ac:dyDescent="0.2">
      <c r="A434" s="3"/>
    </row>
    <row r="435" spans="1:1" x14ac:dyDescent="0.2">
      <c r="A435" s="3"/>
    </row>
    <row r="436" spans="1:1" x14ac:dyDescent="0.2">
      <c r="A436" s="3"/>
    </row>
    <row r="437" spans="1:1" x14ac:dyDescent="0.2">
      <c r="A437" s="3"/>
    </row>
    <row r="438" spans="1:1" x14ac:dyDescent="0.2">
      <c r="A438" s="3"/>
    </row>
    <row r="439" spans="1:1" x14ac:dyDescent="0.2">
      <c r="A439" s="3"/>
    </row>
    <row r="440" spans="1:1" x14ac:dyDescent="0.2">
      <c r="A440" s="3"/>
    </row>
    <row r="441" spans="1:1" x14ac:dyDescent="0.2">
      <c r="A441" s="3"/>
    </row>
    <row r="442" spans="1:1" x14ac:dyDescent="0.2">
      <c r="A442" s="3"/>
    </row>
    <row r="443" spans="1:1" x14ac:dyDescent="0.2">
      <c r="A443" s="3"/>
    </row>
    <row r="444" spans="1:1" x14ac:dyDescent="0.2">
      <c r="A444" s="3"/>
    </row>
    <row r="445" spans="1:1" x14ac:dyDescent="0.2">
      <c r="A445" s="3"/>
    </row>
    <row r="446" spans="1:1" x14ac:dyDescent="0.2">
      <c r="A446" s="3"/>
    </row>
    <row r="447" spans="1:1" x14ac:dyDescent="0.2">
      <c r="A447" s="3"/>
    </row>
    <row r="448" spans="1:1" x14ac:dyDescent="0.2">
      <c r="A448" s="3"/>
    </row>
    <row r="449" spans="1:1" x14ac:dyDescent="0.2">
      <c r="A449" s="3"/>
    </row>
    <row r="450" spans="1:1" x14ac:dyDescent="0.2">
      <c r="A450" s="3"/>
    </row>
    <row r="451" spans="1:1" x14ac:dyDescent="0.2">
      <c r="A451" s="3"/>
    </row>
    <row r="452" spans="1:1" x14ac:dyDescent="0.2">
      <c r="A452" s="3"/>
    </row>
    <row r="453" spans="1:1" x14ac:dyDescent="0.2">
      <c r="A453" s="3"/>
    </row>
    <row r="454" spans="1:1" x14ac:dyDescent="0.2">
      <c r="A454" s="3"/>
    </row>
    <row r="455" spans="1:1" x14ac:dyDescent="0.2">
      <c r="A455" s="3"/>
    </row>
    <row r="456" spans="1:1" x14ac:dyDescent="0.2">
      <c r="A456" s="3"/>
    </row>
    <row r="457" spans="1:1" x14ac:dyDescent="0.2">
      <c r="A457" s="3"/>
    </row>
    <row r="458" spans="1:1" x14ac:dyDescent="0.2">
      <c r="A458" s="3"/>
    </row>
    <row r="459" spans="1:1" x14ac:dyDescent="0.2">
      <c r="A459" s="3"/>
    </row>
    <row r="460" spans="1:1" x14ac:dyDescent="0.2">
      <c r="A460" s="3"/>
    </row>
    <row r="461" spans="1:1" x14ac:dyDescent="0.2">
      <c r="A461" s="3"/>
    </row>
    <row r="462" spans="1:1" x14ac:dyDescent="0.2">
      <c r="A462" s="3"/>
    </row>
    <row r="463" spans="1:1" x14ac:dyDescent="0.2">
      <c r="A463" s="3"/>
    </row>
    <row r="464" spans="1:1" x14ac:dyDescent="0.2">
      <c r="A464" s="3"/>
    </row>
    <row r="465" spans="1:1" x14ac:dyDescent="0.2">
      <c r="A465" s="3"/>
    </row>
    <row r="466" spans="1:1" x14ac:dyDescent="0.2">
      <c r="A466" s="3"/>
    </row>
    <row r="467" spans="1:1" x14ac:dyDescent="0.2">
      <c r="A467" s="3"/>
    </row>
    <row r="468" spans="1:1" x14ac:dyDescent="0.2">
      <c r="A468" s="3"/>
    </row>
    <row r="469" spans="1:1" x14ac:dyDescent="0.2">
      <c r="A469" s="3"/>
    </row>
    <row r="470" spans="1:1" x14ac:dyDescent="0.2">
      <c r="A470" s="3"/>
    </row>
    <row r="471" spans="1:1" x14ac:dyDescent="0.2">
      <c r="A471" s="3"/>
    </row>
    <row r="472" spans="1:1" x14ac:dyDescent="0.2">
      <c r="A472" s="3"/>
    </row>
    <row r="473" spans="1:1" x14ac:dyDescent="0.2">
      <c r="A473" s="3"/>
    </row>
    <row r="474" spans="1:1" x14ac:dyDescent="0.2">
      <c r="A474" s="3"/>
    </row>
    <row r="475" spans="1:1" x14ac:dyDescent="0.2">
      <c r="A475" s="3"/>
    </row>
    <row r="476" spans="1:1" x14ac:dyDescent="0.2">
      <c r="A476" s="3"/>
    </row>
    <row r="477" spans="1:1" x14ac:dyDescent="0.2">
      <c r="A477" s="3"/>
    </row>
    <row r="478" spans="1:1" x14ac:dyDescent="0.2">
      <c r="A478" s="3"/>
    </row>
    <row r="479" spans="1:1" x14ac:dyDescent="0.2">
      <c r="A479" s="3"/>
    </row>
    <row r="480" spans="1:1" x14ac:dyDescent="0.2">
      <c r="A480" s="3"/>
    </row>
    <row r="481" spans="1:1" x14ac:dyDescent="0.2">
      <c r="A481" s="3"/>
    </row>
    <row r="482" spans="1:1" x14ac:dyDescent="0.2">
      <c r="A482" s="3"/>
    </row>
    <row r="483" spans="1:1" x14ac:dyDescent="0.2">
      <c r="A483" s="3"/>
    </row>
    <row r="484" spans="1:1" x14ac:dyDescent="0.2">
      <c r="A484" s="3"/>
    </row>
    <row r="485" spans="1:1" x14ac:dyDescent="0.2">
      <c r="A485" s="3"/>
    </row>
    <row r="486" spans="1:1" x14ac:dyDescent="0.2">
      <c r="A486" s="3"/>
    </row>
    <row r="487" spans="1:1" x14ac:dyDescent="0.2">
      <c r="A487" s="3"/>
    </row>
    <row r="488" spans="1:1" x14ac:dyDescent="0.2">
      <c r="A488" s="3"/>
    </row>
    <row r="489" spans="1:1" x14ac:dyDescent="0.2">
      <c r="A489" s="3"/>
    </row>
    <row r="490" spans="1:1" x14ac:dyDescent="0.2">
      <c r="A490" s="3"/>
    </row>
    <row r="491" spans="1:1" x14ac:dyDescent="0.2">
      <c r="A491" s="3"/>
    </row>
    <row r="492" spans="1:1" x14ac:dyDescent="0.2">
      <c r="A492" s="3"/>
    </row>
    <row r="493" spans="1:1" x14ac:dyDescent="0.2">
      <c r="A493" s="3"/>
    </row>
    <row r="494" spans="1:1" x14ac:dyDescent="0.2">
      <c r="A494" s="3"/>
    </row>
    <row r="495" spans="1:1" x14ac:dyDescent="0.2">
      <c r="A495" s="3"/>
    </row>
    <row r="496" spans="1:1" x14ac:dyDescent="0.2">
      <c r="A496" s="3"/>
    </row>
    <row r="497" spans="1:1" x14ac:dyDescent="0.2">
      <c r="A497" s="3"/>
    </row>
    <row r="498" spans="1:1" x14ac:dyDescent="0.2">
      <c r="A498" s="3"/>
    </row>
    <row r="499" spans="1:1" x14ac:dyDescent="0.2">
      <c r="A499" s="3"/>
    </row>
    <row r="500" spans="1:1" x14ac:dyDescent="0.2">
      <c r="A500" s="3"/>
    </row>
    <row r="501" spans="1:1" x14ac:dyDescent="0.2">
      <c r="A501" s="3"/>
    </row>
    <row r="502" spans="1:1" x14ac:dyDescent="0.2">
      <c r="A502" s="3"/>
    </row>
    <row r="503" spans="1:1" x14ac:dyDescent="0.2">
      <c r="A503" s="3"/>
    </row>
    <row r="504" spans="1:1" x14ac:dyDescent="0.2">
      <c r="A504" s="3"/>
    </row>
    <row r="505" spans="1:1" x14ac:dyDescent="0.2">
      <c r="A505" s="3"/>
    </row>
    <row r="506" spans="1:1" x14ac:dyDescent="0.2">
      <c r="A506" s="3"/>
    </row>
    <row r="507" spans="1:1" x14ac:dyDescent="0.2">
      <c r="A507" s="3"/>
    </row>
    <row r="508" spans="1:1" x14ac:dyDescent="0.2">
      <c r="A508" s="3"/>
    </row>
    <row r="509" spans="1:1" x14ac:dyDescent="0.2">
      <c r="A509" s="3"/>
    </row>
    <row r="510" spans="1:1" x14ac:dyDescent="0.2">
      <c r="A510" s="3"/>
    </row>
    <row r="511" spans="1:1" x14ac:dyDescent="0.2">
      <c r="A511" s="3"/>
    </row>
    <row r="512" spans="1:1" x14ac:dyDescent="0.2">
      <c r="A512" s="3"/>
    </row>
    <row r="513" spans="1:1" x14ac:dyDescent="0.2">
      <c r="A513" s="3"/>
    </row>
    <row r="514" spans="1:1" x14ac:dyDescent="0.2">
      <c r="A514" s="3"/>
    </row>
    <row r="515" spans="1:1" x14ac:dyDescent="0.2">
      <c r="A515" s="3"/>
    </row>
    <row r="516" spans="1:1" x14ac:dyDescent="0.2">
      <c r="A516" s="3"/>
    </row>
    <row r="517" spans="1:1" x14ac:dyDescent="0.2">
      <c r="A517" s="3"/>
    </row>
    <row r="518" spans="1:1" x14ac:dyDescent="0.2">
      <c r="A518" s="3"/>
    </row>
    <row r="519" spans="1:1" x14ac:dyDescent="0.2">
      <c r="A519" s="3"/>
    </row>
    <row r="520" spans="1:1" x14ac:dyDescent="0.2">
      <c r="A520" s="3"/>
    </row>
    <row r="521" spans="1:1" x14ac:dyDescent="0.2">
      <c r="A521" s="3"/>
    </row>
    <row r="522" spans="1:1" x14ac:dyDescent="0.2">
      <c r="A522" s="3"/>
    </row>
    <row r="523" spans="1:1" x14ac:dyDescent="0.2">
      <c r="A523" s="3"/>
    </row>
    <row r="524" spans="1:1" x14ac:dyDescent="0.2">
      <c r="A524" s="3"/>
    </row>
    <row r="525" spans="1:1" x14ac:dyDescent="0.2">
      <c r="A525" s="3"/>
    </row>
    <row r="526" spans="1:1" x14ac:dyDescent="0.2">
      <c r="A526" s="3"/>
    </row>
    <row r="527" spans="1:1" x14ac:dyDescent="0.2">
      <c r="A527" s="3"/>
    </row>
    <row r="528" spans="1:1" x14ac:dyDescent="0.2">
      <c r="A528" s="3"/>
    </row>
    <row r="529" spans="1:1" x14ac:dyDescent="0.2">
      <c r="A529" s="3"/>
    </row>
    <row r="530" spans="1:1" x14ac:dyDescent="0.2">
      <c r="A530" s="3"/>
    </row>
    <row r="531" spans="1:1" x14ac:dyDescent="0.2">
      <c r="A531" s="3"/>
    </row>
    <row r="532" spans="1:1" x14ac:dyDescent="0.2">
      <c r="A532" s="3"/>
    </row>
    <row r="533" spans="1:1" x14ac:dyDescent="0.2">
      <c r="A533" s="3"/>
    </row>
    <row r="534" spans="1:1" x14ac:dyDescent="0.2">
      <c r="A534" s="3"/>
    </row>
    <row r="535" spans="1:1" x14ac:dyDescent="0.2">
      <c r="A535" s="3"/>
    </row>
    <row r="536" spans="1:1" x14ac:dyDescent="0.2">
      <c r="A536" s="3"/>
    </row>
    <row r="537" spans="1:1" x14ac:dyDescent="0.2">
      <c r="A537" s="3"/>
    </row>
    <row r="538" spans="1:1" x14ac:dyDescent="0.2">
      <c r="A538" s="3"/>
    </row>
    <row r="539" spans="1:1" x14ac:dyDescent="0.2">
      <c r="A539" s="3"/>
    </row>
    <row r="540" spans="1:1" x14ac:dyDescent="0.2">
      <c r="A540" s="3"/>
    </row>
    <row r="541" spans="1:1" x14ac:dyDescent="0.2">
      <c r="A541" s="3"/>
    </row>
    <row r="542" spans="1:1" x14ac:dyDescent="0.2">
      <c r="A542" s="3"/>
    </row>
    <row r="543" spans="1:1" x14ac:dyDescent="0.2">
      <c r="A543" s="3"/>
    </row>
    <row r="544" spans="1:1" x14ac:dyDescent="0.2">
      <c r="A544" s="3"/>
    </row>
    <row r="545" spans="1:1" x14ac:dyDescent="0.2">
      <c r="A545" s="3"/>
    </row>
    <row r="546" spans="1:1" x14ac:dyDescent="0.2">
      <c r="A546" s="3"/>
    </row>
    <row r="547" spans="1:1" x14ac:dyDescent="0.2">
      <c r="A547" s="3"/>
    </row>
    <row r="548" spans="1:1" x14ac:dyDescent="0.2">
      <c r="A548" s="3"/>
    </row>
    <row r="549" spans="1:1" x14ac:dyDescent="0.2">
      <c r="A549" s="3"/>
    </row>
    <row r="550" spans="1:1" x14ac:dyDescent="0.2">
      <c r="A550" s="3"/>
    </row>
    <row r="551" spans="1:1" x14ac:dyDescent="0.2">
      <c r="A551" s="3"/>
    </row>
    <row r="552" spans="1:1" x14ac:dyDescent="0.2">
      <c r="A552" s="3"/>
    </row>
    <row r="553" spans="1:1" x14ac:dyDescent="0.2">
      <c r="A553" s="3"/>
    </row>
    <row r="554" spans="1:1" x14ac:dyDescent="0.2">
      <c r="A554" s="3"/>
    </row>
    <row r="555" spans="1:1" x14ac:dyDescent="0.2">
      <c r="A555" s="3"/>
    </row>
    <row r="556" spans="1:1" x14ac:dyDescent="0.2">
      <c r="A556" s="3"/>
    </row>
    <row r="557" spans="1:1" x14ac:dyDescent="0.2">
      <c r="A557" s="3"/>
    </row>
    <row r="558" spans="1:1" x14ac:dyDescent="0.2">
      <c r="A558" s="3"/>
    </row>
    <row r="559" spans="1:1" x14ac:dyDescent="0.2">
      <c r="A559" s="3"/>
    </row>
    <row r="560" spans="1:1" x14ac:dyDescent="0.2">
      <c r="A560" s="3"/>
    </row>
    <row r="561" spans="1:1" x14ac:dyDescent="0.2">
      <c r="A561" s="3"/>
    </row>
    <row r="562" spans="1:1" x14ac:dyDescent="0.2">
      <c r="A562" s="3"/>
    </row>
    <row r="563" spans="1:1" x14ac:dyDescent="0.2">
      <c r="A563" s="3"/>
    </row>
    <row r="564" spans="1:1" x14ac:dyDescent="0.2">
      <c r="A564" s="3"/>
    </row>
    <row r="565" spans="1:1" x14ac:dyDescent="0.2">
      <c r="A565" s="3"/>
    </row>
    <row r="566" spans="1:1" x14ac:dyDescent="0.2">
      <c r="A566" s="3"/>
    </row>
    <row r="567" spans="1:1" x14ac:dyDescent="0.2">
      <c r="A567" s="3"/>
    </row>
    <row r="568" spans="1:1" x14ac:dyDescent="0.2">
      <c r="A568" s="3"/>
    </row>
    <row r="569" spans="1:1" x14ac:dyDescent="0.2">
      <c r="A569" s="3"/>
    </row>
    <row r="570" spans="1:1" x14ac:dyDescent="0.2">
      <c r="A570" s="3"/>
    </row>
    <row r="571" spans="1:1" x14ac:dyDescent="0.2">
      <c r="A571" s="3"/>
    </row>
    <row r="572" spans="1:1" x14ac:dyDescent="0.2">
      <c r="A572" s="3"/>
    </row>
    <row r="573" spans="1:1" x14ac:dyDescent="0.2">
      <c r="A573" s="3"/>
    </row>
    <row r="574" spans="1:1" x14ac:dyDescent="0.2">
      <c r="A574" s="3"/>
    </row>
    <row r="575" spans="1:1" x14ac:dyDescent="0.2">
      <c r="A575" s="3"/>
    </row>
    <row r="576" spans="1:1" x14ac:dyDescent="0.2">
      <c r="A576" s="3"/>
    </row>
    <row r="577" spans="1:1" x14ac:dyDescent="0.2">
      <c r="A577" s="3"/>
    </row>
    <row r="578" spans="1:1" x14ac:dyDescent="0.2">
      <c r="A578" s="3"/>
    </row>
    <row r="579" spans="1:1" x14ac:dyDescent="0.2">
      <c r="A579" s="3"/>
    </row>
    <row r="580" spans="1:1" x14ac:dyDescent="0.2">
      <c r="A580" s="3"/>
    </row>
    <row r="581" spans="1:1" x14ac:dyDescent="0.2">
      <c r="A581" s="3"/>
    </row>
    <row r="582" spans="1:1" x14ac:dyDescent="0.2">
      <c r="A582" s="3"/>
    </row>
    <row r="583" spans="1:1" x14ac:dyDescent="0.2">
      <c r="A583" s="3"/>
    </row>
    <row r="584" spans="1:1" x14ac:dyDescent="0.2">
      <c r="A584" s="3"/>
    </row>
    <row r="585" spans="1:1" x14ac:dyDescent="0.2">
      <c r="A585" s="3"/>
    </row>
    <row r="586" spans="1:1" x14ac:dyDescent="0.2">
      <c r="A586" s="3"/>
    </row>
    <row r="587" spans="1:1" x14ac:dyDescent="0.2">
      <c r="A587" s="3"/>
    </row>
    <row r="588" spans="1:1" x14ac:dyDescent="0.2">
      <c r="A588" s="3"/>
    </row>
    <row r="589" spans="1:1" x14ac:dyDescent="0.2">
      <c r="A589" s="3"/>
    </row>
    <row r="590" spans="1:1" x14ac:dyDescent="0.2">
      <c r="A590" s="3"/>
    </row>
    <row r="591" spans="1:1" x14ac:dyDescent="0.2">
      <c r="A591" s="3"/>
    </row>
    <row r="592" spans="1:1" x14ac:dyDescent="0.2">
      <c r="A592" s="3"/>
    </row>
    <row r="593" spans="1:1" x14ac:dyDescent="0.2">
      <c r="A593" s="3"/>
    </row>
    <row r="594" spans="1:1" x14ac:dyDescent="0.2">
      <c r="A594" s="3"/>
    </row>
    <row r="595" spans="1:1" x14ac:dyDescent="0.2">
      <c r="A595" s="3"/>
    </row>
    <row r="596" spans="1:1" x14ac:dyDescent="0.2">
      <c r="A596" s="3"/>
    </row>
    <row r="597" spans="1:1" x14ac:dyDescent="0.2">
      <c r="A597" s="3"/>
    </row>
    <row r="598" spans="1:1" x14ac:dyDescent="0.2">
      <c r="A598" s="3"/>
    </row>
    <row r="599" spans="1:1" x14ac:dyDescent="0.2">
      <c r="A599" s="3"/>
    </row>
    <row r="600" spans="1:1" x14ac:dyDescent="0.2">
      <c r="A600" s="3"/>
    </row>
    <row r="601" spans="1:1" x14ac:dyDescent="0.2">
      <c r="A601" s="3"/>
    </row>
    <row r="602" spans="1:1" x14ac:dyDescent="0.2">
      <c r="A602" s="3"/>
    </row>
    <row r="603" spans="1:1" x14ac:dyDescent="0.2">
      <c r="A603" s="3"/>
    </row>
    <row r="604" spans="1:1" x14ac:dyDescent="0.2">
      <c r="A604" s="3"/>
    </row>
    <row r="605" spans="1:1" x14ac:dyDescent="0.2">
      <c r="A605" s="3"/>
    </row>
    <row r="606" spans="1:1" x14ac:dyDescent="0.2">
      <c r="A606" s="3"/>
    </row>
    <row r="607" spans="1:1" x14ac:dyDescent="0.2">
      <c r="A607" s="3"/>
    </row>
    <row r="608" spans="1:1" x14ac:dyDescent="0.2">
      <c r="A608" s="3"/>
    </row>
    <row r="609" spans="1:1" x14ac:dyDescent="0.2">
      <c r="A609" s="3"/>
    </row>
    <row r="610" spans="1:1" x14ac:dyDescent="0.2">
      <c r="A610" s="3"/>
    </row>
    <row r="611" spans="1:1" x14ac:dyDescent="0.2">
      <c r="A611" s="3"/>
    </row>
    <row r="612" spans="1:1" x14ac:dyDescent="0.2">
      <c r="A612" s="3"/>
    </row>
    <row r="613" spans="1:1" x14ac:dyDescent="0.2">
      <c r="A613" s="3"/>
    </row>
    <row r="614" spans="1:1" x14ac:dyDescent="0.2">
      <c r="A614" s="3"/>
    </row>
    <row r="615" spans="1:1" x14ac:dyDescent="0.2">
      <c r="A615" s="3"/>
    </row>
    <row r="616" spans="1:1" x14ac:dyDescent="0.2">
      <c r="A616" s="3"/>
    </row>
    <row r="617" spans="1:1" x14ac:dyDescent="0.2">
      <c r="A617" s="3"/>
    </row>
    <row r="618" spans="1:1" x14ac:dyDescent="0.2">
      <c r="A618" s="3"/>
    </row>
    <row r="619" spans="1:1" x14ac:dyDescent="0.2">
      <c r="A619" s="3"/>
    </row>
    <row r="620" spans="1:1" x14ac:dyDescent="0.2">
      <c r="A620" s="3"/>
    </row>
    <row r="621" spans="1:1" x14ac:dyDescent="0.2">
      <c r="A621" s="3"/>
    </row>
    <row r="622" spans="1:1" x14ac:dyDescent="0.2">
      <c r="A622" s="3"/>
    </row>
    <row r="623" spans="1:1" x14ac:dyDescent="0.2">
      <c r="A623" s="3"/>
    </row>
    <row r="624" spans="1:1" x14ac:dyDescent="0.2">
      <c r="A624" s="3"/>
    </row>
    <row r="625" spans="1:1" x14ac:dyDescent="0.2">
      <c r="A625" s="3"/>
    </row>
    <row r="626" spans="1:1" x14ac:dyDescent="0.2">
      <c r="A626" s="3"/>
    </row>
    <row r="627" spans="1:1" x14ac:dyDescent="0.2">
      <c r="A627" s="3"/>
    </row>
    <row r="628" spans="1:1" x14ac:dyDescent="0.2">
      <c r="A628" s="3"/>
    </row>
    <row r="629" spans="1:1" x14ac:dyDescent="0.2">
      <c r="A629" s="3"/>
    </row>
    <row r="630" spans="1:1" x14ac:dyDescent="0.2">
      <c r="A630" s="3"/>
    </row>
    <row r="631" spans="1:1" x14ac:dyDescent="0.2">
      <c r="A631" s="3"/>
    </row>
    <row r="632" spans="1:1" x14ac:dyDescent="0.2">
      <c r="A632" s="3"/>
    </row>
    <row r="633" spans="1:1" x14ac:dyDescent="0.2">
      <c r="A633" s="3"/>
    </row>
    <row r="634" spans="1:1" x14ac:dyDescent="0.2">
      <c r="A634" s="3"/>
    </row>
    <row r="635" spans="1:1" x14ac:dyDescent="0.2">
      <c r="A635" s="3"/>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3"/>
    </row>
    <row r="682" spans="1:1" x14ac:dyDescent="0.2">
      <c r="A682" s="3"/>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3"/>
    </row>
    <row r="692" spans="1:1" x14ac:dyDescent="0.2">
      <c r="A692" s="3"/>
    </row>
    <row r="693" spans="1:1" x14ac:dyDescent="0.2">
      <c r="A693" s="3"/>
    </row>
    <row r="694" spans="1:1" x14ac:dyDescent="0.2">
      <c r="A694" s="3"/>
    </row>
    <row r="695" spans="1:1" x14ac:dyDescent="0.2">
      <c r="A695" s="3"/>
    </row>
    <row r="696" spans="1:1" x14ac:dyDescent="0.2">
      <c r="A696" s="3"/>
    </row>
    <row r="697" spans="1:1" x14ac:dyDescent="0.2">
      <c r="A697" s="3"/>
    </row>
    <row r="698" spans="1:1" x14ac:dyDescent="0.2">
      <c r="A698" s="3"/>
    </row>
    <row r="699" spans="1:1" x14ac:dyDescent="0.2">
      <c r="A699" s="3"/>
    </row>
    <row r="700" spans="1:1" x14ac:dyDescent="0.2">
      <c r="A700" s="3"/>
    </row>
    <row r="701" spans="1:1" x14ac:dyDescent="0.2">
      <c r="A701" s="3"/>
    </row>
    <row r="702" spans="1:1" x14ac:dyDescent="0.2">
      <c r="A702" s="3"/>
    </row>
    <row r="703" spans="1:1" x14ac:dyDescent="0.2">
      <c r="A703" s="3"/>
    </row>
    <row r="704" spans="1:1" x14ac:dyDescent="0.2">
      <c r="A704" s="3"/>
    </row>
    <row r="705" spans="1:1" x14ac:dyDescent="0.2">
      <c r="A705" s="3"/>
    </row>
    <row r="706" spans="1:1" x14ac:dyDescent="0.2">
      <c r="A706" s="3"/>
    </row>
    <row r="707" spans="1:1" x14ac:dyDescent="0.2">
      <c r="A707" s="3"/>
    </row>
    <row r="708" spans="1:1" x14ac:dyDescent="0.2">
      <c r="A708" s="3"/>
    </row>
    <row r="709" spans="1:1" x14ac:dyDescent="0.2">
      <c r="A709" s="3"/>
    </row>
    <row r="710" spans="1:1" x14ac:dyDescent="0.2">
      <c r="A710" s="3"/>
    </row>
    <row r="711" spans="1:1" x14ac:dyDescent="0.2">
      <c r="A711" s="3"/>
    </row>
    <row r="712" spans="1:1" x14ac:dyDescent="0.2">
      <c r="A712" s="3"/>
    </row>
    <row r="713" spans="1:1" x14ac:dyDescent="0.2">
      <c r="A713" s="3"/>
    </row>
    <row r="714" spans="1:1" x14ac:dyDescent="0.2">
      <c r="A714" s="3"/>
    </row>
    <row r="715" spans="1:1" x14ac:dyDescent="0.2">
      <c r="A715" s="3"/>
    </row>
    <row r="716" spans="1:1" x14ac:dyDescent="0.2">
      <c r="A716" s="3"/>
    </row>
    <row r="717" spans="1:1" x14ac:dyDescent="0.2">
      <c r="A717" s="3"/>
    </row>
    <row r="718" spans="1:1" x14ac:dyDescent="0.2">
      <c r="A718" s="3"/>
    </row>
    <row r="719" spans="1:1" x14ac:dyDescent="0.2">
      <c r="A719" s="3"/>
    </row>
    <row r="720" spans="1:1" x14ac:dyDescent="0.2">
      <c r="A720" s="3"/>
    </row>
    <row r="721" spans="1:1" x14ac:dyDescent="0.2">
      <c r="A721" s="3"/>
    </row>
    <row r="722" spans="1:1" x14ac:dyDescent="0.2">
      <c r="A722" s="3"/>
    </row>
    <row r="723" spans="1:1" x14ac:dyDescent="0.2">
      <c r="A723" s="3"/>
    </row>
    <row r="724" spans="1:1" x14ac:dyDescent="0.2">
      <c r="A724" s="3"/>
    </row>
    <row r="725" spans="1:1" x14ac:dyDescent="0.2">
      <c r="A725" s="3"/>
    </row>
    <row r="726" spans="1:1" x14ac:dyDescent="0.2">
      <c r="A726" s="3"/>
    </row>
    <row r="727" spans="1:1" x14ac:dyDescent="0.2">
      <c r="A727" s="3"/>
    </row>
    <row r="728" spans="1:1" x14ac:dyDescent="0.2">
      <c r="A728" s="3"/>
    </row>
    <row r="729" spans="1:1" x14ac:dyDescent="0.2">
      <c r="A729" s="3"/>
    </row>
    <row r="730" spans="1:1" x14ac:dyDescent="0.2">
      <c r="A730" s="3"/>
    </row>
    <row r="731" spans="1:1" x14ac:dyDescent="0.2">
      <c r="A731" s="3"/>
    </row>
    <row r="732" spans="1:1" x14ac:dyDescent="0.2">
      <c r="A732" s="3"/>
    </row>
    <row r="733" spans="1:1" x14ac:dyDescent="0.2">
      <c r="A733" s="3"/>
    </row>
    <row r="734" spans="1:1" x14ac:dyDescent="0.2">
      <c r="A734" s="3"/>
    </row>
    <row r="735" spans="1:1" x14ac:dyDescent="0.2">
      <c r="A735" s="3"/>
    </row>
    <row r="736" spans="1:1" x14ac:dyDescent="0.2">
      <c r="A736" s="3"/>
    </row>
    <row r="737" spans="1:1" x14ac:dyDescent="0.2">
      <c r="A737" s="3"/>
    </row>
    <row r="738" spans="1:1" x14ac:dyDescent="0.2">
      <c r="A738" s="3"/>
    </row>
    <row r="739" spans="1:1" x14ac:dyDescent="0.2">
      <c r="A739" s="3"/>
    </row>
    <row r="740" spans="1:1" x14ac:dyDescent="0.2">
      <c r="A740" s="3"/>
    </row>
    <row r="741" spans="1:1" x14ac:dyDescent="0.2">
      <c r="A741" s="3"/>
    </row>
    <row r="742" spans="1:1" x14ac:dyDescent="0.2">
      <c r="A742" s="3"/>
    </row>
    <row r="743" spans="1:1" x14ac:dyDescent="0.2">
      <c r="A743" s="3"/>
    </row>
    <row r="744" spans="1:1" x14ac:dyDescent="0.2">
      <c r="A744" s="3"/>
    </row>
    <row r="745" spans="1:1" x14ac:dyDescent="0.2">
      <c r="A745" s="3"/>
    </row>
    <row r="746" spans="1:1" x14ac:dyDescent="0.2">
      <c r="A746" s="3"/>
    </row>
    <row r="747" spans="1:1" x14ac:dyDescent="0.2">
      <c r="A747" s="3"/>
    </row>
    <row r="748" spans="1:1" x14ac:dyDescent="0.2">
      <c r="A748" s="3"/>
    </row>
    <row r="749" spans="1:1" x14ac:dyDescent="0.2">
      <c r="A749" s="3"/>
    </row>
    <row r="750" spans="1:1" x14ac:dyDescent="0.2">
      <c r="A750" s="3"/>
    </row>
    <row r="751" spans="1:1" x14ac:dyDescent="0.2">
      <c r="A751" s="3"/>
    </row>
    <row r="752" spans="1:1" x14ac:dyDescent="0.2">
      <c r="A752" s="3"/>
    </row>
    <row r="753" spans="1:1" x14ac:dyDescent="0.2">
      <c r="A753" s="3"/>
    </row>
    <row r="754" spans="1:1" x14ac:dyDescent="0.2">
      <c r="A754" s="3"/>
    </row>
    <row r="755" spans="1:1" x14ac:dyDescent="0.2">
      <c r="A755" s="3"/>
    </row>
    <row r="756" spans="1:1" x14ac:dyDescent="0.2">
      <c r="A756" s="3"/>
    </row>
    <row r="757" spans="1:1" x14ac:dyDescent="0.2">
      <c r="A757" s="3"/>
    </row>
    <row r="758" spans="1:1" x14ac:dyDescent="0.2">
      <c r="A758" s="3"/>
    </row>
    <row r="759" spans="1:1" x14ac:dyDescent="0.2">
      <c r="A759" s="3"/>
    </row>
    <row r="760" spans="1:1" x14ac:dyDescent="0.2">
      <c r="A760" s="3"/>
    </row>
    <row r="761" spans="1:1" x14ac:dyDescent="0.2">
      <c r="A761" s="3"/>
    </row>
    <row r="762" spans="1:1" x14ac:dyDescent="0.2">
      <c r="A762" s="3"/>
    </row>
    <row r="763" spans="1:1" x14ac:dyDescent="0.2">
      <c r="A763" s="3"/>
    </row>
    <row r="764" spans="1:1" x14ac:dyDescent="0.2">
      <c r="A764" s="3"/>
    </row>
    <row r="765" spans="1:1" x14ac:dyDescent="0.2">
      <c r="A765" s="3"/>
    </row>
    <row r="766" spans="1:1" x14ac:dyDescent="0.2">
      <c r="A766" s="3"/>
    </row>
    <row r="767" spans="1:1" x14ac:dyDescent="0.2">
      <c r="A767" s="3"/>
    </row>
    <row r="768" spans="1:1" x14ac:dyDescent="0.2">
      <c r="A768" s="3"/>
    </row>
    <row r="769" spans="1:1" x14ac:dyDescent="0.2">
      <c r="A769" s="3"/>
    </row>
    <row r="770" spans="1:1" x14ac:dyDescent="0.2">
      <c r="A770" s="3"/>
    </row>
    <row r="771" spans="1:1" x14ac:dyDescent="0.2">
      <c r="A771" s="3"/>
    </row>
    <row r="772" spans="1:1" x14ac:dyDescent="0.2">
      <c r="A772" s="3"/>
    </row>
    <row r="773" spans="1:1" x14ac:dyDescent="0.2">
      <c r="A773" s="3"/>
    </row>
    <row r="774" spans="1:1" x14ac:dyDescent="0.2">
      <c r="A774" s="3"/>
    </row>
    <row r="775" spans="1:1" x14ac:dyDescent="0.2">
      <c r="A775" s="3"/>
    </row>
    <row r="776" spans="1:1" x14ac:dyDescent="0.2">
      <c r="A776" s="3"/>
    </row>
    <row r="777" spans="1:1" x14ac:dyDescent="0.2">
      <c r="A777" s="3"/>
    </row>
    <row r="778" spans="1:1" x14ac:dyDescent="0.2">
      <c r="A778" s="3"/>
    </row>
    <row r="779" spans="1:1" x14ac:dyDescent="0.2">
      <c r="A779" s="3"/>
    </row>
    <row r="780" spans="1:1" x14ac:dyDescent="0.2">
      <c r="A780" s="3"/>
    </row>
    <row r="781" spans="1:1" x14ac:dyDescent="0.2">
      <c r="A781" s="3"/>
    </row>
    <row r="782" spans="1:1" x14ac:dyDescent="0.2">
      <c r="A782" s="3"/>
    </row>
    <row r="783" spans="1:1" x14ac:dyDescent="0.2">
      <c r="A783" s="3"/>
    </row>
    <row r="784" spans="1:1" x14ac:dyDescent="0.2">
      <c r="A784" s="3"/>
    </row>
    <row r="785" spans="1:1" x14ac:dyDescent="0.2">
      <c r="A785" s="3"/>
    </row>
    <row r="786" spans="1:1" x14ac:dyDescent="0.2">
      <c r="A786" s="3"/>
    </row>
    <row r="787" spans="1:1" x14ac:dyDescent="0.2">
      <c r="A787" s="3"/>
    </row>
    <row r="788" spans="1:1" x14ac:dyDescent="0.2">
      <c r="A788" s="3"/>
    </row>
    <row r="789" spans="1:1" x14ac:dyDescent="0.2">
      <c r="A789" s="3"/>
    </row>
    <row r="790" spans="1:1" x14ac:dyDescent="0.2">
      <c r="A790" s="3"/>
    </row>
    <row r="791" spans="1:1" x14ac:dyDescent="0.2">
      <c r="A791" s="3"/>
    </row>
    <row r="792" spans="1:1" x14ac:dyDescent="0.2">
      <c r="A792" s="3"/>
    </row>
    <row r="793" spans="1:1" x14ac:dyDescent="0.2">
      <c r="A793" s="3"/>
    </row>
    <row r="794" spans="1:1" x14ac:dyDescent="0.2">
      <c r="A794" s="3"/>
    </row>
    <row r="795" spans="1:1" x14ac:dyDescent="0.2">
      <c r="A795" s="3"/>
    </row>
    <row r="796" spans="1:1" x14ac:dyDescent="0.2">
      <c r="A796" s="3"/>
    </row>
    <row r="797" spans="1:1" x14ac:dyDescent="0.2">
      <c r="A797" s="3"/>
    </row>
    <row r="798" spans="1:1" x14ac:dyDescent="0.2">
      <c r="A798" s="3"/>
    </row>
    <row r="799" spans="1:1" x14ac:dyDescent="0.2">
      <c r="A799" s="3"/>
    </row>
    <row r="800" spans="1:1" x14ac:dyDescent="0.2">
      <c r="A800" s="3"/>
    </row>
    <row r="801" spans="1:1" x14ac:dyDescent="0.2">
      <c r="A801" s="3"/>
    </row>
    <row r="802" spans="1:1" x14ac:dyDescent="0.2">
      <c r="A802" s="3"/>
    </row>
    <row r="803" spans="1:1" x14ac:dyDescent="0.2">
      <c r="A803" s="3"/>
    </row>
    <row r="804" spans="1:1" x14ac:dyDescent="0.2">
      <c r="A804" s="3"/>
    </row>
    <row r="805" spans="1:1" x14ac:dyDescent="0.2">
      <c r="A805" s="3"/>
    </row>
    <row r="806" spans="1:1" x14ac:dyDescent="0.2">
      <c r="A806" s="3"/>
    </row>
    <row r="807" spans="1:1" x14ac:dyDescent="0.2">
      <c r="A807" s="3"/>
    </row>
    <row r="808" spans="1:1" x14ac:dyDescent="0.2">
      <c r="A808" s="3"/>
    </row>
    <row r="809" spans="1:1" x14ac:dyDescent="0.2">
      <c r="A809" s="3"/>
    </row>
    <row r="810" spans="1:1" x14ac:dyDescent="0.2">
      <c r="A810" s="3"/>
    </row>
    <row r="811" spans="1:1" x14ac:dyDescent="0.2">
      <c r="A811" s="3"/>
    </row>
    <row r="812" spans="1:1" x14ac:dyDescent="0.2">
      <c r="A812" s="3"/>
    </row>
    <row r="813" spans="1:1" x14ac:dyDescent="0.2">
      <c r="A813" s="3"/>
    </row>
    <row r="814" spans="1:1" x14ac:dyDescent="0.2">
      <c r="A814" s="3"/>
    </row>
    <row r="815" spans="1:1" x14ac:dyDescent="0.2">
      <c r="A815" s="3"/>
    </row>
    <row r="816" spans="1:1" x14ac:dyDescent="0.2">
      <c r="A816" s="3"/>
    </row>
    <row r="817" spans="1:1" x14ac:dyDescent="0.2">
      <c r="A817" s="3"/>
    </row>
    <row r="818" spans="1:1" x14ac:dyDescent="0.2">
      <c r="A818" s="3"/>
    </row>
    <row r="819" spans="1:1" x14ac:dyDescent="0.2">
      <c r="A819" s="3"/>
    </row>
    <row r="820" spans="1:1" x14ac:dyDescent="0.2">
      <c r="A820" s="3"/>
    </row>
    <row r="821" spans="1:1" x14ac:dyDescent="0.2">
      <c r="A821" s="3"/>
    </row>
    <row r="822" spans="1:1" x14ac:dyDescent="0.2">
      <c r="A822" s="3"/>
    </row>
    <row r="823" spans="1:1" x14ac:dyDescent="0.2">
      <c r="A823" s="3"/>
    </row>
    <row r="824" spans="1:1" x14ac:dyDescent="0.2">
      <c r="A824" s="3"/>
    </row>
    <row r="825" spans="1:1" x14ac:dyDescent="0.2">
      <c r="A825" s="3"/>
    </row>
    <row r="826" spans="1:1" x14ac:dyDescent="0.2">
      <c r="A826" s="3"/>
    </row>
    <row r="827" spans="1:1" x14ac:dyDescent="0.2">
      <c r="A827" s="3"/>
    </row>
    <row r="828" spans="1:1" x14ac:dyDescent="0.2">
      <c r="A828" s="3"/>
    </row>
    <row r="829" spans="1:1" x14ac:dyDescent="0.2">
      <c r="A829" s="3"/>
    </row>
    <row r="830" spans="1:1" x14ac:dyDescent="0.2">
      <c r="A830" s="3"/>
    </row>
    <row r="831" spans="1:1" x14ac:dyDescent="0.2">
      <c r="A831" s="3"/>
    </row>
    <row r="832" spans="1:1" x14ac:dyDescent="0.2">
      <c r="A832" s="3"/>
    </row>
    <row r="833" spans="1:1" x14ac:dyDescent="0.2">
      <c r="A833" s="3"/>
    </row>
    <row r="834" spans="1:1" x14ac:dyDescent="0.2">
      <c r="A834" s="3"/>
    </row>
    <row r="835" spans="1:1" x14ac:dyDescent="0.2">
      <c r="A835" s="3"/>
    </row>
    <row r="836" spans="1:1" x14ac:dyDescent="0.2">
      <c r="A836" s="3"/>
    </row>
    <row r="837" spans="1:1" x14ac:dyDescent="0.2">
      <c r="A837" s="3"/>
    </row>
    <row r="838" spans="1:1" x14ac:dyDescent="0.2">
      <c r="A838" s="3"/>
    </row>
    <row r="839" spans="1:1" x14ac:dyDescent="0.2">
      <c r="A839" s="3"/>
    </row>
    <row r="840" spans="1:1" x14ac:dyDescent="0.2">
      <c r="A840" s="3"/>
    </row>
    <row r="841" spans="1:1" x14ac:dyDescent="0.2">
      <c r="A841" s="3"/>
    </row>
    <row r="842" spans="1:1" x14ac:dyDescent="0.2">
      <c r="A842" s="3"/>
    </row>
    <row r="843" spans="1:1" x14ac:dyDescent="0.2">
      <c r="A843" s="3"/>
    </row>
    <row r="844" spans="1:1" x14ac:dyDescent="0.2">
      <c r="A844" s="3"/>
    </row>
    <row r="845" spans="1:1" x14ac:dyDescent="0.2">
      <c r="A845" s="3"/>
    </row>
    <row r="846" spans="1:1" x14ac:dyDescent="0.2">
      <c r="A846" s="3"/>
    </row>
    <row r="847" spans="1:1" x14ac:dyDescent="0.2">
      <c r="A847" s="3"/>
    </row>
    <row r="848" spans="1:1" x14ac:dyDescent="0.2">
      <c r="A848" s="3"/>
    </row>
    <row r="849" spans="1:1" x14ac:dyDescent="0.2">
      <c r="A849" s="3"/>
    </row>
    <row r="850" spans="1:1" x14ac:dyDescent="0.2">
      <c r="A850" s="3"/>
    </row>
    <row r="851" spans="1:1" x14ac:dyDescent="0.2">
      <c r="A851" s="3"/>
    </row>
    <row r="852" spans="1:1" x14ac:dyDescent="0.2">
      <c r="A852" s="3"/>
    </row>
    <row r="853" spans="1:1" x14ac:dyDescent="0.2">
      <c r="A853" s="3"/>
    </row>
    <row r="854" spans="1:1" x14ac:dyDescent="0.2">
      <c r="A854" s="3"/>
    </row>
    <row r="855" spans="1:1" x14ac:dyDescent="0.2">
      <c r="A855" s="3"/>
    </row>
    <row r="856" spans="1:1" x14ac:dyDescent="0.2">
      <c r="A856" s="3"/>
    </row>
    <row r="857" spans="1:1" x14ac:dyDescent="0.2">
      <c r="A857" s="3"/>
    </row>
    <row r="858" spans="1:1" x14ac:dyDescent="0.2">
      <c r="A858" s="3"/>
    </row>
    <row r="859" spans="1:1" x14ac:dyDescent="0.2">
      <c r="A859" s="3"/>
    </row>
    <row r="860" spans="1:1" x14ac:dyDescent="0.2">
      <c r="A860" s="3"/>
    </row>
    <row r="861" spans="1:1" x14ac:dyDescent="0.2">
      <c r="A861" s="3"/>
    </row>
    <row r="862" spans="1:1" x14ac:dyDescent="0.2">
      <c r="A862" s="3"/>
    </row>
    <row r="863" spans="1:1" x14ac:dyDescent="0.2">
      <c r="A863" s="3"/>
    </row>
    <row r="864" spans="1:1" x14ac:dyDescent="0.2">
      <c r="A864" s="3"/>
    </row>
    <row r="865" spans="1:1" x14ac:dyDescent="0.2">
      <c r="A865" s="3"/>
    </row>
    <row r="866" spans="1:1" x14ac:dyDescent="0.2">
      <c r="A866" s="3"/>
    </row>
    <row r="867" spans="1:1" x14ac:dyDescent="0.2">
      <c r="A867" s="3"/>
    </row>
    <row r="868" spans="1:1" x14ac:dyDescent="0.2">
      <c r="A868" s="3"/>
    </row>
    <row r="869" spans="1:1" x14ac:dyDescent="0.2">
      <c r="A869" s="3"/>
    </row>
    <row r="870" spans="1:1" x14ac:dyDescent="0.2">
      <c r="A870" s="3"/>
    </row>
    <row r="871" spans="1:1" x14ac:dyDescent="0.2">
      <c r="A871" s="3"/>
    </row>
    <row r="872" spans="1:1" x14ac:dyDescent="0.2">
      <c r="A872" s="3"/>
    </row>
    <row r="873" spans="1:1" x14ac:dyDescent="0.2">
      <c r="A873" s="3"/>
    </row>
    <row r="874" spans="1:1" x14ac:dyDescent="0.2">
      <c r="A874" s="3"/>
    </row>
    <row r="875" spans="1:1" x14ac:dyDescent="0.2">
      <c r="A875" s="3"/>
    </row>
    <row r="876" spans="1:1" x14ac:dyDescent="0.2">
      <c r="A876" s="3"/>
    </row>
    <row r="877" spans="1:1" x14ac:dyDescent="0.2">
      <c r="A877" s="3"/>
    </row>
    <row r="878" spans="1:1" x14ac:dyDescent="0.2">
      <c r="A878" s="3"/>
    </row>
    <row r="879" spans="1:1" x14ac:dyDescent="0.2">
      <c r="A879" s="3"/>
    </row>
    <row r="880" spans="1:1" x14ac:dyDescent="0.2">
      <c r="A880" s="3"/>
    </row>
    <row r="881" spans="1:1" x14ac:dyDescent="0.2">
      <c r="A881" s="3"/>
    </row>
    <row r="882" spans="1:1" x14ac:dyDescent="0.2">
      <c r="A882" s="3"/>
    </row>
    <row r="883" spans="1:1" x14ac:dyDescent="0.2">
      <c r="A883" s="3"/>
    </row>
    <row r="884" spans="1:1" x14ac:dyDescent="0.2">
      <c r="A884" s="3"/>
    </row>
    <row r="885" spans="1:1" x14ac:dyDescent="0.2">
      <c r="A885" s="3"/>
    </row>
    <row r="886" spans="1:1" x14ac:dyDescent="0.2">
      <c r="A886" s="3"/>
    </row>
    <row r="887" spans="1:1" x14ac:dyDescent="0.2">
      <c r="A887" s="3"/>
    </row>
    <row r="888" spans="1:1" x14ac:dyDescent="0.2">
      <c r="A888" s="3"/>
    </row>
    <row r="889" spans="1:1" x14ac:dyDescent="0.2">
      <c r="A889" s="3"/>
    </row>
    <row r="890" spans="1:1" x14ac:dyDescent="0.2">
      <c r="A890" s="3"/>
    </row>
    <row r="891" spans="1:1" x14ac:dyDescent="0.2">
      <c r="A891" s="3"/>
    </row>
    <row r="892" spans="1:1" x14ac:dyDescent="0.2">
      <c r="A892" s="3"/>
    </row>
    <row r="893" spans="1:1" x14ac:dyDescent="0.2">
      <c r="A893" s="3"/>
    </row>
    <row r="894" spans="1:1" x14ac:dyDescent="0.2">
      <c r="A894" s="3"/>
    </row>
    <row r="895" spans="1:1" x14ac:dyDescent="0.2">
      <c r="A895" s="3"/>
    </row>
    <row r="896" spans="1:1" x14ac:dyDescent="0.2">
      <c r="A896" s="3"/>
    </row>
    <row r="897" spans="1:1" x14ac:dyDescent="0.2">
      <c r="A897" s="3"/>
    </row>
    <row r="898" spans="1:1" x14ac:dyDescent="0.2">
      <c r="A898" s="3"/>
    </row>
    <row r="899" spans="1:1" x14ac:dyDescent="0.2">
      <c r="A899" s="3"/>
    </row>
    <row r="900" spans="1:1" x14ac:dyDescent="0.2">
      <c r="A900" s="3"/>
    </row>
    <row r="901" spans="1:1" x14ac:dyDescent="0.2">
      <c r="A901" s="3"/>
    </row>
    <row r="902" spans="1:1" x14ac:dyDescent="0.2">
      <c r="A902" s="3"/>
    </row>
    <row r="903" spans="1:1" x14ac:dyDescent="0.2">
      <c r="A903" s="3"/>
    </row>
    <row r="904" spans="1:1" x14ac:dyDescent="0.2">
      <c r="A904" s="3"/>
    </row>
    <row r="905" spans="1:1" x14ac:dyDescent="0.2">
      <c r="A905" s="3"/>
    </row>
    <row r="906" spans="1:1" x14ac:dyDescent="0.2">
      <c r="A906" s="3"/>
    </row>
    <row r="907" spans="1:1" x14ac:dyDescent="0.2">
      <c r="A907" s="3"/>
    </row>
    <row r="908" spans="1:1" x14ac:dyDescent="0.2">
      <c r="A908" s="3"/>
    </row>
    <row r="909" spans="1:1" x14ac:dyDescent="0.2">
      <c r="A909" s="3"/>
    </row>
    <row r="910" spans="1:1" x14ac:dyDescent="0.2">
      <c r="A910" s="3"/>
    </row>
    <row r="911" spans="1:1" x14ac:dyDescent="0.2">
      <c r="A911" s="3"/>
    </row>
    <row r="912" spans="1:1" x14ac:dyDescent="0.2">
      <c r="A912" s="3"/>
    </row>
    <row r="913" spans="1:1" x14ac:dyDescent="0.2">
      <c r="A913" s="3"/>
    </row>
    <row r="914" spans="1:1" x14ac:dyDescent="0.2">
      <c r="A914" s="3"/>
    </row>
    <row r="915" spans="1:1" x14ac:dyDescent="0.2">
      <c r="A915" s="3"/>
    </row>
    <row r="916" spans="1:1" x14ac:dyDescent="0.2">
      <c r="A916" s="3"/>
    </row>
    <row r="917" spans="1:1" x14ac:dyDescent="0.2">
      <c r="A917" s="3"/>
    </row>
    <row r="918" spans="1:1" x14ac:dyDescent="0.2">
      <c r="A918" s="3"/>
    </row>
    <row r="919" spans="1:1" x14ac:dyDescent="0.2">
      <c r="A919" s="3"/>
    </row>
    <row r="920" spans="1:1" x14ac:dyDescent="0.2">
      <c r="A920" s="3"/>
    </row>
    <row r="921" spans="1:1" x14ac:dyDescent="0.2">
      <c r="A921" s="3"/>
    </row>
    <row r="922" spans="1:1" x14ac:dyDescent="0.2">
      <c r="A922" s="3"/>
    </row>
    <row r="923" spans="1:1" x14ac:dyDescent="0.2">
      <c r="A923" s="3"/>
    </row>
    <row r="924" spans="1:1" x14ac:dyDescent="0.2">
      <c r="A924" s="3"/>
    </row>
    <row r="925" spans="1:1" x14ac:dyDescent="0.2">
      <c r="A925" s="3"/>
    </row>
    <row r="926" spans="1:1" x14ac:dyDescent="0.2">
      <c r="A926" s="3"/>
    </row>
    <row r="927" spans="1:1" x14ac:dyDescent="0.2">
      <c r="A927" s="3"/>
    </row>
    <row r="928" spans="1:1" x14ac:dyDescent="0.2">
      <c r="A928" s="3"/>
    </row>
    <row r="929" spans="1:1" x14ac:dyDescent="0.2">
      <c r="A929" s="3"/>
    </row>
    <row r="930" spans="1:1" x14ac:dyDescent="0.2">
      <c r="A930" s="3"/>
    </row>
    <row r="931" spans="1:1" x14ac:dyDescent="0.2">
      <c r="A931" s="3"/>
    </row>
    <row r="932" spans="1:1" x14ac:dyDescent="0.2">
      <c r="A932" s="3"/>
    </row>
    <row r="933" spans="1:1" x14ac:dyDescent="0.2">
      <c r="A933" s="3"/>
    </row>
    <row r="934" spans="1:1" x14ac:dyDescent="0.2">
      <c r="A934" s="3"/>
    </row>
    <row r="935" spans="1:1" x14ac:dyDescent="0.2">
      <c r="A935" s="3"/>
    </row>
    <row r="936" spans="1:1" x14ac:dyDescent="0.2">
      <c r="A936" s="3"/>
    </row>
    <row r="937" spans="1:1" x14ac:dyDescent="0.2">
      <c r="A937" s="3"/>
    </row>
    <row r="938" spans="1:1" x14ac:dyDescent="0.2">
      <c r="A938" s="3"/>
    </row>
    <row r="939" spans="1:1" x14ac:dyDescent="0.2">
      <c r="A939" s="3"/>
    </row>
    <row r="940" spans="1:1" x14ac:dyDescent="0.2">
      <c r="A940" s="3"/>
    </row>
    <row r="941" spans="1:1" x14ac:dyDescent="0.2">
      <c r="A941" s="3"/>
    </row>
    <row r="942" spans="1:1" x14ac:dyDescent="0.2">
      <c r="A942" s="3"/>
    </row>
    <row r="943" spans="1:1" x14ac:dyDescent="0.2">
      <c r="A943" s="3"/>
    </row>
    <row r="944" spans="1:1" x14ac:dyDescent="0.2">
      <c r="A944" s="3"/>
    </row>
    <row r="945" spans="1:1" x14ac:dyDescent="0.2">
      <c r="A945" s="3"/>
    </row>
    <row r="946" spans="1:1" x14ac:dyDescent="0.2">
      <c r="A946" s="3"/>
    </row>
    <row r="947" spans="1:1" x14ac:dyDescent="0.2">
      <c r="A947" s="3"/>
    </row>
    <row r="948" spans="1:1" x14ac:dyDescent="0.2">
      <c r="A948" s="3"/>
    </row>
    <row r="949" spans="1:1" x14ac:dyDescent="0.2">
      <c r="A949" s="3"/>
    </row>
    <row r="950" spans="1:1" x14ac:dyDescent="0.2">
      <c r="A950" s="3"/>
    </row>
    <row r="951" spans="1:1" x14ac:dyDescent="0.2">
      <c r="A951" s="3"/>
    </row>
    <row r="952" spans="1:1" x14ac:dyDescent="0.2">
      <c r="A952" s="3"/>
    </row>
    <row r="953" spans="1:1" x14ac:dyDescent="0.2">
      <c r="A953" s="3"/>
    </row>
    <row r="954" spans="1:1" x14ac:dyDescent="0.2">
      <c r="A954" s="3"/>
    </row>
    <row r="955" spans="1:1" x14ac:dyDescent="0.2">
      <c r="A955" s="3"/>
    </row>
    <row r="956" spans="1:1" x14ac:dyDescent="0.2">
      <c r="A956" s="3"/>
    </row>
    <row r="957" spans="1:1" x14ac:dyDescent="0.2">
      <c r="A957" s="3"/>
    </row>
    <row r="958" spans="1:1" x14ac:dyDescent="0.2">
      <c r="A958" s="3"/>
    </row>
    <row r="959" spans="1:1" x14ac:dyDescent="0.2">
      <c r="A959" s="3"/>
    </row>
    <row r="960" spans="1:1" x14ac:dyDescent="0.2">
      <c r="A960" s="3"/>
    </row>
    <row r="961" spans="1:1" x14ac:dyDescent="0.2">
      <c r="A961" s="3"/>
    </row>
    <row r="962" spans="1:1" x14ac:dyDescent="0.2">
      <c r="A962" s="3"/>
    </row>
    <row r="963" spans="1:1" x14ac:dyDescent="0.2">
      <c r="A963" s="3"/>
    </row>
    <row r="964" spans="1:1" x14ac:dyDescent="0.2">
      <c r="A964" s="3"/>
    </row>
    <row r="965" spans="1:1" x14ac:dyDescent="0.2">
      <c r="A965" s="3"/>
    </row>
    <row r="966" spans="1:1" x14ac:dyDescent="0.2">
      <c r="A966" s="3"/>
    </row>
    <row r="967" spans="1:1" x14ac:dyDescent="0.2">
      <c r="A967" s="3"/>
    </row>
    <row r="968" spans="1:1" x14ac:dyDescent="0.2">
      <c r="A968" s="3"/>
    </row>
    <row r="969" spans="1:1" x14ac:dyDescent="0.2">
      <c r="A969" s="3"/>
    </row>
    <row r="970" spans="1:1" x14ac:dyDescent="0.2">
      <c r="A970" s="3"/>
    </row>
    <row r="971" spans="1:1" x14ac:dyDescent="0.2">
      <c r="A971" s="3"/>
    </row>
    <row r="972" spans="1:1" x14ac:dyDescent="0.2">
      <c r="A972" s="3"/>
    </row>
    <row r="973" spans="1:1" x14ac:dyDescent="0.2">
      <c r="A973" s="3"/>
    </row>
    <row r="974" spans="1:1" x14ac:dyDescent="0.2">
      <c r="A974" s="3"/>
    </row>
    <row r="975" spans="1:1" x14ac:dyDescent="0.2">
      <c r="A975" s="3"/>
    </row>
    <row r="976" spans="1:1" x14ac:dyDescent="0.2">
      <c r="A976" s="3"/>
    </row>
    <row r="977" spans="1:1" x14ac:dyDescent="0.2">
      <c r="A977" s="3"/>
    </row>
    <row r="978" spans="1:1" x14ac:dyDescent="0.2">
      <c r="A978" s="3"/>
    </row>
    <row r="979" spans="1:1" x14ac:dyDescent="0.2">
      <c r="A979" s="3"/>
    </row>
    <row r="980" spans="1:1" x14ac:dyDescent="0.2">
      <c r="A980" s="3"/>
    </row>
    <row r="981" spans="1:1" x14ac:dyDescent="0.2">
      <c r="A981" s="3"/>
    </row>
    <row r="982" spans="1:1" x14ac:dyDescent="0.2">
      <c r="A982" s="3"/>
    </row>
    <row r="983" spans="1:1" x14ac:dyDescent="0.2">
      <c r="A983" s="3"/>
    </row>
    <row r="984" spans="1:1" x14ac:dyDescent="0.2">
      <c r="A984" s="3"/>
    </row>
    <row r="985" spans="1:1" x14ac:dyDescent="0.2">
      <c r="A985" s="3"/>
    </row>
    <row r="986" spans="1:1" x14ac:dyDescent="0.2">
      <c r="A986" s="3"/>
    </row>
    <row r="987" spans="1:1" x14ac:dyDescent="0.2">
      <c r="A987" s="3"/>
    </row>
    <row r="988" spans="1:1" x14ac:dyDescent="0.2">
      <c r="A988" s="3"/>
    </row>
    <row r="989" spans="1:1" x14ac:dyDescent="0.2">
      <c r="A989" s="3"/>
    </row>
    <row r="990" spans="1:1" x14ac:dyDescent="0.2">
      <c r="A990" s="3"/>
    </row>
    <row r="991" spans="1:1" x14ac:dyDescent="0.2">
      <c r="A991" s="3"/>
    </row>
    <row r="992" spans="1:1" x14ac:dyDescent="0.2">
      <c r="A992" s="3"/>
    </row>
    <row r="993" spans="1:1" x14ac:dyDescent="0.2">
      <c r="A993" s="3"/>
    </row>
    <row r="994" spans="1:1" x14ac:dyDescent="0.2">
      <c r="A994" s="3"/>
    </row>
    <row r="995" spans="1:1" x14ac:dyDescent="0.2">
      <c r="A995" s="3"/>
    </row>
    <row r="996" spans="1:1" x14ac:dyDescent="0.2">
      <c r="A996" s="3"/>
    </row>
    <row r="997" spans="1:1" x14ac:dyDescent="0.2">
      <c r="A997" s="3"/>
    </row>
    <row r="998" spans="1:1" x14ac:dyDescent="0.2">
      <c r="A998" s="3"/>
    </row>
    <row r="999" spans="1:1" x14ac:dyDescent="0.2">
      <c r="A999" s="3"/>
    </row>
    <row r="1000" spans="1:1" x14ac:dyDescent="0.2">
      <c r="A1000" s="3"/>
    </row>
    <row r="1001" spans="1:1" x14ac:dyDescent="0.2">
      <c r="A1001" s="3"/>
    </row>
    <row r="1002" spans="1:1" x14ac:dyDescent="0.2">
      <c r="A1002" s="3"/>
    </row>
    <row r="1003" spans="1:1" x14ac:dyDescent="0.2">
      <c r="A1003" s="3"/>
    </row>
    <row r="1004" spans="1:1" x14ac:dyDescent="0.2">
      <c r="A1004" s="3"/>
    </row>
    <row r="1005" spans="1:1" x14ac:dyDescent="0.2">
      <c r="A1005" s="3"/>
    </row>
    <row r="1006" spans="1:1" x14ac:dyDescent="0.2">
      <c r="A1006" s="3"/>
    </row>
    <row r="1007" spans="1:1" x14ac:dyDescent="0.2">
      <c r="A1007" s="3"/>
    </row>
    <row r="1008" spans="1:1" x14ac:dyDescent="0.2">
      <c r="A1008" s="3"/>
    </row>
    <row r="1009" spans="1:1" x14ac:dyDescent="0.2">
      <c r="A1009" s="3"/>
    </row>
    <row r="1010" spans="1:1" x14ac:dyDescent="0.2">
      <c r="A1010" s="3"/>
    </row>
    <row r="1011" spans="1:1" x14ac:dyDescent="0.2">
      <c r="A1011" s="3"/>
    </row>
    <row r="1012" spans="1:1" x14ac:dyDescent="0.2">
      <c r="A1012" s="3"/>
    </row>
    <row r="1013" spans="1:1" x14ac:dyDescent="0.2">
      <c r="A1013" s="3"/>
    </row>
    <row r="1014" spans="1:1" x14ac:dyDescent="0.2">
      <c r="A1014" s="3"/>
    </row>
    <row r="1015" spans="1:1" x14ac:dyDescent="0.2">
      <c r="A1015" s="3"/>
    </row>
    <row r="1016" spans="1:1" x14ac:dyDescent="0.2">
      <c r="A1016" s="3"/>
    </row>
    <row r="1017" spans="1:1" x14ac:dyDescent="0.2">
      <c r="A1017" s="3"/>
    </row>
    <row r="1018" spans="1:1" x14ac:dyDescent="0.2">
      <c r="A1018" s="3"/>
    </row>
    <row r="1019" spans="1:1" x14ac:dyDescent="0.2">
      <c r="A1019" s="3"/>
    </row>
    <row r="1020" spans="1:1" x14ac:dyDescent="0.2">
      <c r="A1020" s="3"/>
    </row>
    <row r="1021" spans="1:1" x14ac:dyDescent="0.2">
      <c r="A1021" s="3"/>
    </row>
    <row r="1022" spans="1:1" x14ac:dyDescent="0.2">
      <c r="A1022" s="3"/>
    </row>
    <row r="1023" spans="1:1" x14ac:dyDescent="0.2">
      <c r="A1023" s="3"/>
    </row>
    <row r="1024" spans="1:1" x14ac:dyDescent="0.2">
      <c r="A1024" s="3"/>
    </row>
    <row r="1025" spans="1:1" x14ac:dyDescent="0.2">
      <c r="A1025" s="3"/>
    </row>
    <row r="1026" spans="1:1" x14ac:dyDescent="0.2">
      <c r="A1026" s="3"/>
    </row>
    <row r="1027" spans="1:1" x14ac:dyDescent="0.2">
      <c r="A1027" s="3"/>
    </row>
    <row r="1028" spans="1:1" x14ac:dyDescent="0.2">
      <c r="A1028" s="3"/>
    </row>
    <row r="1029" spans="1:1" x14ac:dyDescent="0.2">
      <c r="A1029" s="3"/>
    </row>
    <row r="1030" spans="1:1" x14ac:dyDescent="0.2">
      <c r="A1030" s="3"/>
    </row>
    <row r="1031" spans="1:1" x14ac:dyDescent="0.2">
      <c r="A1031" s="3"/>
    </row>
    <row r="1032" spans="1:1" x14ac:dyDescent="0.2">
      <c r="A1032" s="3"/>
    </row>
    <row r="1033" spans="1:1" x14ac:dyDescent="0.2">
      <c r="A1033" s="3"/>
    </row>
    <row r="1034" spans="1:1" x14ac:dyDescent="0.2">
      <c r="A1034" s="3"/>
    </row>
    <row r="1035" spans="1:1" x14ac:dyDescent="0.2">
      <c r="A1035" s="3"/>
    </row>
    <row r="1036" spans="1:1" x14ac:dyDescent="0.2">
      <c r="A1036" s="3"/>
    </row>
    <row r="1037" spans="1:1" x14ac:dyDescent="0.2">
      <c r="A1037" s="3"/>
    </row>
    <row r="1038" spans="1:1" x14ac:dyDescent="0.2">
      <c r="A1038" s="3"/>
    </row>
    <row r="1039" spans="1:1" x14ac:dyDescent="0.2">
      <c r="A1039" s="3"/>
    </row>
    <row r="1040" spans="1:1" x14ac:dyDescent="0.2">
      <c r="A1040" s="3"/>
    </row>
    <row r="1041" spans="1:1" x14ac:dyDescent="0.2">
      <c r="A1041" s="3"/>
    </row>
    <row r="1042" spans="1:1" x14ac:dyDescent="0.2">
      <c r="A1042" s="3"/>
    </row>
    <row r="1043" spans="1:1" x14ac:dyDescent="0.2">
      <c r="A1043" s="3"/>
    </row>
    <row r="1044" spans="1:1" x14ac:dyDescent="0.2">
      <c r="A1044" s="3"/>
    </row>
    <row r="1045" spans="1:1" x14ac:dyDescent="0.2">
      <c r="A1045" s="3"/>
    </row>
    <row r="1046" spans="1:1" x14ac:dyDescent="0.2">
      <c r="A1046" s="3"/>
    </row>
    <row r="1047" spans="1:1" x14ac:dyDescent="0.2">
      <c r="A1047" s="3"/>
    </row>
    <row r="1048" spans="1:1" x14ac:dyDescent="0.2">
      <c r="A1048" s="3"/>
    </row>
    <row r="1049" spans="1:1" x14ac:dyDescent="0.2">
      <c r="A1049" s="3"/>
    </row>
    <row r="1050" spans="1:1" x14ac:dyDescent="0.2">
      <c r="A1050" s="3"/>
    </row>
    <row r="1051" spans="1:1" x14ac:dyDescent="0.2">
      <c r="A1051" s="3"/>
    </row>
    <row r="1052" spans="1:1" x14ac:dyDescent="0.2">
      <c r="A1052" s="3"/>
    </row>
    <row r="1053" spans="1:1" x14ac:dyDescent="0.2">
      <c r="A1053" s="3"/>
    </row>
    <row r="1054" spans="1:1" x14ac:dyDescent="0.2">
      <c r="A1054" s="3"/>
    </row>
    <row r="1055" spans="1:1" x14ac:dyDescent="0.2">
      <c r="A1055" s="3"/>
    </row>
    <row r="1056" spans="1:1" x14ac:dyDescent="0.2">
      <c r="A1056" s="3"/>
    </row>
    <row r="1057" spans="1:1" x14ac:dyDescent="0.2">
      <c r="A1057" s="3"/>
    </row>
    <row r="1058" spans="1:1" x14ac:dyDescent="0.2">
      <c r="A1058" s="3"/>
    </row>
    <row r="1059" spans="1:1" x14ac:dyDescent="0.2">
      <c r="A1059" s="3"/>
    </row>
    <row r="1060" spans="1:1" x14ac:dyDescent="0.2">
      <c r="A1060" s="3"/>
    </row>
    <row r="1061" spans="1:1" x14ac:dyDescent="0.2">
      <c r="A1061" s="3"/>
    </row>
    <row r="1062" spans="1:1" x14ac:dyDescent="0.2">
      <c r="A1062" s="3"/>
    </row>
    <row r="1063" spans="1:1" x14ac:dyDescent="0.2">
      <c r="A1063" s="3"/>
    </row>
    <row r="1064" spans="1:1" x14ac:dyDescent="0.2">
      <c r="A1064" s="3"/>
    </row>
    <row r="1065" spans="1:1" x14ac:dyDescent="0.2">
      <c r="A1065" s="3"/>
    </row>
    <row r="1066" spans="1:1" x14ac:dyDescent="0.2">
      <c r="A1066" s="3"/>
    </row>
    <row r="1067" spans="1:1" x14ac:dyDescent="0.2">
      <c r="A1067" s="3"/>
    </row>
    <row r="1068" spans="1:1" x14ac:dyDescent="0.2">
      <c r="A1068" s="3"/>
    </row>
    <row r="1069" spans="1:1" x14ac:dyDescent="0.2">
      <c r="A1069" s="3"/>
    </row>
    <row r="1070" spans="1:1" x14ac:dyDescent="0.2">
      <c r="A1070" s="3"/>
    </row>
    <row r="1071" spans="1:1" x14ac:dyDescent="0.2">
      <c r="A1071" s="3"/>
    </row>
    <row r="1072" spans="1:1" x14ac:dyDescent="0.2">
      <c r="A1072" s="3"/>
    </row>
    <row r="1073" spans="1:1" x14ac:dyDescent="0.2">
      <c r="A1073" s="3"/>
    </row>
    <row r="1074" spans="1:1" x14ac:dyDescent="0.2">
      <c r="A1074" s="3"/>
    </row>
    <row r="1075" spans="1:1" x14ac:dyDescent="0.2">
      <c r="A1075" s="3"/>
    </row>
    <row r="1076" spans="1:1" x14ac:dyDescent="0.2">
      <c r="A1076" s="3"/>
    </row>
    <row r="1077" spans="1:1" x14ac:dyDescent="0.2">
      <c r="A1077" s="3"/>
    </row>
    <row r="1078" spans="1:1" x14ac:dyDescent="0.2">
      <c r="A1078" s="3"/>
    </row>
    <row r="1079" spans="1:1" x14ac:dyDescent="0.2">
      <c r="A1079" s="3"/>
    </row>
    <row r="1080" spans="1:1" x14ac:dyDescent="0.2">
      <c r="A1080" s="3"/>
    </row>
    <row r="1081" spans="1:1" x14ac:dyDescent="0.2">
      <c r="A1081" s="3"/>
    </row>
    <row r="1082" spans="1:1" x14ac:dyDescent="0.2">
      <c r="A1082" s="3"/>
    </row>
    <row r="1083" spans="1:1" x14ac:dyDescent="0.2">
      <c r="A1083" s="3"/>
    </row>
    <row r="1084" spans="1:1" x14ac:dyDescent="0.2">
      <c r="A1084" s="3"/>
    </row>
    <row r="1085" spans="1:1" x14ac:dyDescent="0.2">
      <c r="A1085" s="3"/>
    </row>
    <row r="1086" spans="1:1" x14ac:dyDescent="0.2">
      <c r="A1086" s="3"/>
    </row>
    <row r="1087" spans="1:1" x14ac:dyDescent="0.2">
      <c r="A1087" s="3"/>
    </row>
    <row r="1088" spans="1:1" x14ac:dyDescent="0.2">
      <c r="A1088" s="3"/>
    </row>
    <row r="1089" spans="1:1" x14ac:dyDescent="0.2">
      <c r="A1089" s="3"/>
    </row>
    <row r="1090" spans="1:1" x14ac:dyDescent="0.2">
      <c r="A1090" s="3"/>
    </row>
    <row r="1091" spans="1:1" x14ac:dyDescent="0.2">
      <c r="A1091" s="3"/>
    </row>
    <row r="1092" spans="1:1" x14ac:dyDescent="0.2">
      <c r="A1092" s="3"/>
    </row>
    <row r="1093" spans="1:1" x14ac:dyDescent="0.2">
      <c r="A1093" s="3"/>
    </row>
    <row r="1094" spans="1:1" x14ac:dyDescent="0.2">
      <c r="A1094" s="3"/>
    </row>
    <row r="1095" spans="1:1" x14ac:dyDescent="0.2">
      <c r="A1095" s="3"/>
    </row>
    <row r="1096" spans="1:1" x14ac:dyDescent="0.2">
      <c r="A1096" s="3"/>
    </row>
    <row r="1097" spans="1:1" x14ac:dyDescent="0.2">
      <c r="A1097" s="3"/>
    </row>
    <row r="1098" spans="1:1" x14ac:dyDescent="0.2">
      <c r="A1098" s="3"/>
    </row>
    <row r="1099" spans="1:1" x14ac:dyDescent="0.2">
      <c r="A1099" s="3"/>
    </row>
    <row r="1100" spans="1:1" x14ac:dyDescent="0.2">
      <c r="A1100" s="3"/>
    </row>
    <row r="1101" spans="1:1" x14ac:dyDescent="0.2">
      <c r="A1101" s="3"/>
    </row>
    <row r="1102" spans="1:1" x14ac:dyDescent="0.2">
      <c r="A1102" s="3"/>
    </row>
    <row r="1103" spans="1:1" x14ac:dyDescent="0.2">
      <c r="A1103" s="3"/>
    </row>
    <row r="1104" spans="1:1" x14ac:dyDescent="0.2">
      <c r="A1104" s="3"/>
    </row>
    <row r="1105" spans="1:1" x14ac:dyDescent="0.2">
      <c r="A1105" s="3"/>
    </row>
    <row r="1106" spans="1:1" x14ac:dyDescent="0.2">
      <c r="A1106" s="3"/>
    </row>
    <row r="1107" spans="1:1" x14ac:dyDescent="0.2">
      <c r="A1107" s="3"/>
    </row>
    <row r="1108" spans="1:1" x14ac:dyDescent="0.2">
      <c r="A1108" s="3"/>
    </row>
    <row r="1109" spans="1:1" x14ac:dyDescent="0.2">
      <c r="A1109" s="3"/>
    </row>
    <row r="1110" spans="1:1" x14ac:dyDescent="0.2">
      <c r="A1110" s="3"/>
    </row>
    <row r="1111" spans="1:1" x14ac:dyDescent="0.2">
      <c r="A1111" s="3"/>
    </row>
    <row r="1112" spans="1:1" x14ac:dyDescent="0.2">
      <c r="A1112" s="3"/>
    </row>
    <row r="1113" spans="1:1" x14ac:dyDescent="0.2">
      <c r="A1113" s="3"/>
    </row>
    <row r="1114" spans="1:1" x14ac:dyDescent="0.2">
      <c r="A1114" s="3"/>
    </row>
    <row r="1115" spans="1:1" x14ac:dyDescent="0.2">
      <c r="A1115" s="3"/>
    </row>
    <row r="1116" spans="1:1" x14ac:dyDescent="0.2">
      <c r="A1116" s="3"/>
    </row>
    <row r="1117" spans="1:1" x14ac:dyDescent="0.2">
      <c r="A1117" s="3"/>
    </row>
    <row r="1118" spans="1:1" x14ac:dyDescent="0.2">
      <c r="A1118" s="3"/>
    </row>
    <row r="1119" spans="1:1" x14ac:dyDescent="0.2">
      <c r="A1119" s="3"/>
    </row>
    <row r="1120" spans="1:1" x14ac:dyDescent="0.2">
      <c r="A1120" s="3"/>
    </row>
    <row r="1121" spans="1:1" x14ac:dyDescent="0.2">
      <c r="A1121" s="3"/>
    </row>
    <row r="1122" spans="1:1" x14ac:dyDescent="0.2">
      <c r="A1122" s="3"/>
    </row>
    <row r="1123" spans="1:1" x14ac:dyDescent="0.2">
      <c r="A1123" s="3"/>
    </row>
    <row r="1124" spans="1:1" x14ac:dyDescent="0.2">
      <c r="A1124" s="3"/>
    </row>
    <row r="1125" spans="1:1" x14ac:dyDescent="0.2">
      <c r="A1125" s="3"/>
    </row>
    <row r="1126" spans="1:1" x14ac:dyDescent="0.2">
      <c r="A1126" s="3"/>
    </row>
    <row r="1127" spans="1:1" x14ac:dyDescent="0.2">
      <c r="A1127" s="3"/>
    </row>
    <row r="1128" spans="1:1" x14ac:dyDescent="0.2">
      <c r="A1128" s="3"/>
    </row>
    <row r="1129" spans="1:1" x14ac:dyDescent="0.2">
      <c r="A1129" s="3"/>
    </row>
    <row r="1130" spans="1:1" x14ac:dyDescent="0.2">
      <c r="A1130" s="3"/>
    </row>
    <row r="1131" spans="1:1" x14ac:dyDescent="0.2">
      <c r="A1131" s="3"/>
    </row>
    <row r="1132" spans="1:1" x14ac:dyDescent="0.2">
      <c r="A1132" s="3"/>
    </row>
    <row r="1133" spans="1:1" x14ac:dyDescent="0.2">
      <c r="A1133" s="3"/>
    </row>
    <row r="1134" spans="1:1" x14ac:dyDescent="0.2">
      <c r="A1134" s="3"/>
    </row>
    <row r="1135" spans="1:1" x14ac:dyDescent="0.2">
      <c r="A1135" s="3"/>
    </row>
    <row r="1136" spans="1:1" x14ac:dyDescent="0.2">
      <c r="A1136" s="3"/>
    </row>
    <row r="1137" spans="1:1" x14ac:dyDescent="0.2">
      <c r="A1137" s="3"/>
    </row>
    <row r="1138" spans="1:1" x14ac:dyDescent="0.2">
      <c r="A1138" s="3"/>
    </row>
    <row r="1139" spans="1:1" x14ac:dyDescent="0.2">
      <c r="A1139" s="3"/>
    </row>
    <row r="1140" spans="1:1" x14ac:dyDescent="0.2">
      <c r="A1140" s="3"/>
    </row>
    <row r="1141" spans="1:1" x14ac:dyDescent="0.2">
      <c r="A1141" s="3"/>
    </row>
    <row r="1142" spans="1:1" x14ac:dyDescent="0.2">
      <c r="A1142" s="3"/>
    </row>
    <row r="1143" spans="1:1" x14ac:dyDescent="0.2">
      <c r="A1143" s="3"/>
    </row>
    <row r="1144" spans="1:1" x14ac:dyDescent="0.2">
      <c r="A1144" s="3"/>
    </row>
    <row r="1145" spans="1:1" x14ac:dyDescent="0.2">
      <c r="A1145" s="3"/>
    </row>
    <row r="1146" spans="1:1" x14ac:dyDescent="0.2">
      <c r="A1146" s="3"/>
    </row>
    <row r="1147" spans="1:1" x14ac:dyDescent="0.2">
      <c r="A1147" s="3"/>
    </row>
    <row r="1148" spans="1:1" x14ac:dyDescent="0.2">
      <c r="A1148" s="3"/>
    </row>
    <row r="1149" spans="1:1" x14ac:dyDescent="0.2">
      <c r="A1149" s="3"/>
    </row>
    <row r="1150" spans="1:1" x14ac:dyDescent="0.2">
      <c r="A1150" s="3"/>
    </row>
    <row r="1151" spans="1:1" x14ac:dyDescent="0.2">
      <c r="A1151" s="3"/>
    </row>
    <row r="1152" spans="1:1" x14ac:dyDescent="0.2">
      <c r="A1152" s="3"/>
    </row>
    <row r="1153" spans="1:1" x14ac:dyDescent="0.2">
      <c r="A1153" s="3"/>
    </row>
    <row r="1154" spans="1:1" x14ac:dyDescent="0.2">
      <c r="A1154" s="3"/>
    </row>
    <row r="1155" spans="1:1" x14ac:dyDescent="0.2">
      <c r="A1155" s="3"/>
    </row>
    <row r="1156" spans="1:1" x14ac:dyDescent="0.2">
      <c r="A1156" s="3"/>
    </row>
    <row r="1157" spans="1:1" x14ac:dyDescent="0.2">
      <c r="A1157" s="3"/>
    </row>
    <row r="1158" spans="1:1" x14ac:dyDescent="0.2">
      <c r="A1158" s="3"/>
    </row>
    <row r="1159" spans="1:1" x14ac:dyDescent="0.2">
      <c r="A1159" s="3"/>
    </row>
    <row r="1160" spans="1:1" x14ac:dyDescent="0.2">
      <c r="A1160" s="3"/>
    </row>
    <row r="1161" spans="1:1" x14ac:dyDescent="0.2">
      <c r="A1161" s="3"/>
    </row>
    <row r="1162" spans="1:1" x14ac:dyDescent="0.2">
      <c r="A1162" s="3"/>
    </row>
    <row r="1163" spans="1:1" x14ac:dyDescent="0.2">
      <c r="A1163" s="3"/>
    </row>
    <row r="1164" spans="1:1" x14ac:dyDescent="0.2">
      <c r="A1164" s="3"/>
    </row>
    <row r="1165" spans="1:1" x14ac:dyDescent="0.2">
      <c r="A1165" s="3"/>
    </row>
    <row r="1166" spans="1:1" x14ac:dyDescent="0.2">
      <c r="A1166" s="3"/>
    </row>
    <row r="1167" spans="1:1" x14ac:dyDescent="0.2">
      <c r="A1167" s="3"/>
    </row>
    <row r="1168" spans="1:1" x14ac:dyDescent="0.2">
      <c r="A1168" s="3"/>
    </row>
    <row r="1169" spans="1:1" x14ac:dyDescent="0.2">
      <c r="A1169" s="3"/>
    </row>
    <row r="1170" spans="1:1" x14ac:dyDescent="0.2">
      <c r="A1170" s="3"/>
    </row>
    <row r="1171" spans="1:1" x14ac:dyDescent="0.2">
      <c r="A1171" s="3"/>
    </row>
    <row r="1172" spans="1:1" x14ac:dyDescent="0.2">
      <c r="A1172" s="3"/>
    </row>
    <row r="1173" spans="1:1" x14ac:dyDescent="0.2">
      <c r="A1173" s="3"/>
    </row>
    <row r="1174" spans="1:1" x14ac:dyDescent="0.2">
      <c r="A1174" s="3"/>
    </row>
    <row r="1175" spans="1:1" x14ac:dyDescent="0.2">
      <c r="A1175" s="3"/>
    </row>
    <row r="1176" spans="1:1" x14ac:dyDescent="0.2">
      <c r="A1176" s="3"/>
    </row>
    <row r="1177" spans="1:1" x14ac:dyDescent="0.2">
      <c r="A1177" s="3"/>
    </row>
    <row r="1178" spans="1:1" x14ac:dyDescent="0.2">
      <c r="A1178" s="3"/>
    </row>
    <row r="1179" spans="1:1" x14ac:dyDescent="0.2">
      <c r="A1179" s="3"/>
    </row>
    <row r="1180" spans="1:1" x14ac:dyDescent="0.2">
      <c r="A1180" s="3"/>
    </row>
    <row r="1181" spans="1:1" x14ac:dyDescent="0.2">
      <c r="A1181" s="3"/>
    </row>
    <row r="1182" spans="1:1" x14ac:dyDescent="0.2">
      <c r="A1182" s="3"/>
    </row>
    <row r="1183" spans="1:1" x14ac:dyDescent="0.2">
      <c r="A1183" s="3"/>
    </row>
    <row r="1184" spans="1:1" x14ac:dyDescent="0.2">
      <c r="A1184" s="3"/>
    </row>
    <row r="1185" spans="1:1" x14ac:dyDescent="0.2">
      <c r="A1185" s="3"/>
    </row>
    <row r="1186" spans="1:1" x14ac:dyDescent="0.2">
      <c r="A1186" s="3"/>
    </row>
    <row r="1187" spans="1:1" x14ac:dyDescent="0.2">
      <c r="A1187" s="3"/>
    </row>
    <row r="1188" spans="1:1" x14ac:dyDescent="0.2">
      <c r="A1188" s="3"/>
    </row>
    <row r="1189" spans="1:1" x14ac:dyDescent="0.2">
      <c r="A1189" s="3"/>
    </row>
    <row r="1190" spans="1:1" x14ac:dyDescent="0.2">
      <c r="A1190" s="3"/>
    </row>
    <row r="1191" spans="1:1" x14ac:dyDescent="0.2">
      <c r="A1191" s="3"/>
    </row>
    <row r="1192" spans="1:1" x14ac:dyDescent="0.2">
      <c r="A1192" s="3"/>
    </row>
    <row r="1193" spans="1:1" x14ac:dyDescent="0.2">
      <c r="A1193" s="3"/>
    </row>
    <row r="1194" spans="1:1" x14ac:dyDescent="0.2">
      <c r="A1194" s="3"/>
    </row>
    <row r="1195" spans="1:1" x14ac:dyDescent="0.2">
      <c r="A1195" s="3"/>
    </row>
    <row r="1196" spans="1:1" x14ac:dyDescent="0.2">
      <c r="A1196" s="3"/>
    </row>
    <row r="1197" spans="1:1" x14ac:dyDescent="0.2">
      <c r="A1197" s="3"/>
    </row>
    <row r="1198" spans="1:1" x14ac:dyDescent="0.2">
      <c r="A1198" s="3"/>
    </row>
    <row r="1199" spans="1:1" x14ac:dyDescent="0.2">
      <c r="A1199" s="3"/>
    </row>
    <row r="1200" spans="1:1" x14ac:dyDescent="0.2">
      <c r="A1200" s="3"/>
    </row>
    <row r="1201" spans="1:1" x14ac:dyDescent="0.2">
      <c r="A1201" s="3"/>
    </row>
    <row r="1202" spans="1:1" x14ac:dyDescent="0.2">
      <c r="A1202" s="3"/>
    </row>
    <row r="1203" spans="1:1" x14ac:dyDescent="0.2">
      <c r="A1203" s="3"/>
    </row>
    <row r="1204" spans="1:1" x14ac:dyDescent="0.2">
      <c r="A1204" s="3"/>
    </row>
    <row r="1205" spans="1:1" x14ac:dyDescent="0.2">
      <c r="A1205" s="3"/>
    </row>
    <row r="1206" spans="1:1" x14ac:dyDescent="0.2">
      <c r="A1206" s="3"/>
    </row>
    <row r="1207" spans="1:1" x14ac:dyDescent="0.2">
      <c r="A1207" s="3"/>
    </row>
    <row r="1208" spans="1:1" x14ac:dyDescent="0.2">
      <c r="A1208" s="3"/>
    </row>
    <row r="1209" spans="1:1" x14ac:dyDescent="0.2">
      <c r="A1209" s="3"/>
    </row>
    <row r="1210" spans="1:1" x14ac:dyDescent="0.2">
      <c r="A1210" s="3"/>
    </row>
    <row r="1211" spans="1:1" x14ac:dyDescent="0.2">
      <c r="A1211" s="3"/>
    </row>
    <row r="1212" spans="1:1" x14ac:dyDescent="0.2">
      <c r="A1212" s="3"/>
    </row>
    <row r="1213" spans="1:1" x14ac:dyDescent="0.2">
      <c r="A1213" s="3"/>
    </row>
    <row r="1214" spans="1:1" x14ac:dyDescent="0.2">
      <c r="A1214" s="3"/>
    </row>
    <row r="1215" spans="1:1" x14ac:dyDescent="0.2">
      <c r="A1215" s="3"/>
    </row>
    <row r="1216" spans="1:1" x14ac:dyDescent="0.2">
      <c r="A1216" s="3"/>
    </row>
    <row r="1217" spans="1:1" x14ac:dyDescent="0.2">
      <c r="A1217" s="3"/>
    </row>
    <row r="1218" spans="1:1" x14ac:dyDescent="0.2">
      <c r="A1218" s="3"/>
    </row>
    <row r="1219" spans="1:1" x14ac:dyDescent="0.2">
      <c r="A1219" s="3"/>
    </row>
    <row r="1220" spans="1:1" x14ac:dyDescent="0.2">
      <c r="A1220" s="3"/>
    </row>
    <row r="1221" spans="1:1" x14ac:dyDescent="0.2">
      <c r="A1221" s="3"/>
    </row>
    <row r="1222" spans="1:1" x14ac:dyDescent="0.2">
      <c r="A1222" s="3"/>
    </row>
    <row r="1223" spans="1:1" x14ac:dyDescent="0.2">
      <c r="A1223" s="3"/>
    </row>
    <row r="1224" spans="1:1" x14ac:dyDescent="0.2">
      <c r="A1224" s="3"/>
    </row>
    <row r="1225" spans="1:1" x14ac:dyDescent="0.2">
      <c r="A1225" s="3"/>
    </row>
    <row r="1226" spans="1:1" x14ac:dyDescent="0.2">
      <c r="A1226" s="3"/>
    </row>
    <row r="1227" spans="1:1" x14ac:dyDescent="0.2">
      <c r="A1227" s="3"/>
    </row>
    <row r="1228" spans="1:1" x14ac:dyDescent="0.2">
      <c r="A1228" s="3"/>
    </row>
    <row r="1229" spans="1:1" x14ac:dyDescent="0.2">
      <c r="A1229" s="3"/>
    </row>
    <row r="1230" spans="1:1" x14ac:dyDescent="0.2">
      <c r="A1230" s="3"/>
    </row>
    <row r="1231" spans="1:1" x14ac:dyDescent="0.2">
      <c r="A1231" s="3"/>
    </row>
    <row r="1232" spans="1:1" x14ac:dyDescent="0.2">
      <c r="A1232" s="3"/>
    </row>
    <row r="1233" spans="1:1" x14ac:dyDescent="0.2">
      <c r="A1233" s="3"/>
    </row>
    <row r="1234" spans="1:1" x14ac:dyDescent="0.2">
      <c r="A1234" s="3"/>
    </row>
    <row r="1235" spans="1:1" x14ac:dyDescent="0.2">
      <c r="A1235" s="3"/>
    </row>
    <row r="1236" spans="1:1" x14ac:dyDescent="0.2">
      <c r="A1236" s="3"/>
    </row>
    <row r="1237" spans="1:1" x14ac:dyDescent="0.2">
      <c r="A1237" s="3"/>
    </row>
    <row r="1238" spans="1:1" x14ac:dyDescent="0.2">
      <c r="A1238" s="3"/>
    </row>
    <row r="1239" spans="1:1" x14ac:dyDescent="0.2">
      <c r="A1239" s="3"/>
    </row>
    <row r="1240" spans="1:1" x14ac:dyDescent="0.2">
      <c r="A1240" s="3"/>
    </row>
    <row r="1241" spans="1:1" x14ac:dyDescent="0.2">
      <c r="A1241" s="3"/>
    </row>
    <row r="1242" spans="1:1" x14ac:dyDescent="0.2">
      <c r="A1242" s="3"/>
    </row>
    <row r="1243" spans="1:1" x14ac:dyDescent="0.2">
      <c r="A1243" s="3"/>
    </row>
    <row r="1244" spans="1:1" x14ac:dyDescent="0.2">
      <c r="A1244" s="3"/>
    </row>
    <row r="1245" spans="1:1" x14ac:dyDescent="0.2">
      <c r="A1245" s="3"/>
    </row>
    <row r="1246" spans="1:1" x14ac:dyDescent="0.2">
      <c r="A1246" s="3"/>
    </row>
    <row r="1247" spans="1:1" x14ac:dyDescent="0.2">
      <c r="A1247" s="3"/>
    </row>
    <row r="1248" spans="1:1" x14ac:dyDescent="0.2">
      <c r="A1248" s="3"/>
    </row>
    <row r="1249" spans="1:1" x14ac:dyDescent="0.2">
      <c r="A1249" s="3"/>
    </row>
    <row r="1250" spans="1:1" x14ac:dyDescent="0.2">
      <c r="A1250" s="3"/>
    </row>
    <row r="1251" spans="1:1" x14ac:dyDescent="0.2">
      <c r="A1251" s="3"/>
    </row>
    <row r="1252" spans="1:1" x14ac:dyDescent="0.2">
      <c r="A1252" s="3"/>
    </row>
    <row r="1253" spans="1:1" x14ac:dyDescent="0.2">
      <c r="A1253" s="3"/>
    </row>
    <row r="1254" spans="1:1" x14ac:dyDescent="0.2">
      <c r="A1254" s="3"/>
    </row>
    <row r="1255" spans="1:1" x14ac:dyDescent="0.2">
      <c r="A1255" s="3"/>
    </row>
    <row r="1256" spans="1:1" x14ac:dyDescent="0.2">
      <c r="A1256" s="3"/>
    </row>
    <row r="1257" spans="1:1" x14ac:dyDescent="0.2">
      <c r="A1257" s="3"/>
    </row>
    <row r="1258" spans="1:1" x14ac:dyDescent="0.2">
      <c r="A1258" s="3"/>
    </row>
    <row r="1259" spans="1:1" x14ac:dyDescent="0.2">
      <c r="A1259" s="3"/>
    </row>
    <row r="1260" spans="1:1" x14ac:dyDescent="0.2">
      <c r="A1260" s="3"/>
    </row>
    <row r="1261" spans="1:1" x14ac:dyDescent="0.2">
      <c r="A1261" s="3"/>
    </row>
    <row r="1262" spans="1:1" x14ac:dyDescent="0.2">
      <c r="A1262" s="3"/>
    </row>
    <row r="1263" spans="1:1" x14ac:dyDescent="0.2">
      <c r="A1263" s="3"/>
    </row>
    <row r="1264" spans="1:1" x14ac:dyDescent="0.2">
      <c r="A1264" s="3"/>
    </row>
    <row r="1265" spans="1:1" x14ac:dyDescent="0.2">
      <c r="A1265" s="3"/>
    </row>
    <row r="1266" spans="1:1" x14ac:dyDescent="0.2">
      <c r="A1266" s="3"/>
    </row>
    <row r="1267" spans="1:1" x14ac:dyDescent="0.2">
      <c r="A1267" s="3"/>
    </row>
    <row r="1268" spans="1:1" x14ac:dyDescent="0.2">
      <c r="A1268" s="3"/>
    </row>
    <row r="1269" spans="1:1" x14ac:dyDescent="0.2">
      <c r="A1269" s="3"/>
    </row>
    <row r="1270" spans="1:1" x14ac:dyDescent="0.2">
      <c r="A1270" s="3"/>
    </row>
    <row r="1271" spans="1:1" x14ac:dyDescent="0.2">
      <c r="A1271" s="3"/>
    </row>
    <row r="1272" spans="1:1" x14ac:dyDescent="0.2">
      <c r="A1272" s="3"/>
    </row>
    <row r="1273" spans="1:1" x14ac:dyDescent="0.2">
      <c r="A1273" s="3"/>
    </row>
    <row r="1274" spans="1:1" x14ac:dyDescent="0.2">
      <c r="A1274" s="3"/>
    </row>
    <row r="1275" spans="1:1" x14ac:dyDescent="0.2">
      <c r="A1275" s="3"/>
    </row>
    <row r="1276" spans="1:1" x14ac:dyDescent="0.2">
      <c r="A1276" s="3"/>
    </row>
    <row r="1277" spans="1:1" x14ac:dyDescent="0.2">
      <c r="A1277" s="3"/>
    </row>
    <row r="1278" spans="1:1" x14ac:dyDescent="0.2">
      <c r="A1278" s="3"/>
    </row>
    <row r="1279" spans="1:1" x14ac:dyDescent="0.2">
      <c r="A1279" s="3"/>
    </row>
    <row r="1280" spans="1:1" x14ac:dyDescent="0.2">
      <c r="A1280" s="3"/>
    </row>
    <row r="1281" spans="1:1" x14ac:dyDescent="0.2">
      <c r="A1281" s="3"/>
    </row>
    <row r="1282" spans="1:1" x14ac:dyDescent="0.2">
      <c r="A1282" s="3"/>
    </row>
    <row r="1283" spans="1:1" x14ac:dyDescent="0.2">
      <c r="A1283" s="3"/>
    </row>
    <row r="1284" spans="1:1" x14ac:dyDescent="0.2">
      <c r="A1284" s="3"/>
    </row>
    <row r="1285" spans="1:1" x14ac:dyDescent="0.2">
      <c r="A1285" s="3"/>
    </row>
    <row r="1286" spans="1:1" x14ac:dyDescent="0.2">
      <c r="A1286" s="3"/>
    </row>
    <row r="1287" spans="1:1" x14ac:dyDescent="0.2">
      <c r="A1287" s="3"/>
    </row>
    <row r="1288" spans="1:1" x14ac:dyDescent="0.2">
      <c r="A1288" s="3"/>
    </row>
    <row r="1289" spans="1:1" x14ac:dyDescent="0.2">
      <c r="A1289" s="3"/>
    </row>
    <row r="1290" spans="1:1" x14ac:dyDescent="0.2">
      <c r="A1290" s="3"/>
    </row>
    <row r="1291" spans="1:1" x14ac:dyDescent="0.2">
      <c r="A1291" s="3"/>
    </row>
    <row r="1292" spans="1:1" x14ac:dyDescent="0.2">
      <c r="A1292" s="3"/>
    </row>
    <row r="1293" spans="1:1" x14ac:dyDescent="0.2">
      <c r="A1293" s="3"/>
    </row>
    <row r="1294" spans="1:1" x14ac:dyDescent="0.2">
      <c r="A1294" s="3"/>
    </row>
    <row r="1295" spans="1:1" x14ac:dyDescent="0.2">
      <c r="A1295" s="3"/>
    </row>
    <row r="1296" spans="1:1" x14ac:dyDescent="0.2">
      <c r="A1296" s="3"/>
    </row>
    <row r="1297" spans="1:1" x14ac:dyDescent="0.2">
      <c r="A1297" s="3"/>
    </row>
    <row r="1298" spans="1:1" x14ac:dyDescent="0.2">
      <c r="A1298" s="3"/>
    </row>
    <row r="1299" spans="1:1" x14ac:dyDescent="0.2">
      <c r="A1299" s="3"/>
    </row>
    <row r="1300" spans="1:1" x14ac:dyDescent="0.2">
      <c r="A1300" s="3"/>
    </row>
    <row r="1301" spans="1:1" x14ac:dyDescent="0.2">
      <c r="A1301" s="3"/>
    </row>
    <row r="1302" spans="1:1" x14ac:dyDescent="0.2">
      <c r="A1302" s="3"/>
    </row>
    <row r="1303" spans="1:1" x14ac:dyDescent="0.2">
      <c r="A1303" s="3"/>
    </row>
    <row r="1304" spans="1:1" x14ac:dyDescent="0.2">
      <c r="A1304" s="3"/>
    </row>
    <row r="1305" spans="1:1" x14ac:dyDescent="0.2">
      <c r="A1305" s="3"/>
    </row>
    <row r="1306" spans="1:1" x14ac:dyDescent="0.2">
      <c r="A1306" s="3"/>
    </row>
    <row r="1307" spans="1:1" x14ac:dyDescent="0.2">
      <c r="A1307" s="3"/>
    </row>
    <row r="1308" spans="1:1" x14ac:dyDescent="0.2">
      <c r="A1308" s="3"/>
    </row>
    <row r="1309" spans="1:1" x14ac:dyDescent="0.2">
      <c r="A1309" s="3"/>
    </row>
    <row r="1310" spans="1:1" x14ac:dyDescent="0.2">
      <c r="A1310" s="3"/>
    </row>
    <row r="1311" spans="1:1" x14ac:dyDescent="0.2">
      <c r="A1311" s="3"/>
    </row>
    <row r="1312" spans="1:1" x14ac:dyDescent="0.2">
      <c r="A1312" s="3"/>
    </row>
    <row r="1313" spans="1:1" x14ac:dyDescent="0.2">
      <c r="A1313" s="3"/>
    </row>
    <row r="1314" spans="1:1" x14ac:dyDescent="0.2">
      <c r="A1314" s="3"/>
    </row>
    <row r="1315" spans="1:1" x14ac:dyDescent="0.2">
      <c r="A1315" s="3"/>
    </row>
    <row r="1316" spans="1:1" x14ac:dyDescent="0.2">
      <c r="A1316" s="3"/>
    </row>
    <row r="1317" spans="1:1" x14ac:dyDescent="0.2">
      <c r="A1317" s="3"/>
    </row>
    <row r="1318" spans="1:1" x14ac:dyDescent="0.2">
      <c r="A1318" s="3"/>
    </row>
    <row r="1319" spans="1:1" x14ac:dyDescent="0.2">
      <c r="A1319" s="3"/>
    </row>
    <row r="1320" spans="1:1" x14ac:dyDescent="0.2">
      <c r="A1320" s="3"/>
    </row>
    <row r="1321" spans="1:1" x14ac:dyDescent="0.2">
      <c r="A1321" s="3"/>
    </row>
    <row r="1322" spans="1:1" x14ac:dyDescent="0.2">
      <c r="A1322" s="3"/>
    </row>
    <row r="1323" spans="1:1" x14ac:dyDescent="0.2">
      <c r="A1323" s="3"/>
    </row>
    <row r="1324" spans="1:1" x14ac:dyDescent="0.2">
      <c r="A1324" s="3"/>
    </row>
    <row r="1325" spans="1:1" x14ac:dyDescent="0.2">
      <c r="A1325" s="3"/>
    </row>
    <row r="1326" spans="1:1" x14ac:dyDescent="0.2">
      <c r="A1326" s="3"/>
    </row>
    <row r="1327" spans="1:1" x14ac:dyDescent="0.2">
      <c r="A1327" s="3"/>
    </row>
    <row r="1328" spans="1:1" x14ac:dyDescent="0.2">
      <c r="A1328" s="3"/>
    </row>
    <row r="1329" spans="1:1" x14ac:dyDescent="0.2">
      <c r="A1329" s="3"/>
    </row>
    <row r="1330" spans="1:1" x14ac:dyDescent="0.2">
      <c r="A1330" s="3"/>
    </row>
    <row r="1331" spans="1:1" x14ac:dyDescent="0.2">
      <c r="A1331" s="3"/>
    </row>
    <row r="1332" spans="1:1" x14ac:dyDescent="0.2">
      <c r="A1332" s="3"/>
    </row>
    <row r="1333" spans="1:1" x14ac:dyDescent="0.2">
      <c r="A1333" s="3"/>
    </row>
    <row r="1334" spans="1:1" x14ac:dyDescent="0.2">
      <c r="A1334" s="3"/>
    </row>
    <row r="1335" spans="1:1" x14ac:dyDescent="0.2">
      <c r="A1335" s="3"/>
    </row>
    <row r="1336" spans="1:1" x14ac:dyDescent="0.2">
      <c r="A1336" s="3"/>
    </row>
    <row r="1337" spans="1:1" x14ac:dyDescent="0.2">
      <c r="A1337" s="3"/>
    </row>
    <row r="1338" spans="1:1" x14ac:dyDescent="0.2">
      <c r="A1338" s="3"/>
    </row>
    <row r="1339" spans="1:1" x14ac:dyDescent="0.2">
      <c r="A1339" s="3"/>
    </row>
    <row r="1340" spans="1:1" x14ac:dyDescent="0.2">
      <c r="A1340" s="3"/>
    </row>
    <row r="1341" spans="1:1" x14ac:dyDescent="0.2">
      <c r="A1341" s="3"/>
    </row>
    <row r="1342" spans="1:1" x14ac:dyDescent="0.2">
      <c r="A1342" s="3"/>
    </row>
    <row r="1343" spans="1:1" x14ac:dyDescent="0.2">
      <c r="A1343" s="3"/>
    </row>
    <row r="1344" spans="1:1" x14ac:dyDescent="0.2">
      <c r="A1344" s="3"/>
    </row>
    <row r="1345" spans="1:1" x14ac:dyDescent="0.2">
      <c r="A1345" s="3"/>
    </row>
    <row r="1346" spans="1:1" x14ac:dyDescent="0.2">
      <c r="A1346" s="3"/>
    </row>
    <row r="1347" spans="1:1" x14ac:dyDescent="0.2">
      <c r="A1347" s="3"/>
    </row>
    <row r="1348" spans="1:1" x14ac:dyDescent="0.2">
      <c r="A1348" s="3"/>
    </row>
    <row r="1349" spans="1:1" x14ac:dyDescent="0.2">
      <c r="A1349" s="3"/>
    </row>
    <row r="1350" spans="1:1" x14ac:dyDescent="0.2">
      <c r="A1350" s="3"/>
    </row>
    <row r="1351" spans="1:1" x14ac:dyDescent="0.2">
      <c r="A1351" s="3"/>
    </row>
    <row r="1352" spans="1:1" x14ac:dyDescent="0.2">
      <c r="A1352" s="3"/>
    </row>
    <row r="1353" spans="1:1" x14ac:dyDescent="0.2">
      <c r="A1353" s="3"/>
    </row>
    <row r="1354" spans="1:1" x14ac:dyDescent="0.2">
      <c r="A1354" s="3"/>
    </row>
    <row r="1355" spans="1:1" x14ac:dyDescent="0.2">
      <c r="A1355" s="3"/>
    </row>
    <row r="1356" spans="1:1" x14ac:dyDescent="0.2">
      <c r="A1356" s="3"/>
    </row>
    <row r="1357" spans="1:1" x14ac:dyDescent="0.2">
      <c r="A1357" s="3"/>
    </row>
    <row r="1358" spans="1:1" x14ac:dyDescent="0.2">
      <c r="A1358" s="3"/>
    </row>
    <row r="1359" spans="1:1" x14ac:dyDescent="0.2">
      <c r="A1359" s="3"/>
    </row>
    <row r="1360" spans="1:1" x14ac:dyDescent="0.2">
      <c r="A1360" s="3"/>
    </row>
    <row r="1361" spans="1:1" x14ac:dyDescent="0.2">
      <c r="A1361" s="3"/>
    </row>
    <row r="1362" spans="1:1" x14ac:dyDescent="0.2">
      <c r="A1362" s="3"/>
    </row>
    <row r="1363" spans="1:1" x14ac:dyDescent="0.2">
      <c r="A1363" s="3"/>
    </row>
    <row r="1364" spans="1:1" x14ac:dyDescent="0.2">
      <c r="A1364" s="3"/>
    </row>
    <row r="1365" spans="1:1" x14ac:dyDescent="0.2">
      <c r="A1365" s="3"/>
    </row>
    <row r="1366" spans="1:1" x14ac:dyDescent="0.2">
      <c r="A1366" s="3"/>
    </row>
    <row r="1367" spans="1:1" x14ac:dyDescent="0.2">
      <c r="A1367" s="3"/>
    </row>
    <row r="1368" spans="1:1" x14ac:dyDescent="0.2">
      <c r="A1368" s="3"/>
    </row>
    <row r="1369" spans="1:1" x14ac:dyDescent="0.2">
      <c r="A1369" s="3"/>
    </row>
    <row r="1370" spans="1:1" x14ac:dyDescent="0.2">
      <c r="A1370" s="3"/>
    </row>
    <row r="1371" spans="1:1" x14ac:dyDescent="0.2">
      <c r="A1371" s="3"/>
    </row>
    <row r="1372" spans="1:1" x14ac:dyDescent="0.2">
      <c r="A1372" s="3"/>
    </row>
    <row r="1373" spans="1:1" x14ac:dyDescent="0.2">
      <c r="A1373" s="3"/>
    </row>
    <row r="1374" spans="1:1" x14ac:dyDescent="0.2">
      <c r="A1374" s="3"/>
    </row>
    <row r="1375" spans="1:1" x14ac:dyDescent="0.2">
      <c r="A1375" s="3"/>
    </row>
    <row r="1376" spans="1:1" x14ac:dyDescent="0.2">
      <c r="A1376" s="3"/>
    </row>
    <row r="1377" spans="1:1" x14ac:dyDescent="0.2">
      <c r="A1377" s="3"/>
    </row>
    <row r="1378" spans="1:1" x14ac:dyDescent="0.2">
      <c r="A1378" s="3"/>
    </row>
    <row r="1379" spans="1:1" x14ac:dyDescent="0.2">
      <c r="A1379" s="3"/>
    </row>
    <row r="1380" spans="1:1" x14ac:dyDescent="0.2">
      <c r="A1380" s="3"/>
    </row>
    <row r="1381" spans="1:1" x14ac:dyDescent="0.2">
      <c r="A1381" s="3"/>
    </row>
    <row r="1382" spans="1:1" x14ac:dyDescent="0.2">
      <c r="A1382" s="3"/>
    </row>
    <row r="1383" spans="1:1" x14ac:dyDescent="0.2">
      <c r="A1383" s="3"/>
    </row>
    <row r="1384" spans="1:1" x14ac:dyDescent="0.2">
      <c r="A1384" s="3"/>
    </row>
    <row r="1385" spans="1:1" x14ac:dyDescent="0.2">
      <c r="A1385" s="3"/>
    </row>
    <row r="1386" spans="1:1" x14ac:dyDescent="0.2">
      <c r="A1386" s="3"/>
    </row>
    <row r="1387" spans="1:1" x14ac:dyDescent="0.2">
      <c r="A1387" s="3"/>
    </row>
    <row r="1388" spans="1:1" x14ac:dyDescent="0.2">
      <c r="A1388" s="3"/>
    </row>
    <row r="1389" spans="1:1" x14ac:dyDescent="0.2">
      <c r="A1389" s="3"/>
    </row>
    <row r="1390" spans="1:1" x14ac:dyDescent="0.2">
      <c r="A1390" s="3"/>
    </row>
    <row r="1391" spans="1:1" x14ac:dyDescent="0.2">
      <c r="A1391" s="3"/>
    </row>
    <row r="1392" spans="1:1" x14ac:dyDescent="0.2">
      <c r="A1392" s="3"/>
    </row>
    <row r="1393" spans="1:1" x14ac:dyDescent="0.2">
      <c r="A1393" s="3"/>
    </row>
    <row r="1394" spans="1:1" x14ac:dyDescent="0.2">
      <c r="A1394" s="3"/>
    </row>
    <row r="1395" spans="1:1" x14ac:dyDescent="0.2">
      <c r="A1395" s="3"/>
    </row>
    <row r="1396" spans="1:1" x14ac:dyDescent="0.2">
      <c r="A1396" s="3"/>
    </row>
    <row r="1397" spans="1:1" x14ac:dyDescent="0.2">
      <c r="A1397" s="3"/>
    </row>
    <row r="1398" spans="1:1" x14ac:dyDescent="0.2">
      <c r="A1398" s="3"/>
    </row>
    <row r="1399" spans="1:1" x14ac:dyDescent="0.2">
      <c r="A1399" s="3"/>
    </row>
    <row r="1400" spans="1:1" x14ac:dyDescent="0.2">
      <c r="A1400" s="3"/>
    </row>
    <row r="1401" spans="1:1" x14ac:dyDescent="0.2">
      <c r="A1401" s="3"/>
    </row>
    <row r="1402" spans="1:1" x14ac:dyDescent="0.2">
      <c r="A1402" s="3"/>
    </row>
    <row r="1403" spans="1:1" x14ac:dyDescent="0.2">
      <c r="A1403" s="3"/>
    </row>
    <row r="1404" spans="1:1" x14ac:dyDescent="0.2">
      <c r="A1404" s="3"/>
    </row>
    <row r="1405" spans="1:1" x14ac:dyDescent="0.2">
      <c r="A1405" s="3"/>
    </row>
    <row r="1406" spans="1:1" x14ac:dyDescent="0.2">
      <c r="A1406" s="3"/>
    </row>
    <row r="1407" spans="1:1" x14ac:dyDescent="0.2">
      <c r="A1407" s="3"/>
    </row>
    <row r="1408" spans="1:1" x14ac:dyDescent="0.2">
      <c r="A1408" s="3"/>
    </row>
    <row r="1409" spans="1:1" x14ac:dyDescent="0.2">
      <c r="A1409" s="3"/>
    </row>
    <row r="1410" spans="1:1" x14ac:dyDescent="0.2">
      <c r="A1410" s="3"/>
    </row>
    <row r="1411" spans="1:1" x14ac:dyDescent="0.2">
      <c r="A1411" s="3"/>
    </row>
    <row r="1412" spans="1:1" x14ac:dyDescent="0.2">
      <c r="A1412" s="3"/>
    </row>
    <row r="1413" spans="1:1" x14ac:dyDescent="0.2">
      <c r="A1413" s="3"/>
    </row>
    <row r="1414" spans="1:1" x14ac:dyDescent="0.2">
      <c r="A1414" s="3"/>
    </row>
    <row r="1415" spans="1:1" x14ac:dyDescent="0.2">
      <c r="A1415" s="3"/>
    </row>
    <row r="1416" spans="1:1" x14ac:dyDescent="0.2">
      <c r="A1416" s="3"/>
    </row>
    <row r="1417" spans="1:1" x14ac:dyDescent="0.2">
      <c r="A1417" s="3"/>
    </row>
    <row r="1418" spans="1:1" x14ac:dyDescent="0.2">
      <c r="A1418" s="3"/>
    </row>
    <row r="1419" spans="1:1" x14ac:dyDescent="0.2">
      <c r="A1419" s="3"/>
    </row>
    <row r="1420" spans="1:1" x14ac:dyDescent="0.2">
      <c r="A1420" s="3"/>
    </row>
    <row r="1421" spans="1:1" x14ac:dyDescent="0.2">
      <c r="A1421" s="3"/>
    </row>
    <row r="1422" spans="1:1" x14ac:dyDescent="0.2">
      <c r="A1422" s="3"/>
    </row>
    <row r="1423" spans="1:1" x14ac:dyDescent="0.2">
      <c r="A1423" s="3"/>
    </row>
    <row r="1424" spans="1:1" x14ac:dyDescent="0.2">
      <c r="A1424" s="3"/>
    </row>
    <row r="1425" spans="1:1" x14ac:dyDescent="0.2">
      <c r="A1425" s="3"/>
    </row>
    <row r="1426" spans="1:1" x14ac:dyDescent="0.2">
      <c r="A1426" s="3"/>
    </row>
    <row r="1427" spans="1:1" x14ac:dyDescent="0.2">
      <c r="A1427" s="3"/>
    </row>
    <row r="1428" spans="1:1" x14ac:dyDescent="0.2">
      <c r="A1428" s="3"/>
    </row>
    <row r="1429" spans="1:1" x14ac:dyDescent="0.2">
      <c r="A1429" s="3"/>
    </row>
    <row r="1430" spans="1:1" x14ac:dyDescent="0.2">
      <c r="A1430" s="3"/>
    </row>
    <row r="1431" spans="1:1" x14ac:dyDescent="0.2">
      <c r="A1431" s="3"/>
    </row>
    <row r="1432" spans="1:1" x14ac:dyDescent="0.2">
      <c r="A1432" s="3"/>
    </row>
    <row r="1433" spans="1:1" x14ac:dyDescent="0.2">
      <c r="A1433" s="3"/>
    </row>
    <row r="1434" spans="1:1" x14ac:dyDescent="0.2">
      <c r="A1434" s="3"/>
    </row>
    <row r="1435" spans="1:1" x14ac:dyDescent="0.2">
      <c r="A1435" s="3"/>
    </row>
    <row r="1436" spans="1:1" x14ac:dyDescent="0.2">
      <c r="A1436" s="3"/>
    </row>
    <row r="1437" spans="1:1" x14ac:dyDescent="0.2">
      <c r="A1437" s="3"/>
    </row>
    <row r="1438" spans="1:1" x14ac:dyDescent="0.2">
      <c r="A1438" s="3"/>
    </row>
    <row r="1439" spans="1:1" x14ac:dyDescent="0.2">
      <c r="A1439" s="3"/>
    </row>
    <row r="1440" spans="1:1" x14ac:dyDescent="0.2">
      <c r="A1440" s="3"/>
    </row>
    <row r="1441" spans="1:1" x14ac:dyDescent="0.2">
      <c r="A1441" s="3"/>
    </row>
    <row r="1442" spans="1:1" x14ac:dyDescent="0.2">
      <c r="A1442" s="3"/>
    </row>
    <row r="1443" spans="1:1" x14ac:dyDescent="0.2">
      <c r="A1443" s="3"/>
    </row>
    <row r="1444" spans="1:1" x14ac:dyDescent="0.2">
      <c r="A1444" s="3"/>
    </row>
    <row r="1445" spans="1:1" x14ac:dyDescent="0.2">
      <c r="A1445" s="3"/>
    </row>
    <row r="1446" spans="1:1" x14ac:dyDescent="0.2">
      <c r="A1446" s="3"/>
    </row>
    <row r="1447" spans="1:1" x14ac:dyDescent="0.2">
      <c r="A1447" s="3"/>
    </row>
    <row r="1448" spans="1:1" x14ac:dyDescent="0.2">
      <c r="A1448" s="3"/>
    </row>
    <row r="1449" spans="1:1" x14ac:dyDescent="0.2">
      <c r="A1449" s="3"/>
    </row>
    <row r="1450" spans="1:1" x14ac:dyDescent="0.2">
      <c r="A1450" s="3"/>
    </row>
    <row r="1451" spans="1:1" x14ac:dyDescent="0.2">
      <c r="A1451" s="3"/>
    </row>
    <row r="1452" spans="1:1" x14ac:dyDescent="0.2">
      <c r="A1452" s="3"/>
    </row>
    <row r="1453" spans="1:1" x14ac:dyDescent="0.2">
      <c r="A1453" s="3"/>
    </row>
    <row r="1454" spans="1:1" x14ac:dyDescent="0.2">
      <c r="A1454" s="3"/>
    </row>
    <row r="1455" spans="1:1" x14ac:dyDescent="0.2">
      <c r="A1455" s="3"/>
    </row>
    <row r="1456" spans="1:1" x14ac:dyDescent="0.2">
      <c r="A1456" s="3"/>
    </row>
    <row r="1457" spans="1:1" x14ac:dyDescent="0.2">
      <c r="A1457" s="3"/>
    </row>
    <row r="1458" spans="1:1" x14ac:dyDescent="0.2">
      <c r="A1458" s="3"/>
    </row>
    <row r="1459" spans="1:1" x14ac:dyDescent="0.2">
      <c r="A1459" s="3"/>
    </row>
    <row r="1460" spans="1:1" x14ac:dyDescent="0.2">
      <c r="A1460" s="3"/>
    </row>
    <row r="1461" spans="1:1" x14ac:dyDescent="0.2">
      <c r="A1461" s="3"/>
    </row>
    <row r="1462" spans="1:1" x14ac:dyDescent="0.2">
      <c r="A1462" s="3"/>
    </row>
    <row r="1463" spans="1:1" x14ac:dyDescent="0.2">
      <c r="A1463" s="3"/>
    </row>
    <row r="1464" spans="1:1" x14ac:dyDescent="0.2">
      <c r="A1464" s="3"/>
    </row>
    <row r="1465" spans="1:1" x14ac:dyDescent="0.2">
      <c r="A1465" s="3"/>
    </row>
    <row r="1466" spans="1:1" x14ac:dyDescent="0.2">
      <c r="A1466" s="3"/>
    </row>
    <row r="1467" spans="1:1" x14ac:dyDescent="0.2">
      <c r="A1467" s="3"/>
    </row>
    <row r="1468" spans="1:1" x14ac:dyDescent="0.2">
      <c r="A1468" s="3"/>
    </row>
    <row r="1469" spans="1:1" x14ac:dyDescent="0.2">
      <c r="A1469" s="3"/>
    </row>
    <row r="1470" spans="1:1" x14ac:dyDescent="0.2">
      <c r="A1470" s="3"/>
    </row>
    <row r="1471" spans="1:1" x14ac:dyDescent="0.2">
      <c r="A1471" s="3"/>
    </row>
    <row r="1472" spans="1:1" x14ac:dyDescent="0.2">
      <c r="A1472" s="3"/>
    </row>
    <row r="1473" spans="1:1" x14ac:dyDescent="0.2">
      <c r="A1473" s="3"/>
    </row>
    <row r="1474" spans="1:1" x14ac:dyDescent="0.2">
      <c r="A1474" s="3"/>
    </row>
    <row r="1475" spans="1:1" x14ac:dyDescent="0.2">
      <c r="A1475" s="3"/>
    </row>
    <row r="1476" spans="1:1" x14ac:dyDescent="0.2">
      <c r="A1476" s="3"/>
    </row>
    <row r="1477" spans="1:1" x14ac:dyDescent="0.2">
      <c r="A1477" s="3"/>
    </row>
    <row r="1478" spans="1:1" x14ac:dyDescent="0.2">
      <c r="A1478" s="3"/>
    </row>
    <row r="1479" spans="1:1" x14ac:dyDescent="0.2">
      <c r="A1479" s="3"/>
    </row>
    <row r="1480" spans="1:1" x14ac:dyDescent="0.2">
      <c r="A1480" s="3"/>
    </row>
    <row r="1481" spans="1:1" x14ac:dyDescent="0.2">
      <c r="A1481" s="3"/>
    </row>
    <row r="1482" spans="1:1" x14ac:dyDescent="0.2">
      <c r="A1482" s="3"/>
    </row>
    <row r="1483" spans="1:1" x14ac:dyDescent="0.2">
      <c r="A1483" s="3"/>
    </row>
    <row r="1484" spans="1:1" x14ac:dyDescent="0.2">
      <c r="A1484" s="3"/>
    </row>
    <row r="1485" spans="1:1" x14ac:dyDescent="0.2">
      <c r="A1485" s="3"/>
    </row>
    <row r="1486" spans="1:1" x14ac:dyDescent="0.2">
      <c r="A1486" s="3"/>
    </row>
    <row r="1487" spans="1:1" x14ac:dyDescent="0.2">
      <c r="A1487" s="3"/>
    </row>
    <row r="1488" spans="1:1" x14ac:dyDescent="0.2">
      <c r="A1488" s="3"/>
    </row>
    <row r="1489" spans="1:1" x14ac:dyDescent="0.2">
      <c r="A1489" s="3"/>
    </row>
    <row r="1490" spans="1:1" x14ac:dyDescent="0.2">
      <c r="A1490" s="3"/>
    </row>
    <row r="1491" spans="1:1" x14ac:dyDescent="0.2">
      <c r="A1491" s="3"/>
    </row>
    <row r="1492" spans="1:1" x14ac:dyDescent="0.2">
      <c r="A1492" s="3"/>
    </row>
    <row r="1493" spans="1:1" x14ac:dyDescent="0.2">
      <c r="A1493" s="3"/>
    </row>
    <row r="1494" spans="1:1" x14ac:dyDescent="0.2">
      <c r="A1494" s="3"/>
    </row>
    <row r="1495" spans="1:1" x14ac:dyDescent="0.2">
      <c r="A1495" s="3"/>
    </row>
    <row r="1496" spans="1:1" x14ac:dyDescent="0.2">
      <c r="A1496" s="3"/>
    </row>
    <row r="1497" spans="1:1" x14ac:dyDescent="0.2">
      <c r="A1497" s="3"/>
    </row>
    <row r="1498" spans="1:1" x14ac:dyDescent="0.2">
      <c r="A1498" s="3"/>
    </row>
    <row r="1499" spans="1:1" x14ac:dyDescent="0.2">
      <c r="A1499" s="3"/>
    </row>
    <row r="1500" spans="1:1" x14ac:dyDescent="0.2">
      <c r="A1500" s="3"/>
    </row>
    <row r="1501" spans="1:1" x14ac:dyDescent="0.2">
      <c r="A1501" s="3"/>
    </row>
    <row r="1502" spans="1:1" x14ac:dyDescent="0.2">
      <c r="A1502" s="3"/>
    </row>
    <row r="1503" spans="1:1" x14ac:dyDescent="0.2">
      <c r="A1503" s="3"/>
    </row>
    <row r="1504" spans="1:1" x14ac:dyDescent="0.2">
      <c r="A1504" s="3"/>
    </row>
    <row r="1505" spans="1:1" x14ac:dyDescent="0.2">
      <c r="A1505" s="3"/>
    </row>
    <row r="1506" spans="1:1" x14ac:dyDescent="0.2">
      <c r="A1506" s="3"/>
    </row>
    <row r="1507" spans="1:1" x14ac:dyDescent="0.2">
      <c r="A1507" s="3"/>
    </row>
    <row r="1508" spans="1:1" x14ac:dyDescent="0.2">
      <c r="A1508" s="3"/>
    </row>
    <row r="1509" spans="1:1" x14ac:dyDescent="0.2">
      <c r="A1509" s="3"/>
    </row>
    <row r="1510" spans="1:1" x14ac:dyDescent="0.2">
      <c r="A1510" s="3"/>
    </row>
    <row r="1511" spans="1:1" x14ac:dyDescent="0.2">
      <c r="A1511" s="3"/>
    </row>
    <row r="1512" spans="1:1" x14ac:dyDescent="0.2">
      <c r="A1512" s="3"/>
    </row>
    <row r="1513" spans="1:1" x14ac:dyDescent="0.2">
      <c r="A1513" s="3"/>
    </row>
    <row r="1514" spans="1:1" x14ac:dyDescent="0.2">
      <c r="A1514" s="3"/>
    </row>
    <row r="1515" spans="1:1" x14ac:dyDescent="0.2">
      <c r="A1515" s="3"/>
    </row>
    <row r="1516" spans="1:1" x14ac:dyDescent="0.2">
      <c r="A1516" s="3"/>
    </row>
    <row r="1517" spans="1:1" x14ac:dyDescent="0.2">
      <c r="A1517" s="3"/>
    </row>
    <row r="1518" spans="1:1" x14ac:dyDescent="0.2">
      <c r="A1518" s="3"/>
    </row>
    <row r="1519" spans="1:1" x14ac:dyDescent="0.2">
      <c r="A1519" s="3"/>
    </row>
    <row r="1520" spans="1:1" x14ac:dyDescent="0.2">
      <c r="A1520" s="3"/>
    </row>
    <row r="1521" spans="1:1" x14ac:dyDescent="0.2">
      <c r="A1521" s="3"/>
    </row>
    <row r="1522" spans="1:1" x14ac:dyDescent="0.2">
      <c r="A1522" s="3"/>
    </row>
    <row r="1523" spans="1:1" x14ac:dyDescent="0.2">
      <c r="A1523" s="3"/>
    </row>
    <row r="1524" spans="1:1" x14ac:dyDescent="0.2">
      <c r="A1524" s="3"/>
    </row>
    <row r="1525" spans="1:1" x14ac:dyDescent="0.2">
      <c r="A1525" s="3"/>
    </row>
    <row r="1526" spans="1:1" x14ac:dyDescent="0.2">
      <c r="A1526" s="3"/>
    </row>
    <row r="1527" spans="1:1" x14ac:dyDescent="0.2">
      <c r="A1527" s="3"/>
    </row>
    <row r="1528" spans="1:1" x14ac:dyDescent="0.2">
      <c r="A1528" s="3"/>
    </row>
    <row r="1529" spans="1:1" x14ac:dyDescent="0.2">
      <c r="A1529" s="3"/>
    </row>
    <row r="1530" spans="1:1" x14ac:dyDescent="0.2">
      <c r="A1530" s="3"/>
    </row>
    <row r="1531" spans="1:1" x14ac:dyDescent="0.2">
      <c r="A1531" s="3"/>
    </row>
    <row r="1532" spans="1:1" x14ac:dyDescent="0.2">
      <c r="A1532" s="3"/>
    </row>
    <row r="1533" spans="1:1" x14ac:dyDescent="0.2">
      <c r="A1533" s="3"/>
    </row>
    <row r="1534" spans="1:1" x14ac:dyDescent="0.2">
      <c r="A1534" s="3"/>
    </row>
    <row r="1535" spans="1:1" x14ac:dyDescent="0.2">
      <c r="A1535" s="3"/>
    </row>
    <row r="1536" spans="1:1" x14ac:dyDescent="0.2">
      <c r="A1536" s="3"/>
    </row>
    <row r="1537" spans="1:1" x14ac:dyDescent="0.2">
      <c r="A1537" s="3"/>
    </row>
    <row r="1538" spans="1:1" x14ac:dyDescent="0.2">
      <c r="A1538" s="3"/>
    </row>
    <row r="1539" spans="1:1" x14ac:dyDescent="0.2">
      <c r="A1539" s="3"/>
    </row>
    <row r="1540" spans="1:1" x14ac:dyDescent="0.2">
      <c r="A1540" s="3"/>
    </row>
    <row r="1541" spans="1:1" x14ac:dyDescent="0.2">
      <c r="A1541" s="3"/>
    </row>
    <row r="1542" spans="1:1" x14ac:dyDescent="0.2">
      <c r="A1542" s="3"/>
    </row>
    <row r="1543" spans="1:1" x14ac:dyDescent="0.2">
      <c r="A1543" s="3"/>
    </row>
    <row r="1544" spans="1:1" x14ac:dyDescent="0.2">
      <c r="A1544" s="3"/>
    </row>
    <row r="1545" spans="1:1" x14ac:dyDescent="0.2">
      <c r="A1545" s="3"/>
    </row>
    <row r="1546" spans="1:1" x14ac:dyDescent="0.2">
      <c r="A1546" s="3"/>
    </row>
    <row r="1547" spans="1:1" x14ac:dyDescent="0.2">
      <c r="A1547" s="3"/>
    </row>
    <row r="1548" spans="1:1" x14ac:dyDescent="0.2">
      <c r="A1548" s="3"/>
    </row>
    <row r="1549" spans="1:1" x14ac:dyDescent="0.2">
      <c r="A1549" s="3"/>
    </row>
    <row r="1550" spans="1:1" x14ac:dyDescent="0.2">
      <c r="A1550" s="3"/>
    </row>
    <row r="1551" spans="1:1" x14ac:dyDescent="0.2">
      <c r="A1551" s="3"/>
    </row>
    <row r="1552" spans="1:1" x14ac:dyDescent="0.2">
      <c r="A1552" s="3"/>
    </row>
    <row r="1553" spans="1:1" x14ac:dyDescent="0.2">
      <c r="A1553" s="3"/>
    </row>
    <row r="1554" spans="1:1" x14ac:dyDescent="0.2">
      <c r="A1554" s="3"/>
    </row>
    <row r="1555" spans="1:1" x14ac:dyDescent="0.2">
      <c r="A1555" s="3"/>
    </row>
    <row r="1556" spans="1:1" x14ac:dyDescent="0.2">
      <c r="A1556" s="3"/>
    </row>
    <row r="1557" spans="1:1" x14ac:dyDescent="0.2">
      <c r="A1557" s="3"/>
    </row>
    <row r="1558" spans="1:1" x14ac:dyDescent="0.2">
      <c r="A1558" s="3"/>
    </row>
    <row r="1559" spans="1:1" x14ac:dyDescent="0.2">
      <c r="A1559" s="3"/>
    </row>
    <row r="1560" spans="1:1" x14ac:dyDescent="0.2">
      <c r="A1560" s="3"/>
    </row>
    <row r="1561" spans="1:1" x14ac:dyDescent="0.2">
      <c r="A1561" s="3"/>
    </row>
    <row r="1562" spans="1:1" x14ac:dyDescent="0.2">
      <c r="A1562" s="3"/>
    </row>
    <row r="1563" spans="1:1" x14ac:dyDescent="0.2">
      <c r="A1563" s="3"/>
    </row>
    <row r="1564" spans="1:1" x14ac:dyDescent="0.2">
      <c r="A1564" s="3"/>
    </row>
    <row r="1565" spans="1:1" x14ac:dyDescent="0.2">
      <c r="A1565" s="3"/>
    </row>
    <row r="1566" spans="1:1" x14ac:dyDescent="0.2">
      <c r="A1566" s="3"/>
    </row>
    <row r="1567" spans="1:1" x14ac:dyDescent="0.2">
      <c r="A1567" s="3"/>
    </row>
    <row r="1568" spans="1:1" x14ac:dyDescent="0.2">
      <c r="A1568" s="3"/>
    </row>
    <row r="1569" spans="1:1" x14ac:dyDescent="0.2">
      <c r="A1569" s="3"/>
    </row>
    <row r="1570" spans="1:1" x14ac:dyDescent="0.2">
      <c r="A1570" s="3"/>
    </row>
    <row r="1571" spans="1:1" x14ac:dyDescent="0.2">
      <c r="A1571" s="3"/>
    </row>
    <row r="1572" spans="1:1" x14ac:dyDescent="0.2">
      <c r="A1572" s="3"/>
    </row>
    <row r="1573" spans="1:1" x14ac:dyDescent="0.2">
      <c r="A1573" s="3"/>
    </row>
    <row r="1574" spans="1:1" x14ac:dyDescent="0.2">
      <c r="A1574" s="3"/>
    </row>
    <row r="1575" spans="1:1" x14ac:dyDescent="0.2">
      <c r="A1575" s="3"/>
    </row>
    <row r="1576" spans="1:1" x14ac:dyDescent="0.2">
      <c r="A1576" s="3"/>
    </row>
    <row r="1577" spans="1:1" x14ac:dyDescent="0.2">
      <c r="A1577" s="3"/>
    </row>
    <row r="1578" spans="1:1" x14ac:dyDescent="0.2">
      <c r="A1578" s="3"/>
    </row>
    <row r="1579" spans="1:1" x14ac:dyDescent="0.2">
      <c r="A1579" s="3"/>
    </row>
    <row r="1580" spans="1:1" x14ac:dyDescent="0.2">
      <c r="A1580" s="3"/>
    </row>
    <row r="1581" spans="1:1" x14ac:dyDescent="0.2">
      <c r="A1581" s="3"/>
    </row>
    <row r="1582" spans="1:1" x14ac:dyDescent="0.2">
      <c r="A1582" s="3"/>
    </row>
    <row r="1583" spans="1:1" x14ac:dyDescent="0.2">
      <c r="A1583" s="3"/>
    </row>
    <row r="1584" spans="1:1" x14ac:dyDescent="0.2">
      <c r="A1584" s="3"/>
    </row>
    <row r="1585" spans="1:1" x14ac:dyDescent="0.2">
      <c r="A1585" s="3"/>
    </row>
    <row r="1586" spans="1:1" x14ac:dyDescent="0.2">
      <c r="A1586" s="3"/>
    </row>
    <row r="1587" spans="1:1" x14ac:dyDescent="0.2">
      <c r="A1587" s="3"/>
    </row>
    <row r="1588" spans="1:1" x14ac:dyDescent="0.2">
      <c r="A1588" s="3"/>
    </row>
    <row r="1589" spans="1:1" x14ac:dyDescent="0.2">
      <c r="A1589" s="3"/>
    </row>
    <row r="1590" spans="1:1" x14ac:dyDescent="0.2">
      <c r="A1590" s="3"/>
    </row>
    <row r="1591" spans="1:1" x14ac:dyDescent="0.2">
      <c r="A1591" s="3"/>
    </row>
    <row r="1592" spans="1:1" x14ac:dyDescent="0.2">
      <c r="A1592" s="3"/>
    </row>
    <row r="1593" spans="1:1" x14ac:dyDescent="0.2">
      <c r="A1593" s="3"/>
    </row>
    <row r="1594" spans="1:1" x14ac:dyDescent="0.2">
      <c r="A1594" s="3"/>
    </row>
    <row r="1595" spans="1:1" x14ac:dyDescent="0.2">
      <c r="A1595" s="3"/>
    </row>
    <row r="1596" spans="1:1" x14ac:dyDescent="0.2">
      <c r="A1596" s="3"/>
    </row>
    <row r="1597" spans="1:1" x14ac:dyDescent="0.2">
      <c r="A1597" s="3"/>
    </row>
    <row r="1598" spans="1:1" x14ac:dyDescent="0.2">
      <c r="A1598" s="3"/>
    </row>
    <row r="1599" spans="1:1" x14ac:dyDescent="0.2">
      <c r="A1599" s="3"/>
    </row>
    <row r="1600" spans="1:1" x14ac:dyDescent="0.2">
      <c r="A1600" s="3"/>
    </row>
    <row r="1601" spans="1:1" x14ac:dyDescent="0.2">
      <c r="A1601" s="3"/>
    </row>
    <row r="1602" spans="1:1" x14ac:dyDescent="0.2">
      <c r="A1602" s="3"/>
    </row>
    <row r="1603" spans="1:1" x14ac:dyDescent="0.2">
      <c r="A1603" s="3"/>
    </row>
    <row r="1604" spans="1:1" x14ac:dyDescent="0.2">
      <c r="A1604" s="3"/>
    </row>
    <row r="1605" spans="1:1" x14ac:dyDescent="0.2">
      <c r="A1605" s="3"/>
    </row>
    <row r="1606" spans="1:1" x14ac:dyDescent="0.2">
      <c r="A1606" s="3"/>
    </row>
    <row r="1607" spans="1:1" x14ac:dyDescent="0.2">
      <c r="A1607" s="3"/>
    </row>
    <row r="1608" spans="1:1" x14ac:dyDescent="0.2">
      <c r="A1608" s="3"/>
    </row>
    <row r="1609" spans="1:1" x14ac:dyDescent="0.2">
      <c r="A1609" s="3"/>
    </row>
    <row r="1610" spans="1:1" x14ac:dyDescent="0.2">
      <c r="A1610" s="3"/>
    </row>
    <row r="1611" spans="1:1" x14ac:dyDescent="0.2">
      <c r="A1611" s="3"/>
    </row>
    <row r="1612" spans="1:1" x14ac:dyDescent="0.2">
      <c r="A1612" s="3"/>
    </row>
    <row r="1613" spans="1:1" x14ac:dyDescent="0.2">
      <c r="A1613" s="3"/>
    </row>
    <row r="1614" spans="1:1" x14ac:dyDescent="0.2">
      <c r="A1614" s="3"/>
    </row>
    <row r="1615" spans="1:1" x14ac:dyDescent="0.2">
      <c r="A1615" s="3"/>
    </row>
    <row r="1616" spans="1:1" x14ac:dyDescent="0.2">
      <c r="A1616" s="3"/>
    </row>
    <row r="1617" spans="1:1" x14ac:dyDescent="0.2">
      <c r="A1617" s="3"/>
    </row>
    <row r="1618" spans="1:1" x14ac:dyDescent="0.2">
      <c r="A1618" s="3"/>
    </row>
    <row r="1619" spans="1:1" x14ac:dyDescent="0.2">
      <c r="A1619" s="3"/>
    </row>
    <row r="1620" spans="1:1" x14ac:dyDescent="0.2">
      <c r="A1620" s="3"/>
    </row>
    <row r="1621" spans="1:1" x14ac:dyDescent="0.2">
      <c r="A1621" s="3"/>
    </row>
    <row r="1622" spans="1:1" x14ac:dyDescent="0.2">
      <c r="A1622" s="3"/>
    </row>
    <row r="1623" spans="1:1" x14ac:dyDescent="0.2">
      <c r="A1623" s="3"/>
    </row>
    <row r="1624" spans="1:1" x14ac:dyDescent="0.2">
      <c r="A1624" s="3"/>
    </row>
    <row r="1625" spans="1:1" x14ac:dyDescent="0.2">
      <c r="A1625" s="3"/>
    </row>
    <row r="1626" spans="1:1" x14ac:dyDescent="0.2">
      <c r="A1626" s="3"/>
    </row>
    <row r="1627" spans="1:1" x14ac:dyDescent="0.2">
      <c r="A1627" s="3"/>
    </row>
    <row r="1628" spans="1:1" x14ac:dyDescent="0.2">
      <c r="A1628" s="3"/>
    </row>
    <row r="1629" spans="1:1" x14ac:dyDescent="0.2">
      <c r="A1629" s="3"/>
    </row>
    <row r="1630" spans="1:1" x14ac:dyDescent="0.2">
      <c r="A1630" s="3"/>
    </row>
    <row r="1631" spans="1:1" x14ac:dyDescent="0.2">
      <c r="A1631" s="3"/>
    </row>
    <row r="1632" spans="1:1" x14ac:dyDescent="0.2">
      <c r="A1632" s="3"/>
    </row>
    <row r="1633" spans="1:1" x14ac:dyDescent="0.2">
      <c r="A1633" s="3"/>
    </row>
    <row r="1634" spans="1:1" x14ac:dyDescent="0.2">
      <c r="A1634" s="3"/>
    </row>
    <row r="1635" spans="1:1" x14ac:dyDescent="0.2">
      <c r="A1635" s="3"/>
    </row>
    <row r="1636" spans="1:1" x14ac:dyDescent="0.2">
      <c r="A1636" s="3"/>
    </row>
    <row r="1637" spans="1:1" x14ac:dyDescent="0.2">
      <c r="A1637" s="3"/>
    </row>
    <row r="1638" spans="1:1" x14ac:dyDescent="0.2">
      <c r="A1638" s="3"/>
    </row>
    <row r="1639" spans="1:1" x14ac:dyDescent="0.2">
      <c r="A1639" s="3"/>
    </row>
    <row r="1640" spans="1:1" x14ac:dyDescent="0.2">
      <c r="A1640" s="3"/>
    </row>
    <row r="1641" spans="1:1" x14ac:dyDescent="0.2">
      <c r="A1641" s="3"/>
    </row>
    <row r="1642" spans="1:1" x14ac:dyDescent="0.2">
      <c r="A1642" s="3"/>
    </row>
    <row r="1643" spans="1:1" x14ac:dyDescent="0.2">
      <c r="A1643" s="3"/>
    </row>
    <row r="1644" spans="1:1" x14ac:dyDescent="0.2">
      <c r="A1644" s="3"/>
    </row>
    <row r="1645" spans="1:1" x14ac:dyDescent="0.2">
      <c r="A1645" s="3"/>
    </row>
    <row r="1646" spans="1:1" x14ac:dyDescent="0.2">
      <c r="A1646" s="3"/>
    </row>
    <row r="1647" spans="1:1" x14ac:dyDescent="0.2">
      <c r="A1647" s="3"/>
    </row>
    <row r="1648" spans="1:1" x14ac:dyDescent="0.2">
      <c r="A1648" s="3"/>
    </row>
    <row r="1649" spans="1:1" x14ac:dyDescent="0.2">
      <c r="A1649" s="3"/>
    </row>
    <row r="1650" spans="1:1" x14ac:dyDescent="0.2">
      <c r="A1650" s="3"/>
    </row>
    <row r="1651" spans="1:1" x14ac:dyDescent="0.2">
      <c r="A1651" s="3"/>
    </row>
    <row r="1652" spans="1:1" x14ac:dyDescent="0.2">
      <c r="A1652" s="3"/>
    </row>
    <row r="1653" spans="1:1" x14ac:dyDescent="0.2">
      <c r="A1653" s="3"/>
    </row>
    <row r="1654" spans="1:1" x14ac:dyDescent="0.2">
      <c r="A1654" s="3"/>
    </row>
    <row r="1655" spans="1:1" x14ac:dyDescent="0.2">
      <c r="A1655" s="3"/>
    </row>
    <row r="1656" spans="1:1" x14ac:dyDescent="0.2">
      <c r="A1656" s="3"/>
    </row>
    <row r="1657" spans="1:1" x14ac:dyDescent="0.2">
      <c r="A1657" s="3"/>
    </row>
    <row r="1658" spans="1:1" x14ac:dyDescent="0.2">
      <c r="A1658" s="3"/>
    </row>
    <row r="1659" spans="1:1" x14ac:dyDescent="0.2">
      <c r="A1659" s="3"/>
    </row>
    <row r="1660" spans="1:1" x14ac:dyDescent="0.2">
      <c r="A1660" s="3"/>
    </row>
    <row r="1661" spans="1:1" x14ac:dyDescent="0.2">
      <c r="A1661" s="3"/>
    </row>
    <row r="1662" spans="1:1" x14ac:dyDescent="0.2">
      <c r="A1662" s="3"/>
    </row>
    <row r="1663" spans="1:1" x14ac:dyDescent="0.2">
      <c r="A1663" s="3"/>
    </row>
    <row r="1664" spans="1:1" x14ac:dyDescent="0.2">
      <c r="A1664" s="3"/>
    </row>
    <row r="1665" spans="1:1" x14ac:dyDescent="0.2">
      <c r="A1665" s="3"/>
    </row>
    <row r="1666" spans="1:1" x14ac:dyDescent="0.2">
      <c r="A1666" s="3"/>
    </row>
    <row r="1667" spans="1:1" x14ac:dyDescent="0.2">
      <c r="A1667" s="3"/>
    </row>
    <row r="1668" spans="1:1" x14ac:dyDescent="0.2">
      <c r="A1668" s="3"/>
    </row>
    <row r="1669" spans="1:1" x14ac:dyDescent="0.2">
      <c r="A1669" s="3"/>
    </row>
    <row r="1670" spans="1:1" x14ac:dyDescent="0.2">
      <c r="A1670" s="3"/>
    </row>
    <row r="1671" spans="1:1" x14ac:dyDescent="0.2">
      <c r="A1671" s="3"/>
    </row>
    <row r="1672" spans="1:1" x14ac:dyDescent="0.2">
      <c r="A1672" s="3"/>
    </row>
    <row r="1673" spans="1:1" x14ac:dyDescent="0.2">
      <c r="A1673" s="3"/>
    </row>
    <row r="1674" spans="1:1" x14ac:dyDescent="0.2">
      <c r="A1674" s="3"/>
    </row>
    <row r="1675" spans="1:1" x14ac:dyDescent="0.2">
      <c r="A1675" s="3"/>
    </row>
    <row r="1676" spans="1:1" x14ac:dyDescent="0.2">
      <c r="A1676" s="3"/>
    </row>
    <row r="1677" spans="1:1" x14ac:dyDescent="0.2">
      <c r="A1677" s="3"/>
    </row>
    <row r="1678" spans="1:1" x14ac:dyDescent="0.2">
      <c r="A1678" s="3"/>
    </row>
    <row r="1679" spans="1:1" x14ac:dyDescent="0.2">
      <c r="A1679" s="3"/>
    </row>
    <row r="1680" spans="1:1" x14ac:dyDescent="0.2">
      <c r="A1680" s="3"/>
    </row>
    <row r="1681" spans="1:1" x14ac:dyDescent="0.2">
      <c r="A1681" s="3"/>
    </row>
    <row r="1682" spans="1:1" x14ac:dyDescent="0.2">
      <c r="A1682" s="3"/>
    </row>
    <row r="1683" spans="1:1" x14ac:dyDescent="0.2">
      <c r="A1683" s="3"/>
    </row>
    <row r="1684" spans="1:1" x14ac:dyDescent="0.2">
      <c r="A1684" s="3"/>
    </row>
    <row r="1685" spans="1:1" x14ac:dyDescent="0.2">
      <c r="A1685" s="3"/>
    </row>
    <row r="1686" spans="1:1" x14ac:dyDescent="0.2">
      <c r="A1686" s="3"/>
    </row>
    <row r="1687" spans="1:1" x14ac:dyDescent="0.2">
      <c r="A1687" s="3"/>
    </row>
    <row r="1688" spans="1:1" x14ac:dyDescent="0.2">
      <c r="A1688" s="3"/>
    </row>
    <row r="1689" spans="1:1" x14ac:dyDescent="0.2">
      <c r="A1689" s="3"/>
    </row>
    <row r="1690" spans="1:1" x14ac:dyDescent="0.2">
      <c r="A1690" s="3"/>
    </row>
    <row r="1691" spans="1:1" x14ac:dyDescent="0.2">
      <c r="A1691" s="3"/>
    </row>
    <row r="1692" spans="1:1" x14ac:dyDescent="0.2">
      <c r="A1692" s="3"/>
    </row>
    <row r="1693" spans="1:1" x14ac:dyDescent="0.2">
      <c r="A1693" s="3"/>
    </row>
    <row r="1694" spans="1:1" x14ac:dyDescent="0.2">
      <c r="A1694" s="3"/>
    </row>
    <row r="1695" spans="1:1" x14ac:dyDescent="0.2">
      <c r="A1695" s="3"/>
    </row>
    <row r="1696" spans="1:1" x14ac:dyDescent="0.2">
      <c r="A1696" s="3"/>
    </row>
    <row r="1697" spans="1:1" x14ac:dyDescent="0.2">
      <c r="A1697" s="3"/>
    </row>
    <row r="1698" spans="1:1" x14ac:dyDescent="0.2">
      <c r="A1698" s="3"/>
    </row>
    <row r="1699" spans="1:1" x14ac:dyDescent="0.2">
      <c r="A1699" s="3"/>
    </row>
    <row r="1700" spans="1:1" x14ac:dyDescent="0.2">
      <c r="A1700" s="3"/>
    </row>
    <row r="1701" spans="1:1" x14ac:dyDescent="0.2">
      <c r="A1701" s="3"/>
    </row>
    <row r="1702" spans="1:1" x14ac:dyDescent="0.2">
      <c r="A1702" s="3"/>
    </row>
    <row r="1703" spans="1:1" x14ac:dyDescent="0.2">
      <c r="A1703" s="3"/>
    </row>
    <row r="1704" spans="1:1" x14ac:dyDescent="0.2">
      <c r="A1704" s="3"/>
    </row>
    <row r="1705" spans="1:1" x14ac:dyDescent="0.2">
      <c r="A1705" s="3"/>
    </row>
    <row r="1706" spans="1:1" x14ac:dyDescent="0.2">
      <c r="A1706" s="3"/>
    </row>
    <row r="1707" spans="1:1" x14ac:dyDescent="0.2">
      <c r="A1707" s="3"/>
    </row>
    <row r="1708" spans="1:1" x14ac:dyDescent="0.2">
      <c r="A1708" s="3"/>
    </row>
    <row r="1709" spans="1:1" x14ac:dyDescent="0.2">
      <c r="A1709" s="3"/>
    </row>
    <row r="1710" spans="1:1" x14ac:dyDescent="0.2">
      <c r="A1710" s="3"/>
    </row>
    <row r="1711" spans="1:1" x14ac:dyDescent="0.2">
      <c r="A1711" s="3"/>
    </row>
    <row r="1712" spans="1:1" x14ac:dyDescent="0.2">
      <c r="A1712" s="3"/>
    </row>
    <row r="1713" spans="1:1" x14ac:dyDescent="0.2">
      <c r="A1713" s="3"/>
    </row>
    <row r="1714" spans="1:1" x14ac:dyDescent="0.2">
      <c r="A1714" s="3"/>
    </row>
    <row r="1715" spans="1:1" x14ac:dyDescent="0.2">
      <c r="A1715" s="3"/>
    </row>
    <row r="1716" spans="1:1" x14ac:dyDescent="0.2">
      <c r="A1716" s="3"/>
    </row>
    <row r="1717" spans="1:1" x14ac:dyDescent="0.2">
      <c r="A1717" s="3"/>
    </row>
    <row r="1718" spans="1:1" x14ac:dyDescent="0.2">
      <c r="A1718" s="3"/>
    </row>
    <row r="1719" spans="1:1" x14ac:dyDescent="0.2">
      <c r="A1719" s="3"/>
    </row>
    <row r="1720" spans="1:1" x14ac:dyDescent="0.2">
      <c r="A1720" s="3"/>
    </row>
    <row r="1721" spans="1:1" x14ac:dyDescent="0.2">
      <c r="A1721" s="3"/>
    </row>
    <row r="1722" spans="1:1" x14ac:dyDescent="0.2">
      <c r="A1722" s="3"/>
    </row>
    <row r="1723" spans="1:1" x14ac:dyDescent="0.2">
      <c r="A1723" s="3"/>
    </row>
    <row r="1724" spans="1:1" x14ac:dyDescent="0.2">
      <c r="A1724" s="3"/>
    </row>
    <row r="1725" spans="1:1" x14ac:dyDescent="0.2">
      <c r="A1725" s="3"/>
    </row>
    <row r="1726" spans="1:1" x14ac:dyDescent="0.2">
      <c r="A1726" s="3"/>
    </row>
    <row r="1727" spans="1:1" x14ac:dyDescent="0.2">
      <c r="A1727" s="3"/>
    </row>
    <row r="1728" spans="1:1" x14ac:dyDescent="0.2">
      <c r="A1728" s="3"/>
    </row>
    <row r="1729" spans="1:1" x14ac:dyDescent="0.2">
      <c r="A1729" s="3"/>
    </row>
    <row r="1730" spans="1:1" x14ac:dyDescent="0.2">
      <c r="A1730" s="3"/>
    </row>
    <row r="1731" spans="1:1" x14ac:dyDescent="0.2">
      <c r="A1731" s="3"/>
    </row>
    <row r="1732" spans="1:1" x14ac:dyDescent="0.2">
      <c r="A1732" s="3"/>
    </row>
    <row r="1733" spans="1:1" x14ac:dyDescent="0.2">
      <c r="A1733" s="3"/>
    </row>
    <row r="1734" spans="1:1" x14ac:dyDescent="0.2">
      <c r="A1734" s="3"/>
    </row>
    <row r="1735" spans="1:1" x14ac:dyDescent="0.2">
      <c r="A1735" s="3"/>
    </row>
    <row r="1736" spans="1:1" x14ac:dyDescent="0.2">
      <c r="A1736" s="3"/>
    </row>
    <row r="1737" spans="1:1" x14ac:dyDescent="0.2">
      <c r="A1737" s="3"/>
    </row>
    <row r="1738" spans="1:1" x14ac:dyDescent="0.2">
      <c r="A1738" s="3"/>
    </row>
    <row r="1739" spans="1:1" x14ac:dyDescent="0.2">
      <c r="A1739" s="3"/>
    </row>
    <row r="1740" spans="1:1" x14ac:dyDescent="0.2">
      <c r="A1740" s="3"/>
    </row>
    <row r="1741" spans="1:1" x14ac:dyDescent="0.2">
      <c r="A1741" s="3"/>
    </row>
    <row r="1742" spans="1:1" x14ac:dyDescent="0.2">
      <c r="A1742" s="3"/>
    </row>
    <row r="1743" spans="1:1" x14ac:dyDescent="0.2">
      <c r="A1743" s="3"/>
    </row>
    <row r="1744" spans="1:1" x14ac:dyDescent="0.2">
      <c r="A1744" s="3"/>
    </row>
    <row r="1745" spans="1:1" x14ac:dyDescent="0.2">
      <c r="A1745" s="3"/>
    </row>
    <row r="1746" spans="1:1" x14ac:dyDescent="0.2">
      <c r="A1746" s="3"/>
    </row>
    <row r="1747" spans="1:1" x14ac:dyDescent="0.2">
      <c r="A1747" s="3"/>
    </row>
    <row r="1748" spans="1:1" x14ac:dyDescent="0.2">
      <c r="A1748" s="3"/>
    </row>
    <row r="1749" spans="1:1" x14ac:dyDescent="0.2">
      <c r="A1749" s="3"/>
    </row>
    <row r="1750" spans="1:1" x14ac:dyDescent="0.2">
      <c r="A1750" s="3"/>
    </row>
    <row r="1751" spans="1:1" x14ac:dyDescent="0.2">
      <c r="A1751" s="3"/>
    </row>
    <row r="1752" spans="1:1" x14ac:dyDescent="0.2">
      <c r="A1752" s="3"/>
    </row>
    <row r="1753" spans="1:1" x14ac:dyDescent="0.2">
      <c r="A1753" s="3"/>
    </row>
    <row r="1754" spans="1:1" x14ac:dyDescent="0.2">
      <c r="A1754" s="3"/>
    </row>
    <row r="1755" spans="1:1" x14ac:dyDescent="0.2">
      <c r="A1755" s="3"/>
    </row>
    <row r="1756" spans="1:1" x14ac:dyDescent="0.2">
      <c r="A1756" s="3"/>
    </row>
    <row r="1757" spans="1:1" x14ac:dyDescent="0.2">
      <c r="A1757" s="3"/>
    </row>
    <row r="1758" spans="1:1" x14ac:dyDescent="0.2">
      <c r="A1758" s="3"/>
    </row>
    <row r="1759" spans="1:1" x14ac:dyDescent="0.2">
      <c r="A1759" s="3"/>
    </row>
    <row r="1760" spans="1:1" x14ac:dyDescent="0.2">
      <c r="A1760" s="3"/>
    </row>
    <row r="1761" spans="1:1" x14ac:dyDescent="0.2">
      <c r="A1761" s="3"/>
    </row>
    <row r="1762" spans="1:1" x14ac:dyDescent="0.2">
      <c r="A1762" s="3"/>
    </row>
    <row r="1763" spans="1:1" x14ac:dyDescent="0.2">
      <c r="A1763" s="3"/>
    </row>
    <row r="1764" spans="1:1" x14ac:dyDescent="0.2">
      <c r="A1764" s="3"/>
    </row>
    <row r="1765" spans="1:1" x14ac:dyDescent="0.2">
      <c r="A1765" s="3"/>
    </row>
    <row r="1766" spans="1:1" x14ac:dyDescent="0.2">
      <c r="A1766" s="3"/>
    </row>
    <row r="1767" spans="1:1" x14ac:dyDescent="0.2">
      <c r="A1767" s="3"/>
    </row>
    <row r="1768" spans="1:1" x14ac:dyDescent="0.2">
      <c r="A1768" s="3"/>
    </row>
    <row r="1769" spans="1:1" x14ac:dyDescent="0.2">
      <c r="A1769" s="3"/>
    </row>
    <row r="1770" spans="1:1" x14ac:dyDescent="0.2">
      <c r="A1770" s="3"/>
    </row>
    <row r="1771" spans="1:1" x14ac:dyDescent="0.2">
      <c r="A1771" s="3"/>
    </row>
    <row r="1772" spans="1:1" x14ac:dyDescent="0.2">
      <c r="A1772" s="3"/>
    </row>
    <row r="1773" spans="1:1" x14ac:dyDescent="0.2">
      <c r="A1773" s="3"/>
    </row>
    <row r="1774" spans="1:1" x14ac:dyDescent="0.2">
      <c r="A1774" s="3"/>
    </row>
    <row r="1775" spans="1:1" x14ac:dyDescent="0.2">
      <c r="A1775" s="3"/>
    </row>
    <row r="1776" spans="1:1" x14ac:dyDescent="0.2">
      <c r="A1776" s="3"/>
    </row>
    <row r="1777" spans="1:1" x14ac:dyDescent="0.2">
      <c r="A1777" s="3"/>
    </row>
    <row r="1778" spans="1:1" x14ac:dyDescent="0.2">
      <c r="A1778" s="3"/>
    </row>
    <row r="1779" spans="1:1" x14ac:dyDescent="0.2">
      <c r="A1779" s="3"/>
    </row>
    <row r="1780" spans="1:1" x14ac:dyDescent="0.2">
      <c r="A1780" s="3"/>
    </row>
    <row r="1781" spans="1:1" x14ac:dyDescent="0.2">
      <c r="A1781" s="3"/>
    </row>
    <row r="1782" spans="1:1" x14ac:dyDescent="0.2">
      <c r="A1782" s="3"/>
    </row>
    <row r="1783" spans="1:1" x14ac:dyDescent="0.2">
      <c r="A1783" s="3"/>
    </row>
    <row r="1784" spans="1:1" x14ac:dyDescent="0.2">
      <c r="A1784" s="3"/>
    </row>
    <row r="1785" spans="1:1" x14ac:dyDescent="0.2">
      <c r="A1785" s="3"/>
    </row>
    <row r="1786" spans="1:1" x14ac:dyDescent="0.2">
      <c r="A1786" s="3"/>
    </row>
    <row r="1787" spans="1:1" x14ac:dyDescent="0.2">
      <c r="A1787" s="3"/>
    </row>
    <row r="1788" spans="1:1" x14ac:dyDescent="0.2">
      <c r="A1788" s="3"/>
    </row>
    <row r="1789" spans="1:1" x14ac:dyDescent="0.2">
      <c r="A1789" s="3"/>
    </row>
    <row r="1790" spans="1:1" x14ac:dyDescent="0.2">
      <c r="A1790" s="3"/>
    </row>
    <row r="1791" spans="1:1" x14ac:dyDescent="0.2">
      <c r="A1791" s="3"/>
    </row>
    <row r="1792" spans="1:1" x14ac:dyDescent="0.2">
      <c r="A1792" s="3"/>
    </row>
    <row r="1793" spans="1:1" x14ac:dyDescent="0.2">
      <c r="A1793" s="3"/>
    </row>
    <row r="1794" spans="1:1" x14ac:dyDescent="0.2">
      <c r="A1794" s="3"/>
    </row>
    <row r="1795" spans="1:1" x14ac:dyDescent="0.2">
      <c r="A1795" s="3"/>
    </row>
    <row r="1796" spans="1:1" x14ac:dyDescent="0.2">
      <c r="A1796" s="3"/>
    </row>
    <row r="1797" spans="1:1" x14ac:dyDescent="0.2">
      <c r="A1797" s="3"/>
    </row>
    <row r="1798" spans="1:1" x14ac:dyDescent="0.2">
      <c r="A1798" s="3"/>
    </row>
    <row r="1799" spans="1:1" x14ac:dyDescent="0.2">
      <c r="A1799" s="3"/>
    </row>
    <row r="1800" spans="1:1" x14ac:dyDescent="0.2">
      <c r="A1800" s="3"/>
    </row>
    <row r="1801" spans="1:1" x14ac:dyDescent="0.2">
      <c r="A1801" s="3"/>
    </row>
    <row r="1802" spans="1:1" x14ac:dyDescent="0.2">
      <c r="A1802" s="3"/>
    </row>
    <row r="1803" spans="1:1" x14ac:dyDescent="0.2">
      <c r="A1803" s="3"/>
    </row>
    <row r="1804" spans="1:1" x14ac:dyDescent="0.2">
      <c r="A1804" s="3"/>
    </row>
    <row r="1805" spans="1:1" x14ac:dyDescent="0.2">
      <c r="A1805" s="3"/>
    </row>
    <row r="1806" spans="1:1" x14ac:dyDescent="0.2">
      <c r="A1806" s="3"/>
    </row>
    <row r="1807" spans="1:1" x14ac:dyDescent="0.2">
      <c r="A1807" s="3"/>
    </row>
    <row r="1808" spans="1:1" x14ac:dyDescent="0.2">
      <c r="A1808" s="3"/>
    </row>
    <row r="1809" spans="1:1" x14ac:dyDescent="0.2">
      <c r="A1809" s="3"/>
    </row>
    <row r="1810" spans="1:1" x14ac:dyDescent="0.2">
      <c r="A1810" s="3"/>
    </row>
    <row r="1811" spans="1:1" x14ac:dyDescent="0.2">
      <c r="A1811" s="3"/>
    </row>
    <row r="1812" spans="1:1" x14ac:dyDescent="0.2">
      <c r="A1812" s="3"/>
    </row>
    <row r="1813" spans="1:1" x14ac:dyDescent="0.2">
      <c r="A1813" s="3"/>
    </row>
    <row r="1814" spans="1:1" x14ac:dyDescent="0.2">
      <c r="A1814" s="3"/>
    </row>
    <row r="1815" spans="1:1" x14ac:dyDescent="0.2">
      <c r="A1815" s="3"/>
    </row>
    <row r="1816" spans="1:1" x14ac:dyDescent="0.2">
      <c r="A1816" s="3"/>
    </row>
    <row r="1817" spans="1:1" x14ac:dyDescent="0.2">
      <c r="A1817" s="3"/>
    </row>
    <row r="1818" spans="1:1" x14ac:dyDescent="0.2">
      <c r="A1818" s="3"/>
    </row>
    <row r="1819" spans="1:1" x14ac:dyDescent="0.2">
      <c r="A1819" s="3"/>
    </row>
    <row r="1820" spans="1:1" x14ac:dyDescent="0.2">
      <c r="A1820" s="3"/>
    </row>
    <row r="1821" spans="1:1" x14ac:dyDescent="0.2">
      <c r="A1821" s="3"/>
    </row>
    <row r="1822" spans="1:1" x14ac:dyDescent="0.2">
      <c r="A1822" s="3"/>
    </row>
    <row r="1823" spans="1:1" x14ac:dyDescent="0.2">
      <c r="A1823" s="3"/>
    </row>
    <row r="1824" spans="1:1" x14ac:dyDescent="0.2">
      <c r="A1824" s="3"/>
    </row>
    <row r="1825" spans="1:1" x14ac:dyDescent="0.2">
      <c r="A1825" s="3"/>
    </row>
    <row r="1826" spans="1:1" x14ac:dyDescent="0.2">
      <c r="A1826" s="3"/>
    </row>
    <row r="1827" spans="1:1" x14ac:dyDescent="0.2">
      <c r="A1827" s="3"/>
    </row>
    <row r="1828" spans="1:1" x14ac:dyDescent="0.2">
      <c r="A1828" s="3"/>
    </row>
    <row r="1829" spans="1:1" x14ac:dyDescent="0.2">
      <c r="A1829" s="3"/>
    </row>
    <row r="1830" spans="1:1" x14ac:dyDescent="0.2">
      <c r="A1830" s="3"/>
    </row>
    <row r="1831" spans="1:1" x14ac:dyDescent="0.2">
      <c r="A1831" s="3"/>
    </row>
    <row r="1832" spans="1:1" x14ac:dyDescent="0.2">
      <c r="A1832" s="3"/>
    </row>
    <row r="1833" spans="1:1" x14ac:dyDescent="0.2">
      <c r="A1833" s="3"/>
    </row>
    <row r="1834" spans="1:1" x14ac:dyDescent="0.2">
      <c r="A1834" s="3"/>
    </row>
    <row r="1835" spans="1:1" x14ac:dyDescent="0.2">
      <c r="A1835" s="3"/>
    </row>
    <row r="1836" spans="1:1" x14ac:dyDescent="0.2">
      <c r="A1836" s="3"/>
    </row>
    <row r="1837" spans="1:1" x14ac:dyDescent="0.2">
      <c r="A1837" s="3"/>
    </row>
    <row r="1838" spans="1:1" x14ac:dyDescent="0.2">
      <c r="A1838" s="3"/>
    </row>
    <row r="1839" spans="1:1" x14ac:dyDescent="0.2">
      <c r="A1839" s="3"/>
    </row>
    <row r="1840" spans="1:1" x14ac:dyDescent="0.2">
      <c r="A1840" s="3"/>
    </row>
    <row r="1841" spans="1:1" x14ac:dyDescent="0.2">
      <c r="A1841" s="3"/>
    </row>
    <row r="1842" spans="1:1" x14ac:dyDescent="0.2">
      <c r="A1842" s="3"/>
    </row>
    <row r="1843" spans="1:1" x14ac:dyDescent="0.2">
      <c r="A1843" s="3"/>
    </row>
    <row r="1844" spans="1:1" x14ac:dyDescent="0.2">
      <c r="A1844" s="3"/>
    </row>
    <row r="1845" spans="1:1" x14ac:dyDescent="0.2">
      <c r="A1845" s="3"/>
    </row>
    <row r="1846" spans="1:1" x14ac:dyDescent="0.2">
      <c r="A1846" s="3"/>
    </row>
    <row r="1847" spans="1:1" x14ac:dyDescent="0.2">
      <c r="A1847" s="3"/>
    </row>
    <row r="1848" spans="1:1" x14ac:dyDescent="0.2">
      <c r="A1848" s="3"/>
    </row>
    <row r="1849" spans="1:1" x14ac:dyDescent="0.2">
      <c r="A1849" s="3"/>
    </row>
    <row r="1850" spans="1:1" x14ac:dyDescent="0.2">
      <c r="A1850" s="3"/>
    </row>
    <row r="1851" spans="1:1" x14ac:dyDescent="0.2">
      <c r="A1851" s="3"/>
    </row>
    <row r="1852" spans="1:1" x14ac:dyDescent="0.2">
      <c r="A1852" s="3"/>
    </row>
    <row r="1853" spans="1:1" x14ac:dyDescent="0.2">
      <c r="A1853" s="3"/>
    </row>
    <row r="1854" spans="1:1" x14ac:dyDescent="0.2">
      <c r="A1854" s="3"/>
    </row>
    <row r="1855" spans="1:1" x14ac:dyDescent="0.2">
      <c r="A1855" s="3"/>
    </row>
    <row r="1856" spans="1:1" x14ac:dyDescent="0.2">
      <c r="A1856" s="3"/>
    </row>
    <row r="1857" spans="1:1" x14ac:dyDescent="0.2">
      <c r="A1857" s="3"/>
    </row>
    <row r="1858" spans="1:1" x14ac:dyDescent="0.2">
      <c r="A1858" s="3"/>
    </row>
    <row r="1859" spans="1:1" x14ac:dyDescent="0.2">
      <c r="A1859" s="3"/>
    </row>
    <row r="1860" spans="1:1" x14ac:dyDescent="0.2">
      <c r="A1860" s="3"/>
    </row>
    <row r="1861" spans="1:1" x14ac:dyDescent="0.2">
      <c r="A1861" s="3"/>
    </row>
    <row r="1862" spans="1:1" x14ac:dyDescent="0.2">
      <c r="A1862" s="3"/>
    </row>
    <row r="1863" spans="1:1" x14ac:dyDescent="0.2">
      <c r="A1863" s="3"/>
    </row>
    <row r="1864" spans="1:1" x14ac:dyDescent="0.2">
      <c r="A1864" s="3"/>
    </row>
    <row r="1865" spans="1:1" x14ac:dyDescent="0.2">
      <c r="A1865" s="3"/>
    </row>
    <row r="1866" spans="1:1" x14ac:dyDescent="0.2">
      <c r="A1866" s="3"/>
    </row>
    <row r="1867" spans="1:1" x14ac:dyDescent="0.2">
      <c r="A1867" s="3"/>
    </row>
    <row r="1868" spans="1:1" x14ac:dyDescent="0.2">
      <c r="A1868" s="3"/>
    </row>
    <row r="1869" spans="1:1" x14ac:dyDescent="0.2">
      <c r="A1869" s="3"/>
    </row>
    <row r="1870" spans="1:1" x14ac:dyDescent="0.2">
      <c r="A1870" s="3"/>
    </row>
    <row r="1871" spans="1:1" x14ac:dyDescent="0.2">
      <c r="A1871" s="3"/>
    </row>
    <row r="1872" spans="1:1" x14ac:dyDescent="0.2">
      <c r="A1872" s="3"/>
    </row>
    <row r="1873" spans="1:1" x14ac:dyDescent="0.2">
      <c r="A1873" s="3"/>
    </row>
    <row r="1874" spans="1:1" x14ac:dyDescent="0.2">
      <c r="A1874" s="3"/>
    </row>
    <row r="1875" spans="1:1" x14ac:dyDescent="0.2">
      <c r="A1875" s="3"/>
    </row>
    <row r="1876" spans="1:1" x14ac:dyDescent="0.2">
      <c r="A1876" s="3"/>
    </row>
    <row r="1877" spans="1:1" x14ac:dyDescent="0.2">
      <c r="A1877" s="3"/>
    </row>
    <row r="1878" spans="1:1" x14ac:dyDescent="0.2">
      <c r="A1878" s="3"/>
    </row>
    <row r="1879" spans="1:1" x14ac:dyDescent="0.2">
      <c r="A1879" s="3"/>
    </row>
    <row r="1880" spans="1:1" x14ac:dyDescent="0.2">
      <c r="A1880" s="3"/>
    </row>
    <row r="1881" spans="1:1" x14ac:dyDescent="0.2">
      <c r="A1881" s="3"/>
    </row>
    <row r="1882" spans="1:1" x14ac:dyDescent="0.2">
      <c r="A1882" s="3"/>
    </row>
    <row r="1883" spans="1:1" x14ac:dyDescent="0.2">
      <c r="A1883" s="3"/>
    </row>
    <row r="1884" spans="1:1" x14ac:dyDescent="0.2">
      <c r="A1884" s="3"/>
    </row>
    <row r="1885" spans="1:1" x14ac:dyDescent="0.2">
      <c r="A1885" s="3"/>
    </row>
    <row r="1886" spans="1:1" x14ac:dyDescent="0.2">
      <c r="A1886" s="3"/>
    </row>
    <row r="1887" spans="1:1" x14ac:dyDescent="0.2">
      <c r="A1887" s="3"/>
    </row>
    <row r="1888" spans="1:1" x14ac:dyDescent="0.2">
      <c r="A1888" s="3"/>
    </row>
    <row r="1889" spans="1:1" x14ac:dyDescent="0.2">
      <c r="A1889" s="3"/>
    </row>
    <row r="1890" spans="1:1" x14ac:dyDescent="0.2">
      <c r="A1890" s="3"/>
    </row>
    <row r="1891" spans="1:1" x14ac:dyDescent="0.2">
      <c r="A1891" s="3"/>
    </row>
    <row r="1892" spans="1:1" x14ac:dyDescent="0.2">
      <c r="A1892" s="3"/>
    </row>
    <row r="1893" spans="1:1" x14ac:dyDescent="0.2">
      <c r="A1893" s="3"/>
    </row>
    <row r="1894" spans="1:1" x14ac:dyDescent="0.2">
      <c r="A1894" s="3"/>
    </row>
    <row r="1895" spans="1:1" x14ac:dyDescent="0.2">
      <c r="A1895" s="3"/>
    </row>
    <row r="1896" spans="1:1" x14ac:dyDescent="0.2">
      <c r="A1896" s="3"/>
    </row>
    <row r="1897" spans="1:1" x14ac:dyDescent="0.2">
      <c r="A1897" s="3"/>
    </row>
    <row r="1898" spans="1:1" x14ac:dyDescent="0.2">
      <c r="A1898" s="3"/>
    </row>
    <row r="1899" spans="1:1" x14ac:dyDescent="0.2">
      <c r="A1899" s="3"/>
    </row>
    <row r="1900" spans="1:1" x14ac:dyDescent="0.2">
      <c r="A1900" s="3"/>
    </row>
    <row r="1901" spans="1:1" x14ac:dyDescent="0.2">
      <c r="A1901" s="3"/>
    </row>
    <row r="1902" spans="1:1" x14ac:dyDescent="0.2">
      <c r="A1902" s="3"/>
    </row>
    <row r="1903" spans="1:1" x14ac:dyDescent="0.2">
      <c r="A1903" s="3"/>
    </row>
    <row r="1904" spans="1:1" x14ac:dyDescent="0.2">
      <c r="A1904" s="3"/>
    </row>
    <row r="1905" spans="1:1" x14ac:dyDescent="0.2">
      <c r="A1905" s="3"/>
    </row>
    <row r="1906" spans="1:1" x14ac:dyDescent="0.2">
      <c r="A1906" s="3"/>
    </row>
    <row r="1907" spans="1:1" x14ac:dyDescent="0.2">
      <c r="A1907" s="3"/>
    </row>
    <row r="1908" spans="1:1" x14ac:dyDescent="0.2">
      <c r="A1908" s="3"/>
    </row>
    <row r="1909" spans="1:1" x14ac:dyDescent="0.2">
      <c r="A1909" s="3"/>
    </row>
    <row r="1910" spans="1:1" x14ac:dyDescent="0.2">
      <c r="A1910" s="3"/>
    </row>
    <row r="1911" spans="1:1" x14ac:dyDescent="0.2">
      <c r="A1911" s="3"/>
    </row>
    <row r="1912" spans="1:1" x14ac:dyDescent="0.2">
      <c r="A1912" s="3"/>
    </row>
    <row r="1913" spans="1:1" x14ac:dyDescent="0.2">
      <c r="A1913" s="3"/>
    </row>
    <row r="1914" spans="1:1" x14ac:dyDescent="0.2">
      <c r="A1914" s="3"/>
    </row>
    <row r="1915" spans="1:1" x14ac:dyDescent="0.2">
      <c r="A1915" s="3"/>
    </row>
    <row r="1916" spans="1:1" x14ac:dyDescent="0.2">
      <c r="A1916" s="3"/>
    </row>
    <row r="1917" spans="1:1" x14ac:dyDescent="0.2">
      <c r="A1917" s="3"/>
    </row>
    <row r="1918" spans="1:1" x14ac:dyDescent="0.2">
      <c r="A1918" s="3"/>
    </row>
    <row r="1919" spans="1:1" x14ac:dyDescent="0.2">
      <c r="A1919" s="3"/>
    </row>
    <row r="1920" spans="1:1" x14ac:dyDescent="0.2">
      <c r="A1920" s="3"/>
    </row>
    <row r="1921" spans="1:1" x14ac:dyDescent="0.2">
      <c r="A1921" s="3"/>
    </row>
    <row r="1922" spans="1:1" x14ac:dyDescent="0.2">
      <c r="A1922" s="3"/>
    </row>
    <row r="1923" spans="1:1" x14ac:dyDescent="0.2">
      <c r="A1923" s="3"/>
    </row>
    <row r="1924" spans="1:1" x14ac:dyDescent="0.2">
      <c r="A1924" s="3"/>
    </row>
    <row r="1925" spans="1:1" x14ac:dyDescent="0.2">
      <c r="A1925" s="3"/>
    </row>
    <row r="1926" spans="1:1" x14ac:dyDescent="0.2">
      <c r="A1926" s="3"/>
    </row>
    <row r="1927" spans="1:1" x14ac:dyDescent="0.2">
      <c r="A1927" s="3"/>
    </row>
    <row r="1928" spans="1:1" x14ac:dyDescent="0.2">
      <c r="A1928" s="3"/>
    </row>
    <row r="1929" spans="1:1" x14ac:dyDescent="0.2">
      <c r="A1929" s="3"/>
    </row>
    <row r="1930" spans="1:1" x14ac:dyDescent="0.2">
      <c r="A1930" s="3"/>
    </row>
    <row r="1931" spans="1:1" x14ac:dyDescent="0.2">
      <c r="A1931" s="3"/>
    </row>
    <row r="1932" spans="1:1" x14ac:dyDescent="0.2">
      <c r="A1932" s="3"/>
    </row>
    <row r="1933" spans="1:1" x14ac:dyDescent="0.2">
      <c r="A1933" s="3"/>
    </row>
    <row r="1934" spans="1:1" x14ac:dyDescent="0.2">
      <c r="A1934" s="3"/>
    </row>
    <row r="1935" spans="1:1" x14ac:dyDescent="0.2">
      <c r="A1935" s="3"/>
    </row>
    <row r="1936" spans="1:1" x14ac:dyDescent="0.2">
      <c r="A1936" s="3"/>
    </row>
    <row r="1937" spans="1:1" x14ac:dyDescent="0.2">
      <c r="A1937" s="3"/>
    </row>
    <row r="1938" spans="1:1" x14ac:dyDescent="0.2">
      <c r="A1938" s="3"/>
    </row>
    <row r="1939" spans="1:1" x14ac:dyDescent="0.2">
      <c r="A1939" s="3"/>
    </row>
    <row r="1940" spans="1:1" x14ac:dyDescent="0.2">
      <c r="A1940" s="3"/>
    </row>
    <row r="1941" spans="1:1" x14ac:dyDescent="0.2">
      <c r="A1941" s="3"/>
    </row>
    <row r="1942" spans="1:1" x14ac:dyDescent="0.2">
      <c r="A1942" s="3"/>
    </row>
    <row r="1943" spans="1:1" x14ac:dyDescent="0.2">
      <c r="A1943" s="3"/>
    </row>
    <row r="1944" spans="1:1" x14ac:dyDescent="0.2">
      <c r="A1944" s="3"/>
    </row>
    <row r="1945" spans="1:1" x14ac:dyDescent="0.2">
      <c r="A1945" s="3"/>
    </row>
    <row r="1946" spans="1:1" x14ac:dyDescent="0.2">
      <c r="A1946" s="3"/>
    </row>
    <row r="1947" spans="1:1" x14ac:dyDescent="0.2">
      <c r="A1947" s="3"/>
    </row>
    <row r="1948" spans="1:1" x14ac:dyDescent="0.2">
      <c r="A1948" s="3"/>
    </row>
    <row r="1949" spans="1:1" x14ac:dyDescent="0.2">
      <c r="A1949" s="3"/>
    </row>
    <row r="1950" spans="1:1" x14ac:dyDescent="0.2">
      <c r="A1950" s="3"/>
    </row>
    <row r="1951" spans="1:1" x14ac:dyDescent="0.2">
      <c r="A1951" s="3"/>
    </row>
    <row r="1952" spans="1:1" x14ac:dyDescent="0.2">
      <c r="A1952" s="3"/>
    </row>
    <row r="1953" spans="1:1" x14ac:dyDescent="0.2">
      <c r="A1953" s="3"/>
    </row>
    <row r="1954" spans="1:1" x14ac:dyDescent="0.2">
      <c r="A1954" s="3"/>
    </row>
    <row r="1955" spans="1:1" x14ac:dyDescent="0.2">
      <c r="A1955" s="3"/>
    </row>
    <row r="1956" spans="1:1" x14ac:dyDescent="0.2">
      <c r="A1956" s="3"/>
    </row>
    <row r="1957" spans="1:1" x14ac:dyDescent="0.2">
      <c r="A1957" s="3"/>
    </row>
    <row r="1958" spans="1:1" x14ac:dyDescent="0.2">
      <c r="A1958" s="3"/>
    </row>
    <row r="1959" spans="1:1" x14ac:dyDescent="0.2">
      <c r="A1959" s="3"/>
    </row>
    <row r="1960" spans="1:1" x14ac:dyDescent="0.2">
      <c r="A1960" s="3"/>
    </row>
    <row r="1961" spans="1:1" x14ac:dyDescent="0.2">
      <c r="A1961" s="3"/>
    </row>
    <row r="1962" spans="1:1" x14ac:dyDescent="0.2">
      <c r="A1962" s="3"/>
    </row>
    <row r="1963" spans="1:1" x14ac:dyDescent="0.2">
      <c r="A1963" s="3"/>
    </row>
    <row r="1964" spans="1:1" x14ac:dyDescent="0.2">
      <c r="A1964" s="3"/>
    </row>
    <row r="1965" spans="1:1" x14ac:dyDescent="0.2">
      <c r="A1965" s="3"/>
    </row>
    <row r="1966" spans="1:1" x14ac:dyDescent="0.2">
      <c r="A1966" s="3"/>
    </row>
    <row r="1967" spans="1:1" x14ac:dyDescent="0.2">
      <c r="A1967" s="3"/>
    </row>
    <row r="1968" spans="1:1" x14ac:dyDescent="0.2">
      <c r="A1968" s="3"/>
    </row>
    <row r="1969" spans="1:1" x14ac:dyDescent="0.2">
      <c r="A1969" s="3"/>
    </row>
    <row r="1970" spans="1:1" x14ac:dyDescent="0.2">
      <c r="A1970" s="3"/>
    </row>
    <row r="1971" spans="1:1" x14ac:dyDescent="0.2">
      <c r="A1971" s="3"/>
    </row>
    <row r="1972" spans="1:1" x14ac:dyDescent="0.2">
      <c r="A1972" s="3"/>
    </row>
    <row r="1973" spans="1:1" x14ac:dyDescent="0.2">
      <c r="A1973" s="3"/>
    </row>
    <row r="1974" spans="1:1" x14ac:dyDescent="0.2">
      <c r="A1974" s="3"/>
    </row>
    <row r="1975" spans="1:1" x14ac:dyDescent="0.2">
      <c r="A1975" s="3"/>
    </row>
    <row r="1976" spans="1:1" x14ac:dyDescent="0.2">
      <c r="A1976" s="3"/>
    </row>
    <row r="1977" spans="1:1" x14ac:dyDescent="0.2">
      <c r="A1977" s="3"/>
    </row>
    <row r="1978" spans="1:1" x14ac:dyDescent="0.2">
      <c r="A1978" s="3"/>
    </row>
    <row r="1979" spans="1:1" x14ac:dyDescent="0.2">
      <c r="A1979" s="3"/>
    </row>
    <row r="1980" spans="1:1" x14ac:dyDescent="0.2">
      <c r="A1980" s="3"/>
    </row>
    <row r="1981" spans="1:1" x14ac:dyDescent="0.2">
      <c r="A1981" s="3"/>
    </row>
    <row r="1982" spans="1:1" x14ac:dyDescent="0.2">
      <c r="A1982" s="3"/>
    </row>
    <row r="1983" spans="1:1" x14ac:dyDescent="0.2">
      <c r="A1983" s="3"/>
    </row>
    <row r="1984" spans="1:1" x14ac:dyDescent="0.2">
      <c r="A1984" s="3"/>
    </row>
    <row r="1985" spans="1:1" x14ac:dyDescent="0.2">
      <c r="A1985" s="3"/>
    </row>
    <row r="1986" spans="1:1" x14ac:dyDescent="0.2">
      <c r="A1986" s="3"/>
    </row>
    <row r="1987" spans="1:1" x14ac:dyDescent="0.2">
      <c r="A1987" s="3"/>
    </row>
    <row r="1988" spans="1:1" x14ac:dyDescent="0.2">
      <c r="A1988" s="3"/>
    </row>
    <row r="1989" spans="1:1" x14ac:dyDescent="0.2">
      <c r="A1989" s="3"/>
    </row>
    <row r="1990" spans="1:1" x14ac:dyDescent="0.2">
      <c r="A1990" s="3"/>
    </row>
    <row r="1991" spans="1:1" x14ac:dyDescent="0.2">
      <c r="A1991" s="3"/>
    </row>
    <row r="1992" spans="1:1" x14ac:dyDescent="0.2">
      <c r="A1992" s="3"/>
    </row>
    <row r="1993" spans="1:1" x14ac:dyDescent="0.2">
      <c r="A1993" s="3"/>
    </row>
    <row r="1994" spans="1:1" x14ac:dyDescent="0.2">
      <c r="A1994" s="3"/>
    </row>
    <row r="1995" spans="1:1" x14ac:dyDescent="0.2">
      <c r="A1995" s="3"/>
    </row>
    <row r="1996" spans="1:1" x14ac:dyDescent="0.2">
      <c r="A1996" s="3"/>
    </row>
    <row r="1997" spans="1:1" x14ac:dyDescent="0.2">
      <c r="A1997" s="3"/>
    </row>
    <row r="1998" spans="1:1" x14ac:dyDescent="0.2">
      <c r="A1998" s="3"/>
    </row>
    <row r="1999" spans="1:1" x14ac:dyDescent="0.2">
      <c r="A1999" s="3"/>
    </row>
    <row r="2000" spans="1:1" x14ac:dyDescent="0.2">
      <c r="A2000" s="3"/>
    </row>
    <row r="2001" spans="1:1" x14ac:dyDescent="0.2">
      <c r="A2001" s="3"/>
    </row>
    <row r="2002" spans="1:1" x14ac:dyDescent="0.2">
      <c r="A2002" s="3"/>
    </row>
    <row r="2003" spans="1:1" x14ac:dyDescent="0.2">
      <c r="A2003" s="3"/>
    </row>
    <row r="2004" spans="1:1" x14ac:dyDescent="0.2">
      <c r="A2004" s="3"/>
    </row>
    <row r="2005" spans="1:1" x14ac:dyDescent="0.2">
      <c r="A2005" s="3"/>
    </row>
    <row r="2006" spans="1:1" x14ac:dyDescent="0.2">
      <c r="A2006" s="3"/>
    </row>
    <row r="2007" spans="1:1" x14ac:dyDescent="0.2">
      <c r="A2007" s="3"/>
    </row>
    <row r="2008" spans="1:1" x14ac:dyDescent="0.2">
      <c r="A2008" s="3"/>
    </row>
    <row r="2009" spans="1:1" x14ac:dyDescent="0.2">
      <c r="A2009" s="3"/>
    </row>
    <row r="2010" spans="1:1" x14ac:dyDescent="0.2">
      <c r="A2010" s="3"/>
    </row>
    <row r="2011" spans="1:1" x14ac:dyDescent="0.2">
      <c r="A2011" s="3"/>
    </row>
    <row r="2012" spans="1:1" x14ac:dyDescent="0.2">
      <c r="A2012" s="3"/>
    </row>
    <row r="2013" spans="1:1" x14ac:dyDescent="0.2">
      <c r="A2013" s="3"/>
    </row>
    <row r="2014" spans="1:1" x14ac:dyDescent="0.2">
      <c r="A2014" s="3"/>
    </row>
    <row r="2015" spans="1:1" x14ac:dyDescent="0.2">
      <c r="A2015" s="3"/>
    </row>
    <row r="2016" spans="1:1" x14ac:dyDescent="0.2">
      <c r="A2016" s="3"/>
    </row>
    <row r="2017" spans="1:1" x14ac:dyDescent="0.2">
      <c r="A2017" s="3"/>
    </row>
    <row r="2018" spans="1:1" x14ac:dyDescent="0.2">
      <c r="A2018" s="3"/>
    </row>
    <row r="2019" spans="1:1" x14ac:dyDescent="0.2">
      <c r="A2019" s="3"/>
    </row>
    <row r="2020" spans="1:1" x14ac:dyDescent="0.2">
      <c r="A2020" s="3"/>
    </row>
    <row r="2021" spans="1:1" x14ac:dyDescent="0.2">
      <c r="A2021" s="3"/>
    </row>
    <row r="2022" spans="1:1" x14ac:dyDescent="0.2">
      <c r="A2022" s="3"/>
    </row>
    <row r="2023" spans="1:1" x14ac:dyDescent="0.2">
      <c r="A2023" s="3"/>
    </row>
    <row r="2024" spans="1:1" x14ac:dyDescent="0.2">
      <c r="A2024" s="3"/>
    </row>
    <row r="2025" spans="1:1" x14ac:dyDescent="0.2">
      <c r="A2025" s="3"/>
    </row>
    <row r="2026" spans="1:1" x14ac:dyDescent="0.2">
      <c r="A2026" s="3"/>
    </row>
    <row r="2027" spans="1:1" x14ac:dyDescent="0.2">
      <c r="A2027" s="3"/>
    </row>
    <row r="2028" spans="1:1" x14ac:dyDescent="0.2">
      <c r="A2028" s="3"/>
    </row>
    <row r="2029" spans="1:1" x14ac:dyDescent="0.2">
      <c r="A2029" s="3"/>
    </row>
    <row r="2030" spans="1:1" x14ac:dyDescent="0.2">
      <c r="A2030" s="3"/>
    </row>
    <row r="2031" spans="1:1" x14ac:dyDescent="0.2">
      <c r="A2031" s="3"/>
    </row>
    <row r="2032" spans="1:1" x14ac:dyDescent="0.2">
      <c r="A2032" s="3"/>
    </row>
    <row r="2033" spans="1:1" x14ac:dyDescent="0.2">
      <c r="A2033" s="3"/>
    </row>
    <row r="2034" spans="1:1" x14ac:dyDescent="0.2">
      <c r="A2034" s="3"/>
    </row>
    <row r="2035" spans="1:1" x14ac:dyDescent="0.2">
      <c r="A2035" s="3"/>
    </row>
    <row r="2036" spans="1:1" x14ac:dyDescent="0.2">
      <c r="A2036" s="3"/>
    </row>
    <row r="2037" spans="1:1" x14ac:dyDescent="0.2">
      <c r="A2037" s="3"/>
    </row>
    <row r="2038" spans="1:1" x14ac:dyDescent="0.2">
      <c r="A2038" s="3"/>
    </row>
    <row r="2039" spans="1:1" x14ac:dyDescent="0.2">
      <c r="A2039" s="3"/>
    </row>
    <row r="2040" spans="1:1" x14ac:dyDescent="0.2">
      <c r="A2040" s="3"/>
    </row>
    <row r="2041" spans="1:1" x14ac:dyDescent="0.2">
      <c r="A2041" s="3"/>
    </row>
    <row r="2042" spans="1:1" x14ac:dyDescent="0.2">
      <c r="A2042" s="3"/>
    </row>
    <row r="2043" spans="1:1" x14ac:dyDescent="0.2">
      <c r="A2043" s="3"/>
    </row>
    <row r="2044" spans="1:1" x14ac:dyDescent="0.2">
      <c r="A2044" s="3"/>
    </row>
    <row r="2045" spans="1:1" x14ac:dyDescent="0.2">
      <c r="A2045" s="3"/>
    </row>
    <row r="2046" spans="1:1" x14ac:dyDescent="0.2">
      <c r="A2046" s="3"/>
    </row>
    <row r="2047" spans="1:1" x14ac:dyDescent="0.2">
      <c r="A2047" s="3"/>
    </row>
    <row r="2048" spans="1:1" x14ac:dyDescent="0.2">
      <c r="A2048" s="3"/>
    </row>
    <row r="2049" spans="1:1" x14ac:dyDescent="0.2">
      <c r="A2049" s="3"/>
    </row>
    <row r="2050" spans="1:1" x14ac:dyDescent="0.2">
      <c r="A2050" s="3"/>
    </row>
    <row r="2051" spans="1:1" x14ac:dyDescent="0.2">
      <c r="A2051" s="3"/>
    </row>
    <row r="2052" spans="1:1" x14ac:dyDescent="0.2">
      <c r="A2052" s="3"/>
    </row>
    <row r="2053" spans="1:1" x14ac:dyDescent="0.2">
      <c r="A2053" s="3"/>
    </row>
    <row r="2054" spans="1:1" x14ac:dyDescent="0.2">
      <c r="A2054" s="3"/>
    </row>
    <row r="2055" spans="1:1" x14ac:dyDescent="0.2">
      <c r="A2055" s="3"/>
    </row>
    <row r="2056" spans="1:1" x14ac:dyDescent="0.2">
      <c r="A2056" s="3"/>
    </row>
    <row r="2057" spans="1:1" x14ac:dyDescent="0.2">
      <c r="A2057" s="3"/>
    </row>
    <row r="2058" spans="1:1" x14ac:dyDescent="0.2">
      <c r="A2058" s="3"/>
    </row>
    <row r="2059" spans="1:1" x14ac:dyDescent="0.2">
      <c r="A2059" s="3"/>
    </row>
    <row r="2060" spans="1:1" x14ac:dyDescent="0.2">
      <c r="A2060" s="3"/>
    </row>
    <row r="2061" spans="1:1" x14ac:dyDescent="0.2">
      <c r="A2061" s="3"/>
    </row>
    <row r="2062" spans="1:1" x14ac:dyDescent="0.2">
      <c r="A2062" s="3"/>
    </row>
    <row r="2063" spans="1:1" x14ac:dyDescent="0.2">
      <c r="A2063" s="3"/>
    </row>
    <row r="2064" spans="1:1" x14ac:dyDescent="0.2">
      <c r="A2064" s="3"/>
    </row>
    <row r="2065" spans="1:1" x14ac:dyDescent="0.2">
      <c r="A2065" s="3"/>
    </row>
    <row r="2066" spans="1:1" x14ac:dyDescent="0.2">
      <c r="A2066" s="3"/>
    </row>
    <row r="2067" spans="1:1" x14ac:dyDescent="0.2">
      <c r="A2067" s="3"/>
    </row>
    <row r="2068" spans="1:1" x14ac:dyDescent="0.2">
      <c r="A2068" s="3"/>
    </row>
    <row r="2069" spans="1:1" x14ac:dyDescent="0.2">
      <c r="A2069" s="3"/>
    </row>
    <row r="2070" spans="1:1" x14ac:dyDescent="0.2">
      <c r="A2070" s="3"/>
    </row>
    <row r="2071" spans="1:1" x14ac:dyDescent="0.2">
      <c r="A2071" s="3"/>
    </row>
    <row r="2072" spans="1:1" x14ac:dyDescent="0.2">
      <c r="A2072" s="3"/>
    </row>
    <row r="2073" spans="1:1" x14ac:dyDescent="0.2">
      <c r="A2073" s="3"/>
    </row>
    <row r="2074" spans="1:1" x14ac:dyDescent="0.2">
      <c r="A2074" s="3"/>
    </row>
    <row r="2075" spans="1:1" x14ac:dyDescent="0.2">
      <c r="A2075" s="3"/>
    </row>
    <row r="2076" spans="1:1" x14ac:dyDescent="0.2">
      <c r="A2076" s="3"/>
    </row>
    <row r="2077" spans="1:1" x14ac:dyDescent="0.2">
      <c r="A2077" s="3"/>
    </row>
    <row r="2078" spans="1:1" x14ac:dyDescent="0.2">
      <c r="A2078" s="3"/>
    </row>
    <row r="2079" spans="1:1" x14ac:dyDescent="0.2">
      <c r="A2079" s="3"/>
    </row>
    <row r="2080" spans="1:1" x14ac:dyDescent="0.2">
      <c r="A2080" s="3"/>
    </row>
    <row r="2081" spans="1:1" x14ac:dyDescent="0.2">
      <c r="A2081" s="3"/>
    </row>
    <row r="2082" spans="1:1" x14ac:dyDescent="0.2">
      <c r="A2082" s="3"/>
    </row>
    <row r="2083" spans="1:1" x14ac:dyDescent="0.2">
      <c r="A2083" s="3"/>
    </row>
    <row r="2084" spans="1:1" x14ac:dyDescent="0.2">
      <c r="A2084" s="3"/>
    </row>
    <row r="2085" spans="1:1" x14ac:dyDescent="0.2">
      <c r="A2085" s="3"/>
    </row>
    <row r="2086" spans="1:1" x14ac:dyDescent="0.2">
      <c r="A2086" s="3"/>
    </row>
    <row r="2087" spans="1:1" x14ac:dyDescent="0.2">
      <c r="A2087" s="3"/>
    </row>
    <row r="2088" spans="1:1" x14ac:dyDescent="0.2">
      <c r="A2088" s="3"/>
    </row>
    <row r="2089" spans="1:1" x14ac:dyDescent="0.2">
      <c r="A2089" s="3"/>
    </row>
    <row r="2090" spans="1:1" x14ac:dyDescent="0.2">
      <c r="A2090" s="3"/>
    </row>
    <row r="2091" spans="1:1" x14ac:dyDescent="0.2">
      <c r="A2091" s="3"/>
    </row>
    <row r="2092" spans="1:1" x14ac:dyDescent="0.2">
      <c r="A2092" s="3"/>
    </row>
    <row r="2093" spans="1:1" x14ac:dyDescent="0.2">
      <c r="A2093" s="3"/>
    </row>
    <row r="2094" spans="1:1" x14ac:dyDescent="0.2">
      <c r="A2094" s="3"/>
    </row>
    <row r="2095" spans="1:1" x14ac:dyDescent="0.2">
      <c r="A2095" s="3"/>
    </row>
    <row r="2096" spans="1:1" x14ac:dyDescent="0.2">
      <c r="A2096" s="3"/>
    </row>
    <row r="2097" spans="1:1" x14ac:dyDescent="0.2">
      <c r="A2097" s="3"/>
    </row>
    <row r="2098" spans="1:1" x14ac:dyDescent="0.2">
      <c r="A2098" s="3"/>
    </row>
    <row r="2099" spans="1:1" x14ac:dyDescent="0.2">
      <c r="A2099" s="3"/>
    </row>
    <row r="2100" spans="1:1" x14ac:dyDescent="0.2">
      <c r="A2100" s="3"/>
    </row>
    <row r="2101" spans="1:1" x14ac:dyDescent="0.2">
      <c r="A2101" s="3"/>
    </row>
    <row r="2102" spans="1:1" x14ac:dyDescent="0.2">
      <c r="A2102" s="3"/>
    </row>
    <row r="2103" spans="1:1" x14ac:dyDescent="0.2">
      <c r="A2103" s="3"/>
    </row>
    <row r="2104" spans="1:1" x14ac:dyDescent="0.2">
      <c r="A2104" s="3"/>
    </row>
    <row r="2105" spans="1:1" x14ac:dyDescent="0.2">
      <c r="A2105" s="3"/>
    </row>
    <row r="2106" spans="1:1" x14ac:dyDescent="0.2">
      <c r="A2106" s="3"/>
    </row>
    <row r="2107" spans="1:1" x14ac:dyDescent="0.2">
      <c r="A2107" s="3"/>
    </row>
    <row r="2108" spans="1:1" x14ac:dyDescent="0.2">
      <c r="A2108" s="3"/>
    </row>
    <row r="2109" spans="1:1" x14ac:dyDescent="0.2">
      <c r="A2109" s="3"/>
    </row>
    <row r="2110" spans="1:1" x14ac:dyDescent="0.2">
      <c r="A2110" s="3"/>
    </row>
    <row r="2111" spans="1:1" x14ac:dyDescent="0.2">
      <c r="A2111" s="3"/>
    </row>
    <row r="2112" spans="1:1" x14ac:dyDescent="0.2">
      <c r="A2112" s="3"/>
    </row>
    <row r="2113" spans="1:1" x14ac:dyDescent="0.2">
      <c r="A2113" s="3"/>
    </row>
    <row r="2114" spans="1:1" x14ac:dyDescent="0.2">
      <c r="A2114" s="3"/>
    </row>
    <row r="2115" spans="1:1" x14ac:dyDescent="0.2">
      <c r="A2115" s="3"/>
    </row>
    <row r="2116" spans="1:1" x14ac:dyDescent="0.2">
      <c r="A2116" s="3"/>
    </row>
    <row r="2117" spans="1:1" x14ac:dyDescent="0.2">
      <c r="A2117" s="3"/>
    </row>
    <row r="2118" spans="1:1" x14ac:dyDescent="0.2">
      <c r="A2118" s="3"/>
    </row>
    <row r="2119" spans="1:1" x14ac:dyDescent="0.2">
      <c r="A2119" s="3"/>
    </row>
    <row r="2120" spans="1:1" x14ac:dyDescent="0.2">
      <c r="A2120" s="3"/>
    </row>
    <row r="2121" spans="1:1" x14ac:dyDescent="0.2">
      <c r="A2121" s="3"/>
    </row>
    <row r="2122" spans="1:1" x14ac:dyDescent="0.2">
      <c r="A2122" s="3"/>
    </row>
    <row r="2123" spans="1:1" x14ac:dyDescent="0.2">
      <c r="A2123" s="3"/>
    </row>
    <row r="2124" spans="1:1" x14ac:dyDescent="0.2">
      <c r="A2124" s="3"/>
    </row>
    <row r="2125" spans="1:1" x14ac:dyDescent="0.2">
      <c r="A2125" s="3"/>
    </row>
    <row r="2126" spans="1:1" x14ac:dyDescent="0.2">
      <c r="A2126" s="3"/>
    </row>
    <row r="2127" spans="1:1" x14ac:dyDescent="0.2">
      <c r="A2127" s="3"/>
    </row>
    <row r="2128" spans="1:1" x14ac:dyDescent="0.2">
      <c r="A2128" s="3"/>
    </row>
    <row r="2129" spans="1:1" x14ac:dyDescent="0.2">
      <c r="A2129" s="3"/>
    </row>
    <row r="2130" spans="1:1" x14ac:dyDescent="0.2">
      <c r="A2130" s="3"/>
    </row>
    <row r="2131" spans="1:1" x14ac:dyDescent="0.2">
      <c r="A2131" s="3"/>
    </row>
    <row r="2132" spans="1:1" x14ac:dyDescent="0.2">
      <c r="A2132" s="3"/>
    </row>
    <row r="2133" spans="1:1" x14ac:dyDescent="0.2">
      <c r="A2133" s="3"/>
    </row>
    <row r="2134" spans="1:1" x14ac:dyDescent="0.2">
      <c r="A2134" s="3"/>
    </row>
    <row r="2135" spans="1:1" x14ac:dyDescent="0.2">
      <c r="A2135" s="3"/>
    </row>
    <row r="2136" spans="1:1" x14ac:dyDescent="0.2">
      <c r="A2136" s="3"/>
    </row>
    <row r="2137" spans="1:1" x14ac:dyDescent="0.2">
      <c r="A2137" s="3"/>
    </row>
    <row r="2138" spans="1:1" x14ac:dyDescent="0.2">
      <c r="A2138" s="3"/>
    </row>
    <row r="2139" spans="1:1" x14ac:dyDescent="0.2">
      <c r="A2139" s="3"/>
    </row>
    <row r="2140" spans="1:1" x14ac:dyDescent="0.2">
      <c r="A2140" s="3"/>
    </row>
    <row r="2141" spans="1:1" x14ac:dyDescent="0.2">
      <c r="A2141" s="3"/>
    </row>
    <row r="2142" spans="1:1" x14ac:dyDescent="0.2">
      <c r="A2142" s="3"/>
    </row>
    <row r="2143" spans="1:1" x14ac:dyDescent="0.2">
      <c r="A2143" s="3"/>
    </row>
    <row r="2144" spans="1:1" x14ac:dyDescent="0.2">
      <c r="A2144" s="3"/>
    </row>
    <row r="2145" spans="1:1" x14ac:dyDescent="0.2">
      <c r="A2145" s="3"/>
    </row>
    <row r="2146" spans="1:1" x14ac:dyDescent="0.2">
      <c r="A2146" s="3"/>
    </row>
    <row r="2147" spans="1:1" x14ac:dyDescent="0.2">
      <c r="A2147" s="3"/>
    </row>
    <row r="2148" spans="1:1" x14ac:dyDescent="0.2">
      <c r="A2148" s="3"/>
    </row>
    <row r="2149" spans="1:1" x14ac:dyDescent="0.2">
      <c r="A2149" s="3"/>
    </row>
    <row r="2150" spans="1:1" x14ac:dyDescent="0.2">
      <c r="A2150" s="3"/>
    </row>
    <row r="2151" spans="1:1" x14ac:dyDescent="0.2">
      <c r="A2151" s="3"/>
    </row>
    <row r="2152" spans="1:1" x14ac:dyDescent="0.2">
      <c r="A2152" s="3"/>
    </row>
    <row r="2153" spans="1:1" x14ac:dyDescent="0.2">
      <c r="A2153" s="3"/>
    </row>
    <row r="2154" spans="1:1" x14ac:dyDescent="0.2">
      <c r="A2154" s="3"/>
    </row>
    <row r="2155" spans="1:1" x14ac:dyDescent="0.2">
      <c r="A2155" s="3"/>
    </row>
    <row r="2156" spans="1:1" x14ac:dyDescent="0.2">
      <c r="A2156" s="3"/>
    </row>
    <row r="2157" spans="1:1" x14ac:dyDescent="0.2">
      <c r="A2157" s="3"/>
    </row>
    <row r="2158" spans="1:1" x14ac:dyDescent="0.2">
      <c r="A2158" s="3"/>
    </row>
    <row r="2159" spans="1:1" x14ac:dyDescent="0.2">
      <c r="A2159" s="3"/>
    </row>
    <row r="2160" spans="1:1" x14ac:dyDescent="0.2">
      <c r="A2160" s="3"/>
    </row>
    <row r="2161" spans="1:1" x14ac:dyDescent="0.2">
      <c r="A2161" s="3"/>
    </row>
    <row r="2162" spans="1:1" x14ac:dyDescent="0.2">
      <c r="A2162" s="3"/>
    </row>
    <row r="2163" spans="1:1" x14ac:dyDescent="0.2">
      <c r="A2163" s="3"/>
    </row>
    <row r="2164" spans="1:1" x14ac:dyDescent="0.2">
      <c r="A2164" s="3"/>
    </row>
    <row r="2165" spans="1:1" x14ac:dyDescent="0.2">
      <c r="A2165" s="3"/>
    </row>
    <row r="2166" spans="1:1" x14ac:dyDescent="0.2">
      <c r="A2166" s="3"/>
    </row>
    <row r="2167" spans="1:1" x14ac:dyDescent="0.2">
      <c r="A2167" s="3"/>
    </row>
    <row r="2168" spans="1:1" x14ac:dyDescent="0.2">
      <c r="A2168" s="3"/>
    </row>
    <row r="2169" spans="1:1" x14ac:dyDescent="0.2">
      <c r="A2169" s="3"/>
    </row>
    <row r="2170" spans="1:1" x14ac:dyDescent="0.2">
      <c r="A2170" s="3"/>
    </row>
    <row r="2171" spans="1:1" x14ac:dyDescent="0.2">
      <c r="A2171" s="3"/>
    </row>
    <row r="2172" spans="1:1" x14ac:dyDescent="0.2">
      <c r="A2172" s="3"/>
    </row>
    <row r="2173" spans="1:1" x14ac:dyDescent="0.2">
      <c r="A2173" s="3"/>
    </row>
    <row r="2174" spans="1:1" x14ac:dyDescent="0.2">
      <c r="A2174" s="3"/>
    </row>
    <row r="2175" spans="1:1" x14ac:dyDescent="0.2">
      <c r="A2175" s="3"/>
    </row>
    <row r="2176" spans="1:1" x14ac:dyDescent="0.2">
      <c r="A2176" s="3"/>
    </row>
    <row r="2177" spans="1:1" x14ac:dyDescent="0.2">
      <c r="A2177" s="3"/>
    </row>
    <row r="2178" spans="1:1" x14ac:dyDescent="0.2">
      <c r="A2178" s="3"/>
    </row>
    <row r="2179" spans="1:1" x14ac:dyDescent="0.2">
      <c r="A2179" s="3"/>
    </row>
    <row r="2180" spans="1:1" x14ac:dyDescent="0.2">
      <c r="A2180" s="3"/>
    </row>
    <row r="2181" spans="1:1" x14ac:dyDescent="0.2">
      <c r="A2181" s="3"/>
    </row>
    <row r="2182" spans="1:1" x14ac:dyDescent="0.2">
      <c r="A2182" s="3"/>
    </row>
    <row r="2183" spans="1:1" x14ac:dyDescent="0.2">
      <c r="A2183" s="3"/>
    </row>
    <row r="2184" spans="1:1" x14ac:dyDescent="0.2">
      <c r="A2184" s="3"/>
    </row>
    <row r="2185" spans="1:1" x14ac:dyDescent="0.2">
      <c r="A2185" s="3"/>
    </row>
    <row r="2186" spans="1:1" x14ac:dyDescent="0.2">
      <c r="A2186" s="3"/>
    </row>
    <row r="2187" spans="1:1" x14ac:dyDescent="0.2">
      <c r="A2187" s="3"/>
    </row>
    <row r="2188" spans="1:1" x14ac:dyDescent="0.2">
      <c r="A2188" s="3"/>
    </row>
    <row r="2189" spans="1:1" x14ac:dyDescent="0.2">
      <c r="A2189" s="3"/>
    </row>
    <row r="2190" spans="1:1" x14ac:dyDescent="0.2">
      <c r="A2190" s="3"/>
    </row>
    <row r="2191" spans="1:1" x14ac:dyDescent="0.2">
      <c r="A2191" s="3"/>
    </row>
    <row r="2192" spans="1:1" x14ac:dyDescent="0.2">
      <c r="A2192" s="3"/>
    </row>
    <row r="2193" spans="1:1" x14ac:dyDescent="0.2">
      <c r="A2193" s="3"/>
    </row>
    <row r="2194" spans="1:1" x14ac:dyDescent="0.2">
      <c r="A2194" s="3"/>
    </row>
    <row r="2195" spans="1:1" x14ac:dyDescent="0.2">
      <c r="A2195" s="3"/>
    </row>
    <row r="2196" spans="1:1" x14ac:dyDescent="0.2">
      <c r="A2196" s="3"/>
    </row>
    <row r="2197" spans="1:1" x14ac:dyDescent="0.2">
      <c r="A2197" s="3"/>
    </row>
    <row r="2198" spans="1:1" x14ac:dyDescent="0.2">
      <c r="A2198" s="3"/>
    </row>
    <row r="2199" spans="1:1" x14ac:dyDescent="0.2">
      <c r="A2199" s="3"/>
    </row>
    <row r="2200" spans="1:1" x14ac:dyDescent="0.2">
      <c r="A2200" s="3"/>
    </row>
    <row r="2201" spans="1:1" x14ac:dyDescent="0.2">
      <c r="A2201" s="3"/>
    </row>
    <row r="2202" spans="1:1" x14ac:dyDescent="0.2">
      <c r="A2202" s="3"/>
    </row>
    <row r="2203" spans="1:1" x14ac:dyDescent="0.2">
      <c r="A2203" s="3"/>
    </row>
    <row r="2204" spans="1:1" x14ac:dyDescent="0.2">
      <c r="A2204" s="3"/>
    </row>
    <row r="2205" spans="1:1" x14ac:dyDescent="0.2">
      <c r="A2205" s="3"/>
    </row>
    <row r="2206" spans="1:1" x14ac:dyDescent="0.2">
      <c r="A2206" s="3"/>
    </row>
    <row r="2207" spans="1:1" x14ac:dyDescent="0.2">
      <c r="A2207" s="3"/>
    </row>
    <row r="2208" spans="1:1" x14ac:dyDescent="0.2">
      <c r="A2208" s="3"/>
    </row>
    <row r="2209" spans="1:1" x14ac:dyDescent="0.2">
      <c r="A2209" s="3"/>
    </row>
    <row r="2210" spans="1:1" x14ac:dyDescent="0.2">
      <c r="A2210" s="3"/>
    </row>
    <row r="2211" spans="1:1" x14ac:dyDescent="0.2">
      <c r="A2211" s="3"/>
    </row>
    <row r="2212" spans="1:1" x14ac:dyDescent="0.2">
      <c r="A2212" s="3"/>
    </row>
    <row r="2213" spans="1:1" x14ac:dyDescent="0.2">
      <c r="A2213" s="3"/>
    </row>
    <row r="2214" spans="1:1" x14ac:dyDescent="0.2">
      <c r="A2214" s="3"/>
    </row>
    <row r="2215" spans="1:1" x14ac:dyDescent="0.2">
      <c r="A2215" s="3"/>
    </row>
    <row r="2216" spans="1:1" x14ac:dyDescent="0.2">
      <c r="A2216" s="3"/>
    </row>
    <row r="2217" spans="1:1" x14ac:dyDescent="0.2">
      <c r="A2217" s="3"/>
    </row>
    <row r="2218" spans="1:1" x14ac:dyDescent="0.2">
      <c r="A2218" s="3"/>
    </row>
    <row r="2219" spans="1:1" x14ac:dyDescent="0.2">
      <c r="A2219" s="3"/>
    </row>
    <row r="2220" spans="1:1" x14ac:dyDescent="0.2">
      <c r="A2220" s="3"/>
    </row>
    <row r="2221" spans="1:1" x14ac:dyDescent="0.2">
      <c r="A2221" s="3"/>
    </row>
    <row r="2222" spans="1:1" x14ac:dyDescent="0.2">
      <c r="A2222" s="3"/>
    </row>
    <row r="2223" spans="1:1" x14ac:dyDescent="0.2">
      <c r="A2223" s="3"/>
    </row>
    <row r="2224" spans="1:1" x14ac:dyDescent="0.2">
      <c r="A2224" s="3"/>
    </row>
    <row r="2225" spans="1:1" x14ac:dyDescent="0.2">
      <c r="A2225" s="3"/>
    </row>
    <row r="2226" spans="1:1" x14ac:dyDescent="0.2">
      <c r="A2226" s="3"/>
    </row>
    <row r="2227" spans="1:1" x14ac:dyDescent="0.2">
      <c r="A2227" s="3"/>
    </row>
    <row r="2228" spans="1:1" x14ac:dyDescent="0.2">
      <c r="A2228" s="3"/>
    </row>
    <row r="2229" spans="1:1" x14ac:dyDescent="0.2">
      <c r="A2229" s="3"/>
    </row>
    <row r="2230" spans="1:1" x14ac:dyDescent="0.2">
      <c r="A2230" s="3"/>
    </row>
    <row r="2231" spans="1:1" x14ac:dyDescent="0.2">
      <c r="A2231" s="3"/>
    </row>
    <row r="2232" spans="1:1" x14ac:dyDescent="0.2">
      <c r="A2232" s="3"/>
    </row>
    <row r="2233" spans="1:1" x14ac:dyDescent="0.2">
      <c r="A2233" s="3"/>
    </row>
    <row r="2234" spans="1:1" x14ac:dyDescent="0.2">
      <c r="A2234" s="3"/>
    </row>
    <row r="2235" spans="1:1" x14ac:dyDescent="0.2">
      <c r="A2235" s="3"/>
    </row>
    <row r="2236" spans="1:1" x14ac:dyDescent="0.2">
      <c r="A2236" s="3"/>
    </row>
    <row r="2237" spans="1:1" x14ac:dyDescent="0.2">
      <c r="A2237" s="3"/>
    </row>
    <row r="2238" spans="1:1" x14ac:dyDescent="0.2">
      <c r="A2238" s="3"/>
    </row>
    <row r="2239" spans="1:1" x14ac:dyDescent="0.2">
      <c r="A2239" s="3"/>
    </row>
    <row r="2240" spans="1:1" x14ac:dyDescent="0.2">
      <c r="A2240" s="3"/>
    </row>
    <row r="2241" spans="1:1" x14ac:dyDescent="0.2">
      <c r="A2241" s="3"/>
    </row>
    <row r="2242" spans="1:1" x14ac:dyDescent="0.2">
      <c r="A2242" s="3"/>
    </row>
    <row r="2243" spans="1:1" x14ac:dyDescent="0.2">
      <c r="A2243" s="3"/>
    </row>
    <row r="2244" spans="1:1" x14ac:dyDescent="0.2">
      <c r="A2244" s="3"/>
    </row>
    <row r="2245" spans="1:1" x14ac:dyDescent="0.2">
      <c r="A2245" s="3"/>
    </row>
    <row r="2246" spans="1:1" x14ac:dyDescent="0.2">
      <c r="A2246" s="3"/>
    </row>
    <row r="2247" spans="1:1" x14ac:dyDescent="0.2">
      <c r="A2247" s="3"/>
    </row>
    <row r="2248" spans="1:1" x14ac:dyDescent="0.2">
      <c r="A2248" s="3"/>
    </row>
    <row r="2249" spans="1:1" x14ac:dyDescent="0.2">
      <c r="A2249" s="3"/>
    </row>
    <row r="2250" spans="1:1" x14ac:dyDescent="0.2">
      <c r="A2250" s="3"/>
    </row>
    <row r="2251" spans="1:1" x14ac:dyDescent="0.2">
      <c r="A2251" s="3"/>
    </row>
    <row r="2252" spans="1:1" x14ac:dyDescent="0.2">
      <c r="A2252" s="3"/>
    </row>
    <row r="2253" spans="1:1" x14ac:dyDescent="0.2">
      <c r="A2253" s="3"/>
    </row>
    <row r="2254" spans="1:1" x14ac:dyDescent="0.2">
      <c r="A2254" s="3"/>
    </row>
    <row r="2255" spans="1:1" x14ac:dyDescent="0.2">
      <c r="A2255" s="3"/>
    </row>
    <row r="2256" spans="1:1" x14ac:dyDescent="0.2">
      <c r="A2256" s="3"/>
    </row>
    <row r="2257" spans="1:1" x14ac:dyDescent="0.2">
      <c r="A2257" s="3"/>
    </row>
    <row r="2258" spans="1:1" x14ac:dyDescent="0.2">
      <c r="A2258" s="3"/>
    </row>
    <row r="2259" spans="1:1" x14ac:dyDescent="0.2">
      <c r="A2259" s="3"/>
    </row>
    <row r="2260" spans="1:1" x14ac:dyDescent="0.2">
      <c r="A2260" s="3"/>
    </row>
    <row r="2261" spans="1:1" x14ac:dyDescent="0.2">
      <c r="A2261" s="3"/>
    </row>
    <row r="2262" spans="1:1" x14ac:dyDescent="0.2">
      <c r="A2262" s="3"/>
    </row>
    <row r="2263" spans="1:1" x14ac:dyDescent="0.2">
      <c r="A2263" s="3"/>
    </row>
    <row r="2264" spans="1:1" x14ac:dyDescent="0.2">
      <c r="A2264" s="3"/>
    </row>
    <row r="2265" spans="1:1" x14ac:dyDescent="0.2">
      <c r="A2265" s="3"/>
    </row>
    <row r="2266" spans="1:1" x14ac:dyDescent="0.2">
      <c r="A2266" s="3"/>
    </row>
    <row r="2267" spans="1:1" x14ac:dyDescent="0.2">
      <c r="A2267" s="3"/>
    </row>
    <row r="2268" spans="1:1" x14ac:dyDescent="0.2">
      <c r="A2268" s="3"/>
    </row>
    <row r="2269" spans="1:1" x14ac:dyDescent="0.2">
      <c r="A2269" s="3"/>
    </row>
    <row r="2270" spans="1:1" x14ac:dyDescent="0.2">
      <c r="A2270" s="3"/>
    </row>
    <row r="2271" spans="1:1" x14ac:dyDescent="0.2">
      <c r="A2271" s="3"/>
    </row>
    <row r="2272" spans="1:1" x14ac:dyDescent="0.2">
      <c r="A2272" s="3"/>
    </row>
    <row r="2273" spans="1:1" x14ac:dyDescent="0.2">
      <c r="A2273" s="3"/>
    </row>
    <row r="2274" spans="1:1" x14ac:dyDescent="0.2">
      <c r="A2274" s="3"/>
    </row>
    <row r="2275" spans="1:1" x14ac:dyDescent="0.2">
      <c r="A2275" s="3"/>
    </row>
    <row r="2276" spans="1:1" x14ac:dyDescent="0.2">
      <c r="A2276" s="3"/>
    </row>
    <row r="2277" spans="1:1" x14ac:dyDescent="0.2">
      <c r="A2277" s="3"/>
    </row>
    <row r="2278" spans="1:1" x14ac:dyDescent="0.2">
      <c r="A2278" s="3"/>
    </row>
    <row r="2279" spans="1:1" x14ac:dyDescent="0.2">
      <c r="A2279" s="3"/>
    </row>
    <row r="2280" spans="1:1" x14ac:dyDescent="0.2">
      <c r="A2280" s="3"/>
    </row>
    <row r="2281" spans="1:1" x14ac:dyDescent="0.2">
      <c r="A2281" s="3"/>
    </row>
    <row r="2282" spans="1:1" x14ac:dyDescent="0.2">
      <c r="A2282" s="3"/>
    </row>
    <row r="2283" spans="1:1" x14ac:dyDescent="0.2">
      <c r="A2283" s="3"/>
    </row>
    <row r="2284" spans="1:1" x14ac:dyDescent="0.2">
      <c r="A2284" s="3"/>
    </row>
    <row r="2285" spans="1:1" x14ac:dyDescent="0.2">
      <c r="A2285" s="3"/>
    </row>
    <row r="2286" spans="1:1" x14ac:dyDescent="0.2">
      <c r="A2286" s="3"/>
    </row>
    <row r="2287" spans="1:1" x14ac:dyDescent="0.2">
      <c r="A2287" s="3"/>
    </row>
    <row r="2288" spans="1:1" x14ac:dyDescent="0.2">
      <c r="A2288" s="3"/>
    </row>
    <row r="2289" spans="1:1" x14ac:dyDescent="0.2">
      <c r="A2289" s="3"/>
    </row>
    <row r="2290" spans="1:1" x14ac:dyDescent="0.2">
      <c r="A2290" s="3"/>
    </row>
    <row r="2291" spans="1:1" x14ac:dyDescent="0.2">
      <c r="A2291" s="3"/>
    </row>
    <row r="2292" spans="1:1" x14ac:dyDescent="0.2">
      <c r="A2292" s="3"/>
    </row>
    <row r="2293" spans="1:1" x14ac:dyDescent="0.2">
      <c r="A2293" s="3"/>
    </row>
    <row r="2294" spans="1:1" x14ac:dyDescent="0.2">
      <c r="A2294" s="3"/>
    </row>
    <row r="2295" spans="1:1" x14ac:dyDescent="0.2">
      <c r="A2295" s="3"/>
    </row>
    <row r="2296" spans="1:1" x14ac:dyDescent="0.2">
      <c r="A2296" s="3"/>
    </row>
    <row r="2297" spans="1:1" x14ac:dyDescent="0.2">
      <c r="A2297" s="3"/>
    </row>
    <row r="2298" spans="1:1" x14ac:dyDescent="0.2">
      <c r="A2298" s="3"/>
    </row>
    <row r="2299" spans="1:1" x14ac:dyDescent="0.2">
      <c r="A2299" s="3"/>
    </row>
    <row r="2300" spans="1:1" x14ac:dyDescent="0.2">
      <c r="A2300" s="3"/>
    </row>
    <row r="2301" spans="1:1" x14ac:dyDescent="0.2">
      <c r="A2301" s="3"/>
    </row>
    <row r="2302" spans="1:1" x14ac:dyDescent="0.2">
      <c r="A2302" s="3"/>
    </row>
    <row r="2303" spans="1:1" x14ac:dyDescent="0.2">
      <c r="A2303" s="3"/>
    </row>
    <row r="2304" spans="1:1" x14ac:dyDescent="0.2">
      <c r="A2304" s="3"/>
    </row>
    <row r="2305" spans="1:1" x14ac:dyDescent="0.2">
      <c r="A2305" s="3"/>
    </row>
    <row r="2306" spans="1:1" x14ac:dyDescent="0.2">
      <c r="A2306" s="3"/>
    </row>
    <row r="2307" spans="1:1" x14ac:dyDescent="0.2">
      <c r="A2307" s="3"/>
    </row>
    <row r="2308" spans="1:1" x14ac:dyDescent="0.2">
      <c r="A2308" s="3"/>
    </row>
    <row r="2309" spans="1:1" x14ac:dyDescent="0.2">
      <c r="A2309" s="3"/>
    </row>
    <row r="2310" spans="1:1" x14ac:dyDescent="0.2">
      <c r="A2310" s="3"/>
    </row>
    <row r="2311" spans="1:1" x14ac:dyDescent="0.2">
      <c r="A2311" s="3"/>
    </row>
    <row r="2312" spans="1:1" x14ac:dyDescent="0.2">
      <c r="A2312" s="3"/>
    </row>
    <row r="2313" spans="1:1" x14ac:dyDescent="0.2">
      <c r="A2313" s="3"/>
    </row>
    <row r="2314" spans="1:1" x14ac:dyDescent="0.2">
      <c r="A2314" s="3"/>
    </row>
    <row r="2315" spans="1:1" x14ac:dyDescent="0.2">
      <c r="A2315" s="3"/>
    </row>
    <row r="2316" spans="1:1" x14ac:dyDescent="0.2">
      <c r="A2316" s="3"/>
    </row>
    <row r="2317" spans="1:1" x14ac:dyDescent="0.2">
      <c r="A2317" s="3"/>
    </row>
    <row r="2318" spans="1:1" x14ac:dyDescent="0.2">
      <c r="A2318" s="3"/>
    </row>
    <row r="2319" spans="1:1" x14ac:dyDescent="0.2">
      <c r="A2319" s="3"/>
    </row>
    <row r="2320" spans="1:1" x14ac:dyDescent="0.2">
      <c r="A2320" s="3"/>
    </row>
    <row r="2321" spans="1:1" x14ac:dyDescent="0.2">
      <c r="A2321" s="3"/>
    </row>
    <row r="2322" spans="1:1" x14ac:dyDescent="0.2">
      <c r="A2322" s="3"/>
    </row>
    <row r="2323" spans="1:1" x14ac:dyDescent="0.2">
      <c r="A2323" s="3"/>
    </row>
    <row r="2324" spans="1:1" x14ac:dyDescent="0.2">
      <c r="A2324" s="3"/>
    </row>
    <row r="2325" spans="1:1" x14ac:dyDescent="0.2">
      <c r="A2325" s="3"/>
    </row>
    <row r="2326" spans="1:1" x14ac:dyDescent="0.2">
      <c r="A2326" s="3"/>
    </row>
    <row r="2327" spans="1:1" x14ac:dyDescent="0.2">
      <c r="A2327" s="3"/>
    </row>
    <row r="2328" spans="1:1" x14ac:dyDescent="0.2">
      <c r="A2328" s="3"/>
    </row>
    <row r="2329" spans="1:1" x14ac:dyDescent="0.2">
      <c r="A2329" s="3"/>
    </row>
    <row r="2330" spans="1:1" x14ac:dyDescent="0.2">
      <c r="A2330" s="3"/>
    </row>
    <row r="2331" spans="1:1" x14ac:dyDescent="0.2">
      <c r="A2331" s="3"/>
    </row>
    <row r="2332" spans="1:1" x14ac:dyDescent="0.2">
      <c r="A2332" s="3"/>
    </row>
    <row r="2333" spans="1:1" x14ac:dyDescent="0.2">
      <c r="A2333" s="3"/>
    </row>
    <row r="2334" spans="1:1" x14ac:dyDescent="0.2">
      <c r="A2334" s="3"/>
    </row>
    <row r="2335" spans="1:1" x14ac:dyDescent="0.2">
      <c r="A2335" s="3"/>
    </row>
    <row r="2336" spans="1:1" x14ac:dyDescent="0.2">
      <c r="A2336" s="3"/>
    </row>
    <row r="2337" spans="1:1" x14ac:dyDescent="0.2">
      <c r="A2337" s="3"/>
    </row>
    <row r="2338" spans="1:1" x14ac:dyDescent="0.2">
      <c r="A2338" s="3"/>
    </row>
    <row r="2339" spans="1:1" x14ac:dyDescent="0.2">
      <c r="A2339" s="3"/>
    </row>
    <row r="2340" spans="1:1" x14ac:dyDescent="0.2">
      <c r="A2340" s="3"/>
    </row>
    <row r="2341" spans="1:1" x14ac:dyDescent="0.2">
      <c r="A2341" s="3"/>
    </row>
    <row r="2342" spans="1:1" x14ac:dyDescent="0.2">
      <c r="A2342" s="3"/>
    </row>
    <row r="2343" spans="1:1" x14ac:dyDescent="0.2">
      <c r="A2343" s="3"/>
    </row>
    <row r="2344" spans="1:1" x14ac:dyDescent="0.2">
      <c r="A2344" s="3"/>
    </row>
    <row r="2345" spans="1:1" x14ac:dyDescent="0.2">
      <c r="A2345" s="3"/>
    </row>
    <row r="2346" spans="1:1" x14ac:dyDescent="0.2">
      <c r="A2346" s="3"/>
    </row>
    <row r="2347" spans="1:1" x14ac:dyDescent="0.2">
      <c r="A2347" s="3"/>
    </row>
    <row r="2348" spans="1:1" x14ac:dyDescent="0.2">
      <c r="A2348" s="3"/>
    </row>
    <row r="2349" spans="1:1" x14ac:dyDescent="0.2">
      <c r="A2349" s="3"/>
    </row>
    <row r="2350" spans="1:1" x14ac:dyDescent="0.2">
      <c r="A2350" s="3"/>
    </row>
    <row r="2351" spans="1:1" x14ac:dyDescent="0.2">
      <c r="A2351" s="3"/>
    </row>
    <row r="2352" spans="1:1" x14ac:dyDescent="0.2">
      <c r="A2352" s="3"/>
    </row>
    <row r="2353" spans="1:1" x14ac:dyDescent="0.2">
      <c r="A2353" s="3"/>
    </row>
    <row r="2354" spans="1:1" x14ac:dyDescent="0.2">
      <c r="A2354" s="3"/>
    </row>
    <row r="2355" spans="1:1" x14ac:dyDescent="0.2">
      <c r="A2355" s="3"/>
    </row>
    <row r="2356" spans="1:1" x14ac:dyDescent="0.2">
      <c r="A2356" s="3"/>
    </row>
    <row r="2357" spans="1:1" x14ac:dyDescent="0.2">
      <c r="A2357" s="3"/>
    </row>
    <row r="2358" spans="1:1" x14ac:dyDescent="0.2">
      <c r="A2358" s="3"/>
    </row>
    <row r="2359" spans="1:1" x14ac:dyDescent="0.2">
      <c r="A2359" s="3"/>
    </row>
    <row r="2360" spans="1:1" x14ac:dyDescent="0.2">
      <c r="A2360" s="3"/>
    </row>
    <row r="2361" spans="1:1" x14ac:dyDescent="0.2">
      <c r="A2361" s="3"/>
    </row>
    <row r="2362" spans="1:1" x14ac:dyDescent="0.2">
      <c r="A2362" s="3"/>
    </row>
    <row r="2363" spans="1:1" x14ac:dyDescent="0.2">
      <c r="A2363" s="3"/>
    </row>
    <row r="2364" spans="1:1" x14ac:dyDescent="0.2">
      <c r="A2364" s="3"/>
    </row>
    <row r="2365" spans="1:1" x14ac:dyDescent="0.2">
      <c r="A2365" s="3"/>
    </row>
    <row r="2366" spans="1:1" x14ac:dyDescent="0.2">
      <c r="A2366" s="3"/>
    </row>
    <row r="2367" spans="1:1" x14ac:dyDescent="0.2">
      <c r="A2367" s="3"/>
    </row>
    <row r="2368" spans="1:1" x14ac:dyDescent="0.2">
      <c r="A2368" s="3"/>
    </row>
    <row r="2369" spans="1:1" x14ac:dyDescent="0.2">
      <c r="A2369" s="3"/>
    </row>
    <row r="2370" spans="1:1" x14ac:dyDescent="0.2">
      <c r="A2370" s="3"/>
    </row>
    <row r="2371" spans="1:1" x14ac:dyDescent="0.2">
      <c r="A2371" s="3"/>
    </row>
    <row r="2372" spans="1:1" x14ac:dyDescent="0.2">
      <c r="A2372" s="3"/>
    </row>
    <row r="2373" spans="1:1" x14ac:dyDescent="0.2">
      <c r="A2373" s="3"/>
    </row>
    <row r="2374" spans="1:1" x14ac:dyDescent="0.2">
      <c r="A2374" s="3"/>
    </row>
    <row r="2375" spans="1:1" x14ac:dyDescent="0.2">
      <c r="A2375" s="3"/>
    </row>
    <row r="2376" spans="1:1" x14ac:dyDescent="0.2">
      <c r="A2376" s="3"/>
    </row>
    <row r="2377" spans="1:1" x14ac:dyDescent="0.2">
      <c r="A2377" s="3"/>
    </row>
    <row r="2378" spans="1:1" x14ac:dyDescent="0.2">
      <c r="A2378" s="3"/>
    </row>
    <row r="2379" spans="1:1" x14ac:dyDescent="0.2">
      <c r="A2379" s="3"/>
    </row>
    <row r="2380" spans="1:1" x14ac:dyDescent="0.2">
      <c r="A2380" s="3"/>
    </row>
    <row r="2381" spans="1:1" x14ac:dyDescent="0.2">
      <c r="A2381" s="3"/>
    </row>
    <row r="2382" spans="1:1" x14ac:dyDescent="0.2">
      <c r="A2382" s="3"/>
    </row>
    <row r="2383" spans="1:1" x14ac:dyDescent="0.2">
      <c r="A2383" s="3"/>
    </row>
    <row r="2384" spans="1:1" x14ac:dyDescent="0.2">
      <c r="A2384" s="3"/>
    </row>
    <row r="2385" spans="1:1" x14ac:dyDescent="0.2">
      <c r="A2385" s="3"/>
    </row>
    <row r="2386" spans="1:1" x14ac:dyDescent="0.2">
      <c r="A2386" s="3"/>
    </row>
    <row r="2387" spans="1:1" x14ac:dyDescent="0.2">
      <c r="A2387" s="3"/>
    </row>
    <row r="2388" spans="1:1" x14ac:dyDescent="0.2">
      <c r="A2388" s="3"/>
    </row>
    <row r="2389" spans="1:1" x14ac:dyDescent="0.2">
      <c r="A2389" s="3"/>
    </row>
    <row r="2390" spans="1:1" x14ac:dyDescent="0.2">
      <c r="A2390" s="3"/>
    </row>
    <row r="2391" spans="1:1" x14ac:dyDescent="0.2">
      <c r="A2391" s="3"/>
    </row>
    <row r="2392" spans="1:1" x14ac:dyDescent="0.2">
      <c r="A2392" s="3"/>
    </row>
    <row r="2393" spans="1:1" x14ac:dyDescent="0.2">
      <c r="A2393" s="3"/>
    </row>
    <row r="2394" spans="1:1" x14ac:dyDescent="0.2">
      <c r="A2394" s="3"/>
    </row>
    <row r="2395" spans="1:1" x14ac:dyDescent="0.2">
      <c r="A2395" s="3"/>
    </row>
    <row r="2396" spans="1:1" x14ac:dyDescent="0.2">
      <c r="A2396" s="3"/>
    </row>
    <row r="2397" spans="1:1" x14ac:dyDescent="0.2">
      <c r="A2397" s="3"/>
    </row>
    <row r="2398" spans="1:1" x14ac:dyDescent="0.2">
      <c r="A2398" s="3"/>
    </row>
    <row r="2399" spans="1:1" x14ac:dyDescent="0.2">
      <c r="A2399" s="3"/>
    </row>
    <row r="2400" spans="1:1" x14ac:dyDescent="0.2">
      <c r="A2400" s="3"/>
    </row>
    <row r="2401" spans="1:1" x14ac:dyDescent="0.2">
      <c r="A2401" s="3"/>
    </row>
    <row r="2402" spans="1:1" x14ac:dyDescent="0.2">
      <c r="A2402" s="3"/>
    </row>
    <row r="2403" spans="1:1" x14ac:dyDescent="0.2">
      <c r="A2403" s="3"/>
    </row>
    <row r="2404" spans="1:1" x14ac:dyDescent="0.2">
      <c r="A2404" s="3"/>
    </row>
    <row r="2405" spans="1:1" x14ac:dyDescent="0.2">
      <c r="A2405" s="3"/>
    </row>
    <row r="2406" spans="1:1" x14ac:dyDescent="0.2">
      <c r="A2406" s="3"/>
    </row>
    <row r="2407" spans="1:1" x14ac:dyDescent="0.2">
      <c r="A2407" s="3"/>
    </row>
    <row r="2408" spans="1:1" x14ac:dyDescent="0.2">
      <c r="A2408" s="3"/>
    </row>
    <row r="2409" spans="1:1" x14ac:dyDescent="0.2">
      <c r="A2409" s="3"/>
    </row>
    <row r="2410" spans="1:1" x14ac:dyDescent="0.2">
      <c r="A2410" s="3"/>
    </row>
    <row r="2411" spans="1:1" x14ac:dyDescent="0.2">
      <c r="A2411" s="3"/>
    </row>
    <row r="2412" spans="1:1" x14ac:dyDescent="0.2">
      <c r="A2412" s="3"/>
    </row>
    <row r="2413" spans="1:1" x14ac:dyDescent="0.2">
      <c r="A2413" s="3"/>
    </row>
    <row r="2414" spans="1:1" x14ac:dyDescent="0.2">
      <c r="A2414" s="3"/>
    </row>
    <row r="2415" spans="1:1" x14ac:dyDescent="0.2">
      <c r="A2415" s="3"/>
    </row>
    <row r="2416" spans="1:1" x14ac:dyDescent="0.2">
      <c r="A2416" s="3"/>
    </row>
    <row r="2417" spans="1:1" x14ac:dyDescent="0.2">
      <c r="A2417" s="3"/>
    </row>
    <row r="2418" spans="1:1" x14ac:dyDescent="0.2">
      <c r="A2418" s="3"/>
    </row>
    <row r="2419" spans="1:1" x14ac:dyDescent="0.2">
      <c r="A2419" s="3"/>
    </row>
    <row r="2420" spans="1:1" x14ac:dyDescent="0.2">
      <c r="A2420" s="3"/>
    </row>
    <row r="2421" spans="1:1" x14ac:dyDescent="0.2">
      <c r="A2421" s="3"/>
    </row>
    <row r="2422" spans="1:1" x14ac:dyDescent="0.2">
      <c r="A2422" s="3"/>
    </row>
    <row r="2423" spans="1:1" x14ac:dyDescent="0.2">
      <c r="A2423" s="3"/>
    </row>
    <row r="2424" spans="1:1" x14ac:dyDescent="0.2">
      <c r="A2424" s="3"/>
    </row>
    <row r="2425" spans="1:1" x14ac:dyDescent="0.2">
      <c r="A2425" s="3"/>
    </row>
    <row r="2426" spans="1:1" x14ac:dyDescent="0.2">
      <c r="A2426" s="3"/>
    </row>
    <row r="2427" spans="1:1" x14ac:dyDescent="0.2">
      <c r="A2427" s="3"/>
    </row>
    <row r="2428" spans="1:1" x14ac:dyDescent="0.2">
      <c r="A2428" s="3"/>
    </row>
    <row r="2429" spans="1:1" x14ac:dyDescent="0.2">
      <c r="A2429" s="3"/>
    </row>
    <row r="2430" spans="1:1" x14ac:dyDescent="0.2">
      <c r="A2430" s="3"/>
    </row>
    <row r="2431" spans="1:1" x14ac:dyDescent="0.2">
      <c r="A2431" s="3"/>
    </row>
    <row r="2432" spans="1:1" x14ac:dyDescent="0.2">
      <c r="A2432" s="3"/>
    </row>
    <row r="2433" spans="1:1" x14ac:dyDescent="0.2">
      <c r="A2433" s="3"/>
    </row>
    <row r="2434" spans="1:1" x14ac:dyDescent="0.2">
      <c r="A2434" s="3"/>
    </row>
    <row r="2435" spans="1:1" x14ac:dyDescent="0.2">
      <c r="A2435" s="3"/>
    </row>
    <row r="2436" spans="1:1" x14ac:dyDescent="0.2">
      <c r="A2436" s="3"/>
    </row>
    <row r="2437" spans="1:1" x14ac:dyDescent="0.2">
      <c r="A2437" s="3"/>
    </row>
    <row r="2438" spans="1:1" x14ac:dyDescent="0.2">
      <c r="A2438" s="3"/>
    </row>
    <row r="2439" spans="1:1" x14ac:dyDescent="0.2">
      <c r="A2439" s="3"/>
    </row>
    <row r="2440" spans="1:1" x14ac:dyDescent="0.2">
      <c r="A2440" s="3"/>
    </row>
    <row r="2441" spans="1:1" x14ac:dyDescent="0.2">
      <c r="A2441" s="3"/>
    </row>
    <row r="2442" spans="1:1" x14ac:dyDescent="0.2">
      <c r="A2442" s="3"/>
    </row>
    <row r="2443" spans="1:1" x14ac:dyDescent="0.2">
      <c r="A2443" s="3"/>
    </row>
    <row r="2444" spans="1:1" x14ac:dyDescent="0.2">
      <c r="A2444" s="3"/>
    </row>
    <row r="2445" spans="1:1" x14ac:dyDescent="0.2">
      <c r="A2445" s="3"/>
    </row>
    <row r="2446" spans="1:1" x14ac:dyDescent="0.2">
      <c r="A2446" s="3"/>
    </row>
    <row r="2447" spans="1:1" x14ac:dyDescent="0.2">
      <c r="A2447" s="3"/>
    </row>
    <row r="2448" spans="1:1" x14ac:dyDescent="0.2">
      <c r="A2448" s="3"/>
    </row>
    <row r="2449" spans="1:1" x14ac:dyDescent="0.2">
      <c r="A2449" s="3"/>
    </row>
    <row r="2450" spans="1:1" x14ac:dyDescent="0.2">
      <c r="A2450" s="3"/>
    </row>
    <row r="2451" spans="1:1" x14ac:dyDescent="0.2">
      <c r="A2451" s="3"/>
    </row>
    <row r="2452" spans="1:1" x14ac:dyDescent="0.2">
      <c r="A2452" s="3"/>
    </row>
    <row r="2453" spans="1:1" x14ac:dyDescent="0.2">
      <c r="A2453" s="3"/>
    </row>
    <row r="2454" spans="1:1" x14ac:dyDescent="0.2">
      <c r="A2454" s="3"/>
    </row>
    <row r="2455" spans="1:1" x14ac:dyDescent="0.2">
      <c r="A2455" s="3"/>
    </row>
    <row r="2456" spans="1:1" x14ac:dyDescent="0.2">
      <c r="A2456" s="3"/>
    </row>
    <row r="2457" spans="1:1" x14ac:dyDescent="0.2">
      <c r="A2457" s="3"/>
    </row>
    <row r="2458" spans="1:1" x14ac:dyDescent="0.2">
      <c r="A2458" s="3"/>
    </row>
    <row r="2459" spans="1:1" x14ac:dyDescent="0.2">
      <c r="A2459" s="3"/>
    </row>
    <row r="2460" spans="1:1" x14ac:dyDescent="0.2">
      <c r="A2460" s="3"/>
    </row>
    <row r="2461" spans="1:1" x14ac:dyDescent="0.2">
      <c r="A2461" s="3"/>
    </row>
    <row r="2462" spans="1:1" x14ac:dyDescent="0.2">
      <c r="A2462" s="3"/>
    </row>
    <row r="2463" spans="1:1" x14ac:dyDescent="0.2">
      <c r="A2463" s="3"/>
    </row>
    <row r="2464" spans="1:1" x14ac:dyDescent="0.2">
      <c r="A2464" s="3"/>
    </row>
    <row r="2465" spans="1:1" x14ac:dyDescent="0.2">
      <c r="A2465" s="3"/>
    </row>
    <row r="2466" spans="1:1" x14ac:dyDescent="0.2">
      <c r="A2466" s="3"/>
    </row>
    <row r="2467" spans="1:1" x14ac:dyDescent="0.2">
      <c r="A2467" s="3"/>
    </row>
    <row r="2468" spans="1:1" x14ac:dyDescent="0.2">
      <c r="A2468" s="3"/>
    </row>
    <row r="2469" spans="1:1" x14ac:dyDescent="0.2">
      <c r="A2469" s="3"/>
    </row>
    <row r="2470" spans="1:1" x14ac:dyDescent="0.2">
      <c r="A2470" s="3"/>
    </row>
    <row r="2471" spans="1:1" x14ac:dyDescent="0.2">
      <c r="A2471" s="3"/>
    </row>
    <row r="2472" spans="1:1" x14ac:dyDescent="0.2">
      <c r="A2472" s="3"/>
    </row>
    <row r="2473" spans="1:1" x14ac:dyDescent="0.2">
      <c r="A2473" s="3"/>
    </row>
    <row r="2474" spans="1:1" x14ac:dyDescent="0.2">
      <c r="A2474" s="3"/>
    </row>
    <row r="2475" spans="1:1" x14ac:dyDescent="0.2">
      <c r="A2475" s="3"/>
    </row>
    <row r="2476" spans="1:1" x14ac:dyDescent="0.2">
      <c r="A2476" s="3"/>
    </row>
    <row r="2477" spans="1:1" x14ac:dyDescent="0.2">
      <c r="A2477" s="3"/>
    </row>
    <row r="2478" spans="1:1" x14ac:dyDescent="0.2">
      <c r="A2478" s="3"/>
    </row>
    <row r="2479" spans="1:1" x14ac:dyDescent="0.2">
      <c r="A2479" s="3"/>
    </row>
    <row r="2480" spans="1:1" x14ac:dyDescent="0.2">
      <c r="A2480" s="3"/>
    </row>
    <row r="2481" spans="1:1" x14ac:dyDescent="0.2">
      <c r="A2481" s="3"/>
    </row>
    <row r="2482" spans="1:1" x14ac:dyDescent="0.2">
      <c r="A2482" s="3"/>
    </row>
    <row r="2483" spans="1:1" x14ac:dyDescent="0.2">
      <c r="A2483" s="3"/>
    </row>
    <row r="2484" spans="1:1" x14ac:dyDescent="0.2">
      <c r="A2484" s="3"/>
    </row>
    <row r="2485" spans="1:1" x14ac:dyDescent="0.2">
      <c r="A2485" s="3"/>
    </row>
    <row r="2486" spans="1:1" x14ac:dyDescent="0.2">
      <c r="A2486" s="3"/>
    </row>
    <row r="2487" spans="1:1" x14ac:dyDescent="0.2">
      <c r="A2487" s="3"/>
    </row>
    <row r="2488" spans="1:1" x14ac:dyDescent="0.2">
      <c r="A2488" s="3"/>
    </row>
    <row r="2489" spans="1:1" x14ac:dyDescent="0.2">
      <c r="A2489" s="3"/>
    </row>
    <row r="2490" spans="1:1" x14ac:dyDescent="0.2">
      <c r="A2490" s="3"/>
    </row>
    <row r="2491" spans="1:1" x14ac:dyDescent="0.2">
      <c r="A2491" s="3"/>
    </row>
    <row r="2492" spans="1:1" x14ac:dyDescent="0.2">
      <c r="A2492" s="3"/>
    </row>
    <row r="2493" spans="1:1" x14ac:dyDescent="0.2">
      <c r="A2493" s="3"/>
    </row>
    <row r="2494" spans="1:1" x14ac:dyDescent="0.2">
      <c r="A2494" s="3"/>
    </row>
    <row r="2495" spans="1:1" x14ac:dyDescent="0.2">
      <c r="A2495" s="3"/>
    </row>
    <row r="2496" spans="1:1" x14ac:dyDescent="0.2">
      <c r="A2496" s="3"/>
    </row>
    <row r="2497" spans="1:1" x14ac:dyDescent="0.2">
      <c r="A2497" s="3"/>
    </row>
    <row r="2498" spans="1:1" x14ac:dyDescent="0.2">
      <c r="A2498" s="3"/>
    </row>
    <row r="2499" spans="1:1" x14ac:dyDescent="0.2">
      <c r="A2499" s="3"/>
    </row>
    <row r="2500" spans="1:1" x14ac:dyDescent="0.2">
      <c r="A2500" s="3"/>
    </row>
    <row r="2501" spans="1:1" x14ac:dyDescent="0.2">
      <c r="A2501" s="3"/>
    </row>
    <row r="2502" spans="1:1" x14ac:dyDescent="0.2">
      <c r="A2502" s="3"/>
    </row>
    <row r="2503" spans="1:1" x14ac:dyDescent="0.2">
      <c r="A2503" s="3"/>
    </row>
    <row r="2504" spans="1:1" x14ac:dyDescent="0.2">
      <c r="A2504" s="3"/>
    </row>
    <row r="2505" spans="1:1" x14ac:dyDescent="0.2">
      <c r="A2505" s="3"/>
    </row>
    <row r="2506" spans="1:1" x14ac:dyDescent="0.2">
      <c r="A2506" s="3"/>
    </row>
    <row r="2507" spans="1:1" x14ac:dyDescent="0.2">
      <c r="A2507" s="3"/>
    </row>
    <row r="2508" spans="1:1" x14ac:dyDescent="0.2">
      <c r="A2508" s="3"/>
    </row>
    <row r="2509" spans="1:1" x14ac:dyDescent="0.2">
      <c r="A2509" s="3"/>
    </row>
    <row r="2510" spans="1:1" x14ac:dyDescent="0.2">
      <c r="A2510" s="3"/>
    </row>
    <row r="2511" spans="1:1" x14ac:dyDescent="0.2">
      <c r="A2511" s="3"/>
    </row>
    <row r="2512" spans="1:1" x14ac:dyDescent="0.2">
      <c r="A2512" s="3"/>
    </row>
    <row r="2513" spans="1:1" x14ac:dyDescent="0.2">
      <c r="A2513" s="3"/>
    </row>
    <row r="2514" spans="1:1" x14ac:dyDescent="0.2">
      <c r="A2514" s="3"/>
    </row>
    <row r="2515" spans="1:1" x14ac:dyDescent="0.2">
      <c r="A2515" s="3"/>
    </row>
    <row r="2516" spans="1:1" x14ac:dyDescent="0.2">
      <c r="A2516" s="3"/>
    </row>
    <row r="2517" spans="1:1" x14ac:dyDescent="0.2">
      <c r="A2517" s="3"/>
    </row>
    <row r="2518" spans="1:1" x14ac:dyDescent="0.2">
      <c r="A2518" s="3"/>
    </row>
    <row r="2519" spans="1:1" x14ac:dyDescent="0.2">
      <c r="A2519" s="3"/>
    </row>
    <row r="2520" spans="1:1" x14ac:dyDescent="0.2">
      <c r="A2520" s="3"/>
    </row>
    <row r="2521" spans="1:1" x14ac:dyDescent="0.2">
      <c r="A2521" s="3"/>
    </row>
    <row r="2522" spans="1:1" x14ac:dyDescent="0.2">
      <c r="A2522" s="3"/>
    </row>
    <row r="2523" spans="1:1" x14ac:dyDescent="0.2">
      <c r="A2523" s="3"/>
    </row>
    <row r="2524" spans="1:1" x14ac:dyDescent="0.2">
      <c r="A2524" s="3"/>
    </row>
    <row r="2525" spans="1:1" x14ac:dyDescent="0.2">
      <c r="A2525" s="3"/>
    </row>
    <row r="2526" spans="1:1" x14ac:dyDescent="0.2">
      <c r="A2526" s="3"/>
    </row>
    <row r="2527" spans="1:1" x14ac:dyDescent="0.2">
      <c r="A2527" s="3"/>
    </row>
    <row r="2528" spans="1:1" x14ac:dyDescent="0.2">
      <c r="A2528" s="3"/>
    </row>
    <row r="2529" spans="1:1" x14ac:dyDescent="0.2">
      <c r="A2529" s="3"/>
    </row>
    <row r="2530" spans="1:1" x14ac:dyDescent="0.2">
      <c r="A2530" s="3"/>
    </row>
    <row r="2531" spans="1:1" x14ac:dyDescent="0.2">
      <c r="A2531" s="3"/>
    </row>
    <row r="2532" spans="1:1" x14ac:dyDescent="0.2">
      <c r="A2532" s="3"/>
    </row>
    <row r="2533" spans="1:1" x14ac:dyDescent="0.2">
      <c r="A2533" s="3"/>
    </row>
    <row r="2534" spans="1:1" x14ac:dyDescent="0.2">
      <c r="A2534" s="3"/>
    </row>
    <row r="2535" spans="1:1" x14ac:dyDescent="0.2">
      <c r="A2535" s="3"/>
    </row>
    <row r="2536" spans="1:1" x14ac:dyDescent="0.2">
      <c r="A2536" s="3"/>
    </row>
    <row r="2537" spans="1:1" x14ac:dyDescent="0.2">
      <c r="A2537" s="3"/>
    </row>
    <row r="2538" spans="1:1" x14ac:dyDescent="0.2">
      <c r="A2538" s="3"/>
    </row>
    <row r="2539" spans="1:1" x14ac:dyDescent="0.2">
      <c r="A2539" s="3"/>
    </row>
    <row r="2540" spans="1:1" x14ac:dyDescent="0.2">
      <c r="A2540" s="3"/>
    </row>
    <row r="2541" spans="1:1" x14ac:dyDescent="0.2">
      <c r="A2541" s="3"/>
    </row>
    <row r="2542" spans="1:1" x14ac:dyDescent="0.2">
      <c r="A2542" s="3"/>
    </row>
    <row r="2543" spans="1:1" x14ac:dyDescent="0.2">
      <c r="A2543" s="3"/>
    </row>
    <row r="2544" spans="1:1" x14ac:dyDescent="0.2">
      <c r="A2544" s="3"/>
    </row>
    <row r="2545" spans="1:1" x14ac:dyDescent="0.2">
      <c r="A2545" s="3"/>
    </row>
    <row r="2546" spans="1:1" x14ac:dyDescent="0.2">
      <c r="A2546" s="3"/>
    </row>
    <row r="2547" spans="1:1" x14ac:dyDescent="0.2">
      <c r="A2547" s="3"/>
    </row>
    <row r="2548" spans="1:1" x14ac:dyDescent="0.2">
      <c r="A2548" s="3"/>
    </row>
    <row r="2549" spans="1:1" x14ac:dyDescent="0.2">
      <c r="A2549" s="3"/>
    </row>
    <row r="2550" spans="1:1" x14ac:dyDescent="0.2">
      <c r="A2550" s="3"/>
    </row>
    <row r="2551" spans="1:1" x14ac:dyDescent="0.2">
      <c r="A2551" s="3"/>
    </row>
    <row r="2552" spans="1:1" x14ac:dyDescent="0.2">
      <c r="A2552" s="3"/>
    </row>
    <row r="2553" spans="1:1" x14ac:dyDescent="0.2">
      <c r="A2553" s="3"/>
    </row>
    <row r="2554" spans="1:1" x14ac:dyDescent="0.2">
      <c r="A2554" s="3"/>
    </row>
    <row r="2555" spans="1:1" x14ac:dyDescent="0.2">
      <c r="A2555" s="3"/>
    </row>
    <row r="2556" spans="1:1" x14ac:dyDescent="0.2">
      <c r="A2556" s="3"/>
    </row>
    <row r="2557" spans="1:1" x14ac:dyDescent="0.2">
      <c r="A2557" s="3"/>
    </row>
    <row r="2558" spans="1:1" x14ac:dyDescent="0.2">
      <c r="A2558" s="3"/>
    </row>
    <row r="2559" spans="1:1" x14ac:dyDescent="0.2">
      <c r="A2559" s="3"/>
    </row>
    <row r="2560" spans="1:1" x14ac:dyDescent="0.2">
      <c r="A2560" s="3"/>
    </row>
    <row r="2561" spans="1:1" x14ac:dyDescent="0.2">
      <c r="A2561" s="3"/>
    </row>
    <row r="2562" spans="1:1" x14ac:dyDescent="0.2">
      <c r="A2562" s="3"/>
    </row>
    <row r="2563" spans="1:1" x14ac:dyDescent="0.2">
      <c r="A2563" s="3"/>
    </row>
    <row r="2564" spans="1:1" x14ac:dyDescent="0.2">
      <c r="A2564" s="3"/>
    </row>
    <row r="2565" spans="1:1" x14ac:dyDescent="0.2">
      <c r="A2565" s="3"/>
    </row>
    <row r="2566" spans="1:1" x14ac:dyDescent="0.2">
      <c r="A2566" s="3"/>
    </row>
    <row r="2567" spans="1:1" x14ac:dyDescent="0.2">
      <c r="A2567" s="3"/>
    </row>
    <row r="2568" spans="1:1" x14ac:dyDescent="0.2">
      <c r="A2568" s="3"/>
    </row>
    <row r="2569" spans="1:1" x14ac:dyDescent="0.2">
      <c r="A2569" s="3"/>
    </row>
    <row r="2570" spans="1:1" x14ac:dyDescent="0.2">
      <c r="A2570" s="3"/>
    </row>
    <row r="2571" spans="1:1" x14ac:dyDescent="0.2">
      <c r="A2571" s="3"/>
    </row>
    <row r="2572" spans="1:1" x14ac:dyDescent="0.2">
      <c r="A2572" s="3"/>
    </row>
    <row r="2573" spans="1:1" x14ac:dyDescent="0.2">
      <c r="A2573" s="3"/>
    </row>
    <row r="2574" spans="1:1" x14ac:dyDescent="0.2">
      <c r="A2574" s="3"/>
    </row>
    <row r="2575" spans="1:1" x14ac:dyDescent="0.2">
      <c r="A2575" s="3"/>
    </row>
    <row r="2576" spans="1:1" x14ac:dyDescent="0.2">
      <c r="A2576" s="3"/>
    </row>
    <row r="2577" spans="1:1" x14ac:dyDescent="0.2">
      <c r="A2577" s="3"/>
    </row>
    <row r="2578" spans="1:1" x14ac:dyDescent="0.2">
      <c r="A2578" s="3"/>
    </row>
    <row r="2579" spans="1:1" x14ac:dyDescent="0.2">
      <c r="A2579" s="3"/>
    </row>
    <row r="2580" spans="1:1" x14ac:dyDescent="0.2">
      <c r="A2580" s="3"/>
    </row>
    <row r="2581" spans="1:1" x14ac:dyDescent="0.2">
      <c r="A2581" s="3"/>
    </row>
    <row r="2582" spans="1:1" x14ac:dyDescent="0.2">
      <c r="A2582" s="3"/>
    </row>
    <row r="2583" spans="1:1" x14ac:dyDescent="0.2">
      <c r="A2583" s="3"/>
    </row>
    <row r="2584" spans="1:1" x14ac:dyDescent="0.2">
      <c r="A2584" s="3"/>
    </row>
    <row r="2585" spans="1:1" x14ac:dyDescent="0.2">
      <c r="A2585" s="3"/>
    </row>
    <row r="2586" spans="1:1" x14ac:dyDescent="0.2">
      <c r="A2586" s="3"/>
    </row>
    <row r="2587" spans="1:1" x14ac:dyDescent="0.2">
      <c r="A2587" s="3"/>
    </row>
    <row r="2588" spans="1:1" x14ac:dyDescent="0.2">
      <c r="A2588" s="3"/>
    </row>
    <row r="2589" spans="1:1" x14ac:dyDescent="0.2">
      <c r="A2589" s="3"/>
    </row>
    <row r="2590" spans="1:1" x14ac:dyDescent="0.2">
      <c r="A2590" s="3"/>
    </row>
    <row r="2591" spans="1:1" x14ac:dyDescent="0.2">
      <c r="A2591" s="3"/>
    </row>
    <row r="2592" spans="1:1" x14ac:dyDescent="0.2">
      <c r="A2592" s="3"/>
    </row>
    <row r="2593" spans="1:1" x14ac:dyDescent="0.2">
      <c r="A2593" s="3"/>
    </row>
    <row r="2594" spans="1:1" x14ac:dyDescent="0.2">
      <c r="A2594" s="3"/>
    </row>
    <row r="2595" spans="1:1" x14ac:dyDescent="0.2">
      <c r="A2595" s="3"/>
    </row>
    <row r="2596" spans="1:1" x14ac:dyDescent="0.2">
      <c r="A2596" s="3"/>
    </row>
    <row r="2597" spans="1:1" x14ac:dyDescent="0.2">
      <c r="A2597" s="3"/>
    </row>
    <row r="2598" spans="1:1" x14ac:dyDescent="0.2">
      <c r="A2598" s="3"/>
    </row>
    <row r="2599" spans="1:1" x14ac:dyDescent="0.2">
      <c r="A2599" s="3"/>
    </row>
    <row r="2600" spans="1:1" x14ac:dyDescent="0.2">
      <c r="A2600" s="3"/>
    </row>
    <row r="2601" spans="1:1" x14ac:dyDescent="0.2">
      <c r="A2601" s="3"/>
    </row>
    <row r="2602" spans="1:1" x14ac:dyDescent="0.2">
      <c r="A2602" s="3"/>
    </row>
    <row r="2603" spans="1:1" x14ac:dyDescent="0.2">
      <c r="A2603" s="3"/>
    </row>
    <row r="2604" spans="1:1" x14ac:dyDescent="0.2">
      <c r="A2604" s="3"/>
    </row>
    <row r="2605" spans="1:1" x14ac:dyDescent="0.2">
      <c r="A2605" s="3"/>
    </row>
    <row r="2606" spans="1:1" x14ac:dyDescent="0.2">
      <c r="A2606" s="3"/>
    </row>
    <row r="2607" spans="1:1" x14ac:dyDescent="0.2">
      <c r="A2607" s="3"/>
    </row>
    <row r="2608" spans="1:1" x14ac:dyDescent="0.2">
      <c r="A2608" s="3"/>
    </row>
    <row r="2609" spans="1:1" x14ac:dyDescent="0.2">
      <c r="A2609" s="3"/>
    </row>
    <row r="2610" spans="1:1" x14ac:dyDescent="0.2">
      <c r="A2610" s="3"/>
    </row>
    <row r="2611" spans="1:1" x14ac:dyDescent="0.2">
      <c r="A2611" s="3"/>
    </row>
    <row r="2612" spans="1:1" x14ac:dyDescent="0.2">
      <c r="A2612" s="3"/>
    </row>
    <row r="2613" spans="1:1" x14ac:dyDescent="0.2">
      <c r="A2613" s="3"/>
    </row>
    <row r="2614" spans="1:1" x14ac:dyDescent="0.2">
      <c r="A2614" s="3"/>
    </row>
    <row r="2615" spans="1:1" x14ac:dyDescent="0.2">
      <c r="A2615" s="3"/>
    </row>
    <row r="2616" spans="1:1" x14ac:dyDescent="0.2">
      <c r="A2616" s="3"/>
    </row>
    <row r="2617" spans="1:1" x14ac:dyDescent="0.2">
      <c r="A2617" s="3"/>
    </row>
    <row r="2618" spans="1:1" x14ac:dyDescent="0.2">
      <c r="A2618" s="3"/>
    </row>
    <row r="2619" spans="1:1" x14ac:dyDescent="0.2">
      <c r="A2619" s="3"/>
    </row>
    <row r="2620" spans="1:1" x14ac:dyDescent="0.2">
      <c r="A2620" s="3"/>
    </row>
    <row r="2621" spans="1:1" x14ac:dyDescent="0.2">
      <c r="A2621" s="3"/>
    </row>
    <row r="2622" spans="1:1" x14ac:dyDescent="0.2">
      <c r="A2622" s="3"/>
    </row>
    <row r="2623" spans="1:1" x14ac:dyDescent="0.2">
      <c r="A2623" s="3"/>
    </row>
    <row r="2624" spans="1:1" x14ac:dyDescent="0.2">
      <c r="A2624" s="3"/>
    </row>
    <row r="2625" spans="1:1" x14ac:dyDescent="0.2">
      <c r="A2625" s="3"/>
    </row>
    <row r="2626" spans="1:1" x14ac:dyDescent="0.2">
      <c r="A2626" s="3"/>
    </row>
    <row r="2627" spans="1:1" x14ac:dyDescent="0.2">
      <c r="A2627" s="3"/>
    </row>
    <row r="2628" spans="1:1" x14ac:dyDescent="0.2">
      <c r="A2628" s="3"/>
    </row>
    <row r="2629" spans="1:1" x14ac:dyDescent="0.2">
      <c r="A2629" s="3"/>
    </row>
    <row r="2630" spans="1:1" x14ac:dyDescent="0.2">
      <c r="A2630" s="3"/>
    </row>
    <row r="2631" spans="1:1" x14ac:dyDescent="0.2">
      <c r="A2631" s="3"/>
    </row>
    <row r="2632" spans="1:1" x14ac:dyDescent="0.2">
      <c r="A2632" s="3"/>
    </row>
    <row r="2633" spans="1:1" x14ac:dyDescent="0.2">
      <c r="A2633" s="3"/>
    </row>
    <row r="2634" spans="1:1" x14ac:dyDescent="0.2">
      <c r="A2634" s="3"/>
    </row>
    <row r="2635" spans="1:1" x14ac:dyDescent="0.2">
      <c r="A2635" s="3"/>
    </row>
    <row r="2636" spans="1:1" x14ac:dyDescent="0.2">
      <c r="A2636" s="3"/>
    </row>
    <row r="2637" spans="1:1" x14ac:dyDescent="0.2">
      <c r="A2637" s="3"/>
    </row>
    <row r="2638" spans="1:1" x14ac:dyDescent="0.2">
      <c r="A2638" s="3"/>
    </row>
    <row r="2639" spans="1:1" x14ac:dyDescent="0.2">
      <c r="A2639" s="3"/>
    </row>
    <row r="2640" spans="1:1" x14ac:dyDescent="0.2">
      <c r="A2640" s="3"/>
    </row>
    <row r="2641" spans="1:1" x14ac:dyDescent="0.2">
      <c r="A2641" s="3"/>
    </row>
    <row r="2642" spans="1:1" x14ac:dyDescent="0.2">
      <c r="A2642" s="3"/>
    </row>
    <row r="2643" spans="1:1" x14ac:dyDescent="0.2">
      <c r="A2643" s="3"/>
    </row>
    <row r="2644" spans="1:1" x14ac:dyDescent="0.2">
      <c r="A2644" s="3"/>
    </row>
    <row r="2645" spans="1:1" x14ac:dyDescent="0.2">
      <c r="A2645" s="3"/>
    </row>
    <row r="2646" spans="1:1" x14ac:dyDescent="0.2">
      <c r="A2646" s="3"/>
    </row>
    <row r="2647" spans="1:1" x14ac:dyDescent="0.2">
      <c r="A2647" s="3"/>
    </row>
    <row r="2648" spans="1:1" x14ac:dyDescent="0.2">
      <c r="A2648" s="3"/>
    </row>
    <row r="2649" spans="1:1" x14ac:dyDescent="0.2">
      <c r="A2649" s="3"/>
    </row>
    <row r="2650" spans="1:1" x14ac:dyDescent="0.2">
      <c r="A2650" s="3"/>
    </row>
    <row r="2651" spans="1:1" x14ac:dyDescent="0.2">
      <c r="A2651" s="3"/>
    </row>
    <row r="2652" spans="1:1" x14ac:dyDescent="0.2">
      <c r="A2652" s="3"/>
    </row>
    <row r="2653" spans="1:1" x14ac:dyDescent="0.2">
      <c r="A2653" s="3"/>
    </row>
    <row r="2654" spans="1:1" x14ac:dyDescent="0.2">
      <c r="A2654" s="3"/>
    </row>
    <row r="2655" spans="1:1" x14ac:dyDescent="0.2">
      <c r="A2655" s="3"/>
    </row>
    <row r="2656" spans="1:1" x14ac:dyDescent="0.2">
      <c r="A2656" s="3"/>
    </row>
    <row r="2657" spans="1:1" x14ac:dyDescent="0.2">
      <c r="A2657" s="3"/>
    </row>
    <row r="2658" spans="1:1" x14ac:dyDescent="0.2">
      <c r="A2658" s="3"/>
    </row>
    <row r="2659" spans="1:1" x14ac:dyDescent="0.2">
      <c r="A2659" s="3"/>
    </row>
    <row r="2660" spans="1:1" x14ac:dyDescent="0.2">
      <c r="A2660" s="3"/>
    </row>
    <row r="2661" spans="1:1" x14ac:dyDescent="0.2">
      <c r="A2661" s="3"/>
    </row>
    <row r="2662" spans="1:1" x14ac:dyDescent="0.2">
      <c r="A2662" s="3"/>
    </row>
    <row r="2663" spans="1:1" x14ac:dyDescent="0.2">
      <c r="A2663" s="3"/>
    </row>
    <row r="2664" spans="1:1" x14ac:dyDescent="0.2">
      <c r="A2664" s="3"/>
    </row>
    <row r="2665" spans="1:1" x14ac:dyDescent="0.2">
      <c r="A2665" s="3"/>
    </row>
    <row r="2666" spans="1:1" x14ac:dyDescent="0.2">
      <c r="A2666" s="3"/>
    </row>
    <row r="2667" spans="1:1" x14ac:dyDescent="0.2">
      <c r="A2667" s="3"/>
    </row>
    <row r="2668" spans="1:1" x14ac:dyDescent="0.2">
      <c r="A2668" s="3"/>
    </row>
    <row r="2669" spans="1:1" x14ac:dyDescent="0.2">
      <c r="A2669" s="3"/>
    </row>
    <row r="2670" spans="1:1" x14ac:dyDescent="0.2">
      <c r="A2670" s="3"/>
    </row>
    <row r="2671" spans="1:1" x14ac:dyDescent="0.2">
      <c r="A2671" s="3"/>
    </row>
    <row r="2672" spans="1:1" x14ac:dyDescent="0.2">
      <c r="A2672" s="3"/>
    </row>
    <row r="2673" spans="1:1" x14ac:dyDescent="0.2">
      <c r="A2673" s="3"/>
    </row>
    <row r="2674" spans="1:1" x14ac:dyDescent="0.2">
      <c r="A2674" s="3"/>
    </row>
    <row r="2675" spans="1:1" x14ac:dyDescent="0.2">
      <c r="A2675" s="3"/>
    </row>
    <row r="2676" spans="1:1" x14ac:dyDescent="0.2">
      <c r="A2676" s="3"/>
    </row>
    <row r="2677" spans="1:1" x14ac:dyDescent="0.2">
      <c r="A2677" s="3"/>
    </row>
    <row r="2678" spans="1:1" x14ac:dyDescent="0.2">
      <c r="A2678" s="3"/>
    </row>
    <row r="2679" spans="1:1" x14ac:dyDescent="0.2">
      <c r="A2679" s="3"/>
    </row>
    <row r="2680" spans="1:1" x14ac:dyDescent="0.2">
      <c r="A2680" s="3"/>
    </row>
    <row r="2681" spans="1:1" x14ac:dyDescent="0.2">
      <c r="A2681" s="3"/>
    </row>
    <row r="2682" spans="1:1" x14ac:dyDescent="0.2">
      <c r="A2682" s="3"/>
    </row>
    <row r="2683" spans="1:1" x14ac:dyDescent="0.2">
      <c r="A2683" s="3"/>
    </row>
    <row r="2684" spans="1:1" x14ac:dyDescent="0.2">
      <c r="A2684" s="3"/>
    </row>
    <row r="2685" spans="1:1" x14ac:dyDescent="0.2">
      <c r="A2685" s="3"/>
    </row>
    <row r="2686" spans="1:1" x14ac:dyDescent="0.2">
      <c r="A2686" s="3"/>
    </row>
    <row r="2687" spans="1:1" x14ac:dyDescent="0.2">
      <c r="A2687" s="3"/>
    </row>
    <row r="2688" spans="1:1" x14ac:dyDescent="0.2">
      <c r="A2688" s="3"/>
    </row>
    <row r="2689" spans="1:1" x14ac:dyDescent="0.2">
      <c r="A2689" s="3"/>
    </row>
    <row r="2690" spans="1:1" x14ac:dyDescent="0.2">
      <c r="A2690" s="3"/>
    </row>
    <row r="2691" spans="1:1" x14ac:dyDescent="0.2">
      <c r="A2691" s="3"/>
    </row>
    <row r="2692" spans="1:1" x14ac:dyDescent="0.2">
      <c r="A2692" s="3"/>
    </row>
    <row r="2693" spans="1:1" x14ac:dyDescent="0.2">
      <c r="A2693" s="3"/>
    </row>
    <row r="2694" spans="1:1" x14ac:dyDescent="0.2">
      <c r="A2694" s="3"/>
    </row>
    <row r="2695" spans="1:1" x14ac:dyDescent="0.2">
      <c r="A2695" s="3"/>
    </row>
    <row r="2696" spans="1:1" x14ac:dyDescent="0.2">
      <c r="A2696" s="3"/>
    </row>
    <row r="2697" spans="1:1" x14ac:dyDescent="0.2">
      <c r="A2697" s="3"/>
    </row>
    <row r="2698" spans="1:1" x14ac:dyDescent="0.2">
      <c r="A2698" s="3"/>
    </row>
    <row r="2699" spans="1:1" x14ac:dyDescent="0.2">
      <c r="A2699" s="3"/>
    </row>
    <row r="2700" spans="1:1" x14ac:dyDescent="0.2">
      <c r="A2700" s="3"/>
    </row>
    <row r="2701" spans="1:1" x14ac:dyDescent="0.2">
      <c r="A2701" s="3"/>
    </row>
    <row r="2702" spans="1:1" x14ac:dyDescent="0.2">
      <c r="A2702" s="3"/>
    </row>
    <row r="2703" spans="1:1" x14ac:dyDescent="0.2">
      <c r="A2703" s="3"/>
    </row>
    <row r="2704" spans="1:1" x14ac:dyDescent="0.2">
      <c r="A2704" s="3"/>
    </row>
    <row r="2705" spans="1:1" x14ac:dyDescent="0.2">
      <c r="A2705" s="3"/>
    </row>
    <row r="2706" spans="1:1" x14ac:dyDescent="0.2">
      <c r="A2706" s="3"/>
    </row>
    <row r="2707" spans="1:1" x14ac:dyDescent="0.2">
      <c r="A2707" s="3"/>
    </row>
    <row r="2708" spans="1:1" x14ac:dyDescent="0.2">
      <c r="A2708" s="3"/>
    </row>
    <row r="2709" spans="1:1" x14ac:dyDescent="0.2">
      <c r="A2709" s="3"/>
    </row>
    <row r="2710" spans="1:1" x14ac:dyDescent="0.2">
      <c r="A2710" s="3"/>
    </row>
    <row r="2711" spans="1:1" x14ac:dyDescent="0.2">
      <c r="A2711" s="3"/>
    </row>
    <row r="2712" spans="1:1" x14ac:dyDescent="0.2">
      <c r="A2712" s="3"/>
    </row>
    <row r="2713" spans="1:1" x14ac:dyDescent="0.2">
      <c r="A2713" s="3"/>
    </row>
    <row r="2714" spans="1:1" x14ac:dyDescent="0.2">
      <c r="A2714" s="3"/>
    </row>
    <row r="2715" spans="1:1" x14ac:dyDescent="0.2">
      <c r="A2715" s="3"/>
    </row>
    <row r="2716" spans="1:1" x14ac:dyDescent="0.2">
      <c r="A2716" s="3"/>
    </row>
    <row r="2717" spans="1:1" x14ac:dyDescent="0.2">
      <c r="A2717" s="3"/>
    </row>
    <row r="2718" spans="1:1" x14ac:dyDescent="0.2">
      <c r="A2718" s="3"/>
    </row>
    <row r="2719" spans="1:1" x14ac:dyDescent="0.2">
      <c r="A2719" s="3"/>
    </row>
    <row r="2720" spans="1:1" x14ac:dyDescent="0.2">
      <c r="A2720" s="3"/>
    </row>
    <row r="2721" spans="1:1" x14ac:dyDescent="0.2">
      <c r="A2721" s="3"/>
    </row>
    <row r="2722" spans="1:1" x14ac:dyDescent="0.2">
      <c r="A2722" s="3"/>
    </row>
    <row r="2723" spans="1:1" x14ac:dyDescent="0.2">
      <c r="A2723" s="3"/>
    </row>
    <row r="2724" spans="1:1" x14ac:dyDescent="0.2">
      <c r="A2724" s="3"/>
    </row>
    <row r="2725" spans="1:1" x14ac:dyDescent="0.2">
      <c r="A2725" s="3"/>
    </row>
    <row r="2726" spans="1:1" x14ac:dyDescent="0.2">
      <c r="A2726" s="3"/>
    </row>
    <row r="2727" spans="1:1" x14ac:dyDescent="0.2">
      <c r="A2727" s="3"/>
    </row>
    <row r="2728" spans="1:1" x14ac:dyDescent="0.2">
      <c r="A2728" s="3"/>
    </row>
    <row r="2729" spans="1:1" x14ac:dyDescent="0.2">
      <c r="A2729" s="3"/>
    </row>
    <row r="2730" spans="1:1" x14ac:dyDescent="0.2">
      <c r="A2730" s="3"/>
    </row>
    <row r="2731" spans="1:1" x14ac:dyDescent="0.2">
      <c r="A2731" s="3"/>
    </row>
    <row r="2732" spans="1:1" x14ac:dyDescent="0.2">
      <c r="A2732" s="3"/>
    </row>
    <row r="2733" spans="1:1" x14ac:dyDescent="0.2">
      <c r="A2733" s="3"/>
    </row>
    <row r="2734" spans="1:1" x14ac:dyDescent="0.2">
      <c r="A2734" s="3"/>
    </row>
    <row r="2735" spans="1:1" x14ac:dyDescent="0.2">
      <c r="A2735" s="3"/>
    </row>
    <row r="2736" spans="1:1" x14ac:dyDescent="0.2">
      <c r="A2736" s="3"/>
    </row>
    <row r="2737" spans="1:1" x14ac:dyDescent="0.2">
      <c r="A2737" s="3"/>
    </row>
    <row r="2738" spans="1:1" x14ac:dyDescent="0.2">
      <c r="A2738" s="3"/>
    </row>
    <row r="2739" spans="1:1" x14ac:dyDescent="0.2">
      <c r="A2739" s="3"/>
    </row>
    <row r="2740" spans="1:1" x14ac:dyDescent="0.2">
      <c r="A2740" s="3"/>
    </row>
    <row r="2741" spans="1:1" x14ac:dyDescent="0.2">
      <c r="A2741" s="3"/>
    </row>
    <row r="2742" spans="1:1" x14ac:dyDescent="0.2">
      <c r="A2742" s="3"/>
    </row>
    <row r="2743" spans="1:1" x14ac:dyDescent="0.2">
      <c r="A2743" s="3"/>
    </row>
    <row r="2744" spans="1:1" x14ac:dyDescent="0.2">
      <c r="A2744" s="3"/>
    </row>
    <row r="2745" spans="1:1" x14ac:dyDescent="0.2">
      <c r="A2745" s="3"/>
    </row>
    <row r="2746" spans="1:1" x14ac:dyDescent="0.2">
      <c r="A2746" s="3"/>
    </row>
    <row r="2747" spans="1:1" x14ac:dyDescent="0.2">
      <c r="A2747" s="3"/>
    </row>
    <row r="2748" spans="1:1" x14ac:dyDescent="0.2">
      <c r="A2748" s="3"/>
    </row>
    <row r="2749" spans="1:1" x14ac:dyDescent="0.2">
      <c r="A2749" s="3"/>
    </row>
    <row r="2750" spans="1:1" x14ac:dyDescent="0.2">
      <c r="A2750" s="3"/>
    </row>
    <row r="2751" spans="1:1" x14ac:dyDescent="0.2">
      <c r="A2751" s="3"/>
    </row>
    <row r="2752" spans="1:1" x14ac:dyDescent="0.2">
      <c r="A2752" s="3"/>
    </row>
    <row r="2753" spans="1:1" x14ac:dyDescent="0.2">
      <c r="A2753" s="3"/>
    </row>
    <row r="2754" spans="1:1" x14ac:dyDescent="0.2">
      <c r="A2754" s="3"/>
    </row>
    <row r="2755" spans="1:1" x14ac:dyDescent="0.2">
      <c r="A2755" s="3"/>
    </row>
    <row r="2756" spans="1:1" x14ac:dyDescent="0.2">
      <c r="A2756" s="3"/>
    </row>
    <row r="2757" spans="1:1" x14ac:dyDescent="0.2">
      <c r="A2757" s="3"/>
    </row>
    <row r="2758" spans="1:1" x14ac:dyDescent="0.2">
      <c r="A2758" s="3"/>
    </row>
    <row r="2759" spans="1:1" x14ac:dyDescent="0.2">
      <c r="A2759" s="3"/>
    </row>
    <row r="2760" spans="1:1" x14ac:dyDescent="0.2">
      <c r="A2760" s="3"/>
    </row>
    <row r="2761" spans="1:1" x14ac:dyDescent="0.2">
      <c r="A2761" s="3"/>
    </row>
    <row r="2762" spans="1:1" x14ac:dyDescent="0.2">
      <c r="A2762" s="3"/>
    </row>
    <row r="2763" spans="1:1" x14ac:dyDescent="0.2">
      <c r="A2763" s="3"/>
    </row>
    <row r="2764" spans="1:1" x14ac:dyDescent="0.2">
      <c r="A2764" s="3"/>
    </row>
    <row r="2765" spans="1:1" x14ac:dyDescent="0.2">
      <c r="A2765" s="3"/>
    </row>
    <row r="2766" spans="1:1" x14ac:dyDescent="0.2">
      <c r="A2766" s="3"/>
    </row>
    <row r="2767" spans="1:1" x14ac:dyDescent="0.2">
      <c r="A2767" s="3"/>
    </row>
    <row r="2768" spans="1:1" x14ac:dyDescent="0.2">
      <c r="A2768" s="3"/>
    </row>
    <row r="2769" spans="1:1" x14ac:dyDescent="0.2">
      <c r="A2769" s="3"/>
    </row>
    <row r="2770" spans="1:1" x14ac:dyDescent="0.2">
      <c r="A2770" s="3"/>
    </row>
    <row r="2771" spans="1:1" x14ac:dyDescent="0.2">
      <c r="A2771" s="3"/>
    </row>
    <row r="2772" spans="1:1" x14ac:dyDescent="0.2">
      <c r="A2772" s="3"/>
    </row>
    <row r="2773" spans="1:1" x14ac:dyDescent="0.2">
      <c r="A2773" s="3"/>
    </row>
    <row r="2774" spans="1:1" x14ac:dyDescent="0.2">
      <c r="A2774" s="3"/>
    </row>
    <row r="2775" spans="1:1" x14ac:dyDescent="0.2">
      <c r="A2775" s="3"/>
    </row>
    <row r="2776" spans="1:1" x14ac:dyDescent="0.2">
      <c r="A2776" s="3"/>
    </row>
    <row r="2777" spans="1:1" x14ac:dyDescent="0.2">
      <c r="A2777" s="3"/>
    </row>
    <row r="2778" spans="1:1" x14ac:dyDescent="0.2">
      <c r="A2778" s="3"/>
    </row>
    <row r="2779" spans="1:1" x14ac:dyDescent="0.2">
      <c r="A2779" s="3"/>
    </row>
    <row r="2780" spans="1:1" x14ac:dyDescent="0.2">
      <c r="A2780" s="3"/>
    </row>
    <row r="2781" spans="1:1" x14ac:dyDescent="0.2">
      <c r="A2781" s="3"/>
    </row>
    <row r="2782" spans="1:1" x14ac:dyDescent="0.2">
      <c r="A2782" s="3"/>
    </row>
    <row r="2783" spans="1:1" x14ac:dyDescent="0.2">
      <c r="A2783" s="3"/>
    </row>
    <row r="2784" spans="1:1" x14ac:dyDescent="0.2">
      <c r="A2784" s="3"/>
    </row>
    <row r="2785" spans="1:1" x14ac:dyDescent="0.2">
      <c r="A2785" s="3"/>
    </row>
    <row r="2786" spans="1:1" x14ac:dyDescent="0.2">
      <c r="A2786" s="3"/>
    </row>
    <row r="2787" spans="1:1" x14ac:dyDescent="0.2">
      <c r="A2787" s="3"/>
    </row>
    <row r="2788" spans="1:1" x14ac:dyDescent="0.2">
      <c r="A2788" s="3"/>
    </row>
    <row r="2789" spans="1:1" x14ac:dyDescent="0.2">
      <c r="A2789" s="3"/>
    </row>
    <row r="2790" spans="1:1" x14ac:dyDescent="0.2">
      <c r="A2790" s="3"/>
    </row>
    <row r="2791" spans="1:1" x14ac:dyDescent="0.2">
      <c r="A2791" s="3"/>
    </row>
    <row r="2792" spans="1:1" x14ac:dyDescent="0.2">
      <c r="A2792" s="3"/>
    </row>
    <row r="2793" spans="1:1" x14ac:dyDescent="0.2">
      <c r="A2793" s="3"/>
    </row>
    <row r="2794" spans="1:1" x14ac:dyDescent="0.2">
      <c r="A2794" s="3"/>
    </row>
    <row r="2795" spans="1:1" x14ac:dyDescent="0.2">
      <c r="A2795" s="3"/>
    </row>
    <row r="2796" spans="1:1" x14ac:dyDescent="0.2">
      <c r="A2796" s="3"/>
    </row>
    <row r="2797" spans="1:1" x14ac:dyDescent="0.2">
      <c r="A2797" s="3"/>
    </row>
    <row r="2798" spans="1:1" x14ac:dyDescent="0.2">
      <c r="A2798" s="3"/>
    </row>
    <row r="2799" spans="1:1" x14ac:dyDescent="0.2">
      <c r="A2799" s="3"/>
    </row>
    <row r="2800" spans="1:1" x14ac:dyDescent="0.2">
      <c r="A2800" s="3"/>
    </row>
    <row r="2801" spans="1:1" x14ac:dyDescent="0.2">
      <c r="A2801" s="3"/>
    </row>
    <row r="2802" spans="1:1" x14ac:dyDescent="0.2">
      <c r="A2802" s="3"/>
    </row>
    <row r="2803" spans="1:1" x14ac:dyDescent="0.2">
      <c r="A2803" s="3"/>
    </row>
    <row r="2804" spans="1:1" x14ac:dyDescent="0.2">
      <c r="A2804" s="3"/>
    </row>
    <row r="2805" spans="1:1" x14ac:dyDescent="0.2">
      <c r="A2805" s="3"/>
    </row>
    <row r="2806" spans="1:1" x14ac:dyDescent="0.2">
      <c r="A2806" s="3"/>
    </row>
    <row r="2807" spans="1:1" x14ac:dyDescent="0.2">
      <c r="A2807" s="3"/>
    </row>
    <row r="2808" spans="1:1" x14ac:dyDescent="0.2">
      <c r="A2808" s="3"/>
    </row>
    <row r="2809" spans="1:1" x14ac:dyDescent="0.2">
      <c r="A2809" s="3"/>
    </row>
    <row r="2810" spans="1:1" x14ac:dyDescent="0.2">
      <c r="A2810" s="3"/>
    </row>
    <row r="2811" spans="1:1" x14ac:dyDescent="0.2">
      <c r="A2811" s="3"/>
    </row>
    <row r="2812" spans="1:1" x14ac:dyDescent="0.2">
      <c r="A2812" s="3"/>
    </row>
    <row r="2813" spans="1:1" x14ac:dyDescent="0.2">
      <c r="A2813" s="3"/>
    </row>
    <row r="2814" spans="1:1" x14ac:dyDescent="0.2">
      <c r="A2814" s="3"/>
    </row>
    <row r="2815" spans="1:1" x14ac:dyDescent="0.2">
      <c r="A2815" s="3"/>
    </row>
    <row r="2816" spans="1:1" x14ac:dyDescent="0.2">
      <c r="A2816" s="3"/>
    </row>
    <row r="2817" spans="1:1" x14ac:dyDescent="0.2">
      <c r="A2817" s="3"/>
    </row>
    <row r="2818" spans="1:1" x14ac:dyDescent="0.2">
      <c r="A2818" s="3"/>
    </row>
    <row r="2819" spans="1:1" x14ac:dyDescent="0.2">
      <c r="A2819" s="3"/>
    </row>
    <row r="2820" spans="1:1" x14ac:dyDescent="0.2">
      <c r="A2820" s="3"/>
    </row>
    <row r="2821" spans="1:1" x14ac:dyDescent="0.2">
      <c r="A2821" s="3"/>
    </row>
    <row r="2822" spans="1:1" x14ac:dyDescent="0.2">
      <c r="A2822" s="3"/>
    </row>
    <row r="2823" spans="1:1" x14ac:dyDescent="0.2">
      <c r="A2823" s="3"/>
    </row>
    <row r="2824" spans="1:1" x14ac:dyDescent="0.2">
      <c r="A2824" s="3"/>
    </row>
    <row r="2825" spans="1:1" x14ac:dyDescent="0.2">
      <c r="A2825" s="3"/>
    </row>
    <row r="2826" spans="1:1" x14ac:dyDescent="0.2">
      <c r="A2826" s="3"/>
    </row>
    <row r="2827" spans="1:1" x14ac:dyDescent="0.2">
      <c r="A2827" s="3"/>
    </row>
    <row r="2828" spans="1:1" x14ac:dyDescent="0.2">
      <c r="A2828" s="3"/>
    </row>
    <row r="2829" spans="1:1" x14ac:dyDescent="0.2">
      <c r="A2829" s="3"/>
    </row>
    <row r="2830" spans="1:1" x14ac:dyDescent="0.2">
      <c r="A2830" s="3"/>
    </row>
    <row r="2831" spans="1:1" x14ac:dyDescent="0.2">
      <c r="A2831" s="3"/>
    </row>
    <row r="2832" spans="1:1" x14ac:dyDescent="0.2">
      <c r="A2832" s="3"/>
    </row>
    <row r="2833" spans="1:1" x14ac:dyDescent="0.2">
      <c r="A2833" s="3"/>
    </row>
    <row r="2834" spans="1:1" x14ac:dyDescent="0.2">
      <c r="A2834" s="3"/>
    </row>
    <row r="2835" spans="1:1" x14ac:dyDescent="0.2">
      <c r="A2835" s="3"/>
    </row>
    <row r="2836" spans="1:1" x14ac:dyDescent="0.2">
      <c r="A2836" s="3"/>
    </row>
    <row r="2837" spans="1:1" x14ac:dyDescent="0.2">
      <c r="A2837" s="3"/>
    </row>
    <row r="2838" spans="1:1" x14ac:dyDescent="0.2">
      <c r="A2838" s="3"/>
    </row>
    <row r="2839" spans="1:1" x14ac:dyDescent="0.2">
      <c r="A2839" s="3"/>
    </row>
    <row r="2840" spans="1:1" x14ac:dyDescent="0.2">
      <c r="A2840" s="3"/>
    </row>
    <row r="2841" spans="1:1" x14ac:dyDescent="0.2">
      <c r="A2841" s="3"/>
    </row>
    <row r="2842" spans="1:1" x14ac:dyDescent="0.2">
      <c r="A2842" s="3"/>
    </row>
    <row r="2843" spans="1:1" x14ac:dyDescent="0.2">
      <c r="A2843" s="3"/>
    </row>
    <row r="2844" spans="1:1" x14ac:dyDescent="0.2">
      <c r="A2844" s="3"/>
    </row>
    <row r="2845" spans="1:1" x14ac:dyDescent="0.2">
      <c r="A2845" s="3"/>
    </row>
    <row r="2846" spans="1:1" x14ac:dyDescent="0.2">
      <c r="A2846" s="3"/>
    </row>
    <row r="2847" spans="1:1" x14ac:dyDescent="0.2">
      <c r="A2847" s="3"/>
    </row>
    <row r="2848" spans="1:1" x14ac:dyDescent="0.2">
      <c r="A2848" s="3"/>
    </row>
    <row r="2849" spans="1:1" x14ac:dyDescent="0.2">
      <c r="A2849" s="3"/>
    </row>
    <row r="2850" spans="1:1" x14ac:dyDescent="0.2">
      <c r="A2850" s="3"/>
    </row>
    <row r="2851" spans="1:1" x14ac:dyDescent="0.2">
      <c r="A2851" s="3"/>
    </row>
    <row r="2852" spans="1:1" x14ac:dyDescent="0.2">
      <c r="A2852" s="3"/>
    </row>
    <row r="2853" spans="1:1" x14ac:dyDescent="0.2">
      <c r="A2853" s="3"/>
    </row>
    <row r="2854" spans="1:1" x14ac:dyDescent="0.2">
      <c r="A2854" s="3"/>
    </row>
    <row r="2855" spans="1:1" x14ac:dyDescent="0.2">
      <c r="A2855" s="3"/>
    </row>
    <row r="2856" spans="1:1" x14ac:dyDescent="0.2">
      <c r="A2856" s="3"/>
    </row>
    <row r="2857" spans="1:1" x14ac:dyDescent="0.2">
      <c r="A2857" s="3"/>
    </row>
    <row r="2858" spans="1:1" x14ac:dyDescent="0.2">
      <c r="A2858" s="3"/>
    </row>
    <row r="2859" spans="1:1" x14ac:dyDescent="0.2">
      <c r="A2859" s="3"/>
    </row>
    <row r="2860" spans="1:1" x14ac:dyDescent="0.2">
      <c r="A2860" s="3"/>
    </row>
    <row r="2861" spans="1:1" x14ac:dyDescent="0.2">
      <c r="A2861" s="3"/>
    </row>
    <row r="2862" spans="1:1" x14ac:dyDescent="0.2">
      <c r="A2862" s="3"/>
    </row>
    <row r="2863" spans="1:1" x14ac:dyDescent="0.2">
      <c r="A2863" s="3"/>
    </row>
    <row r="2864" spans="1:1" x14ac:dyDescent="0.2">
      <c r="A2864" s="3"/>
    </row>
    <row r="2865" spans="1:1" x14ac:dyDescent="0.2">
      <c r="A2865" s="3"/>
    </row>
    <row r="2866" spans="1:1" x14ac:dyDescent="0.2">
      <c r="A2866" s="3"/>
    </row>
    <row r="2867" spans="1:1" x14ac:dyDescent="0.2">
      <c r="A2867" s="3"/>
    </row>
    <row r="2868" spans="1:1" x14ac:dyDescent="0.2">
      <c r="A2868" s="3"/>
    </row>
    <row r="2869" spans="1:1" x14ac:dyDescent="0.2">
      <c r="A2869" s="3"/>
    </row>
    <row r="2870" spans="1:1" x14ac:dyDescent="0.2">
      <c r="A2870" s="3"/>
    </row>
    <row r="2871" spans="1:1" x14ac:dyDescent="0.2">
      <c r="A2871" s="3"/>
    </row>
    <row r="2872" spans="1:1" x14ac:dyDescent="0.2">
      <c r="A2872" s="3"/>
    </row>
    <row r="2873" spans="1:1" x14ac:dyDescent="0.2">
      <c r="A2873" s="3"/>
    </row>
    <row r="2874" spans="1:1" x14ac:dyDescent="0.2">
      <c r="A2874" s="3"/>
    </row>
    <row r="2875" spans="1:1" x14ac:dyDescent="0.2">
      <c r="A2875" s="3"/>
    </row>
    <row r="2876" spans="1:1" x14ac:dyDescent="0.2">
      <c r="A2876" s="3"/>
    </row>
    <row r="2877" spans="1:1" x14ac:dyDescent="0.2">
      <c r="A2877" s="3"/>
    </row>
    <row r="2878" spans="1:1" x14ac:dyDescent="0.2">
      <c r="A2878" s="3"/>
    </row>
    <row r="2879" spans="1:1" x14ac:dyDescent="0.2">
      <c r="A2879" s="3"/>
    </row>
    <row r="2880" spans="1:1" x14ac:dyDescent="0.2">
      <c r="A2880" s="3"/>
    </row>
    <row r="2881" spans="1:1" x14ac:dyDescent="0.2">
      <c r="A2881" s="3"/>
    </row>
    <row r="2882" spans="1:1" x14ac:dyDescent="0.2">
      <c r="A2882" s="3"/>
    </row>
    <row r="2883" spans="1:1" x14ac:dyDescent="0.2">
      <c r="A2883" s="3"/>
    </row>
    <row r="2884" spans="1:1" x14ac:dyDescent="0.2">
      <c r="A2884" s="3"/>
    </row>
    <row r="2885" spans="1:1" x14ac:dyDescent="0.2">
      <c r="A2885" s="3"/>
    </row>
    <row r="2886" spans="1:1" x14ac:dyDescent="0.2">
      <c r="A2886" s="3"/>
    </row>
    <row r="2887" spans="1:1" x14ac:dyDescent="0.2">
      <c r="A2887" s="3"/>
    </row>
    <row r="2888" spans="1:1" x14ac:dyDescent="0.2">
      <c r="A2888" s="3"/>
    </row>
    <row r="2889" spans="1:1" x14ac:dyDescent="0.2">
      <c r="A2889" s="3"/>
    </row>
    <row r="2890" spans="1:1" x14ac:dyDescent="0.2">
      <c r="A2890" s="3"/>
    </row>
    <row r="2891" spans="1:1" x14ac:dyDescent="0.2">
      <c r="A2891" s="3"/>
    </row>
    <row r="2892" spans="1:1" x14ac:dyDescent="0.2">
      <c r="A2892" s="3"/>
    </row>
    <row r="2893" spans="1:1" x14ac:dyDescent="0.2">
      <c r="A2893" s="3"/>
    </row>
    <row r="2894" spans="1:1" x14ac:dyDescent="0.2">
      <c r="A2894" s="3"/>
    </row>
    <row r="2895" spans="1:1" x14ac:dyDescent="0.2">
      <c r="A2895" s="3"/>
    </row>
    <row r="2896" spans="1:1" x14ac:dyDescent="0.2">
      <c r="A2896" s="3"/>
    </row>
    <row r="2897" spans="1:1" x14ac:dyDescent="0.2">
      <c r="A2897" s="3"/>
    </row>
    <row r="2898" spans="1:1" x14ac:dyDescent="0.2">
      <c r="A2898" s="3"/>
    </row>
    <row r="2899" spans="1:1" x14ac:dyDescent="0.2">
      <c r="A2899" s="3"/>
    </row>
    <row r="2900" spans="1:1" x14ac:dyDescent="0.2">
      <c r="A2900" s="3"/>
    </row>
    <row r="2901" spans="1:1" x14ac:dyDescent="0.2">
      <c r="A2901" s="3"/>
    </row>
    <row r="2902" spans="1:1" x14ac:dyDescent="0.2">
      <c r="A2902" s="3"/>
    </row>
    <row r="2903" spans="1:1" x14ac:dyDescent="0.2">
      <c r="A2903" s="3"/>
    </row>
    <row r="2904" spans="1:1" x14ac:dyDescent="0.2">
      <c r="A2904" s="3"/>
    </row>
    <row r="2905" spans="1:1" x14ac:dyDescent="0.2">
      <c r="A2905" s="3"/>
    </row>
    <row r="2906" spans="1:1" x14ac:dyDescent="0.2">
      <c r="A2906" s="3"/>
    </row>
    <row r="2907" spans="1:1" x14ac:dyDescent="0.2">
      <c r="A2907" s="3"/>
    </row>
    <row r="2908" spans="1:1" x14ac:dyDescent="0.2">
      <c r="A2908" s="3"/>
    </row>
    <row r="2909" spans="1:1" x14ac:dyDescent="0.2">
      <c r="A2909" s="3"/>
    </row>
    <row r="2910" spans="1:1" x14ac:dyDescent="0.2">
      <c r="A2910" s="3"/>
    </row>
    <row r="2911" spans="1:1" x14ac:dyDescent="0.2">
      <c r="A2911" s="3"/>
    </row>
    <row r="2912" spans="1:1" x14ac:dyDescent="0.2">
      <c r="A2912" s="3"/>
    </row>
    <row r="2913" spans="1:1" x14ac:dyDescent="0.2">
      <c r="A2913" s="3"/>
    </row>
    <row r="2914" spans="1:1" x14ac:dyDescent="0.2">
      <c r="A2914" s="3"/>
    </row>
    <row r="2915" spans="1:1" x14ac:dyDescent="0.2">
      <c r="A2915" s="3"/>
    </row>
    <row r="2916" spans="1:1" x14ac:dyDescent="0.2">
      <c r="A2916" s="3"/>
    </row>
    <row r="2917" spans="1:1" x14ac:dyDescent="0.2">
      <c r="A2917" s="3"/>
    </row>
    <row r="2918" spans="1:1" x14ac:dyDescent="0.2">
      <c r="A2918" s="3"/>
    </row>
    <row r="2919" spans="1:1" x14ac:dyDescent="0.2">
      <c r="A2919" s="3"/>
    </row>
    <row r="2920" spans="1:1" x14ac:dyDescent="0.2">
      <c r="A2920" s="3"/>
    </row>
    <row r="2921" spans="1:1" x14ac:dyDescent="0.2">
      <c r="A2921" s="3"/>
    </row>
    <row r="2922" spans="1:1" x14ac:dyDescent="0.2">
      <c r="A2922" s="3"/>
    </row>
    <row r="2923" spans="1:1" x14ac:dyDescent="0.2">
      <c r="A2923" s="3"/>
    </row>
    <row r="2924" spans="1:1" x14ac:dyDescent="0.2">
      <c r="A2924" s="3"/>
    </row>
    <row r="2925" spans="1:1" x14ac:dyDescent="0.2">
      <c r="A2925" s="3"/>
    </row>
    <row r="2926" spans="1:1" x14ac:dyDescent="0.2">
      <c r="A2926" s="3"/>
    </row>
    <row r="2927" spans="1:1" x14ac:dyDescent="0.2">
      <c r="A2927" s="3"/>
    </row>
    <row r="2928" spans="1:1" x14ac:dyDescent="0.2">
      <c r="A2928" s="3"/>
    </row>
    <row r="2929" spans="1:1" x14ac:dyDescent="0.2">
      <c r="A2929" s="3"/>
    </row>
    <row r="2930" spans="1:1" x14ac:dyDescent="0.2">
      <c r="A2930" s="3"/>
    </row>
    <row r="2931" spans="1:1" x14ac:dyDescent="0.2">
      <c r="A2931" s="3"/>
    </row>
    <row r="2932" spans="1:1" x14ac:dyDescent="0.2">
      <c r="A2932" s="3"/>
    </row>
    <row r="2933" spans="1:1" x14ac:dyDescent="0.2">
      <c r="A2933" s="3"/>
    </row>
    <row r="2934" spans="1:1" x14ac:dyDescent="0.2">
      <c r="A2934" s="3"/>
    </row>
    <row r="2935" spans="1:1" x14ac:dyDescent="0.2">
      <c r="A2935" s="3"/>
    </row>
    <row r="2936" spans="1:1" x14ac:dyDescent="0.2">
      <c r="A2936" s="3"/>
    </row>
    <row r="2937" spans="1:1" x14ac:dyDescent="0.2">
      <c r="A2937" s="3"/>
    </row>
    <row r="2938" spans="1:1" x14ac:dyDescent="0.2">
      <c r="A2938" s="3"/>
    </row>
    <row r="2939" spans="1:1" x14ac:dyDescent="0.2">
      <c r="A2939" s="3"/>
    </row>
    <row r="2940" spans="1:1" x14ac:dyDescent="0.2">
      <c r="A2940" s="3"/>
    </row>
    <row r="2941" spans="1:1" x14ac:dyDescent="0.2">
      <c r="A2941" s="3"/>
    </row>
    <row r="2942" spans="1:1" x14ac:dyDescent="0.2">
      <c r="A2942" s="3"/>
    </row>
    <row r="2943" spans="1:1" x14ac:dyDescent="0.2">
      <c r="A2943" s="3"/>
    </row>
    <row r="2944" spans="1:1" x14ac:dyDescent="0.2">
      <c r="A2944" s="3"/>
    </row>
    <row r="2945" spans="1:1" x14ac:dyDescent="0.2">
      <c r="A2945" s="3"/>
    </row>
    <row r="2946" spans="1:1" x14ac:dyDescent="0.2">
      <c r="A2946" s="3"/>
    </row>
    <row r="2947" spans="1:1" x14ac:dyDescent="0.2">
      <c r="A2947" s="3"/>
    </row>
    <row r="2948" spans="1:1" x14ac:dyDescent="0.2">
      <c r="A2948" s="3"/>
    </row>
    <row r="2949" spans="1:1" x14ac:dyDescent="0.2">
      <c r="A2949" s="3"/>
    </row>
    <row r="2950" spans="1:1" x14ac:dyDescent="0.2">
      <c r="A2950" s="3"/>
    </row>
    <row r="2951" spans="1:1" x14ac:dyDescent="0.2">
      <c r="A2951" s="3"/>
    </row>
    <row r="2952" spans="1:1" x14ac:dyDescent="0.2">
      <c r="A2952" s="3"/>
    </row>
    <row r="2953" spans="1:1" x14ac:dyDescent="0.2">
      <c r="A2953" s="3"/>
    </row>
    <row r="2954" spans="1:1" x14ac:dyDescent="0.2">
      <c r="A2954" s="3"/>
    </row>
    <row r="2955" spans="1:1" x14ac:dyDescent="0.2">
      <c r="A2955" s="3"/>
    </row>
    <row r="2956" spans="1:1" x14ac:dyDescent="0.2">
      <c r="A2956" s="3"/>
    </row>
    <row r="2957" spans="1:1" x14ac:dyDescent="0.2">
      <c r="A2957" s="3"/>
    </row>
    <row r="2958" spans="1:1" x14ac:dyDescent="0.2">
      <c r="A2958" s="3"/>
    </row>
    <row r="2959" spans="1:1" x14ac:dyDescent="0.2">
      <c r="A2959" s="3"/>
    </row>
    <row r="2960" spans="1:1" x14ac:dyDescent="0.2">
      <c r="A2960" s="3"/>
    </row>
    <row r="2961" spans="1:1" x14ac:dyDescent="0.2">
      <c r="A2961" s="3"/>
    </row>
    <row r="2962" spans="1:1" x14ac:dyDescent="0.2">
      <c r="A2962" s="3"/>
    </row>
    <row r="2963" spans="1:1" x14ac:dyDescent="0.2">
      <c r="A2963" s="3"/>
    </row>
    <row r="2964" spans="1:1" x14ac:dyDescent="0.2">
      <c r="A2964" s="3"/>
    </row>
    <row r="2965" spans="1:1" x14ac:dyDescent="0.2">
      <c r="A2965" s="3"/>
    </row>
    <row r="2966" spans="1:1" x14ac:dyDescent="0.2">
      <c r="A2966" s="3"/>
    </row>
    <row r="2967" spans="1:1" x14ac:dyDescent="0.2">
      <c r="A2967" s="3"/>
    </row>
    <row r="2968" spans="1:1" x14ac:dyDescent="0.2">
      <c r="A2968" s="3"/>
    </row>
    <row r="2969" spans="1:1" x14ac:dyDescent="0.2">
      <c r="A2969" s="3"/>
    </row>
    <row r="2970" spans="1:1" x14ac:dyDescent="0.2">
      <c r="A2970" s="3"/>
    </row>
    <row r="2971" spans="1:1" x14ac:dyDescent="0.2">
      <c r="A2971" s="3"/>
    </row>
    <row r="2972" spans="1:1" x14ac:dyDescent="0.2">
      <c r="A2972" s="3"/>
    </row>
    <row r="2973" spans="1:1" x14ac:dyDescent="0.2">
      <c r="A2973" s="3"/>
    </row>
    <row r="2974" spans="1:1" x14ac:dyDescent="0.2">
      <c r="A2974" s="3"/>
    </row>
    <row r="2975" spans="1:1" x14ac:dyDescent="0.2">
      <c r="A2975" s="3"/>
    </row>
    <row r="2976" spans="1:1" x14ac:dyDescent="0.2">
      <c r="A2976" s="3"/>
    </row>
    <row r="2977" spans="1:1" x14ac:dyDescent="0.2">
      <c r="A2977" s="3"/>
    </row>
    <row r="2978" spans="1:1" x14ac:dyDescent="0.2">
      <c r="A2978" s="3"/>
    </row>
    <row r="2979" spans="1:1" x14ac:dyDescent="0.2">
      <c r="A2979" s="3"/>
    </row>
    <row r="2980" spans="1:1" x14ac:dyDescent="0.2">
      <c r="A2980" s="3"/>
    </row>
    <row r="2981" spans="1:1" x14ac:dyDescent="0.2">
      <c r="A2981" s="3"/>
    </row>
    <row r="2982" spans="1:1" x14ac:dyDescent="0.2">
      <c r="A2982" s="3"/>
    </row>
    <row r="2983" spans="1:1" x14ac:dyDescent="0.2">
      <c r="A2983" s="3"/>
    </row>
    <row r="2984" spans="1:1" x14ac:dyDescent="0.2">
      <c r="A2984" s="3"/>
    </row>
    <row r="2985" spans="1:1" x14ac:dyDescent="0.2">
      <c r="A2985" s="3"/>
    </row>
    <row r="2986" spans="1:1" x14ac:dyDescent="0.2">
      <c r="A2986" s="3"/>
    </row>
    <row r="2987" spans="1:1" x14ac:dyDescent="0.2">
      <c r="A2987" s="3"/>
    </row>
    <row r="2988" spans="1:1" x14ac:dyDescent="0.2">
      <c r="A2988" s="3"/>
    </row>
    <row r="2989" spans="1:1" x14ac:dyDescent="0.2">
      <c r="A2989" s="3"/>
    </row>
    <row r="2990" spans="1:1" x14ac:dyDescent="0.2">
      <c r="A2990" s="3"/>
    </row>
    <row r="2991" spans="1:1" x14ac:dyDescent="0.2">
      <c r="A2991" s="3"/>
    </row>
    <row r="2992" spans="1:1" x14ac:dyDescent="0.2">
      <c r="A2992" s="3"/>
    </row>
    <row r="2993" spans="1:1" x14ac:dyDescent="0.2">
      <c r="A2993" s="3"/>
    </row>
    <row r="2994" spans="1:1" x14ac:dyDescent="0.2">
      <c r="A2994" s="3"/>
    </row>
    <row r="2995" spans="1:1" x14ac:dyDescent="0.2">
      <c r="A2995" s="3"/>
    </row>
    <row r="2996" spans="1:1" x14ac:dyDescent="0.2">
      <c r="A2996" s="3"/>
    </row>
    <row r="2997" spans="1:1" x14ac:dyDescent="0.2">
      <c r="A2997" s="3"/>
    </row>
    <row r="2998" spans="1:1" x14ac:dyDescent="0.2">
      <c r="A2998" s="3"/>
    </row>
    <row r="2999" spans="1:1" x14ac:dyDescent="0.2">
      <c r="A2999" s="3"/>
    </row>
    <row r="3000" spans="1:1" x14ac:dyDescent="0.2">
      <c r="A3000" s="3"/>
    </row>
    <row r="3001" spans="1:1" x14ac:dyDescent="0.2">
      <c r="A3001" s="3"/>
    </row>
    <row r="3002" spans="1:1" x14ac:dyDescent="0.2">
      <c r="A3002" s="3"/>
    </row>
    <row r="3003" spans="1:1" x14ac:dyDescent="0.2">
      <c r="A3003" s="3"/>
    </row>
    <row r="3004" spans="1:1" x14ac:dyDescent="0.2">
      <c r="A3004" s="3"/>
    </row>
    <row r="3005" spans="1:1" x14ac:dyDescent="0.2">
      <c r="A3005" s="3"/>
    </row>
    <row r="3006" spans="1:1" x14ac:dyDescent="0.2">
      <c r="A3006" s="3"/>
    </row>
    <row r="3007" spans="1:1" x14ac:dyDescent="0.2">
      <c r="A3007" s="3"/>
    </row>
    <row r="3008" spans="1:1" x14ac:dyDescent="0.2">
      <c r="A3008" s="3"/>
    </row>
    <row r="3009" spans="1:1" x14ac:dyDescent="0.2">
      <c r="A3009" s="3"/>
    </row>
    <row r="3010" spans="1:1" x14ac:dyDescent="0.2">
      <c r="A3010" s="3"/>
    </row>
    <row r="3011" spans="1:1" x14ac:dyDescent="0.2">
      <c r="A3011" s="3"/>
    </row>
    <row r="3012" spans="1:1" x14ac:dyDescent="0.2">
      <c r="A3012" s="3"/>
    </row>
    <row r="3013" spans="1:1" x14ac:dyDescent="0.2">
      <c r="A3013" s="3"/>
    </row>
    <row r="3014" spans="1:1" x14ac:dyDescent="0.2">
      <c r="A3014" s="3"/>
    </row>
    <row r="3015" spans="1:1" x14ac:dyDescent="0.2">
      <c r="A3015" s="3"/>
    </row>
    <row r="3016" spans="1:1" x14ac:dyDescent="0.2">
      <c r="A3016" s="3"/>
    </row>
    <row r="3017" spans="1:1" x14ac:dyDescent="0.2">
      <c r="A3017" s="3"/>
    </row>
    <row r="3018" spans="1:1" x14ac:dyDescent="0.2">
      <c r="A3018" s="3"/>
    </row>
    <row r="3019" spans="1:1" x14ac:dyDescent="0.2">
      <c r="A3019" s="3"/>
    </row>
    <row r="3020" spans="1:1" x14ac:dyDescent="0.2">
      <c r="A3020" s="3"/>
    </row>
    <row r="3021" spans="1:1" x14ac:dyDescent="0.2">
      <c r="A3021" s="3"/>
    </row>
    <row r="3022" spans="1:1" x14ac:dyDescent="0.2">
      <c r="A3022" s="3"/>
    </row>
    <row r="3023" spans="1:1" x14ac:dyDescent="0.2">
      <c r="A3023" s="3"/>
    </row>
    <row r="3024" spans="1:1" x14ac:dyDescent="0.2">
      <c r="A3024" s="3"/>
    </row>
    <row r="3025" spans="1:1" x14ac:dyDescent="0.2">
      <c r="A3025" s="3"/>
    </row>
    <row r="3026" spans="1:1" x14ac:dyDescent="0.2">
      <c r="A3026" s="3"/>
    </row>
    <row r="3027" spans="1:1" x14ac:dyDescent="0.2">
      <c r="A3027" s="3"/>
    </row>
    <row r="3028" spans="1:1" x14ac:dyDescent="0.2">
      <c r="A3028" s="3"/>
    </row>
    <row r="3029" spans="1:1" x14ac:dyDescent="0.2">
      <c r="A3029" s="3"/>
    </row>
    <row r="3030" spans="1:1" x14ac:dyDescent="0.2">
      <c r="A3030" s="3"/>
    </row>
    <row r="3031" spans="1:1" x14ac:dyDescent="0.2">
      <c r="A3031" s="3"/>
    </row>
    <row r="3032" spans="1:1" x14ac:dyDescent="0.2">
      <c r="A3032" s="3"/>
    </row>
    <row r="3033" spans="1:1" x14ac:dyDescent="0.2">
      <c r="A3033" s="3"/>
    </row>
    <row r="3034" spans="1:1" x14ac:dyDescent="0.2">
      <c r="A3034" s="3"/>
    </row>
    <row r="3035" spans="1:1" x14ac:dyDescent="0.2">
      <c r="A3035" s="3"/>
    </row>
    <row r="3036" spans="1:1" x14ac:dyDescent="0.2">
      <c r="A3036" s="3"/>
    </row>
    <row r="3037" spans="1:1" x14ac:dyDescent="0.2">
      <c r="A3037" s="3"/>
    </row>
    <row r="3038" spans="1:1" x14ac:dyDescent="0.2">
      <c r="A3038" s="3"/>
    </row>
    <row r="3039" spans="1:1" x14ac:dyDescent="0.2">
      <c r="A3039" s="3"/>
    </row>
    <row r="3040" spans="1:1" x14ac:dyDescent="0.2">
      <c r="A3040" s="3"/>
    </row>
    <row r="3041" spans="1:1" x14ac:dyDescent="0.2">
      <c r="A3041" s="3"/>
    </row>
    <row r="3042" spans="1:1" x14ac:dyDescent="0.2">
      <c r="A3042" s="3"/>
    </row>
    <row r="3043" spans="1:1" x14ac:dyDescent="0.2">
      <c r="A3043" s="3"/>
    </row>
    <row r="3044" spans="1:1" x14ac:dyDescent="0.2">
      <c r="A3044" s="3"/>
    </row>
    <row r="3045" spans="1:1" x14ac:dyDescent="0.2">
      <c r="A3045" s="3"/>
    </row>
    <row r="3046" spans="1:1" x14ac:dyDescent="0.2">
      <c r="A3046" s="3"/>
    </row>
    <row r="3047" spans="1:1" x14ac:dyDescent="0.2">
      <c r="A3047" s="3"/>
    </row>
    <row r="3048" spans="1:1" x14ac:dyDescent="0.2">
      <c r="A3048" s="3"/>
    </row>
    <row r="3049" spans="1:1" x14ac:dyDescent="0.2">
      <c r="A3049" s="3"/>
    </row>
    <row r="3050" spans="1:1" x14ac:dyDescent="0.2">
      <c r="A3050" s="3"/>
    </row>
    <row r="3051" spans="1:1" x14ac:dyDescent="0.2">
      <c r="A3051" s="3"/>
    </row>
    <row r="3052" spans="1:1" x14ac:dyDescent="0.2">
      <c r="A3052" s="3"/>
    </row>
    <row r="3053" spans="1:1" x14ac:dyDescent="0.2">
      <c r="A3053" s="3"/>
    </row>
    <row r="3054" spans="1:1" x14ac:dyDescent="0.2">
      <c r="A3054" s="3"/>
    </row>
    <row r="3055" spans="1:1" x14ac:dyDescent="0.2">
      <c r="A3055" s="3"/>
    </row>
    <row r="3056" spans="1:1" x14ac:dyDescent="0.2">
      <c r="A3056" s="3"/>
    </row>
    <row r="3057" spans="1:1" x14ac:dyDescent="0.2">
      <c r="A3057" s="3"/>
    </row>
    <row r="3058" spans="1:1" x14ac:dyDescent="0.2">
      <c r="A3058" s="3"/>
    </row>
    <row r="3059" spans="1:1" x14ac:dyDescent="0.2">
      <c r="A3059" s="3"/>
    </row>
    <row r="3060" spans="1:1" x14ac:dyDescent="0.2">
      <c r="A3060" s="3"/>
    </row>
    <row r="3061" spans="1:1" x14ac:dyDescent="0.2">
      <c r="A3061" s="3"/>
    </row>
    <row r="3062" spans="1:1" x14ac:dyDescent="0.2">
      <c r="A3062" s="3"/>
    </row>
    <row r="3063" spans="1:1" x14ac:dyDescent="0.2">
      <c r="A3063" s="3"/>
    </row>
    <row r="3064" spans="1:1" x14ac:dyDescent="0.2">
      <c r="A3064" s="3"/>
    </row>
    <row r="3065" spans="1:1" x14ac:dyDescent="0.2">
      <c r="A3065" s="3"/>
    </row>
    <row r="3066" spans="1:1" x14ac:dyDescent="0.2">
      <c r="A3066" s="3"/>
    </row>
    <row r="3067" spans="1:1" x14ac:dyDescent="0.2">
      <c r="A3067" s="3"/>
    </row>
    <row r="3068" spans="1:1" x14ac:dyDescent="0.2">
      <c r="A3068" s="3"/>
    </row>
    <row r="3069" spans="1:1" x14ac:dyDescent="0.2">
      <c r="A3069" s="3"/>
    </row>
    <row r="3070" spans="1:1" x14ac:dyDescent="0.2">
      <c r="A3070" s="3"/>
    </row>
    <row r="3071" spans="1:1" x14ac:dyDescent="0.2">
      <c r="A3071" s="3"/>
    </row>
    <row r="3072" spans="1:1" x14ac:dyDescent="0.2">
      <c r="A3072" s="3"/>
    </row>
    <row r="3073" spans="1:1" x14ac:dyDescent="0.2">
      <c r="A3073" s="3"/>
    </row>
    <row r="3074" spans="1:1" x14ac:dyDescent="0.2">
      <c r="A3074" s="3"/>
    </row>
    <row r="3075" spans="1:1" x14ac:dyDescent="0.2">
      <c r="A3075" s="3"/>
    </row>
    <row r="3076" spans="1:1" x14ac:dyDescent="0.2">
      <c r="A3076" s="3"/>
    </row>
    <row r="3077" spans="1:1" x14ac:dyDescent="0.2">
      <c r="A3077" s="3"/>
    </row>
    <row r="3078" spans="1:1" x14ac:dyDescent="0.2">
      <c r="A3078" s="3"/>
    </row>
    <row r="3079" spans="1:1" x14ac:dyDescent="0.2">
      <c r="A3079" s="3"/>
    </row>
    <row r="3080" spans="1:1" x14ac:dyDescent="0.2">
      <c r="A3080" s="3"/>
    </row>
    <row r="3081" spans="1:1" x14ac:dyDescent="0.2">
      <c r="A3081" s="3"/>
    </row>
    <row r="3082" spans="1:1" x14ac:dyDescent="0.2">
      <c r="A3082" s="3"/>
    </row>
    <row r="3083" spans="1:1" x14ac:dyDescent="0.2">
      <c r="A3083" s="3"/>
    </row>
    <row r="3084" spans="1:1" x14ac:dyDescent="0.2">
      <c r="A3084" s="3"/>
    </row>
    <row r="3085" spans="1:1" x14ac:dyDescent="0.2">
      <c r="A3085" s="3"/>
    </row>
    <row r="3086" spans="1:1" x14ac:dyDescent="0.2">
      <c r="A3086" s="3"/>
    </row>
    <row r="3087" spans="1:1" x14ac:dyDescent="0.2">
      <c r="A3087" s="3"/>
    </row>
    <row r="3088" spans="1:1" x14ac:dyDescent="0.2">
      <c r="A3088" s="3"/>
    </row>
    <row r="3089" spans="1:1" x14ac:dyDescent="0.2">
      <c r="A3089" s="3"/>
    </row>
    <row r="3090" spans="1:1" x14ac:dyDescent="0.2">
      <c r="A3090" s="3"/>
    </row>
    <row r="3091" spans="1:1" x14ac:dyDescent="0.2">
      <c r="A3091" s="3"/>
    </row>
    <row r="3092" spans="1:1" x14ac:dyDescent="0.2">
      <c r="A3092" s="3"/>
    </row>
    <row r="3093" spans="1:1" x14ac:dyDescent="0.2">
      <c r="A3093" s="3"/>
    </row>
    <row r="3094" spans="1:1" x14ac:dyDescent="0.2">
      <c r="A3094" s="3"/>
    </row>
    <row r="3095" spans="1:1" x14ac:dyDescent="0.2">
      <c r="A3095" s="3"/>
    </row>
    <row r="3096" spans="1:1" x14ac:dyDescent="0.2">
      <c r="A3096" s="3"/>
    </row>
    <row r="3097" spans="1:1" x14ac:dyDescent="0.2">
      <c r="A3097" s="3"/>
    </row>
    <row r="3098" spans="1:1" x14ac:dyDescent="0.2">
      <c r="A3098" s="3"/>
    </row>
    <row r="3099" spans="1:1" x14ac:dyDescent="0.2">
      <c r="A3099" s="3"/>
    </row>
    <row r="3100" spans="1:1" x14ac:dyDescent="0.2">
      <c r="A3100" s="3"/>
    </row>
    <row r="3101" spans="1:1" x14ac:dyDescent="0.2">
      <c r="A3101" s="3"/>
    </row>
    <row r="3102" spans="1:1" x14ac:dyDescent="0.2">
      <c r="A3102" s="3"/>
    </row>
    <row r="3103" spans="1:1" x14ac:dyDescent="0.2">
      <c r="A3103" s="3"/>
    </row>
    <row r="3104" spans="1:1" x14ac:dyDescent="0.2">
      <c r="A3104" s="3"/>
    </row>
    <row r="3105" spans="1:1" x14ac:dyDescent="0.2">
      <c r="A3105" s="3"/>
    </row>
    <row r="3106" spans="1:1" x14ac:dyDescent="0.2">
      <c r="A3106" s="3"/>
    </row>
    <row r="3107" spans="1:1" x14ac:dyDescent="0.2">
      <c r="A3107" s="3"/>
    </row>
    <row r="3108" spans="1:1" x14ac:dyDescent="0.2">
      <c r="A3108" s="3"/>
    </row>
    <row r="3109" spans="1:1" x14ac:dyDescent="0.2">
      <c r="A3109" s="3"/>
    </row>
    <row r="3110" spans="1:1" x14ac:dyDescent="0.2">
      <c r="A3110" s="3"/>
    </row>
    <row r="3111" spans="1:1" x14ac:dyDescent="0.2">
      <c r="A3111" s="3"/>
    </row>
    <row r="3112" spans="1:1" x14ac:dyDescent="0.2">
      <c r="A3112" s="3"/>
    </row>
    <row r="3113" spans="1:1" x14ac:dyDescent="0.2">
      <c r="A3113" s="3"/>
    </row>
    <row r="3114" spans="1:1" x14ac:dyDescent="0.2">
      <c r="A3114" s="3"/>
    </row>
    <row r="3115" spans="1:1" x14ac:dyDescent="0.2">
      <c r="A3115" s="3"/>
    </row>
    <row r="3116" spans="1:1" x14ac:dyDescent="0.2">
      <c r="A3116" s="3"/>
    </row>
    <row r="3117" spans="1:1" x14ac:dyDescent="0.2">
      <c r="A3117" s="3"/>
    </row>
    <row r="3118" spans="1:1" x14ac:dyDescent="0.2">
      <c r="A3118" s="3"/>
    </row>
    <row r="3119" spans="1:1" x14ac:dyDescent="0.2">
      <c r="A3119" s="3"/>
    </row>
    <row r="3120" spans="1:1" x14ac:dyDescent="0.2">
      <c r="A3120" s="3"/>
    </row>
    <row r="3121" spans="1:1" x14ac:dyDescent="0.2">
      <c r="A3121" s="3"/>
    </row>
    <row r="3122" spans="1:1" x14ac:dyDescent="0.2">
      <c r="A3122" s="3"/>
    </row>
    <row r="3123" spans="1:1" x14ac:dyDescent="0.2">
      <c r="A3123" s="3"/>
    </row>
    <row r="3124" spans="1:1" x14ac:dyDescent="0.2">
      <c r="A3124" s="3"/>
    </row>
    <row r="3125" spans="1:1" x14ac:dyDescent="0.2">
      <c r="A3125" s="3"/>
    </row>
    <row r="3126" spans="1:1" x14ac:dyDescent="0.2">
      <c r="A3126" s="3"/>
    </row>
    <row r="3127" spans="1:1" x14ac:dyDescent="0.2">
      <c r="A3127" s="3"/>
    </row>
    <row r="3128" spans="1:1" x14ac:dyDescent="0.2">
      <c r="A3128" s="3"/>
    </row>
    <row r="3129" spans="1:1" x14ac:dyDescent="0.2">
      <c r="A3129" s="3"/>
    </row>
    <row r="3130" spans="1:1" x14ac:dyDescent="0.2">
      <c r="A3130" s="3"/>
    </row>
    <row r="3131" spans="1:1" x14ac:dyDescent="0.2">
      <c r="A3131" s="3"/>
    </row>
    <row r="3132" spans="1:1" x14ac:dyDescent="0.2">
      <c r="A3132" s="3"/>
    </row>
    <row r="3133" spans="1:1" x14ac:dyDescent="0.2">
      <c r="A3133" s="3"/>
    </row>
    <row r="3134" spans="1:1" x14ac:dyDescent="0.2">
      <c r="A3134" s="3"/>
    </row>
    <row r="3135" spans="1:1" x14ac:dyDescent="0.2">
      <c r="A3135" s="3"/>
    </row>
    <row r="3136" spans="1:1" x14ac:dyDescent="0.2">
      <c r="A3136" s="3"/>
    </row>
    <row r="3137" spans="1:1" x14ac:dyDescent="0.2">
      <c r="A3137" s="3"/>
    </row>
    <row r="3138" spans="1:1" x14ac:dyDescent="0.2">
      <c r="A3138" s="3"/>
    </row>
    <row r="3139" spans="1:1" x14ac:dyDescent="0.2">
      <c r="A3139" s="3"/>
    </row>
    <row r="3140" spans="1:1" x14ac:dyDescent="0.2">
      <c r="A3140" s="3"/>
    </row>
    <row r="3141" spans="1:1" x14ac:dyDescent="0.2">
      <c r="A3141" s="3"/>
    </row>
    <row r="3142" spans="1:1" x14ac:dyDescent="0.2">
      <c r="A3142" s="3"/>
    </row>
    <row r="3143" spans="1:1" x14ac:dyDescent="0.2">
      <c r="A3143" s="3"/>
    </row>
    <row r="3144" spans="1:1" x14ac:dyDescent="0.2">
      <c r="A3144" s="3"/>
    </row>
    <row r="3145" spans="1:1" x14ac:dyDescent="0.2">
      <c r="A3145" s="3"/>
    </row>
    <row r="3146" spans="1:1" x14ac:dyDescent="0.2">
      <c r="A3146" s="3"/>
    </row>
    <row r="3147" spans="1:1" x14ac:dyDescent="0.2">
      <c r="A3147" s="3"/>
    </row>
    <row r="3148" spans="1:1" x14ac:dyDescent="0.2">
      <c r="A3148" s="3"/>
    </row>
    <row r="3149" spans="1:1" x14ac:dyDescent="0.2">
      <c r="A3149" s="3"/>
    </row>
    <row r="3150" spans="1:1" x14ac:dyDescent="0.2">
      <c r="A3150" s="3"/>
    </row>
    <row r="3151" spans="1:1" x14ac:dyDescent="0.2">
      <c r="A3151" s="3"/>
    </row>
    <row r="3152" spans="1:1" x14ac:dyDescent="0.2">
      <c r="A3152" s="3"/>
    </row>
    <row r="3153" spans="1:1" x14ac:dyDescent="0.2">
      <c r="A3153" s="3"/>
    </row>
    <row r="3154" spans="1:1" x14ac:dyDescent="0.2">
      <c r="A3154" s="3"/>
    </row>
    <row r="3155" spans="1:1" x14ac:dyDescent="0.2">
      <c r="A3155" s="3"/>
    </row>
    <row r="3156" spans="1:1" x14ac:dyDescent="0.2">
      <c r="A3156" s="3"/>
    </row>
    <row r="3157" spans="1:1" x14ac:dyDescent="0.2">
      <c r="A3157" s="3"/>
    </row>
    <row r="3158" spans="1:1" x14ac:dyDescent="0.2">
      <c r="A3158" s="3"/>
    </row>
    <row r="3159" spans="1:1" x14ac:dyDescent="0.2">
      <c r="A3159" s="3"/>
    </row>
    <row r="3160" spans="1:1" x14ac:dyDescent="0.2">
      <c r="A3160" s="3"/>
    </row>
    <row r="3161" spans="1:1" x14ac:dyDescent="0.2">
      <c r="A3161" s="3"/>
    </row>
    <row r="3162" spans="1:1" x14ac:dyDescent="0.2">
      <c r="A3162" s="3"/>
    </row>
    <row r="3163" spans="1:1" x14ac:dyDescent="0.2">
      <c r="A3163" s="3"/>
    </row>
    <row r="3164" spans="1:1" x14ac:dyDescent="0.2">
      <c r="A3164" s="3"/>
    </row>
    <row r="3165" spans="1:1" x14ac:dyDescent="0.2">
      <c r="A3165" s="3"/>
    </row>
    <row r="3166" spans="1:1" x14ac:dyDescent="0.2">
      <c r="A3166" s="3"/>
    </row>
    <row r="3167" spans="1:1" x14ac:dyDescent="0.2">
      <c r="A3167" s="3"/>
    </row>
    <row r="3168" spans="1:1" x14ac:dyDescent="0.2">
      <c r="A3168" s="3"/>
    </row>
    <row r="3169" spans="1:1" x14ac:dyDescent="0.2">
      <c r="A3169" s="3"/>
    </row>
    <row r="3170" spans="1:1" x14ac:dyDescent="0.2">
      <c r="A3170" s="3"/>
    </row>
    <row r="3171" spans="1:1" x14ac:dyDescent="0.2">
      <c r="A3171" s="3"/>
    </row>
    <row r="3172" spans="1:1" x14ac:dyDescent="0.2">
      <c r="A3172" s="3"/>
    </row>
    <row r="3173" spans="1:1" x14ac:dyDescent="0.2">
      <c r="A3173" s="3"/>
    </row>
    <row r="3174" spans="1:1" x14ac:dyDescent="0.2">
      <c r="A3174" s="3"/>
    </row>
    <row r="3175" spans="1:1" x14ac:dyDescent="0.2">
      <c r="A3175" s="3"/>
    </row>
    <row r="3176" spans="1:1" x14ac:dyDescent="0.2">
      <c r="A3176" s="3"/>
    </row>
    <row r="3177" spans="1:1" x14ac:dyDescent="0.2">
      <c r="A3177" s="3"/>
    </row>
    <row r="3178" spans="1:1" x14ac:dyDescent="0.2">
      <c r="A3178" s="3"/>
    </row>
    <row r="3179" spans="1:1" x14ac:dyDescent="0.2">
      <c r="A3179" s="3"/>
    </row>
    <row r="3180" spans="1:1" x14ac:dyDescent="0.2">
      <c r="A3180" s="3"/>
    </row>
    <row r="3181" spans="1:1" x14ac:dyDescent="0.2">
      <c r="A3181" s="3"/>
    </row>
    <row r="3182" spans="1:1" x14ac:dyDescent="0.2">
      <c r="A3182" s="3"/>
    </row>
    <row r="3183" spans="1:1" x14ac:dyDescent="0.2">
      <c r="A3183" s="3"/>
    </row>
    <row r="3184" spans="1:1" x14ac:dyDescent="0.2">
      <c r="A3184" s="3"/>
    </row>
    <row r="3185" spans="1:1" x14ac:dyDescent="0.2">
      <c r="A3185" s="3"/>
    </row>
    <row r="3186" spans="1:1" x14ac:dyDescent="0.2">
      <c r="A3186" s="3"/>
    </row>
    <row r="3187" spans="1:1" x14ac:dyDescent="0.2">
      <c r="A3187" s="3"/>
    </row>
    <row r="3188" spans="1:1" x14ac:dyDescent="0.2">
      <c r="A3188" s="3"/>
    </row>
    <row r="3189" spans="1:1" x14ac:dyDescent="0.2">
      <c r="A3189" s="3"/>
    </row>
    <row r="3190" spans="1:1" x14ac:dyDescent="0.2">
      <c r="A3190" s="3"/>
    </row>
    <row r="3191" spans="1:1" x14ac:dyDescent="0.2">
      <c r="A3191" s="3"/>
    </row>
    <row r="3192" spans="1:1" x14ac:dyDescent="0.2">
      <c r="A3192" s="3"/>
    </row>
    <row r="3193" spans="1:1" x14ac:dyDescent="0.2">
      <c r="A3193" s="3"/>
    </row>
    <row r="3194" spans="1:1" x14ac:dyDescent="0.2">
      <c r="A3194" s="3"/>
    </row>
    <row r="3195" spans="1:1" x14ac:dyDescent="0.2">
      <c r="A3195" s="3"/>
    </row>
    <row r="3196" spans="1:1" x14ac:dyDescent="0.2">
      <c r="A3196" s="3"/>
    </row>
    <row r="3197" spans="1:1" x14ac:dyDescent="0.2">
      <c r="A3197" s="3"/>
    </row>
    <row r="3198" spans="1:1" x14ac:dyDescent="0.2">
      <c r="A3198" s="3"/>
    </row>
    <row r="3199" spans="1:1" x14ac:dyDescent="0.2">
      <c r="A3199" s="3"/>
    </row>
    <row r="3200" spans="1:1" x14ac:dyDescent="0.2">
      <c r="A3200" s="3"/>
    </row>
    <row r="3201" spans="1:1" x14ac:dyDescent="0.2">
      <c r="A3201" s="3"/>
    </row>
    <row r="3202" spans="1:1" x14ac:dyDescent="0.2">
      <c r="A3202" s="3"/>
    </row>
    <row r="3203" spans="1:1" x14ac:dyDescent="0.2">
      <c r="A3203" s="3"/>
    </row>
    <row r="3204" spans="1:1" x14ac:dyDescent="0.2">
      <c r="A3204" s="3"/>
    </row>
    <row r="3205" spans="1:1" x14ac:dyDescent="0.2">
      <c r="A3205" s="3"/>
    </row>
    <row r="3206" spans="1:1" x14ac:dyDescent="0.2">
      <c r="A3206" s="3"/>
    </row>
    <row r="3207" spans="1:1" x14ac:dyDescent="0.2">
      <c r="A3207" s="3"/>
    </row>
    <row r="3208" spans="1:1" x14ac:dyDescent="0.2">
      <c r="A3208" s="3"/>
    </row>
    <row r="3209" spans="1:1" x14ac:dyDescent="0.2">
      <c r="A3209" s="3"/>
    </row>
    <row r="3210" spans="1:1" x14ac:dyDescent="0.2">
      <c r="A3210" s="3"/>
    </row>
    <row r="3211" spans="1:1" x14ac:dyDescent="0.2">
      <c r="A3211" s="3"/>
    </row>
    <row r="3212" spans="1:1" x14ac:dyDescent="0.2">
      <c r="A3212" s="3"/>
    </row>
    <row r="3213" spans="1:1" x14ac:dyDescent="0.2">
      <c r="A3213" s="3"/>
    </row>
    <row r="3214" spans="1:1" x14ac:dyDescent="0.2">
      <c r="A3214" s="3"/>
    </row>
    <row r="3215" spans="1:1" x14ac:dyDescent="0.2">
      <c r="A3215" s="3"/>
    </row>
    <row r="3216" spans="1:1" x14ac:dyDescent="0.2">
      <c r="A3216" s="3"/>
    </row>
    <row r="3217" spans="1:1" x14ac:dyDescent="0.2">
      <c r="A3217" s="3"/>
    </row>
    <row r="3218" spans="1:1" x14ac:dyDescent="0.2">
      <c r="A3218" s="3"/>
    </row>
    <row r="3219" spans="1:1" x14ac:dyDescent="0.2">
      <c r="A3219" s="3"/>
    </row>
    <row r="3220" spans="1:1" x14ac:dyDescent="0.2">
      <c r="A3220" s="3"/>
    </row>
    <row r="3221" spans="1:1" x14ac:dyDescent="0.2">
      <c r="A3221" s="3"/>
    </row>
    <row r="3222" spans="1:1" x14ac:dyDescent="0.2">
      <c r="A3222" s="3"/>
    </row>
    <row r="3223" spans="1:1" x14ac:dyDescent="0.2">
      <c r="A3223" s="3"/>
    </row>
    <row r="3224" spans="1:1" x14ac:dyDescent="0.2">
      <c r="A3224" s="3"/>
    </row>
    <row r="3225" spans="1:1" x14ac:dyDescent="0.2">
      <c r="A3225" s="3"/>
    </row>
    <row r="3226" spans="1:1" x14ac:dyDescent="0.2">
      <c r="A3226" s="3"/>
    </row>
    <row r="3227" spans="1:1" x14ac:dyDescent="0.2">
      <c r="A3227" s="3"/>
    </row>
    <row r="3228" spans="1:1" x14ac:dyDescent="0.2">
      <c r="A3228" s="3"/>
    </row>
    <row r="3229" spans="1:1" x14ac:dyDescent="0.2">
      <c r="A3229" s="3"/>
    </row>
    <row r="3230" spans="1:1" x14ac:dyDescent="0.2">
      <c r="A3230" s="3"/>
    </row>
    <row r="3231" spans="1:1" x14ac:dyDescent="0.2">
      <c r="A3231" s="3"/>
    </row>
    <row r="3232" spans="1:1" x14ac:dyDescent="0.2">
      <c r="A3232" s="3"/>
    </row>
    <row r="3233" spans="1:1" x14ac:dyDescent="0.2">
      <c r="A3233" s="3"/>
    </row>
    <row r="3234" spans="1:1" x14ac:dyDescent="0.2">
      <c r="A3234" s="3"/>
    </row>
    <row r="3235" spans="1:1" x14ac:dyDescent="0.2">
      <c r="A3235" s="3"/>
    </row>
    <row r="3236" spans="1:1" x14ac:dyDescent="0.2">
      <c r="A3236" s="3"/>
    </row>
    <row r="3237" spans="1:1" x14ac:dyDescent="0.2">
      <c r="A3237" s="3"/>
    </row>
    <row r="3238" spans="1:1" x14ac:dyDescent="0.2">
      <c r="A3238" s="3"/>
    </row>
    <row r="3239" spans="1:1" x14ac:dyDescent="0.2">
      <c r="A3239" s="3"/>
    </row>
    <row r="3240" spans="1:1" x14ac:dyDescent="0.2">
      <c r="A3240" s="3"/>
    </row>
    <row r="3241" spans="1:1" x14ac:dyDescent="0.2">
      <c r="A3241" s="3"/>
    </row>
    <row r="3242" spans="1:1" x14ac:dyDescent="0.2">
      <c r="A3242" s="3"/>
    </row>
    <row r="3243" spans="1:1" x14ac:dyDescent="0.2">
      <c r="A3243" s="3"/>
    </row>
    <row r="3244" spans="1:1" x14ac:dyDescent="0.2">
      <c r="A3244" s="3"/>
    </row>
    <row r="3245" spans="1:1" x14ac:dyDescent="0.2">
      <c r="A3245" s="3"/>
    </row>
    <row r="3246" spans="1:1" x14ac:dyDescent="0.2">
      <c r="A3246" s="3"/>
    </row>
    <row r="3247" spans="1:1" x14ac:dyDescent="0.2">
      <c r="A3247" s="3"/>
    </row>
    <row r="3248" spans="1:1" x14ac:dyDescent="0.2">
      <c r="A3248" s="3"/>
    </row>
    <row r="3249" spans="1:1" x14ac:dyDescent="0.2">
      <c r="A3249" s="3"/>
    </row>
    <row r="3250" spans="1:1" x14ac:dyDescent="0.2">
      <c r="A3250" s="3"/>
    </row>
    <row r="3251" spans="1:1" x14ac:dyDescent="0.2">
      <c r="A3251" s="3"/>
    </row>
    <row r="3252" spans="1:1" x14ac:dyDescent="0.2">
      <c r="A3252" s="3"/>
    </row>
    <row r="3253" spans="1:1" x14ac:dyDescent="0.2">
      <c r="A3253" s="3"/>
    </row>
    <row r="3254" spans="1:1" x14ac:dyDescent="0.2">
      <c r="A3254" s="3"/>
    </row>
    <row r="3255" spans="1:1" x14ac:dyDescent="0.2">
      <c r="A3255" s="3"/>
    </row>
    <row r="3256" spans="1:1" x14ac:dyDescent="0.2">
      <c r="A3256" s="3"/>
    </row>
    <row r="3257" spans="1:1" x14ac:dyDescent="0.2">
      <c r="A3257" s="3"/>
    </row>
    <row r="3258" spans="1:1" x14ac:dyDescent="0.2">
      <c r="A3258" s="3"/>
    </row>
    <row r="3259" spans="1:1" x14ac:dyDescent="0.2">
      <c r="A3259" s="3"/>
    </row>
    <row r="3260" spans="1:1" x14ac:dyDescent="0.2">
      <c r="A3260" s="3"/>
    </row>
    <row r="3261" spans="1:1" x14ac:dyDescent="0.2">
      <c r="A3261" s="3"/>
    </row>
    <row r="3262" spans="1:1" x14ac:dyDescent="0.2">
      <c r="A3262" s="3"/>
    </row>
    <row r="3263" spans="1:1" x14ac:dyDescent="0.2">
      <c r="A3263" s="3"/>
    </row>
    <row r="3264" spans="1:1" x14ac:dyDescent="0.2">
      <c r="A3264" s="3"/>
    </row>
    <row r="3265" spans="1:1" x14ac:dyDescent="0.2">
      <c r="A3265" s="3"/>
    </row>
    <row r="3266" spans="1:1" x14ac:dyDescent="0.2">
      <c r="A3266" s="3"/>
    </row>
    <row r="3267" spans="1:1" x14ac:dyDescent="0.2">
      <c r="A3267" s="3"/>
    </row>
    <row r="3268" spans="1:1" x14ac:dyDescent="0.2">
      <c r="A3268" s="3"/>
    </row>
    <row r="3269" spans="1:1" x14ac:dyDescent="0.2">
      <c r="A3269" s="3"/>
    </row>
    <row r="3270" spans="1:1" x14ac:dyDescent="0.2">
      <c r="A3270" s="3"/>
    </row>
    <row r="3271" spans="1:1" x14ac:dyDescent="0.2">
      <c r="A3271" s="3"/>
    </row>
    <row r="3272" spans="1:1" x14ac:dyDescent="0.2">
      <c r="A3272" s="3"/>
    </row>
    <row r="3273" spans="1:1" x14ac:dyDescent="0.2">
      <c r="A3273" s="3"/>
    </row>
    <row r="3274" spans="1:1" x14ac:dyDescent="0.2">
      <c r="A3274" s="3"/>
    </row>
    <row r="3275" spans="1:1" x14ac:dyDescent="0.2">
      <c r="A3275" s="3"/>
    </row>
    <row r="3276" spans="1:1" x14ac:dyDescent="0.2">
      <c r="A3276" s="3"/>
    </row>
    <row r="3277" spans="1:1" x14ac:dyDescent="0.2">
      <c r="A3277" s="3"/>
    </row>
    <row r="3278" spans="1:1" x14ac:dyDescent="0.2">
      <c r="A3278" s="3"/>
    </row>
    <row r="3279" spans="1:1" x14ac:dyDescent="0.2">
      <c r="A3279" s="3"/>
    </row>
    <row r="3280" spans="1:1" x14ac:dyDescent="0.2">
      <c r="A3280" s="3"/>
    </row>
    <row r="3281" spans="1:1" x14ac:dyDescent="0.2">
      <c r="A3281" s="3"/>
    </row>
    <row r="3282" spans="1:1" x14ac:dyDescent="0.2">
      <c r="A3282" s="3"/>
    </row>
    <row r="3283" spans="1:1" x14ac:dyDescent="0.2">
      <c r="A3283" s="3"/>
    </row>
    <row r="3284" spans="1:1" x14ac:dyDescent="0.2">
      <c r="A3284" s="3"/>
    </row>
    <row r="3285" spans="1:1" x14ac:dyDescent="0.2">
      <c r="A3285" s="3"/>
    </row>
    <row r="3286" spans="1:1" x14ac:dyDescent="0.2">
      <c r="A3286" s="3"/>
    </row>
    <row r="3287" spans="1:1" x14ac:dyDescent="0.2">
      <c r="A3287" s="3"/>
    </row>
    <row r="3288" spans="1:1" x14ac:dyDescent="0.2">
      <c r="A3288" s="3"/>
    </row>
    <row r="3289" spans="1:1" x14ac:dyDescent="0.2">
      <c r="A3289" s="3"/>
    </row>
    <row r="3290" spans="1:1" x14ac:dyDescent="0.2">
      <c r="A3290" s="3"/>
    </row>
    <row r="3291" spans="1:1" x14ac:dyDescent="0.2">
      <c r="A3291" s="3"/>
    </row>
    <row r="3292" spans="1:1" x14ac:dyDescent="0.2">
      <c r="A3292" s="3"/>
    </row>
    <row r="3293" spans="1:1" x14ac:dyDescent="0.2">
      <c r="A3293" s="3"/>
    </row>
    <row r="3294" spans="1:1" x14ac:dyDescent="0.2">
      <c r="A3294" s="3"/>
    </row>
    <row r="3295" spans="1:1" x14ac:dyDescent="0.2">
      <c r="A3295" s="3"/>
    </row>
    <row r="3296" spans="1:1" x14ac:dyDescent="0.2">
      <c r="A3296" s="3"/>
    </row>
    <row r="3297" spans="1:1" x14ac:dyDescent="0.2">
      <c r="A3297" s="3"/>
    </row>
    <row r="3298" spans="1:1" x14ac:dyDescent="0.2">
      <c r="A3298" s="3"/>
    </row>
    <row r="3299" spans="1:1" x14ac:dyDescent="0.2">
      <c r="A3299" s="3"/>
    </row>
    <row r="3300" spans="1:1" x14ac:dyDescent="0.2">
      <c r="A3300" s="3"/>
    </row>
    <row r="3301" spans="1:1" x14ac:dyDescent="0.2">
      <c r="A3301" s="3"/>
    </row>
    <row r="3302" spans="1:1" x14ac:dyDescent="0.2">
      <c r="A3302" s="3"/>
    </row>
    <row r="3303" spans="1:1" x14ac:dyDescent="0.2">
      <c r="A3303" s="3"/>
    </row>
    <row r="3304" spans="1:1" x14ac:dyDescent="0.2">
      <c r="A3304" s="3"/>
    </row>
    <row r="3305" spans="1:1" x14ac:dyDescent="0.2">
      <c r="A3305" s="3"/>
    </row>
    <row r="3306" spans="1:1" x14ac:dyDescent="0.2">
      <c r="A3306" s="3"/>
    </row>
    <row r="3307" spans="1:1" x14ac:dyDescent="0.2">
      <c r="A3307" s="3"/>
    </row>
    <row r="3308" spans="1:1" x14ac:dyDescent="0.2">
      <c r="A3308" s="3"/>
    </row>
    <row r="3309" spans="1:1" x14ac:dyDescent="0.2">
      <c r="A3309" s="3"/>
    </row>
    <row r="3310" spans="1:1" x14ac:dyDescent="0.2">
      <c r="A3310" s="3"/>
    </row>
    <row r="3311" spans="1:1" x14ac:dyDescent="0.2">
      <c r="A3311" s="3"/>
    </row>
    <row r="3312" spans="1:1" x14ac:dyDescent="0.2">
      <c r="A3312" s="3"/>
    </row>
    <row r="3313" spans="1:1" x14ac:dyDescent="0.2">
      <c r="A3313" s="3"/>
    </row>
    <row r="3314" spans="1:1" x14ac:dyDescent="0.2">
      <c r="A3314" s="3"/>
    </row>
    <row r="3315" spans="1:1" x14ac:dyDescent="0.2">
      <c r="A3315" s="3"/>
    </row>
    <row r="3316" spans="1:1" x14ac:dyDescent="0.2">
      <c r="A3316" s="3"/>
    </row>
    <row r="3317" spans="1:1" x14ac:dyDescent="0.2">
      <c r="A3317" s="3"/>
    </row>
    <row r="3318" spans="1:1" x14ac:dyDescent="0.2">
      <c r="A3318" s="3"/>
    </row>
    <row r="3319" spans="1:1" x14ac:dyDescent="0.2">
      <c r="A3319" s="3"/>
    </row>
    <row r="3320" spans="1:1" x14ac:dyDescent="0.2">
      <c r="A3320" s="3"/>
    </row>
    <row r="3321" spans="1:1" x14ac:dyDescent="0.2">
      <c r="A3321" s="3"/>
    </row>
    <row r="3322" spans="1:1" x14ac:dyDescent="0.2">
      <c r="A3322" s="3"/>
    </row>
    <row r="3323" spans="1:1" x14ac:dyDescent="0.2">
      <c r="A3323" s="3"/>
    </row>
    <row r="3324" spans="1:1" x14ac:dyDescent="0.2">
      <c r="A3324" s="3"/>
    </row>
    <row r="3325" spans="1:1" x14ac:dyDescent="0.2">
      <c r="A3325" s="3"/>
    </row>
    <row r="3326" spans="1:1" x14ac:dyDescent="0.2">
      <c r="A3326" s="3"/>
    </row>
    <row r="3327" spans="1:1" x14ac:dyDescent="0.2">
      <c r="A3327" s="3"/>
    </row>
    <row r="3328" spans="1:1" x14ac:dyDescent="0.2">
      <c r="A3328" s="3"/>
    </row>
    <row r="3329" spans="1:1" x14ac:dyDescent="0.2">
      <c r="A3329" s="3"/>
    </row>
    <row r="3330" spans="1:1" x14ac:dyDescent="0.2">
      <c r="A3330" s="3"/>
    </row>
    <row r="3331" spans="1:1" x14ac:dyDescent="0.2">
      <c r="A3331" s="3"/>
    </row>
    <row r="3332" spans="1:1" x14ac:dyDescent="0.2">
      <c r="A3332" s="3"/>
    </row>
    <row r="3333" spans="1:1" x14ac:dyDescent="0.2">
      <c r="A3333" s="3"/>
    </row>
    <row r="3334" spans="1:1" x14ac:dyDescent="0.2">
      <c r="A3334" s="3"/>
    </row>
    <row r="3335" spans="1:1" x14ac:dyDescent="0.2">
      <c r="A3335" s="3"/>
    </row>
    <row r="3336" spans="1:1" x14ac:dyDescent="0.2">
      <c r="A3336" s="3"/>
    </row>
    <row r="3337" spans="1:1" x14ac:dyDescent="0.2">
      <c r="A3337" s="3"/>
    </row>
    <row r="3338" spans="1:1" x14ac:dyDescent="0.2">
      <c r="A3338" s="3"/>
    </row>
    <row r="3339" spans="1:1" x14ac:dyDescent="0.2">
      <c r="A3339" s="3"/>
    </row>
    <row r="3340" spans="1:1" x14ac:dyDescent="0.2">
      <c r="A3340" s="3"/>
    </row>
    <row r="3341" spans="1:1" x14ac:dyDescent="0.2">
      <c r="A3341" s="3"/>
    </row>
    <row r="3342" spans="1:1" x14ac:dyDescent="0.2">
      <c r="A3342" s="3"/>
    </row>
    <row r="3343" spans="1:1" x14ac:dyDescent="0.2">
      <c r="A3343" s="3"/>
    </row>
    <row r="3344" spans="1:1" x14ac:dyDescent="0.2">
      <c r="A3344" s="3"/>
    </row>
    <row r="3345" spans="1:1" x14ac:dyDescent="0.2">
      <c r="A3345" s="3"/>
    </row>
    <row r="3346" spans="1:1" x14ac:dyDescent="0.2">
      <c r="A3346" s="3"/>
    </row>
    <row r="3347" spans="1:1" x14ac:dyDescent="0.2">
      <c r="A3347" s="3"/>
    </row>
    <row r="3348" spans="1:1" x14ac:dyDescent="0.2">
      <c r="A3348" s="3"/>
    </row>
    <row r="3349" spans="1:1" x14ac:dyDescent="0.2">
      <c r="A3349" s="3"/>
    </row>
    <row r="3350" spans="1:1" x14ac:dyDescent="0.2">
      <c r="A3350" s="3"/>
    </row>
    <row r="3351" spans="1:1" x14ac:dyDescent="0.2">
      <c r="A3351" s="3"/>
    </row>
    <row r="3352" spans="1:1" x14ac:dyDescent="0.2">
      <c r="A3352" s="3"/>
    </row>
    <row r="3353" spans="1:1" x14ac:dyDescent="0.2">
      <c r="A3353" s="3"/>
    </row>
    <row r="3354" spans="1:1" x14ac:dyDescent="0.2">
      <c r="A3354" s="3"/>
    </row>
    <row r="3355" spans="1:1" x14ac:dyDescent="0.2">
      <c r="A3355" s="3"/>
    </row>
    <row r="3356" spans="1:1" x14ac:dyDescent="0.2">
      <c r="A3356" s="3"/>
    </row>
    <row r="3357" spans="1:1" x14ac:dyDescent="0.2">
      <c r="A3357" s="3"/>
    </row>
    <row r="3358" spans="1:1" x14ac:dyDescent="0.2">
      <c r="A3358" s="3"/>
    </row>
    <row r="3359" spans="1:1" x14ac:dyDescent="0.2">
      <c r="A3359" s="3"/>
    </row>
    <row r="3360" spans="1:1" x14ac:dyDescent="0.2">
      <c r="A3360" s="3"/>
    </row>
    <row r="3361" spans="1:1" x14ac:dyDescent="0.2">
      <c r="A3361" s="3"/>
    </row>
    <row r="3362" spans="1:1" x14ac:dyDescent="0.2">
      <c r="A3362" s="3"/>
    </row>
    <row r="3363" spans="1:1" x14ac:dyDescent="0.2">
      <c r="A3363" s="3"/>
    </row>
    <row r="3364" spans="1:1" x14ac:dyDescent="0.2">
      <c r="A3364" s="3"/>
    </row>
    <row r="3365" spans="1:1" x14ac:dyDescent="0.2">
      <c r="A3365" s="3"/>
    </row>
    <row r="3366" spans="1:1" x14ac:dyDescent="0.2">
      <c r="A3366" s="3"/>
    </row>
    <row r="3367" spans="1:1" x14ac:dyDescent="0.2">
      <c r="A3367" s="3"/>
    </row>
    <row r="3368" spans="1:1" x14ac:dyDescent="0.2">
      <c r="A3368" s="3"/>
    </row>
    <row r="3369" spans="1:1" x14ac:dyDescent="0.2">
      <c r="A3369" s="3"/>
    </row>
    <row r="3370" spans="1:1" x14ac:dyDescent="0.2">
      <c r="A3370" s="3"/>
    </row>
    <row r="3371" spans="1:1" x14ac:dyDescent="0.2">
      <c r="A3371" s="3"/>
    </row>
    <row r="3372" spans="1:1" x14ac:dyDescent="0.2">
      <c r="A3372" s="3"/>
    </row>
    <row r="3373" spans="1:1" x14ac:dyDescent="0.2">
      <c r="A3373" s="3"/>
    </row>
    <row r="3374" spans="1:1" x14ac:dyDescent="0.2">
      <c r="A3374" s="3"/>
    </row>
    <row r="3375" spans="1:1" x14ac:dyDescent="0.2">
      <c r="A3375" s="3"/>
    </row>
    <row r="3376" spans="1:1" x14ac:dyDescent="0.2">
      <c r="A3376" s="3"/>
    </row>
    <row r="3377" spans="1:1" x14ac:dyDescent="0.2">
      <c r="A3377" s="3"/>
    </row>
    <row r="3378" spans="1:1" x14ac:dyDescent="0.2">
      <c r="A3378" s="3"/>
    </row>
    <row r="3379" spans="1:1" x14ac:dyDescent="0.2">
      <c r="A3379" s="3"/>
    </row>
    <row r="3380" spans="1:1" x14ac:dyDescent="0.2">
      <c r="A3380" s="3"/>
    </row>
    <row r="3381" spans="1:1" x14ac:dyDescent="0.2">
      <c r="A3381" s="3"/>
    </row>
    <row r="3382" spans="1:1" x14ac:dyDescent="0.2">
      <c r="A3382" s="3"/>
    </row>
    <row r="3383" spans="1:1" x14ac:dyDescent="0.2">
      <c r="A3383" s="3"/>
    </row>
    <row r="3384" spans="1:1" x14ac:dyDescent="0.2">
      <c r="A3384" s="3"/>
    </row>
    <row r="3385" spans="1:1" x14ac:dyDescent="0.2">
      <c r="A3385" s="3"/>
    </row>
    <row r="3386" spans="1:1" x14ac:dyDescent="0.2">
      <c r="A3386" s="3"/>
    </row>
    <row r="3387" spans="1:1" x14ac:dyDescent="0.2">
      <c r="A3387" s="3"/>
    </row>
    <row r="3388" spans="1:1" x14ac:dyDescent="0.2">
      <c r="A3388" s="3"/>
    </row>
    <row r="3389" spans="1:1" x14ac:dyDescent="0.2">
      <c r="A3389" s="3"/>
    </row>
    <row r="3390" spans="1:1" x14ac:dyDescent="0.2">
      <c r="A3390" s="3"/>
    </row>
    <row r="3391" spans="1:1" x14ac:dyDescent="0.2">
      <c r="A3391" s="3"/>
    </row>
    <row r="3392" spans="1:1" x14ac:dyDescent="0.2">
      <c r="A3392" s="3"/>
    </row>
    <row r="3393" spans="1:1" x14ac:dyDescent="0.2">
      <c r="A3393" s="3"/>
    </row>
    <row r="3394" spans="1:1" x14ac:dyDescent="0.2">
      <c r="A3394" s="3"/>
    </row>
    <row r="3395" spans="1:1" x14ac:dyDescent="0.2">
      <c r="A3395" s="3"/>
    </row>
    <row r="3396" spans="1:1" x14ac:dyDescent="0.2">
      <c r="A3396" s="3"/>
    </row>
    <row r="3397" spans="1:1" x14ac:dyDescent="0.2">
      <c r="A3397" s="3"/>
    </row>
    <row r="3398" spans="1:1" x14ac:dyDescent="0.2">
      <c r="A3398" s="3"/>
    </row>
    <row r="3399" spans="1:1" x14ac:dyDescent="0.2">
      <c r="A3399" s="3"/>
    </row>
    <row r="3400" spans="1:1" x14ac:dyDescent="0.2">
      <c r="A3400" s="3"/>
    </row>
    <row r="3401" spans="1:1" x14ac:dyDescent="0.2">
      <c r="A3401" s="3"/>
    </row>
    <row r="3402" spans="1:1" x14ac:dyDescent="0.2">
      <c r="A3402" s="3"/>
    </row>
    <row r="3403" spans="1:1" x14ac:dyDescent="0.2">
      <c r="A3403" s="3"/>
    </row>
    <row r="3404" spans="1:1" x14ac:dyDescent="0.2">
      <c r="A3404" s="3"/>
    </row>
    <row r="3405" spans="1:1" x14ac:dyDescent="0.2">
      <c r="A3405" s="3"/>
    </row>
    <row r="3406" spans="1:1" x14ac:dyDescent="0.2">
      <c r="A3406" s="3"/>
    </row>
    <row r="3407" spans="1:1" x14ac:dyDescent="0.2">
      <c r="A3407" s="3"/>
    </row>
    <row r="3408" spans="1:1" x14ac:dyDescent="0.2">
      <c r="A3408" s="3"/>
    </row>
    <row r="3409" spans="1:1" x14ac:dyDescent="0.2">
      <c r="A3409" s="3"/>
    </row>
    <row r="3410" spans="1:1" x14ac:dyDescent="0.2">
      <c r="A3410" s="3"/>
    </row>
    <row r="3411" spans="1:1" x14ac:dyDescent="0.2">
      <c r="A3411" s="3"/>
    </row>
    <row r="3412" spans="1:1" x14ac:dyDescent="0.2">
      <c r="A3412" s="3"/>
    </row>
    <row r="3413" spans="1:1" x14ac:dyDescent="0.2">
      <c r="A3413" s="3"/>
    </row>
    <row r="3414" spans="1:1" x14ac:dyDescent="0.2">
      <c r="A3414" s="3"/>
    </row>
    <row r="3415" spans="1:1" x14ac:dyDescent="0.2">
      <c r="A3415" s="3"/>
    </row>
    <row r="3416" spans="1:1" x14ac:dyDescent="0.2">
      <c r="A3416" s="3"/>
    </row>
    <row r="3417" spans="1:1" x14ac:dyDescent="0.2">
      <c r="A3417" s="3"/>
    </row>
    <row r="3418" spans="1:1" x14ac:dyDescent="0.2">
      <c r="A3418" s="3"/>
    </row>
    <row r="3419" spans="1:1" x14ac:dyDescent="0.2">
      <c r="A3419" s="3"/>
    </row>
    <row r="3420" spans="1:1" x14ac:dyDescent="0.2">
      <c r="A3420" s="3"/>
    </row>
    <row r="3421" spans="1:1" x14ac:dyDescent="0.2">
      <c r="A3421" s="3"/>
    </row>
    <row r="3422" spans="1:1" x14ac:dyDescent="0.2">
      <c r="A3422" s="3"/>
    </row>
    <row r="3423" spans="1:1" x14ac:dyDescent="0.2">
      <c r="A3423" s="3"/>
    </row>
    <row r="3424" spans="1:1" x14ac:dyDescent="0.2">
      <c r="A3424" s="3"/>
    </row>
    <row r="3425" spans="1:1" x14ac:dyDescent="0.2">
      <c r="A3425" s="3"/>
    </row>
    <row r="3426" spans="1:1" x14ac:dyDescent="0.2">
      <c r="A3426" s="3"/>
    </row>
    <row r="3427" spans="1:1" x14ac:dyDescent="0.2">
      <c r="A3427" s="3"/>
    </row>
    <row r="3428" spans="1:1" x14ac:dyDescent="0.2">
      <c r="A3428" s="3"/>
    </row>
    <row r="3429" spans="1:1" x14ac:dyDescent="0.2">
      <c r="A3429" s="3"/>
    </row>
    <row r="3430" spans="1:1" x14ac:dyDescent="0.2">
      <c r="A3430" s="3"/>
    </row>
    <row r="3431" spans="1:1" x14ac:dyDescent="0.2">
      <c r="A3431" s="3"/>
    </row>
    <row r="3432" spans="1:1" x14ac:dyDescent="0.2">
      <c r="A3432" s="3"/>
    </row>
    <row r="3433" spans="1:1" x14ac:dyDescent="0.2">
      <c r="A3433" s="3"/>
    </row>
    <row r="3434" spans="1:1" x14ac:dyDescent="0.2">
      <c r="A3434" s="3"/>
    </row>
    <row r="3435" spans="1:1" x14ac:dyDescent="0.2">
      <c r="A3435" s="3"/>
    </row>
    <row r="3436" spans="1:1" x14ac:dyDescent="0.2">
      <c r="A3436" s="3"/>
    </row>
    <row r="3437" spans="1:1" x14ac:dyDescent="0.2">
      <c r="A3437" s="3"/>
    </row>
    <row r="3438" spans="1:1" x14ac:dyDescent="0.2">
      <c r="A3438" s="3"/>
    </row>
    <row r="3439" spans="1:1" x14ac:dyDescent="0.2">
      <c r="A3439" s="3"/>
    </row>
    <row r="3440" spans="1:1" x14ac:dyDescent="0.2">
      <c r="A3440" s="3"/>
    </row>
    <row r="3441" spans="1:1" x14ac:dyDescent="0.2">
      <c r="A3441" s="3"/>
    </row>
    <row r="3442" spans="1:1" x14ac:dyDescent="0.2">
      <c r="A3442" s="3"/>
    </row>
    <row r="3443" spans="1:1" x14ac:dyDescent="0.2">
      <c r="A3443" s="3"/>
    </row>
    <row r="3444" spans="1:1" x14ac:dyDescent="0.2">
      <c r="A3444" s="3"/>
    </row>
    <row r="3445" spans="1:1" x14ac:dyDescent="0.2">
      <c r="A3445" s="3"/>
    </row>
    <row r="3446" spans="1:1" x14ac:dyDescent="0.2">
      <c r="A3446" s="3"/>
    </row>
    <row r="3447" spans="1:1" x14ac:dyDescent="0.2">
      <c r="A3447" s="3"/>
    </row>
    <row r="3448" spans="1:1" x14ac:dyDescent="0.2">
      <c r="A3448" s="3"/>
    </row>
    <row r="3449" spans="1:1" x14ac:dyDescent="0.2">
      <c r="A3449" s="3"/>
    </row>
    <row r="3450" spans="1:1" x14ac:dyDescent="0.2">
      <c r="A3450" s="3"/>
    </row>
    <row r="3451" spans="1:1" x14ac:dyDescent="0.2">
      <c r="A3451" s="3"/>
    </row>
    <row r="3452" spans="1:1" x14ac:dyDescent="0.2">
      <c r="A3452" s="3"/>
    </row>
    <row r="3453" spans="1:1" x14ac:dyDescent="0.2">
      <c r="A3453" s="3"/>
    </row>
    <row r="3454" spans="1:1" x14ac:dyDescent="0.2">
      <c r="A3454" s="3"/>
    </row>
    <row r="3455" spans="1:1" x14ac:dyDescent="0.2">
      <c r="A3455" s="3"/>
    </row>
    <row r="3456" spans="1:1" x14ac:dyDescent="0.2">
      <c r="A3456" s="3"/>
    </row>
    <row r="3457" spans="1:1" x14ac:dyDescent="0.2">
      <c r="A3457" s="3"/>
    </row>
    <row r="3458" spans="1:1" x14ac:dyDescent="0.2">
      <c r="A3458" s="3"/>
    </row>
    <row r="3459" spans="1:1" x14ac:dyDescent="0.2">
      <c r="A3459" s="3"/>
    </row>
    <row r="3460" spans="1:1" x14ac:dyDescent="0.2">
      <c r="A3460" s="3"/>
    </row>
    <row r="3461" spans="1:1" x14ac:dyDescent="0.2">
      <c r="A3461" s="3"/>
    </row>
    <row r="3462" spans="1:1" x14ac:dyDescent="0.2">
      <c r="A3462" s="3"/>
    </row>
    <row r="3463" spans="1:1" x14ac:dyDescent="0.2">
      <c r="A3463" s="3"/>
    </row>
    <row r="3464" spans="1:1" x14ac:dyDescent="0.2">
      <c r="A3464" s="3"/>
    </row>
    <row r="3465" spans="1:1" x14ac:dyDescent="0.2">
      <c r="A3465" s="3"/>
    </row>
    <row r="3466" spans="1:1" x14ac:dyDescent="0.2">
      <c r="A3466" s="3"/>
    </row>
    <row r="3467" spans="1:1" x14ac:dyDescent="0.2">
      <c r="A3467" s="3"/>
    </row>
    <row r="3468" spans="1:1" x14ac:dyDescent="0.2">
      <c r="A3468" s="3"/>
    </row>
    <row r="3469" spans="1:1" x14ac:dyDescent="0.2">
      <c r="A3469" s="3"/>
    </row>
    <row r="3470" spans="1:1" x14ac:dyDescent="0.2">
      <c r="A3470" s="3"/>
    </row>
    <row r="3471" spans="1:1" x14ac:dyDescent="0.2">
      <c r="A3471" s="3"/>
    </row>
    <row r="3472" spans="1:1" x14ac:dyDescent="0.2">
      <c r="A3472" s="3"/>
    </row>
    <row r="3473" spans="1:1" x14ac:dyDescent="0.2">
      <c r="A3473" s="3"/>
    </row>
    <row r="3474" spans="1:1" x14ac:dyDescent="0.2">
      <c r="A3474" s="3"/>
    </row>
    <row r="3475" spans="1:1" x14ac:dyDescent="0.2">
      <c r="A3475" s="3"/>
    </row>
    <row r="3476" spans="1:1" x14ac:dyDescent="0.2">
      <c r="A3476" s="3"/>
    </row>
    <row r="3477" spans="1:1" x14ac:dyDescent="0.2">
      <c r="A3477" s="3"/>
    </row>
    <row r="3478" spans="1:1" x14ac:dyDescent="0.2">
      <c r="A3478" s="3"/>
    </row>
    <row r="3479" spans="1:1" x14ac:dyDescent="0.2">
      <c r="A3479" s="3"/>
    </row>
    <row r="3480" spans="1:1" x14ac:dyDescent="0.2">
      <c r="A3480" s="3"/>
    </row>
    <row r="3481" spans="1:1" x14ac:dyDescent="0.2">
      <c r="A3481" s="3"/>
    </row>
    <row r="3482" spans="1:1" x14ac:dyDescent="0.2">
      <c r="A3482" s="3"/>
    </row>
    <row r="3483" spans="1:1" x14ac:dyDescent="0.2">
      <c r="A3483" s="3"/>
    </row>
    <row r="3484" spans="1:1" x14ac:dyDescent="0.2">
      <c r="A3484" s="3"/>
    </row>
    <row r="3485" spans="1:1" x14ac:dyDescent="0.2">
      <c r="A3485" s="3"/>
    </row>
    <row r="3486" spans="1:1" x14ac:dyDescent="0.2">
      <c r="A3486" s="3"/>
    </row>
    <row r="3487" spans="1:1" x14ac:dyDescent="0.2">
      <c r="A3487" s="3"/>
    </row>
    <row r="3488" spans="1:1" x14ac:dyDescent="0.2">
      <c r="A3488" s="3"/>
    </row>
    <row r="3489" spans="1:1" x14ac:dyDescent="0.2">
      <c r="A3489" s="3"/>
    </row>
    <row r="3490" spans="1:1" x14ac:dyDescent="0.2">
      <c r="A3490" s="3"/>
    </row>
    <row r="3491" spans="1:1" x14ac:dyDescent="0.2">
      <c r="A3491" s="3"/>
    </row>
    <row r="3492" spans="1:1" x14ac:dyDescent="0.2">
      <c r="A3492" s="3"/>
    </row>
    <row r="3493" spans="1:1" x14ac:dyDescent="0.2">
      <c r="A3493" s="3"/>
    </row>
    <row r="3494" spans="1:1" x14ac:dyDescent="0.2">
      <c r="A3494" s="3"/>
    </row>
    <row r="3495" spans="1:1" x14ac:dyDescent="0.2">
      <c r="A3495" s="3"/>
    </row>
    <row r="3496" spans="1:1" x14ac:dyDescent="0.2">
      <c r="A3496" s="3"/>
    </row>
    <row r="3497" spans="1:1" x14ac:dyDescent="0.2">
      <c r="A3497" s="3"/>
    </row>
    <row r="3498" spans="1:1" x14ac:dyDescent="0.2">
      <c r="A3498" s="3"/>
    </row>
    <row r="3499" spans="1:1" x14ac:dyDescent="0.2">
      <c r="A3499" s="3"/>
    </row>
    <row r="3500" spans="1:1" x14ac:dyDescent="0.2">
      <c r="A3500" s="3"/>
    </row>
    <row r="3501" spans="1:1" x14ac:dyDescent="0.2">
      <c r="A3501" s="3"/>
    </row>
    <row r="3502" spans="1:1" x14ac:dyDescent="0.2">
      <c r="A3502" s="3"/>
    </row>
    <row r="3503" spans="1:1" x14ac:dyDescent="0.2">
      <c r="A3503" s="3"/>
    </row>
    <row r="3504" spans="1:1" x14ac:dyDescent="0.2">
      <c r="A3504" s="3"/>
    </row>
    <row r="3505" spans="1:1" x14ac:dyDescent="0.2">
      <c r="A3505" s="3"/>
    </row>
    <row r="3506" spans="1:1" x14ac:dyDescent="0.2">
      <c r="A3506" s="3"/>
    </row>
    <row r="3507" spans="1:1" x14ac:dyDescent="0.2">
      <c r="A3507" s="3"/>
    </row>
    <row r="3508" spans="1:1" x14ac:dyDescent="0.2">
      <c r="A3508" s="3"/>
    </row>
    <row r="3509" spans="1:1" x14ac:dyDescent="0.2">
      <c r="A3509" s="3"/>
    </row>
    <row r="3510" spans="1:1" x14ac:dyDescent="0.2">
      <c r="A3510" s="3"/>
    </row>
    <row r="3511" spans="1:1" x14ac:dyDescent="0.2">
      <c r="A3511" s="3"/>
    </row>
    <row r="3512" spans="1:1" x14ac:dyDescent="0.2">
      <c r="A3512" s="3"/>
    </row>
    <row r="3513" spans="1:1" x14ac:dyDescent="0.2">
      <c r="A3513" s="3"/>
    </row>
    <row r="3514" spans="1:1" x14ac:dyDescent="0.2">
      <c r="A3514" s="3"/>
    </row>
    <row r="3515" spans="1:1" x14ac:dyDescent="0.2">
      <c r="A3515" s="3"/>
    </row>
    <row r="3516" spans="1:1" x14ac:dyDescent="0.2">
      <c r="A3516" s="3"/>
    </row>
    <row r="3517" spans="1:1" x14ac:dyDescent="0.2">
      <c r="A3517" s="3"/>
    </row>
    <row r="3518" spans="1:1" x14ac:dyDescent="0.2">
      <c r="A3518" s="3"/>
    </row>
    <row r="3519" spans="1:1" x14ac:dyDescent="0.2">
      <c r="A3519" s="3"/>
    </row>
    <row r="3520" spans="1:1" x14ac:dyDescent="0.2">
      <c r="A3520" s="3"/>
    </row>
    <row r="3521" spans="1:1" x14ac:dyDescent="0.2">
      <c r="A3521" s="3"/>
    </row>
    <row r="3522" spans="1:1" x14ac:dyDescent="0.2">
      <c r="A3522" s="3"/>
    </row>
    <row r="3523" spans="1:1" x14ac:dyDescent="0.2">
      <c r="A3523" s="3"/>
    </row>
    <row r="3524" spans="1:1" x14ac:dyDescent="0.2">
      <c r="A3524" s="3"/>
    </row>
    <row r="3525" spans="1:1" x14ac:dyDescent="0.2">
      <c r="A3525" s="3"/>
    </row>
    <row r="3526" spans="1:1" x14ac:dyDescent="0.2">
      <c r="A3526" s="3"/>
    </row>
    <row r="3527" spans="1:1" x14ac:dyDescent="0.2">
      <c r="A3527" s="3"/>
    </row>
    <row r="3528" spans="1:1" x14ac:dyDescent="0.2">
      <c r="A3528" s="3"/>
    </row>
    <row r="3529" spans="1:1" x14ac:dyDescent="0.2">
      <c r="A3529" s="3"/>
    </row>
    <row r="3530" spans="1:1" x14ac:dyDescent="0.2">
      <c r="A3530" s="3"/>
    </row>
    <row r="3531" spans="1:1" x14ac:dyDescent="0.2">
      <c r="A3531" s="3"/>
    </row>
    <row r="3532" spans="1:1" x14ac:dyDescent="0.2">
      <c r="A3532" s="3"/>
    </row>
    <row r="3533" spans="1:1" x14ac:dyDescent="0.2">
      <c r="A3533" s="3"/>
    </row>
    <row r="3534" spans="1:1" x14ac:dyDescent="0.2">
      <c r="A3534" s="3"/>
    </row>
    <row r="3535" spans="1:1" x14ac:dyDescent="0.2">
      <c r="A3535" s="3"/>
    </row>
    <row r="3536" spans="1:1" x14ac:dyDescent="0.2">
      <c r="A3536" s="3"/>
    </row>
    <row r="3537" spans="1:1" x14ac:dyDescent="0.2">
      <c r="A3537" s="3"/>
    </row>
    <row r="3538" spans="1:1" x14ac:dyDescent="0.2">
      <c r="A3538" s="3"/>
    </row>
    <row r="3539" spans="1:1" x14ac:dyDescent="0.2">
      <c r="A3539" s="3"/>
    </row>
    <row r="3540" spans="1:1" x14ac:dyDescent="0.2">
      <c r="A3540" s="3"/>
    </row>
    <row r="3541" spans="1:1" x14ac:dyDescent="0.2">
      <c r="A3541" s="3"/>
    </row>
    <row r="3542" spans="1:1" x14ac:dyDescent="0.2">
      <c r="A3542" s="3"/>
    </row>
    <row r="3543" spans="1:1" x14ac:dyDescent="0.2">
      <c r="A3543" s="3"/>
    </row>
    <row r="3544" spans="1:1" x14ac:dyDescent="0.2">
      <c r="A3544" s="3"/>
    </row>
    <row r="3545" spans="1:1" x14ac:dyDescent="0.2">
      <c r="A3545" s="3"/>
    </row>
    <row r="3546" spans="1:1" x14ac:dyDescent="0.2">
      <c r="A3546" s="3"/>
    </row>
    <row r="3547" spans="1:1" x14ac:dyDescent="0.2">
      <c r="A3547" s="3"/>
    </row>
    <row r="3548" spans="1:1" x14ac:dyDescent="0.2">
      <c r="A3548" s="3"/>
    </row>
    <row r="3549" spans="1:1" x14ac:dyDescent="0.2">
      <c r="A3549" s="3"/>
    </row>
    <row r="3550" spans="1:1" x14ac:dyDescent="0.2">
      <c r="A3550" s="3"/>
    </row>
    <row r="3551" spans="1:1" x14ac:dyDescent="0.2">
      <c r="A3551" s="3"/>
    </row>
    <row r="3552" spans="1:1" x14ac:dyDescent="0.2">
      <c r="A3552" s="3"/>
    </row>
    <row r="3553" spans="1:1" x14ac:dyDescent="0.2">
      <c r="A3553" s="3"/>
    </row>
    <row r="3554" spans="1:1" x14ac:dyDescent="0.2">
      <c r="A3554" s="3"/>
    </row>
    <row r="3555" spans="1:1" x14ac:dyDescent="0.2">
      <c r="A3555" s="3"/>
    </row>
    <row r="3556" spans="1:1" x14ac:dyDescent="0.2">
      <c r="A3556" s="3"/>
    </row>
    <row r="3557" spans="1:1" x14ac:dyDescent="0.2">
      <c r="A3557" s="3"/>
    </row>
    <row r="3558" spans="1:1" x14ac:dyDescent="0.2">
      <c r="A3558" s="3"/>
    </row>
    <row r="3559" spans="1:1" x14ac:dyDescent="0.2">
      <c r="A3559" s="3"/>
    </row>
    <row r="3560" spans="1:1" x14ac:dyDescent="0.2">
      <c r="A3560" s="3"/>
    </row>
    <row r="3561" spans="1:1" x14ac:dyDescent="0.2">
      <c r="A3561" s="3"/>
    </row>
    <row r="3562" spans="1:1" x14ac:dyDescent="0.2">
      <c r="A3562" s="3"/>
    </row>
    <row r="3563" spans="1:1" x14ac:dyDescent="0.2">
      <c r="A3563" s="3"/>
    </row>
    <row r="3564" spans="1:1" x14ac:dyDescent="0.2">
      <c r="A3564" s="3"/>
    </row>
    <row r="3565" spans="1:1" x14ac:dyDescent="0.2">
      <c r="A3565" s="3"/>
    </row>
    <row r="3566" spans="1:1" x14ac:dyDescent="0.2">
      <c r="A3566" s="3"/>
    </row>
    <row r="3567" spans="1:1" x14ac:dyDescent="0.2">
      <c r="A3567" s="3"/>
    </row>
    <row r="3568" spans="1:1" x14ac:dyDescent="0.2">
      <c r="A3568" s="3"/>
    </row>
    <row r="3569" spans="1:1" x14ac:dyDescent="0.2">
      <c r="A3569" s="3"/>
    </row>
    <row r="3570" spans="1:1" x14ac:dyDescent="0.2">
      <c r="A3570" s="3"/>
    </row>
    <row r="3571" spans="1:1" x14ac:dyDescent="0.2">
      <c r="A3571" s="3"/>
    </row>
    <row r="3572" spans="1:1" x14ac:dyDescent="0.2">
      <c r="A3572" s="3"/>
    </row>
    <row r="3573" spans="1:1" x14ac:dyDescent="0.2">
      <c r="A3573" s="3"/>
    </row>
    <row r="3574" spans="1:1" x14ac:dyDescent="0.2">
      <c r="A3574" s="3"/>
    </row>
    <row r="3575" spans="1:1" x14ac:dyDescent="0.2">
      <c r="A3575" s="3"/>
    </row>
    <row r="3576" spans="1:1" x14ac:dyDescent="0.2">
      <c r="A3576" s="3"/>
    </row>
    <row r="3577" spans="1:1" x14ac:dyDescent="0.2">
      <c r="A3577" s="3"/>
    </row>
    <row r="3578" spans="1:1" x14ac:dyDescent="0.2">
      <c r="A3578" s="3"/>
    </row>
    <row r="3579" spans="1:1" x14ac:dyDescent="0.2">
      <c r="A3579" s="3"/>
    </row>
    <row r="3580" spans="1:1" x14ac:dyDescent="0.2">
      <c r="A3580" s="3"/>
    </row>
    <row r="3581" spans="1:1" x14ac:dyDescent="0.2">
      <c r="A3581" s="3"/>
    </row>
    <row r="3582" spans="1:1" x14ac:dyDescent="0.2">
      <c r="A3582" s="3"/>
    </row>
    <row r="3583" spans="1:1" x14ac:dyDescent="0.2">
      <c r="A3583" s="3"/>
    </row>
    <row r="3584" spans="1:1" x14ac:dyDescent="0.2">
      <c r="A3584" s="3"/>
    </row>
    <row r="3585" spans="1:1" x14ac:dyDescent="0.2">
      <c r="A3585" s="3"/>
    </row>
    <row r="3586" spans="1:1" x14ac:dyDescent="0.2">
      <c r="A3586" s="3"/>
    </row>
    <row r="3587" spans="1:1" x14ac:dyDescent="0.2">
      <c r="A3587" s="3"/>
    </row>
    <row r="3588" spans="1:1" x14ac:dyDescent="0.2">
      <c r="A3588" s="3"/>
    </row>
    <row r="3589" spans="1:1" x14ac:dyDescent="0.2">
      <c r="A3589" s="3"/>
    </row>
    <row r="3590" spans="1:1" x14ac:dyDescent="0.2">
      <c r="A3590" s="3"/>
    </row>
    <row r="3591" spans="1:1" x14ac:dyDescent="0.2">
      <c r="A3591" s="3"/>
    </row>
    <row r="3592" spans="1:1" x14ac:dyDescent="0.2">
      <c r="A3592" s="3"/>
    </row>
    <row r="3593" spans="1:1" x14ac:dyDescent="0.2">
      <c r="A3593" s="3"/>
    </row>
    <row r="3594" spans="1:1" x14ac:dyDescent="0.2">
      <c r="A3594" s="3"/>
    </row>
    <row r="3595" spans="1:1" x14ac:dyDescent="0.2">
      <c r="A3595" s="3"/>
    </row>
    <row r="3596" spans="1:1" x14ac:dyDescent="0.2">
      <c r="A3596" s="3"/>
    </row>
    <row r="3597" spans="1:1" x14ac:dyDescent="0.2">
      <c r="A3597" s="3"/>
    </row>
    <row r="3598" spans="1:1" x14ac:dyDescent="0.2">
      <c r="A3598" s="3"/>
    </row>
    <row r="3599" spans="1:1" x14ac:dyDescent="0.2">
      <c r="A3599" s="3"/>
    </row>
    <row r="3600" spans="1:1" x14ac:dyDescent="0.2">
      <c r="A3600" s="3"/>
    </row>
    <row r="3601" spans="1:1" x14ac:dyDescent="0.2">
      <c r="A3601" s="3"/>
    </row>
    <row r="3602" spans="1:1" x14ac:dyDescent="0.2">
      <c r="A3602" s="3"/>
    </row>
    <row r="3603" spans="1:1" x14ac:dyDescent="0.2">
      <c r="A3603" s="3"/>
    </row>
    <row r="3604" spans="1:1" x14ac:dyDescent="0.2">
      <c r="A3604" s="3"/>
    </row>
    <row r="3605" spans="1:1" x14ac:dyDescent="0.2">
      <c r="A3605" s="3"/>
    </row>
    <row r="3606" spans="1:1" x14ac:dyDescent="0.2">
      <c r="A3606" s="3"/>
    </row>
    <row r="3607" spans="1:1" x14ac:dyDescent="0.2">
      <c r="A3607" s="3"/>
    </row>
    <row r="3608" spans="1:1" x14ac:dyDescent="0.2">
      <c r="A3608" s="3"/>
    </row>
    <row r="3609" spans="1:1" x14ac:dyDescent="0.2">
      <c r="A3609" s="3"/>
    </row>
    <row r="3610" spans="1:1" x14ac:dyDescent="0.2">
      <c r="A3610" s="3"/>
    </row>
    <row r="3611" spans="1:1" x14ac:dyDescent="0.2">
      <c r="A3611" s="3"/>
    </row>
    <row r="3612" spans="1:1" x14ac:dyDescent="0.2">
      <c r="A3612" s="3"/>
    </row>
    <row r="3613" spans="1:1" x14ac:dyDescent="0.2">
      <c r="A3613" s="3"/>
    </row>
    <row r="3614" spans="1:1" x14ac:dyDescent="0.2">
      <c r="A3614" s="3"/>
    </row>
    <row r="3615" spans="1:1" x14ac:dyDescent="0.2">
      <c r="A3615" s="3"/>
    </row>
    <row r="3616" spans="1:1" x14ac:dyDescent="0.2">
      <c r="A3616" s="3"/>
    </row>
    <row r="3617" spans="1:1" x14ac:dyDescent="0.2">
      <c r="A3617" s="3"/>
    </row>
    <row r="3618" spans="1:1" x14ac:dyDescent="0.2">
      <c r="A3618" s="3"/>
    </row>
    <row r="3619" spans="1:1" x14ac:dyDescent="0.2">
      <c r="A3619" s="3"/>
    </row>
    <row r="3620" spans="1:1" x14ac:dyDescent="0.2">
      <c r="A3620" s="3"/>
    </row>
    <row r="3621" spans="1:1" x14ac:dyDescent="0.2">
      <c r="A3621" s="3"/>
    </row>
    <row r="3622" spans="1:1" x14ac:dyDescent="0.2">
      <c r="A3622" s="3"/>
    </row>
    <row r="3623" spans="1:1" x14ac:dyDescent="0.2">
      <c r="A3623" s="3"/>
    </row>
    <row r="3624" spans="1:1" x14ac:dyDescent="0.2">
      <c r="A3624" s="3"/>
    </row>
    <row r="3625" spans="1:1" x14ac:dyDescent="0.2">
      <c r="A3625" s="3"/>
    </row>
    <row r="3626" spans="1:1" x14ac:dyDescent="0.2">
      <c r="A3626" s="3"/>
    </row>
    <row r="3627" spans="1:1" x14ac:dyDescent="0.2">
      <c r="A3627" s="3"/>
    </row>
    <row r="3628" spans="1:1" x14ac:dyDescent="0.2">
      <c r="A3628" s="3"/>
    </row>
    <row r="3629" spans="1:1" x14ac:dyDescent="0.2">
      <c r="A3629" s="3"/>
    </row>
    <row r="3630" spans="1:1" x14ac:dyDescent="0.2">
      <c r="A3630" s="3"/>
    </row>
    <row r="3631" spans="1:1" x14ac:dyDescent="0.2">
      <c r="A3631" s="3"/>
    </row>
    <row r="3632" spans="1:1" x14ac:dyDescent="0.2">
      <c r="A3632" s="3"/>
    </row>
    <row r="3633" spans="1:1" x14ac:dyDescent="0.2">
      <c r="A3633" s="3"/>
    </row>
    <row r="3634" spans="1:1" x14ac:dyDescent="0.2">
      <c r="A3634" s="3"/>
    </row>
    <row r="3635" spans="1:1" x14ac:dyDescent="0.2">
      <c r="A3635" s="3"/>
    </row>
    <row r="3636" spans="1:1" x14ac:dyDescent="0.2">
      <c r="A3636" s="3"/>
    </row>
    <row r="3637" spans="1:1" x14ac:dyDescent="0.2">
      <c r="A3637" s="3"/>
    </row>
    <row r="3638" spans="1:1" x14ac:dyDescent="0.2">
      <c r="A3638" s="3"/>
    </row>
    <row r="3639" spans="1:1" x14ac:dyDescent="0.2">
      <c r="A3639" s="3"/>
    </row>
    <row r="3640" spans="1:1" x14ac:dyDescent="0.2">
      <c r="A3640" s="3"/>
    </row>
    <row r="3641" spans="1:1" x14ac:dyDescent="0.2">
      <c r="A3641" s="3"/>
    </row>
    <row r="3642" spans="1:1" x14ac:dyDescent="0.2">
      <c r="A3642" s="3"/>
    </row>
    <row r="3643" spans="1:1" x14ac:dyDescent="0.2">
      <c r="A3643" s="3"/>
    </row>
    <row r="3644" spans="1:1" x14ac:dyDescent="0.2">
      <c r="A3644" s="3"/>
    </row>
    <row r="3645" spans="1:1" x14ac:dyDescent="0.2">
      <c r="A3645" s="3"/>
    </row>
    <row r="3646" spans="1:1" x14ac:dyDescent="0.2">
      <c r="A3646" s="3"/>
    </row>
    <row r="3647" spans="1:1" x14ac:dyDescent="0.2">
      <c r="A3647" s="3"/>
    </row>
    <row r="3648" spans="1:1" x14ac:dyDescent="0.2">
      <c r="A3648" s="3"/>
    </row>
    <row r="3649" spans="1:1" x14ac:dyDescent="0.2">
      <c r="A3649" s="3"/>
    </row>
    <row r="3650" spans="1:1" x14ac:dyDescent="0.2">
      <c r="A3650" s="3"/>
    </row>
    <row r="3651" spans="1:1" x14ac:dyDescent="0.2">
      <c r="A3651" s="3"/>
    </row>
    <row r="3652" spans="1:1" x14ac:dyDescent="0.2">
      <c r="A3652" s="3"/>
    </row>
    <row r="3653" spans="1:1" x14ac:dyDescent="0.2">
      <c r="A3653" s="3"/>
    </row>
    <row r="3654" spans="1:1" x14ac:dyDescent="0.2">
      <c r="A3654" s="3"/>
    </row>
    <row r="3655" spans="1:1" x14ac:dyDescent="0.2">
      <c r="A3655" s="3"/>
    </row>
    <row r="3656" spans="1:1" x14ac:dyDescent="0.2">
      <c r="A3656" s="3"/>
    </row>
    <row r="3657" spans="1:1" x14ac:dyDescent="0.2">
      <c r="A3657" s="3"/>
    </row>
    <row r="3658" spans="1:1" x14ac:dyDescent="0.2">
      <c r="A3658" s="3"/>
    </row>
    <row r="3659" spans="1:1" x14ac:dyDescent="0.2">
      <c r="A3659" s="3"/>
    </row>
    <row r="3660" spans="1:1" x14ac:dyDescent="0.2">
      <c r="A3660" s="3"/>
    </row>
    <row r="3661" spans="1:1" x14ac:dyDescent="0.2">
      <c r="A3661" s="3"/>
    </row>
    <row r="3662" spans="1:1" x14ac:dyDescent="0.2">
      <c r="A3662" s="3"/>
    </row>
    <row r="3663" spans="1:1" x14ac:dyDescent="0.2">
      <c r="A3663" s="3"/>
    </row>
    <row r="3664" spans="1:1" x14ac:dyDescent="0.2">
      <c r="A3664" s="3"/>
    </row>
    <row r="3665" spans="1:1" x14ac:dyDescent="0.2">
      <c r="A3665" s="3"/>
    </row>
    <row r="3666" spans="1:1" x14ac:dyDescent="0.2">
      <c r="A3666" s="3"/>
    </row>
    <row r="3667" spans="1:1" x14ac:dyDescent="0.2">
      <c r="A3667" s="3"/>
    </row>
    <row r="3668" spans="1:1" x14ac:dyDescent="0.2">
      <c r="A3668" s="3"/>
    </row>
    <row r="3669" spans="1:1" x14ac:dyDescent="0.2">
      <c r="A3669" s="3"/>
    </row>
    <row r="3670" spans="1:1" x14ac:dyDescent="0.2">
      <c r="A3670" s="3"/>
    </row>
    <row r="3671" spans="1:1" x14ac:dyDescent="0.2">
      <c r="A3671" s="3"/>
    </row>
    <row r="3672" spans="1:1" x14ac:dyDescent="0.2">
      <c r="A3672" s="3"/>
    </row>
    <row r="3673" spans="1:1" x14ac:dyDescent="0.2">
      <c r="A3673" s="3"/>
    </row>
    <row r="3674" spans="1:1" x14ac:dyDescent="0.2">
      <c r="A3674" s="3"/>
    </row>
    <row r="3675" spans="1:1" x14ac:dyDescent="0.2">
      <c r="A3675" s="3"/>
    </row>
    <row r="3676" spans="1:1" x14ac:dyDescent="0.2">
      <c r="A3676" s="3"/>
    </row>
    <row r="3677" spans="1:1" x14ac:dyDescent="0.2">
      <c r="A3677" s="3"/>
    </row>
    <row r="3678" spans="1:1" x14ac:dyDescent="0.2">
      <c r="A3678" s="3"/>
    </row>
    <row r="3679" spans="1:1" x14ac:dyDescent="0.2">
      <c r="A3679" s="3"/>
    </row>
    <row r="3680" spans="1:1" x14ac:dyDescent="0.2">
      <c r="A3680" s="3"/>
    </row>
    <row r="3681" spans="1:1" x14ac:dyDescent="0.2">
      <c r="A3681" s="3"/>
    </row>
    <row r="3682" spans="1:1" x14ac:dyDescent="0.2">
      <c r="A3682" s="3"/>
    </row>
    <row r="3683" spans="1:1" x14ac:dyDescent="0.2">
      <c r="A3683" s="3"/>
    </row>
    <row r="3684" spans="1:1" x14ac:dyDescent="0.2">
      <c r="A3684" s="3"/>
    </row>
    <row r="3685" spans="1:1" x14ac:dyDescent="0.2">
      <c r="A3685" s="3"/>
    </row>
    <row r="3686" spans="1:1" x14ac:dyDescent="0.2">
      <c r="A3686" s="3"/>
    </row>
    <row r="3687" spans="1:1" x14ac:dyDescent="0.2">
      <c r="A3687" s="3"/>
    </row>
    <row r="3688" spans="1:1" x14ac:dyDescent="0.2">
      <c r="A3688" s="3"/>
    </row>
    <row r="3689" spans="1:1" x14ac:dyDescent="0.2">
      <c r="A3689" s="3"/>
    </row>
    <row r="3690" spans="1:1" x14ac:dyDescent="0.2">
      <c r="A3690" s="3"/>
    </row>
    <row r="3691" spans="1:1" x14ac:dyDescent="0.2">
      <c r="A3691" s="3"/>
    </row>
    <row r="3692" spans="1:1" x14ac:dyDescent="0.2">
      <c r="A3692" s="3"/>
    </row>
    <row r="3693" spans="1:1" x14ac:dyDescent="0.2">
      <c r="A3693" s="3"/>
    </row>
    <row r="3694" spans="1:1" x14ac:dyDescent="0.2">
      <c r="A3694" s="3"/>
    </row>
    <row r="3695" spans="1:1" x14ac:dyDescent="0.2">
      <c r="A3695" s="3"/>
    </row>
    <row r="3696" spans="1:1" x14ac:dyDescent="0.2">
      <c r="A3696" s="3"/>
    </row>
    <row r="3697" spans="1:1" x14ac:dyDescent="0.2">
      <c r="A3697" s="3"/>
    </row>
    <row r="3698" spans="1:1" x14ac:dyDescent="0.2">
      <c r="A3698" s="3"/>
    </row>
    <row r="3699" spans="1:1" x14ac:dyDescent="0.2">
      <c r="A3699" s="3"/>
    </row>
    <row r="3700" spans="1:1" x14ac:dyDescent="0.2">
      <c r="A3700" s="3"/>
    </row>
    <row r="3701" spans="1:1" x14ac:dyDescent="0.2">
      <c r="A3701" s="3"/>
    </row>
    <row r="3702" spans="1:1" x14ac:dyDescent="0.2">
      <c r="A3702" s="3"/>
    </row>
    <row r="3703" spans="1:1" x14ac:dyDescent="0.2">
      <c r="A3703" s="3"/>
    </row>
    <row r="3704" spans="1:1" x14ac:dyDescent="0.2">
      <c r="A3704" s="3"/>
    </row>
    <row r="3705" spans="1:1" x14ac:dyDescent="0.2">
      <c r="A3705" s="3"/>
    </row>
    <row r="3706" spans="1:1" x14ac:dyDescent="0.2">
      <c r="A3706" s="3"/>
    </row>
    <row r="3707" spans="1:1" x14ac:dyDescent="0.2">
      <c r="A3707" s="3"/>
    </row>
    <row r="3708" spans="1:1" x14ac:dyDescent="0.2">
      <c r="A3708" s="3"/>
    </row>
    <row r="3709" spans="1:1" x14ac:dyDescent="0.2">
      <c r="A3709" s="3"/>
    </row>
    <row r="3710" spans="1:1" x14ac:dyDescent="0.2">
      <c r="A3710" s="3"/>
    </row>
    <row r="3711" spans="1:1" x14ac:dyDescent="0.2">
      <c r="A3711" s="3"/>
    </row>
    <row r="3712" spans="1:1" x14ac:dyDescent="0.2">
      <c r="A3712" s="3"/>
    </row>
    <row r="3713" spans="1:1" x14ac:dyDescent="0.2">
      <c r="A3713" s="3"/>
    </row>
    <row r="3714" spans="1:1" x14ac:dyDescent="0.2">
      <c r="A3714" s="3"/>
    </row>
    <row r="3715" spans="1:1" x14ac:dyDescent="0.2">
      <c r="A3715" s="3"/>
    </row>
    <row r="3716" spans="1:1" x14ac:dyDescent="0.2">
      <c r="A3716" s="3"/>
    </row>
    <row r="3717" spans="1:1" x14ac:dyDescent="0.2">
      <c r="A3717" s="3"/>
    </row>
    <row r="3718" spans="1:1" x14ac:dyDescent="0.2">
      <c r="A3718" s="3"/>
    </row>
    <row r="3719" spans="1:1" x14ac:dyDescent="0.2">
      <c r="A3719" s="3"/>
    </row>
    <row r="3720" spans="1:1" x14ac:dyDescent="0.2">
      <c r="A3720" s="3"/>
    </row>
    <row r="3721" spans="1:1" x14ac:dyDescent="0.2">
      <c r="A3721" s="3"/>
    </row>
    <row r="3722" spans="1:1" x14ac:dyDescent="0.2">
      <c r="A3722" s="3"/>
    </row>
    <row r="3723" spans="1:1" x14ac:dyDescent="0.2">
      <c r="A3723" s="3"/>
    </row>
    <row r="3724" spans="1:1" x14ac:dyDescent="0.2">
      <c r="A3724" s="3"/>
    </row>
    <row r="3725" spans="1:1" x14ac:dyDescent="0.2">
      <c r="A3725" s="3"/>
    </row>
    <row r="3726" spans="1:1" x14ac:dyDescent="0.2">
      <c r="A3726" s="3"/>
    </row>
    <row r="3727" spans="1:1" x14ac:dyDescent="0.2">
      <c r="A3727" s="3"/>
    </row>
    <row r="3728" spans="1:1" x14ac:dyDescent="0.2">
      <c r="A3728" s="3"/>
    </row>
    <row r="3729" spans="1:1" x14ac:dyDescent="0.2">
      <c r="A3729" s="3"/>
    </row>
    <row r="3730" spans="1:1" x14ac:dyDescent="0.2">
      <c r="A3730" s="3"/>
    </row>
    <row r="3731" spans="1:1" x14ac:dyDescent="0.2">
      <c r="A3731" s="3"/>
    </row>
    <row r="3732" spans="1:1" x14ac:dyDescent="0.2">
      <c r="A3732" s="3"/>
    </row>
    <row r="3733" spans="1:1" x14ac:dyDescent="0.2">
      <c r="A3733" s="3"/>
    </row>
    <row r="3734" spans="1:1" x14ac:dyDescent="0.2">
      <c r="A3734" s="3"/>
    </row>
    <row r="3735" spans="1:1" x14ac:dyDescent="0.2">
      <c r="A3735" s="3"/>
    </row>
    <row r="3736" spans="1:1" x14ac:dyDescent="0.2">
      <c r="A3736" s="3"/>
    </row>
    <row r="3737" spans="1:1" x14ac:dyDescent="0.2">
      <c r="A3737" s="3"/>
    </row>
    <row r="3738" spans="1:1" x14ac:dyDescent="0.2">
      <c r="A3738" s="3"/>
    </row>
    <row r="3739" spans="1:1" x14ac:dyDescent="0.2">
      <c r="A3739" s="3"/>
    </row>
    <row r="3740" spans="1:1" x14ac:dyDescent="0.2">
      <c r="A3740" s="3"/>
    </row>
    <row r="3741" spans="1:1" x14ac:dyDescent="0.2">
      <c r="A3741" s="3"/>
    </row>
    <row r="3742" spans="1:1" x14ac:dyDescent="0.2">
      <c r="A3742" s="3"/>
    </row>
    <row r="3743" spans="1:1" x14ac:dyDescent="0.2">
      <c r="A3743" s="3"/>
    </row>
    <row r="3744" spans="1:1" x14ac:dyDescent="0.2">
      <c r="A3744" s="3"/>
    </row>
    <row r="3745" spans="1:1" x14ac:dyDescent="0.2">
      <c r="A3745" s="3"/>
    </row>
    <row r="3746" spans="1:1" x14ac:dyDescent="0.2">
      <c r="A3746" s="3"/>
    </row>
    <row r="3747" spans="1:1" x14ac:dyDescent="0.2">
      <c r="A3747" s="3"/>
    </row>
    <row r="3748" spans="1:1" x14ac:dyDescent="0.2">
      <c r="A3748" s="3"/>
    </row>
    <row r="3749" spans="1:1" x14ac:dyDescent="0.2">
      <c r="A3749" s="3"/>
    </row>
    <row r="3750" spans="1:1" x14ac:dyDescent="0.2">
      <c r="A3750" s="3"/>
    </row>
    <row r="3751" spans="1:1" x14ac:dyDescent="0.2">
      <c r="A3751" s="3"/>
    </row>
    <row r="3752" spans="1:1" x14ac:dyDescent="0.2">
      <c r="A3752" s="3"/>
    </row>
    <row r="3753" spans="1:1" x14ac:dyDescent="0.2">
      <c r="A3753" s="3"/>
    </row>
    <row r="3754" spans="1:1" x14ac:dyDescent="0.2">
      <c r="A3754" s="3"/>
    </row>
    <row r="3755" spans="1:1" x14ac:dyDescent="0.2">
      <c r="A3755" s="3"/>
    </row>
    <row r="3756" spans="1:1" x14ac:dyDescent="0.2">
      <c r="A3756" s="3"/>
    </row>
    <row r="3757" spans="1:1" x14ac:dyDescent="0.2">
      <c r="A3757" s="3"/>
    </row>
    <row r="3758" spans="1:1" x14ac:dyDescent="0.2">
      <c r="A3758" s="3"/>
    </row>
    <row r="3759" spans="1:1" x14ac:dyDescent="0.2">
      <c r="A3759" s="3"/>
    </row>
    <row r="3760" spans="1:1" x14ac:dyDescent="0.2">
      <c r="A3760" s="3"/>
    </row>
    <row r="3761" spans="1:1" x14ac:dyDescent="0.2">
      <c r="A3761" s="3"/>
    </row>
    <row r="3762" spans="1:1" x14ac:dyDescent="0.2">
      <c r="A3762" s="3"/>
    </row>
    <row r="3763" spans="1:1" x14ac:dyDescent="0.2">
      <c r="A3763" s="3"/>
    </row>
    <row r="3764" spans="1:1" x14ac:dyDescent="0.2">
      <c r="A3764" s="3"/>
    </row>
    <row r="3765" spans="1:1" x14ac:dyDescent="0.2">
      <c r="A3765" s="3"/>
    </row>
    <row r="3766" spans="1:1" x14ac:dyDescent="0.2">
      <c r="A3766" s="3"/>
    </row>
    <row r="3767" spans="1:1" x14ac:dyDescent="0.2">
      <c r="A3767" s="3"/>
    </row>
    <row r="3768" spans="1:1" x14ac:dyDescent="0.2">
      <c r="A3768" s="3"/>
    </row>
    <row r="3769" spans="1:1" x14ac:dyDescent="0.2">
      <c r="A3769" s="3"/>
    </row>
    <row r="3770" spans="1:1" x14ac:dyDescent="0.2">
      <c r="A3770" s="3"/>
    </row>
    <row r="3771" spans="1:1" x14ac:dyDescent="0.2">
      <c r="A3771" s="3"/>
    </row>
    <row r="3772" spans="1:1" x14ac:dyDescent="0.2">
      <c r="A3772" s="3"/>
    </row>
    <row r="3773" spans="1:1" x14ac:dyDescent="0.2">
      <c r="A3773" s="3"/>
    </row>
    <row r="3774" spans="1:1" x14ac:dyDescent="0.2">
      <c r="A3774" s="3"/>
    </row>
    <row r="3775" spans="1:1" x14ac:dyDescent="0.2">
      <c r="A3775" s="3"/>
    </row>
    <row r="3776" spans="1:1" x14ac:dyDescent="0.2">
      <c r="A3776" s="3"/>
    </row>
    <row r="3777" spans="1:1" x14ac:dyDescent="0.2">
      <c r="A3777" s="3"/>
    </row>
    <row r="3778" spans="1:1" x14ac:dyDescent="0.2">
      <c r="A3778" s="3"/>
    </row>
    <row r="3779" spans="1:1" x14ac:dyDescent="0.2">
      <c r="A3779" s="3"/>
    </row>
    <row r="3780" spans="1:1" x14ac:dyDescent="0.2">
      <c r="A3780" s="3"/>
    </row>
    <row r="3781" spans="1:1" x14ac:dyDescent="0.2">
      <c r="A3781" s="3"/>
    </row>
    <row r="3782" spans="1:1" x14ac:dyDescent="0.2">
      <c r="A3782" s="3"/>
    </row>
    <row r="3783" spans="1:1" x14ac:dyDescent="0.2">
      <c r="A3783" s="3"/>
    </row>
    <row r="3784" spans="1:1" x14ac:dyDescent="0.2">
      <c r="A3784" s="3"/>
    </row>
    <row r="3785" spans="1:1" x14ac:dyDescent="0.2">
      <c r="A3785" s="3"/>
    </row>
    <row r="3786" spans="1:1" x14ac:dyDescent="0.2">
      <c r="A3786" s="3"/>
    </row>
    <row r="3787" spans="1:1" x14ac:dyDescent="0.2">
      <c r="A3787" s="3"/>
    </row>
    <row r="3788" spans="1:1" x14ac:dyDescent="0.2">
      <c r="A3788" s="3"/>
    </row>
    <row r="3789" spans="1:1" x14ac:dyDescent="0.2">
      <c r="A3789" s="3"/>
    </row>
    <row r="3790" spans="1:1" x14ac:dyDescent="0.2">
      <c r="A3790" s="3"/>
    </row>
    <row r="3791" spans="1:1" x14ac:dyDescent="0.2">
      <c r="A3791" s="3"/>
    </row>
    <row r="3792" spans="1:1" x14ac:dyDescent="0.2">
      <c r="A3792" s="3"/>
    </row>
    <row r="3793" spans="1:1" x14ac:dyDescent="0.2">
      <c r="A3793" s="3"/>
    </row>
    <row r="3794" spans="1:1" x14ac:dyDescent="0.2">
      <c r="A3794" s="3"/>
    </row>
    <row r="3795" spans="1:1" x14ac:dyDescent="0.2">
      <c r="A3795" s="3"/>
    </row>
    <row r="3796" spans="1:1" x14ac:dyDescent="0.2">
      <c r="A3796" s="3"/>
    </row>
    <row r="3797" spans="1:1" x14ac:dyDescent="0.2">
      <c r="A3797" s="3"/>
    </row>
    <row r="3798" spans="1:1" x14ac:dyDescent="0.2">
      <c r="A3798" s="3"/>
    </row>
    <row r="3799" spans="1:1" x14ac:dyDescent="0.2">
      <c r="A3799" s="3"/>
    </row>
    <row r="3800" spans="1:1" x14ac:dyDescent="0.2">
      <c r="A3800" s="3"/>
    </row>
    <row r="3801" spans="1:1" x14ac:dyDescent="0.2">
      <c r="A3801" s="3"/>
    </row>
    <row r="3802" spans="1:1" x14ac:dyDescent="0.2">
      <c r="A3802" s="3"/>
    </row>
    <row r="3803" spans="1:1" x14ac:dyDescent="0.2">
      <c r="A3803" s="3"/>
    </row>
    <row r="3804" spans="1:1" x14ac:dyDescent="0.2">
      <c r="A3804" s="3"/>
    </row>
    <row r="3805" spans="1:1" x14ac:dyDescent="0.2">
      <c r="A3805" s="3"/>
    </row>
    <row r="3806" spans="1:1" x14ac:dyDescent="0.2">
      <c r="A3806" s="3"/>
    </row>
    <row r="3807" spans="1:1" x14ac:dyDescent="0.2">
      <c r="A3807" s="3"/>
    </row>
    <row r="3808" spans="1:1" x14ac:dyDescent="0.2">
      <c r="A3808" s="3"/>
    </row>
    <row r="3809" spans="1:1" x14ac:dyDescent="0.2">
      <c r="A3809" s="3"/>
    </row>
    <row r="3810" spans="1:1" x14ac:dyDescent="0.2">
      <c r="A3810" s="3"/>
    </row>
    <row r="3811" spans="1:1" x14ac:dyDescent="0.2">
      <c r="A3811" s="3"/>
    </row>
    <row r="3812" spans="1:1" x14ac:dyDescent="0.2">
      <c r="A3812" s="3"/>
    </row>
    <row r="3813" spans="1:1" x14ac:dyDescent="0.2">
      <c r="A3813" s="3"/>
    </row>
    <row r="3814" spans="1:1" x14ac:dyDescent="0.2">
      <c r="A3814" s="3"/>
    </row>
    <row r="3815" spans="1:1" x14ac:dyDescent="0.2">
      <c r="A3815" s="3"/>
    </row>
    <row r="3816" spans="1:1" x14ac:dyDescent="0.2">
      <c r="A3816" s="3"/>
    </row>
    <row r="3817" spans="1:1" x14ac:dyDescent="0.2">
      <c r="A3817" s="3"/>
    </row>
    <row r="3818" spans="1:1" x14ac:dyDescent="0.2">
      <c r="A3818" s="3"/>
    </row>
    <row r="3819" spans="1:1" x14ac:dyDescent="0.2">
      <c r="A3819" s="3"/>
    </row>
    <row r="3820" spans="1:1" x14ac:dyDescent="0.2">
      <c r="A3820" s="3"/>
    </row>
    <row r="3821" spans="1:1" x14ac:dyDescent="0.2">
      <c r="A3821" s="3"/>
    </row>
    <row r="3822" spans="1:1" x14ac:dyDescent="0.2">
      <c r="A3822" s="3"/>
    </row>
    <row r="3823" spans="1:1" x14ac:dyDescent="0.2">
      <c r="A3823" s="3"/>
    </row>
    <row r="3824" spans="1:1" x14ac:dyDescent="0.2">
      <c r="A3824" s="3"/>
    </row>
    <row r="3825" spans="1:1" x14ac:dyDescent="0.2">
      <c r="A3825" s="3"/>
    </row>
    <row r="3826" spans="1:1" x14ac:dyDescent="0.2">
      <c r="A3826" s="3"/>
    </row>
    <row r="3827" spans="1:1" x14ac:dyDescent="0.2">
      <c r="A3827" s="3"/>
    </row>
    <row r="3828" spans="1:1" x14ac:dyDescent="0.2">
      <c r="A3828" s="3"/>
    </row>
    <row r="3829" spans="1:1" x14ac:dyDescent="0.2">
      <c r="A3829" s="3"/>
    </row>
    <row r="3830" spans="1:1" x14ac:dyDescent="0.2">
      <c r="A3830" s="3"/>
    </row>
    <row r="3831" spans="1:1" x14ac:dyDescent="0.2">
      <c r="A3831" s="3"/>
    </row>
    <row r="3832" spans="1:1" x14ac:dyDescent="0.2">
      <c r="A3832" s="3"/>
    </row>
    <row r="3833" spans="1:1" x14ac:dyDescent="0.2">
      <c r="A3833" s="3"/>
    </row>
    <row r="3834" spans="1:1" x14ac:dyDescent="0.2">
      <c r="A3834" s="3"/>
    </row>
    <row r="3835" spans="1:1" x14ac:dyDescent="0.2">
      <c r="A3835" s="3"/>
    </row>
    <row r="3836" spans="1:1" x14ac:dyDescent="0.2">
      <c r="A3836" s="3"/>
    </row>
    <row r="3837" spans="1:1" x14ac:dyDescent="0.2">
      <c r="A3837" s="3"/>
    </row>
    <row r="3838" spans="1:1" x14ac:dyDescent="0.2">
      <c r="A3838" s="3"/>
    </row>
    <row r="3839" spans="1:1" x14ac:dyDescent="0.2">
      <c r="A3839" s="3"/>
    </row>
    <row r="3840" spans="1:1" x14ac:dyDescent="0.2">
      <c r="A3840" s="3"/>
    </row>
    <row r="3841" spans="1:1" x14ac:dyDescent="0.2">
      <c r="A3841" s="3"/>
    </row>
    <row r="3842" spans="1:1" x14ac:dyDescent="0.2">
      <c r="A3842" s="3"/>
    </row>
    <row r="3843" spans="1:1" x14ac:dyDescent="0.2">
      <c r="A3843" s="3"/>
    </row>
    <row r="3844" spans="1:1" x14ac:dyDescent="0.2">
      <c r="A3844" s="3"/>
    </row>
    <row r="3845" spans="1:1" x14ac:dyDescent="0.2">
      <c r="A3845" s="3"/>
    </row>
    <row r="3846" spans="1:1" x14ac:dyDescent="0.2">
      <c r="A3846" s="3"/>
    </row>
    <row r="3847" spans="1:1" x14ac:dyDescent="0.2">
      <c r="A3847" s="3"/>
    </row>
    <row r="3848" spans="1:1" x14ac:dyDescent="0.2">
      <c r="A3848" s="3"/>
    </row>
    <row r="3849" spans="1:1" x14ac:dyDescent="0.2">
      <c r="A3849" s="3"/>
    </row>
    <row r="3850" spans="1:1" x14ac:dyDescent="0.2">
      <c r="A3850" s="3"/>
    </row>
    <row r="3851" spans="1:1" x14ac:dyDescent="0.2">
      <c r="A3851" s="3"/>
    </row>
    <row r="3852" spans="1:1" x14ac:dyDescent="0.2">
      <c r="A3852" s="3"/>
    </row>
    <row r="3853" spans="1:1" x14ac:dyDescent="0.2">
      <c r="A3853" s="3"/>
    </row>
    <row r="3854" spans="1:1" x14ac:dyDescent="0.2">
      <c r="A3854" s="3"/>
    </row>
    <row r="3855" spans="1:1" x14ac:dyDescent="0.2">
      <c r="A3855" s="3"/>
    </row>
    <row r="3856" spans="1:1" x14ac:dyDescent="0.2">
      <c r="A3856" s="3"/>
    </row>
    <row r="3857" spans="1:1" x14ac:dyDescent="0.2">
      <c r="A3857" s="3"/>
    </row>
    <row r="3858" spans="1:1" x14ac:dyDescent="0.2">
      <c r="A3858" s="3"/>
    </row>
    <row r="3859" spans="1:1" x14ac:dyDescent="0.2">
      <c r="A3859" s="3"/>
    </row>
    <row r="3860" spans="1:1" x14ac:dyDescent="0.2">
      <c r="A3860" s="3"/>
    </row>
    <row r="3861" spans="1:1" x14ac:dyDescent="0.2">
      <c r="A3861" s="3"/>
    </row>
    <row r="3862" spans="1:1" x14ac:dyDescent="0.2">
      <c r="A3862" s="3"/>
    </row>
    <row r="3863" spans="1:1" x14ac:dyDescent="0.2">
      <c r="A3863" s="3"/>
    </row>
    <row r="3864" spans="1:1" x14ac:dyDescent="0.2">
      <c r="A3864" s="3"/>
    </row>
    <row r="3865" spans="1:1" x14ac:dyDescent="0.2">
      <c r="A3865" s="3"/>
    </row>
    <row r="3866" spans="1:1" x14ac:dyDescent="0.2">
      <c r="A3866" s="3"/>
    </row>
    <row r="3867" spans="1:1" x14ac:dyDescent="0.2">
      <c r="A3867" s="3"/>
    </row>
    <row r="3868" spans="1:1" x14ac:dyDescent="0.2">
      <c r="A3868" s="3"/>
    </row>
    <row r="3869" spans="1:1" x14ac:dyDescent="0.2">
      <c r="A3869" s="3"/>
    </row>
    <row r="3870" spans="1:1" x14ac:dyDescent="0.2">
      <c r="A3870" s="3"/>
    </row>
    <row r="3871" spans="1:1" x14ac:dyDescent="0.2">
      <c r="A3871" s="3"/>
    </row>
    <row r="3872" spans="1:1" x14ac:dyDescent="0.2">
      <c r="A3872" s="3"/>
    </row>
    <row r="3873" spans="1:1" x14ac:dyDescent="0.2">
      <c r="A3873" s="3"/>
    </row>
    <row r="3874" spans="1:1" x14ac:dyDescent="0.2">
      <c r="A3874" s="3"/>
    </row>
    <row r="3875" spans="1:1" x14ac:dyDescent="0.2">
      <c r="A3875" s="3"/>
    </row>
    <row r="3876" spans="1:1" x14ac:dyDescent="0.2">
      <c r="A3876" s="3"/>
    </row>
    <row r="3877" spans="1:1" x14ac:dyDescent="0.2">
      <c r="A3877" s="3"/>
    </row>
    <row r="3878" spans="1:1" x14ac:dyDescent="0.2">
      <c r="A3878" s="3"/>
    </row>
    <row r="3879" spans="1:1" x14ac:dyDescent="0.2">
      <c r="A3879" s="3"/>
    </row>
    <row r="3880" spans="1:1" x14ac:dyDescent="0.2">
      <c r="A3880" s="3"/>
    </row>
    <row r="3881" spans="1:1" x14ac:dyDescent="0.2">
      <c r="A3881" s="3"/>
    </row>
    <row r="3882" spans="1:1" x14ac:dyDescent="0.2">
      <c r="A3882" s="3"/>
    </row>
    <row r="3883" spans="1:1" x14ac:dyDescent="0.2">
      <c r="A3883" s="3"/>
    </row>
    <row r="3884" spans="1:1" x14ac:dyDescent="0.2">
      <c r="A3884" s="3"/>
    </row>
    <row r="3885" spans="1:1" x14ac:dyDescent="0.2">
      <c r="A3885" s="3"/>
    </row>
    <row r="3886" spans="1:1" x14ac:dyDescent="0.2">
      <c r="A3886" s="3"/>
    </row>
    <row r="3887" spans="1:1" x14ac:dyDescent="0.2">
      <c r="A3887" s="3"/>
    </row>
    <row r="3888" spans="1:1" x14ac:dyDescent="0.2">
      <c r="A3888" s="3"/>
    </row>
    <row r="3889" spans="1:1" x14ac:dyDescent="0.2">
      <c r="A3889" s="3"/>
    </row>
    <row r="3890" spans="1:1" x14ac:dyDescent="0.2">
      <c r="A3890" s="3"/>
    </row>
    <row r="3891" spans="1:1" x14ac:dyDescent="0.2">
      <c r="A3891" s="3"/>
    </row>
    <row r="3892" spans="1:1" x14ac:dyDescent="0.2">
      <c r="A3892" s="3"/>
    </row>
    <row r="3893" spans="1:1" x14ac:dyDescent="0.2">
      <c r="A3893" s="3"/>
    </row>
    <row r="3894" spans="1:1" x14ac:dyDescent="0.2">
      <c r="A3894" s="3"/>
    </row>
    <row r="3895" spans="1:1" x14ac:dyDescent="0.2">
      <c r="A3895" s="3"/>
    </row>
    <row r="3896" spans="1:1" x14ac:dyDescent="0.2">
      <c r="A3896" s="3"/>
    </row>
    <row r="3897" spans="1:1" x14ac:dyDescent="0.2">
      <c r="A3897" s="3"/>
    </row>
    <row r="3898" spans="1:1" x14ac:dyDescent="0.2">
      <c r="A3898" s="3"/>
    </row>
    <row r="3899" spans="1:1" x14ac:dyDescent="0.2">
      <c r="A3899" s="3"/>
    </row>
    <row r="3900" spans="1:1" x14ac:dyDescent="0.2">
      <c r="A3900" s="3"/>
    </row>
    <row r="3901" spans="1:1" x14ac:dyDescent="0.2">
      <c r="A3901" s="3"/>
    </row>
    <row r="3902" spans="1:1" x14ac:dyDescent="0.2">
      <c r="A3902" s="3"/>
    </row>
    <row r="3903" spans="1:1" x14ac:dyDescent="0.2">
      <c r="A3903" s="3"/>
    </row>
    <row r="3904" spans="1:1" x14ac:dyDescent="0.2">
      <c r="A3904" s="3"/>
    </row>
    <row r="3905" spans="1:1" x14ac:dyDescent="0.2">
      <c r="A3905" s="3"/>
    </row>
    <row r="3906" spans="1:1" x14ac:dyDescent="0.2">
      <c r="A3906" s="3"/>
    </row>
    <row r="3907" spans="1:1" x14ac:dyDescent="0.2">
      <c r="A3907" s="3"/>
    </row>
    <row r="3908" spans="1:1" x14ac:dyDescent="0.2">
      <c r="A3908" s="3"/>
    </row>
    <row r="3909" spans="1:1" x14ac:dyDescent="0.2">
      <c r="A3909" s="3"/>
    </row>
    <row r="3910" spans="1:1" x14ac:dyDescent="0.2">
      <c r="A3910" s="3"/>
    </row>
    <row r="3911" spans="1:1" x14ac:dyDescent="0.2">
      <c r="A3911" s="3"/>
    </row>
    <row r="3912" spans="1:1" x14ac:dyDescent="0.2">
      <c r="A3912" s="3"/>
    </row>
    <row r="3913" spans="1:1" x14ac:dyDescent="0.2">
      <c r="A3913" s="3"/>
    </row>
    <row r="3914" spans="1:1" x14ac:dyDescent="0.2">
      <c r="A3914" s="3"/>
    </row>
    <row r="3915" spans="1:1" x14ac:dyDescent="0.2">
      <c r="A3915" s="3"/>
    </row>
    <row r="3916" spans="1:1" x14ac:dyDescent="0.2">
      <c r="A3916" s="3"/>
    </row>
    <row r="3917" spans="1:1" x14ac:dyDescent="0.2">
      <c r="A3917" s="3"/>
    </row>
    <row r="3918" spans="1:1" x14ac:dyDescent="0.2">
      <c r="A3918" s="3"/>
    </row>
    <row r="3919" spans="1:1" x14ac:dyDescent="0.2">
      <c r="A3919" s="3"/>
    </row>
    <row r="3920" spans="1:1" x14ac:dyDescent="0.2">
      <c r="A3920" s="3"/>
    </row>
    <row r="3921" spans="1:1" x14ac:dyDescent="0.2">
      <c r="A3921" s="3"/>
    </row>
    <row r="3922" spans="1:1" x14ac:dyDescent="0.2">
      <c r="A3922" s="3"/>
    </row>
    <row r="3923" spans="1:1" x14ac:dyDescent="0.2">
      <c r="A3923" s="3"/>
    </row>
    <row r="3924" spans="1:1" x14ac:dyDescent="0.2">
      <c r="A3924" s="3"/>
    </row>
    <row r="3925" spans="1:1" x14ac:dyDescent="0.2">
      <c r="A3925" s="3"/>
    </row>
    <row r="3926" spans="1:1" x14ac:dyDescent="0.2">
      <c r="A3926" s="3"/>
    </row>
    <row r="3927" spans="1:1" x14ac:dyDescent="0.2">
      <c r="A3927" s="3"/>
    </row>
    <row r="3928" spans="1:1" x14ac:dyDescent="0.2">
      <c r="A3928" s="3"/>
    </row>
    <row r="3929" spans="1:1" x14ac:dyDescent="0.2">
      <c r="A3929" s="3"/>
    </row>
    <row r="3930" spans="1:1" x14ac:dyDescent="0.2">
      <c r="A3930" s="3"/>
    </row>
    <row r="3931" spans="1:1" x14ac:dyDescent="0.2">
      <c r="A3931" s="3"/>
    </row>
    <row r="3932" spans="1:1" x14ac:dyDescent="0.2">
      <c r="A3932" s="3"/>
    </row>
    <row r="3933" spans="1:1" x14ac:dyDescent="0.2">
      <c r="A3933" s="3"/>
    </row>
    <row r="3934" spans="1:1" x14ac:dyDescent="0.2">
      <c r="A3934" s="3"/>
    </row>
    <row r="3935" spans="1:1" x14ac:dyDescent="0.2">
      <c r="A3935" s="3"/>
    </row>
    <row r="3936" spans="1:1" x14ac:dyDescent="0.2">
      <c r="A3936" s="3"/>
    </row>
    <row r="3937" spans="1:1" x14ac:dyDescent="0.2">
      <c r="A3937" s="3"/>
    </row>
    <row r="3938" spans="1:1" x14ac:dyDescent="0.2">
      <c r="A3938" s="3"/>
    </row>
    <row r="3939" spans="1:1" x14ac:dyDescent="0.2">
      <c r="A3939" s="3"/>
    </row>
    <row r="3940" spans="1:1" x14ac:dyDescent="0.2">
      <c r="A3940" s="3"/>
    </row>
    <row r="3941" spans="1:1" x14ac:dyDescent="0.2">
      <c r="A3941" s="3"/>
    </row>
    <row r="3942" spans="1:1" x14ac:dyDescent="0.2">
      <c r="A3942" s="3"/>
    </row>
    <row r="3943" spans="1:1" x14ac:dyDescent="0.2">
      <c r="A3943" s="3"/>
    </row>
    <row r="3944" spans="1:1" x14ac:dyDescent="0.2">
      <c r="A3944" s="3"/>
    </row>
    <row r="3945" spans="1:1" x14ac:dyDescent="0.2">
      <c r="A3945" s="3"/>
    </row>
    <row r="3946" spans="1:1" x14ac:dyDescent="0.2">
      <c r="A3946" s="3"/>
    </row>
    <row r="3947" spans="1:1" x14ac:dyDescent="0.2">
      <c r="A3947" s="3"/>
    </row>
    <row r="3948" spans="1:1" x14ac:dyDescent="0.2">
      <c r="A3948" s="3"/>
    </row>
    <row r="3949" spans="1:1" x14ac:dyDescent="0.2">
      <c r="A3949" s="3"/>
    </row>
    <row r="3950" spans="1:1" x14ac:dyDescent="0.2">
      <c r="A3950" s="3"/>
    </row>
    <row r="3951" spans="1:1" x14ac:dyDescent="0.2">
      <c r="A3951" s="3"/>
    </row>
    <row r="3952" spans="1:1" x14ac:dyDescent="0.2">
      <c r="A3952" s="3"/>
    </row>
    <row r="3953" spans="1:1" x14ac:dyDescent="0.2">
      <c r="A3953" s="3"/>
    </row>
    <row r="3954" spans="1:1" x14ac:dyDescent="0.2">
      <c r="A3954" s="3"/>
    </row>
    <row r="3955" spans="1:1" x14ac:dyDescent="0.2">
      <c r="A3955" s="3"/>
    </row>
    <row r="3956" spans="1:1" x14ac:dyDescent="0.2">
      <c r="A3956" s="3"/>
    </row>
    <row r="3957" spans="1:1" x14ac:dyDescent="0.2">
      <c r="A3957" s="3"/>
    </row>
    <row r="3958" spans="1:1" x14ac:dyDescent="0.2">
      <c r="A3958" s="3"/>
    </row>
    <row r="3959" spans="1:1" x14ac:dyDescent="0.2">
      <c r="A3959" s="3"/>
    </row>
    <row r="3960" spans="1:1" x14ac:dyDescent="0.2">
      <c r="A3960" s="3"/>
    </row>
    <row r="3961" spans="1:1" x14ac:dyDescent="0.2">
      <c r="A3961" s="3"/>
    </row>
    <row r="3962" spans="1:1" x14ac:dyDescent="0.2">
      <c r="A3962" s="3"/>
    </row>
    <row r="3963" spans="1:1" x14ac:dyDescent="0.2">
      <c r="A3963" s="3"/>
    </row>
    <row r="3964" spans="1:1" x14ac:dyDescent="0.2">
      <c r="A3964" s="3"/>
    </row>
    <row r="3965" spans="1:1" x14ac:dyDescent="0.2">
      <c r="A3965" s="3"/>
    </row>
    <row r="3966" spans="1:1" x14ac:dyDescent="0.2">
      <c r="A3966" s="3"/>
    </row>
    <row r="3967" spans="1:1" x14ac:dyDescent="0.2">
      <c r="A3967" s="3"/>
    </row>
    <row r="3968" spans="1:1" x14ac:dyDescent="0.2">
      <c r="A3968" s="3"/>
    </row>
    <row r="3969" spans="1:1" x14ac:dyDescent="0.2">
      <c r="A3969" s="3"/>
    </row>
    <row r="3970" spans="1:1" x14ac:dyDescent="0.2">
      <c r="A3970" s="3"/>
    </row>
    <row r="3971" spans="1:1" x14ac:dyDescent="0.2">
      <c r="A3971" s="3"/>
    </row>
    <row r="3972" spans="1:1" x14ac:dyDescent="0.2">
      <c r="A3972" s="3"/>
    </row>
    <row r="3973" spans="1:1" x14ac:dyDescent="0.2">
      <c r="A3973" s="3"/>
    </row>
    <row r="3974" spans="1:1" x14ac:dyDescent="0.2">
      <c r="A3974" s="3"/>
    </row>
    <row r="3975" spans="1:1" x14ac:dyDescent="0.2">
      <c r="A3975" s="3"/>
    </row>
    <row r="3976" spans="1:1" x14ac:dyDescent="0.2">
      <c r="A3976" s="3"/>
    </row>
    <row r="3977" spans="1:1" x14ac:dyDescent="0.2">
      <c r="A3977" s="3"/>
    </row>
    <row r="3978" spans="1:1" x14ac:dyDescent="0.2">
      <c r="A3978" s="3"/>
    </row>
    <row r="3979" spans="1:1" x14ac:dyDescent="0.2">
      <c r="A3979" s="3"/>
    </row>
    <row r="3980" spans="1:1" x14ac:dyDescent="0.2">
      <c r="A3980" s="3"/>
    </row>
    <row r="3981" spans="1:1" x14ac:dyDescent="0.2">
      <c r="A3981" s="3"/>
    </row>
    <row r="3982" spans="1:1" x14ac:dyDescent="0.2">
      <c r="A3982" s="3"/>
    </row>
    <row r="3983" spans="1:1" x14ac:dyDescent="0.2">
      <c r="A3983" s="3"/>
    </row>
    <row r="3984" spans="1:1" x14ac:dyDescent="0.2">
      <c r="A3984" s="3"/>
    </row>
    <row r="3985" spans="1:1" x14ac:dyDescent="0.2">
      <c r="A3985" s="3"/>
    </row>
    <row r="3986" spans="1:1" x14ac:dyDescent="0.2">
      <c r="A3986" s="3"/>
    </row>
    <row r="3987" spans="1:1" x14ac:dyDescent="0.2">
      <c r="A3987" s="3"/>
    </row>
    <row r="3988" spans="1:1" x14ac:dyDescent="0.2">
      <c r="A3988" s="3"/>
    </row>
    <row r="3989" spans="1:1" x14ac:dyDescent="0.2">
      <c r="A3989" s="3"/>
    </row>
    <row r="3990" spans="1:1" x14ac:dyDescent="0.2">
      <c r="A3990" s="3"/>
    </row>
    <row r="3991" spans="1:1" x14ac:dyDescent="0.2">
      <c r="A3991" s="3"/>
    </row>
    <row r="3992" spans="1:1" x14ac:dyDescent="0.2">
      <c r="A3992" s="3"/>
    </row>
    <row r="3993" spans="1:1" x14ac:dyDescent="0.2">
      <c r="A3993" s="3"/>
    </row>
    <row r="3994" spans="1:1" x14ac:dyDescent="0.2">
      <c r="A3994" s="3"/>
    </row>
    <row r="3995" spans="1:1" x14ac:dyDescent="0.2">
      <c r="A3995" s="3"/>
    </row>
    <row r="3996" spans="1:1" x14ac:dyDescent="0.2">
      <c r="A3996" s="3"/>
    </row>
    <row r="3997" spans="1:1" x14ac:dyDescent="0.2">
      <c r="A3997" s="3"/>
    </row>
    <row r="3998" spans="1:1" x14ac:dyDescent="0.2">
      <c r="A3998" s="3"/>
    </row>
    <row r="3999" spans="1:1" x14ac:dyDescent="0.2">
      <c r="A3999" s="3"/>
    </row>
    <row r="4000" spans="1:1" x14ac:dyDescent="0.2">
      <c r="A4000" s="3"/>
    </row>
    <row r="4001" spans="1:1" x14ac:dyDescent="0.2">
      <c r="A4001" s="3"/>
    </row>
    <row r="4002" spans="1:1" x14ac:dyDescent="0.2">
      <c r="A4002" s="3"/>
    </row>
    <row r="4003" spans="1:1" x14ac:dyDescent="0.2">
      <c r="A4003" s="3"/>
    </row>
    <row r="4004" spans="1:1" x14ac:dyDescent="0.2">
      <c r="A4004" s="3"/>
    </row>
    <row r="4005" spans="1:1" x14ac:dyDescent="0.2">
      <c r="A4005" s="3"/>
    </row>
    <row r="4006" spans="1:1" x14ac:dyDescent="0.2">
      <c r="A4006" s="3"/>
    </row>
    <row r="4007" spans="1:1" x14ac:dyDescent="0.2">
      <c r="A4007" s="3"/>
    </row>
    <row r="4008" spans="1:1" x14ac:dyDescent="0.2">
      <c r="A4008" s="3"/>
    </row>
    <row r="4009" spans="1:1" x14ac:dyDescent="0.2">
      <c r="A4009" s="3"/>
    </row>
    <row r="4010" spans="1:1" x14ac:dyDescent="0.2">
      <c r="A4010" s="3"/>
    </row>
    <row r="4011" spans="1:1" x14ac:dyDescent="0.2">
      <c r="A4011" s="3"/>
    </row>
    <row r="4012" spans="1:1" x14ac:dyDescent="0.2">
      <c r="A4012" s="3"/>
    </row>
    <row r="4013" spans="1:1" x14ac:dyDescent="0.2">
      <c r="A4013" s="3"/>
    </row>
    <row r="4014" spans="1:1" x14ac:dyDescent="0.2">
      <c r="A4014" s="3"/>
    </row>
    <row r="4015" spans="1:1" x14ac:dyDescent="0.2">
      <c r="A4015" s="3"/>
    </row>
    <row r="4016" spans="1:1" x14ac:dyDescent="0.2">
      <c r="A4016" s="3"/>
    </row>
    <row r="4017" spans="1:1" x14ac:dyDescent="0.2">
      <c r="A4017" s="3"/>
    </row>
    <row r="4018" spans="1:1" x14ac:dyDescent="0.2">
      <c r="A4018" s="3"/>
    </row>
    <row r="4019" spans="1:1" x14ac:dyDescent="0.2">
      <c r="A4019" s="3"/>
    </row>
    <row r="4020" spans="1:1" x14ac:dyDescent="0.2">
      <c r="A4020" s="3"/>
    </row>
    <row r="4021" spans="1:1" x14ac:dyDescent="0.2">
      <c r="A4021" s="3"/>
    </row>
    <row r="4022" spans="1:1" x14ac:dyDescent="0.2">
      <c r="A4022" s="3"/>
    </row>
    <row r="4023" spans="1:1" x14ac:dyDescent="0.2">
      <c r="A4023" s="3"/>
    </row>
    <row r="4024" spans="1:1" x14ac:dyDescent="0.2">
      <c r="A4024" s="3"/>
    </row>
    <row r="4025" spans="1:1" x14ac:dyDescent="0.2">
      <c r="A4025" s="3"/>
    </row>
    <row r="4026" spans="1:1" x14ac:dyDescent="0.2">
      <c r="A4026" s="3"/>
    </row>
    <row r="4027" spans="1:1" x14ac:dyDescent="0.2">
      <c r="A4027" s="3"/>
    </row>
    <row r="4028" spans="1:1" x14ac:dyDescent="0.2">
      <c r="A4028" s="3"/>
    </row>
    <row r="4029" spans="1:1" x14ac:dyDescent="0.2">
      <c r="A4029" s="3"/>
    </row>
    <row r="4030" spans="1:1" x14ac:dyDescent="0.2">
      <c r="A4030" s="3"/>
    </row>
    <row r="4031" spans="1:1" x14ac:dyDescent="0.2">
      <c r="A4031" s="3"/>
    </row>
    <row r="4032" spans="1:1" x14ac:dyDescent="0.2">
      <c r="A4032" s="3"/>
    </row>
    <row r="4033" spans="1:1" x14ac:dyDescent="0.2">
      <c r="A4033" s="3"/>
    </row>
    <row r="4034" spans="1:1" x14ac:dyDescent="0.2">
      <c r="A4034" s="3"/>
    </row>
    <row r="4035" spans="1:1" x14ac:dyDescent="0.2">
      <c r="A4035" s="3"/>
    </row>
    <row r="4036" spans="1:1" x14ac:dyDescent="0.2">
      <c r="A4036" s="3"/>
    </row>
    <row r="4037" spans="1:1" x14ac:dyDescent="0.2">
      <c r="A4037" s="3"/>
    </row>
    <row r="4038" spans="1:1" x14ac:dyDescent="0.2">
      <c r="A4038" s="3"/>
    </row>
    <row r="4039" spans="1:1" x14ac:dyDescent="0.2">
      <c r="A4039" s="3"/>
    </row>
    <row r="4040" spans="1:1" x14ac:dyDescent="0.2">
      <c r="A4040" s="3"/>
    </row>
    <row r="4041" spans="1:1" x14ac:dyDescent="0.2">
      <c r="A4041" s="3"/>
    </row>
    <row r="4042" spans="1:1" x14ac:dyDescent="0.2">
      <c r="A4042" s="3"/>
    </row>
    <row r="4043" spans="1:1" x14ac:dyDescent="0.2">
      <c r="A4043" s="3"/>
    </row>
    <row r="4044" spans="1:1" x14ac:dyDescent="0.2">
      <c r="A4044" s="3"/>
    </row>
    <row r="4045" spans="1:1" x14ac:dyDescent="0.2">
      <c r="A4045" s="3"/>
    </row>
    <row r="4046" spans="1:1" x14ac:dyDescent="0.2">
      <c r="A4046" s="3"/>
    </row>
    <row r="4047" spans="1:1" x14ac:dyDescent="0.2">
      <c r="A4047" s="3"/>
    </row>
    <row r="4048" spans="1:1" x14ac:dyDescent="0.2">
      <c r="A4048" s="3"/>
    </row>
    <row r="4049" spans="1:1" x14ac:dyDescent="0.2">
      <c r="A4049" s="3"/>
    </row>
    <row r="4050" spans="1:1" x14ac:dyDescent="0.2">
      <c r="A4050" s="3"/>
    </row>
    <row r="4051" spans="1:1" x14ac:dyDescent="0.2">
      <c r="A4051" s="3"/>
    </row>
    <row r="4052" spans="1:1" x14ac:dyDescent="0.2">
      <c r="A4052" s="3"/>
    </row>
    <row r="4053" spans="1:1" x14ac:dyDescent="0.2">
      <c r="A4053" s="3"/>
    </row>
    <row r="4054" spans="1:1" x14ac:dyDescent="0.2">
      <c r="A4054" s="3"/>
    </row>
    <row r="4055" spans="1:1" x14ac:dyDescent="0.2">
      <c r="A4055" s="3"/>
    </row>
    <row r="4056" spans="1:1" x14ac:dyDescent="0.2">
      <c r="A4056" s="3"/>
    </row>
    <row r="4057" spans="1:1" x14ac:dyDescent="0.2">
      <c r="A4057" s="3"/>
    </row>
    <row r="4058" spans="1:1" x14ac:dyDescent="0.2">
      <c r="A4058" s="3"/>
    </row>
    <row r="4059" spans="1:1" x14ac:dyDescent="0.2">
      <c r="A4059" s="3"/>
    </row>
    <row r="4060" spans="1:1" x14ac:dyDescent="0.2">
      <c r="A4060" s="3"/>
    </row>
    <row r="4061" spans="1:1" x14ac:dyDescent="0.2">
      <c r="A4061" s="3"/>
    </row>
    <row r="4062" spans="1:1" x14ac:dyDescent="0.2">
      <c r="A4062" s="3"/>
    </row>
    <row r="4063" spans="1:1" x14ac:dyDescent="0.2">
      <c r="A4063" s="3"/>
    </row>
    <row r="4064" spans="1:1" x14ac:dyDescent="0.2">
      <c r="A4064" s="3"/>
    </row>
    <row r="4065" spans="1:1" x14ac:dyDescent="0.2">
      <c r="A4065" s="3"/>
    </row>
    <row r="4066" spans="1:1" x14ac:dyDescent="0.2">
      <c r="A4066" s="3"/>
    </row>
    <row r="4067" spans="1:1" x14ac:dyDescent="0.2">
      <c r="A4067" s="3"/>
    </row>
    <row r="4068" spans="1:1" x14ac:dyDescent="0.2">
      <c r="A4068" s="3"/>
    </row>
    <row r="4069" spans="1:1" x14ac:dyDescent="0.2">
      <c r="A4069" s="3"/>
    </row>
    <row r="4070" spans="1:1" x14ac:dyDescent="0.2">
      <c r="A4070" s="3"/>
    </row>
    <row r="4071" spans="1:1" x14ac:dyDescent="0.2">
      <c r="A4071" s="3"/>
    </row>
    <row r="4072" spans="1:1" x14ac:dyDescent="0.2">
      <c r="A4072" s="3"/>
    </row>
    <row r="4073" spans="1:1" x14ac:dyDescent="0.2">
      <c r="A4073" s="3"/>
    </row>
    <row r="4074" spans="1:1" x14ac:dyDescent="0.2">
      <c r="A4074" s="3"/>
    </row>
    <row r="4075" spans="1:1" x14ac:dyDescent="0.2">
      <c r="A4075" s="3"/>
    </row>
    <row r="4076" spans="1:1" x14ac:dyDescent="0.2">
      <c r="A4076" s="3"/>
    </row>
    <row r="4077" spans="1:1" x14ac:dyDescent="0.2">
      <c r="A4077" s="3"/>
    </row>
    <row r="4078" spans="1:1" x14ac:dyDescent="0.2">
      <c r="A4078" s="3"/>
    </row>
    <row r="4079" spans="1:1" x14ac:dyDescent="0.2">
      <c r="A4079" s="3"/>
    </row>
    <row r="4080" spans="1:1" x14ac:dyDescent="0.2">
      <c r="A4080" s="3"/>
    </row>
    <row r="4081" spans="1:1" x14ac:dyDescent="0.2">
      <c r="A4081" s="3"/>
    </row>
    <row r="4082" spans="1:1" x14ac:dyDescent="0.2">
      <c r="A4082" s="3"/>
    </row>
    <row r="4083" spans="1:1" x14ac:dyDescent="0.2">
      <c r="A4083" s="3"/>
    </row>
    <row r="4084" spans="1:1" x14ac:dyDescent="0.2">
      <c r="A4084" s="3"/>
    </row>
    <row r="4085" spans="1:1" x14ac:dyDescent="0.2">
      <c r="A4085" s="3"/>
    </row>
    <row r="4086" spans="1:1" x14ac:dyDescent="0.2">
      <c r="A4086" s="3"/>
    </row>
    <row r="4087" spans="1:1" x14ac:dyDescent="0.2">
      <c r="A4087" s="3"/>
    </row>
    <row r="4088" spans="1:1" x14ac:dyDescent="0.2">
      <c r="A4088" s="3"/>
    </row>
    <row r="4089" spans="1:1" x14ac:dyDescent="0.2">
      <c r="A4089" s="3"/>
    </row>
    <row r="4090" spans="1:1" x14ac:dyDescent="0.2">
      <c r="A4090" s="3"/>
    </row>
    <row r="4091" spans="1:1" x14ac:dyDescent="0.2">
      <c r="A4091" s="3"/>
    </row>
    <row r="4092" spans="1:1" x14ac:dyDescent="0.2">
      <c r="A4092" s="3"/>
    </row>
    <row r="4093" spans="1:1" x14ac:dyDescent="0.2">
      <c r="A4093" s="3"/>
    </row>
    <row r="4094" spans="1:1" x14ac:dyDescent="0.2">
      <c r="A4094" s="3"/>
    </row>
    <row r="4095" spans="1:1" x14ac:dyDescent="0.2">
      <c r="A4095" s="3"/>
    </row>
    <row r="4096" spans="1:1" x14ac:dyDescent="0.2">
      <c r="A4096" s="3"/>
    </row>
    <row r="4097" spans="1:1" x14ac:dyDescent="0.2">
      <c r="A4097" s="3"/>
    </row>
    <row r="4098" spans="1:1" x14ac:dyDescent="0.2">
      <c r="A4098" s="3"/>
    </row>
    <row r="4099" spans="1:1" x14ac:dyDescent="0.2">
      <c r="A4099" s="3"/>
    </row>
    <row r="4100" spans="1:1" x14ac:dyDescent="0.2">
      <c r="A4100" s="3"/>
    </row>
    <row r="4101" spans="1:1" x14ac:dyDescent="0.2">
      <c r="A4101" s="3"/>
    </row>
    <row r="4102" spans="1:1" x14ac:dyDescent="0.2">
      <c r="A4102" s="3"/>
    </row>
    <row r="4103" spans="1:1" x14ac:dyDescent="0.2">
      <c r="A4103" s="3"/>
    </row>
    <row r="4104" spans="1:1" x14ac:dyDescent="0.2">
      <c r="A4104" s="3"/>
    </row>
    <row r="4105" spans="1:1" x14ac:dyDescent="0.2">
      <c r="A4105" s="3"/>
    </row>
    <row r="4106" spans="1:1" x14ac:dyDescent="0.2">
      <c r="A4106" s="3"/>
    </row>
    <row r="4107" spans="1:1" x14ac:dyDescent="0.2">
      <c r="A4107" s="3"/>
    </row>
    <row r="4108" spans="1:1" x14ac:dyDescent="0.2">
      <c r="A4108" s="3"/>
    </row>
    <row r="4109" spans="1:1" x14ac:dyDescent="0.2">
      <c r="A4109" s="3"/>
    </row>
    <row r="4110" spans="1:1" x14ac:dyDescent="0.2">
      <c r="A4110" s="3"/>
    </row>
    <row r="4111" spans="1:1" x14ac:dyDescent="0.2">
      <c r="A4111" s="3"/>
    </row>
    <row r="4112" spans="1:1" x14ac:dyDescent="0.2">
      <c r="A4112" s="3"/>
    </row>
    <row r="4113" spans="1:1" x14ac:dyDescent="0.2">
      <c r="A4113" s="3"/>
    </row>
    <row r="4114" spans="1:1" x14ac:dyDescent="0.2">
      <c r="A4114" s="3"/>
    </row>
    <row r="4115" spans="1:1" x14ac:dyDescent="0.2">
      <c r="A4115" s="3"/>
    </row>
    <row r="4116" spans="1:1" x14ac:dyDescent="0.2">
      <c r="A4116" s="3"/>
    </row>
    <row r="4117" spans="1:1" x14ac:dyDescent="0.2">
      <c r="A4117" s="3"/>
    </row>
    <row r="4118" spans="1:1" x14ac:dyDescent="0.2">
      <c r="A4118" s="3"/>
    </row>
    <row r="4119" spans="1:1" x14ac:dyDescent="0.2">
      <c r="A4119" s="3"/>
    </row>
    <row r="4120" spans="1:1" x14ac:dyDescent="0.2">
      <c r="A4120" s="3"/>
    </row>
    <row r="4121" spans="1:1" x14ac:dyDescent="0.2">
      <c r="A4121" s="3"/>
    </row>
    <row r="4122" spans="1:1" x14ac:dyDescent="0.2">
      <c r="A4122" s="3"/>
    </row>
    <row r="4123" spans="1:1" x14ac:dyDescent="0.2">
      <c r="A4123" s="3"/>
    </row>
    <row r="4124" spans="1:1" x14ac:dyDescent="0.2">
      <c r="A4124" s="3"/>
    </row>
    <row r="4125" spans="1:1" x14ac:dyDescent="0.2">
      <c r="A4125" s="3"/>
    </row>
    <row r="4126" spans="1:1" x14ac:dyDescent="0.2">
      <c r="A4126" s="3"/>
    </row>
    <row r="4127" spans="1:1" x14ac:dyDescent="0.2">
      <c r="A4127" s="3"/>
    </row>
    <row r="4128" spans="1:1" x14ac:dyDescent="0.2">
      <c r="A4128" s="3"/>
    </row>
    <row r="4129" spans="1:1" x14ac:dyDescent="0.2">
      <c r="A4129" s="3"/>
    </row>
    <row r="4130" spans="1:1" x14ac:dyDescent="0.2">
      <c r="A4130" s="3"/>
    </row>
    <row r="4131" spans="1:1" x14ac:dyDescent="0.2">
      <c r="A4131" s="3"/>
    </row>
    <row r="4132" spans="1:1" x14ac:dyDescent="0.2">
      <c r="A4132" s="3"/>
    </row>
    <row r="4133" spans="1:1" x14ac:dyDescent="0.2">
      <c r="A4133" s="3"/>
    </row>
    <row r="4134" spans="1:1" x14ac:dyDescent="0.2">
      <c r="A4134" s="3"/>
    </row>
    <row r="4135" spans="1:1" x14ac:dyDescent="0.2">
      <c r="A4135" s="3"/>
    </row>
    <row r="4136" spans="1:1" x14ac:dyDescent="0.2">
      <c r="A4136" s="3"/>
    </row>
    <row r="4137" spans="1:1" x14ac:dyDescent="0.2">
      <c r="A4137" s="3"/>
    </row>
    <row r="4138" spans="1:1" x14ac:dyDescent="0.2">
      <c r="A4138" s="3"/>
    </row>
    <row r="4139" spans="1:1" x14ac:dyDescent="0.2">
      <c r="A4139" s="3"/>
    </row>
    <row r="4140" spans="1:1" x14ac:dyDescent="0.2">
      <c r="A4140" s="3"/>
    </row>
    <row r="4141" spans="1:1" x14ac:dyDescent="0.2">
      <c r="A4141" s="3"/>
    </row>
    <row r="4142" spans="1:1" x14ac:dyDescent="0.2">
      <c r="A4142" s="3"/>
    </row>
    <row r="4143" spans="1:1" x14ac:dyDescent="0.2">
      <c r="A4143" s="3"/>
    </row>
    <row r="4144" spans="1:1" x14ac:dyDescent="0.2">
      <c r="A4144" s="3"/>
    </row>
    <row r="4145" spans="1:1" x14ac:dyDescent="0.2">
      <c r="A4145" s="3"/>
    </row>
    <row r="4146" spans="1:1" x14ac:dyDescent="0.2">
      <c r="A4146" s="3"/>
    </row>
    <row r="4147" spans="1:1" x14ac:dyDescent="0.2">
      <c r="A4147" s="3"/>
    </row>
    <row r="4148" spans="1:1" x14ac:dyDescent="0.2">
      <c r="A4148" s="3"/>
    </row>
    <row r="4149" spans="1:1" x14ac:dyDescent="0.2">
      <c r="A4149" s="3"/>
    </row>
    <row r="4150" spans="1:1" x14ac:dyDescent="0.2">
      <c r="A4150" s="3"/>
    </row>
    <row r="4151" spans="1:1" x14ac:dyDescent="0.2">
      <c r="A4151" s="3"/>
    </row>
    <row r="4152" spans="1:1" x14ac:dyDescent="0.2">
      <c r="A4152" s="3"/>
    </row>
    <row r="4153" spans="1:1" x14ac:dyDescent="0.2">
      <c r="A4153" s="3"/>
    </row>
    <row r="4154" spans="1:1" x14ac:dyDescent="0.2">
      <c r="A4154" s="3"/>
    </row>
    <row r="4155" spans="1:1" x14ac:dyDescent="0.2">
      <c r="A4155" s="3"/>
    </row>
    <row r="4156" spans="1:1" x14ac:dyDescent="0.2">
      <c r="A4156" s="3"/>
    </row>
    <row r="4157" spans="1:1" x14ac:dyDescent="0.2">
      <c r="A4157" s="3"/>
    </row>
    <row r="4158" spans="1:1" x14ac:dyDescent="0.2">
      <c r="A4158" s="3"/>
    </row>
    <row r="4159" spans="1:1" x14ac:dyDescent="0.2">
      <c r="A4159" s="3"/>
    </row>
    <row r="4160" spans="1:1" x14ac:dyDescent="0.2">
      <c r="A4160" s="3"/>
    </row>
    <row r="4161" spans="1:1" x14ac:dyDescent="0.2">
      <c r="A4161" s="3"/>
    </row>
    <row r="4162" spans="1:1" x14ac:dyDescent="0.2">
      <c r="A4162" s="3"/>
    </row>
    <row r="4163" spans="1:1" x14ac:dyDescent="0.2">
      <c r="A4163" s="3"/>
    </row>
    <row r="4164" spans="1:1" x14ac:dyDescent="0.2">
      <c r="A4164" s="3"/>
    </row>
    <row r="4165" spans="1:1" x14ac:dyDescent="0.2">
      <c r="A4165" s="3"/>
    </row>
    <row r="4166" spans="1:1" x14ac:dyDescent="0.2">
      <c r="A4166" s="3"/>
    </row>
    <row r="4167" spans="1:1" x14ac:dyDescent="0.2">
      <c r="A4167" s="3"/>
    </row>
    <row r="4168" spans="1:1" x14ac:dyDescent="0.2">
      <c r="A4168" s="3"/>
    </row>
    <row r="4169" spans="1:1" x14ac:dyDescent="0.2">
      <c r="A4169" s="3"/>
    </row>
    <row r="4170" spans="1:1" x14ac:dyDescent="0.2">
      <c r="A4170" s="3"/>
    </row>
    <row r="4171" spans="1:1" x14ac:dyDescent="0.2">
      <c r="A4171" s="3"/>
    </row>
    <row r="4172" spans="1:1" x14ac:dyDescent="0.2">
      <c r="A4172" s="3"/>
    </row>
    <row r="4173" spans="1:1" x14ac:dyDescent="0.2">
      <c r="A4173" s="3"/>
    </row>
    <row r="4174" spans="1:1" x14ac:dyDescent="0.2">
      <c r="A4174" s="3"/>
    </row>
    <row r="4175" spans="1:1" x14ac:dyDescent="0.2">
      <c r="A4175" s="3"/>
    </row>
    <row r="4176" spans="1:1" x14ac:dyDescent="0.2">
      <c r="A4176" s="3"/>
    </row>
    <row r="4177" spans="1:1" x14ac:dyDescent="0.2">
      <c r="A4177" s="3"/>
    </row>
    <row r="4178" spans="1:1" x14ac:dyDescent="0.2">
      <c r="A4178" s="3"/>
    </row>
    <row r="4179" spans="1:1" x14ac:dyDescent="0.2">
      <c r="A4179" s="3"/>
    </row>
    <row r="4180" spans="1:1" x14ac:dyDescent="0.2">
      <c r="A4180" s="3"/>
    </row>
    <row r="4181" spans="1:1" x14ac:dyDescent="0.2">
      <c r="A4181" s="3"/>
    </row>
    <row r="4182" spans="1:1" x14ac:dyDescent="0.2">
      <c r="A4182" s="3"/>
    </row>
    <row r="4183" spans="1:1" x14ac:dyDescent="0.2">
      <c r="A4183" s="3"/>
    </row>
    <row r="4184" spans="1:1" x14ac:dyDescent="0.2">
      <c r="A4184" s="3"/>
    </row>
    <row r="4185" spans="1:1" x14ac:dyDescent="0.2">
      <c r="A4185" s="3"/>
    </row>
    <row r="4186" spans="1:1" x14ac:dyDescent="0.2">
      <c r="A4186" s="3"/>
    </row>
    <row r="4187" spans="1:1" x14ac:dyDescent="0.2">
      <c r="A4187" s="3"/>
    </row>
    <row r="4188" spans="1:1" x14ac:dyDescent="0.2">
      <c r="A4188" s="3"/>
    </row>
    <row r="4189" spans="1:1" x14ac:dyDescent="0.2">
      <c r="A4189" s="3"/>
    </row>
    <row r="4190" spans="1:1" x14ac:dyDescent="0.2">
      <c r="A4190" s="3"/>
    </row>
    <row r="4191" spans="1:1" x14ac:dyDescent="0.2">
      <c r="A4191" s="3"/>
    </row>
    <row r="4192" spans="1:1" x14ac:dyDescent="0.2">
      <c r="A4192" s="3"/>
    </row>
    <row r="4193" spans="1:1" x14ac:dyDescent="0.2">
      <c r="A4193" s="3"/>
    </row>
    <row r="4194" spans="1:1" x14ac:dyDescent="0.2">
      <c r="A4194" s="3"/>
    </row>
    <row r="4195" spans="1:1" x14ac:dyDescent="0.2">
      <c r="A4195" s="3"/>
    </row>
    <row r="4196" spans="1:1" x14ac:dyDescent="0.2">
      <c r="A4196" s="3"/>
    </row>
    <row r="4197" spans="1:1" x14ac:dyDescent="0.2">
      <c r="A4197" s="3"/>
    </row>
    <row r="4198" spans="1:1" x14ac:dyDescent="0.2">
      <c r="A4198" s="3"/>
    </row>
    <row r="4199" spans="1:1" x14ac:dyDescent="0.2">
      <c r="A4199" s="3"/>
    </row>
    <row r="4200" spans="1:1" x14ac:dyDescent="0.2">
      <c r="A4200" s="3"/>
    </row>
    <row r="4201" spans="1:1" x14ac:dyDescent="0.2">
      <c r="A4201" s="3"/>
    </row>
    <row r="4202" spans="1:1" x14ac:dyDescent="0.2">
      <c r="A4202" s="3"/>
    </row>
    <row r="4203" spans="1:1" x14ac:dyDescent="0.2">
      <c r="A4203" s="3"/>
    </row>
    <row r="4204" spans="1:1" x14ac:dyDescent="0.2">
      <c r="A4204" s="3"/>
    </row>
    <row r="4205" spans="1:1" x14ac:dyDescent="0.2">
      <c r="A4205" s="3"/>
    </row>
    <row r="4206" spans="1:1" x14ac:dyDescent="0.2">
      <c r="A4206" s="3"/>
    </row>
    <row r="4207" spans="1:1" x14ac:dyDescent="0.2">
      <c r="A4207" s="3"/>
    </row>
    <row r="4208" spans="1:1" x14ac:dyDescent="0.2">
      <c r="A4208" s="3"/>
    </row>
    <row r="4209" spans="1:1" x14ac:dyDescent="0.2">
      <c r="A4209" s="3"/>
    </row>
    <row r="4210" spans="1:1" x14ac:dyDescent="0.2">
      <c r="A4210" s="3"/>
    </row>
    <row r="4211" spans="1:1" x14ac:dyDescent="0.2">
      <c r="A4211" s="3"/>
    </row>
    <row r="4212" spans="1:1" x14ac:dyDescent="0.2">
      <c r="A4212" s="3"/>
    </row>
    <row r="4213" spans="1:1" x14ac:dyDescent="0.2">
      <c r="A4213" s="3"/>
    </row>
    <row r="4214" spans="1:1" x14ac:dyDescent="0.2">
      <c r="A4214" s="3"/>
    </row>
    <row r="4215" spans="1:1" x14ac:dyDescent="0.2">
      <c r="A4215" s="3"/>
    </row>
    <row r="4216" spans="1:1" x14ac:dyDescent="0.2">
      <c r="A4216" s="3"/>
    </row>
    <row r="4217" spans="1:1" x14ac:dyDescent="0.2">
      <c r="A4217" s="3"/>
    </row>
    <row r="4218" spans="1:1" x14ac:dyDescent="0.2">
      <c r="A4218" s="3"/>
    </row>
    <row r="4219" spans="1:1" x14ac:dyDescent="0.2">
      <c r="A4219" s="3"/>
    </row>
    <row r="4220" spans="1:1" x14ac:dyDescent="0.2">
      <c r="A4220" s="3"/>
    </row>
    <row r="4221" spans="1:1" x14ac:dyDescent="0.2">
      <c r="A4221" s="3"/>
    </row>
    <row r="4222" spans="1:1" x14ac:dyDescent="0.2">
      <c r="A4222" s="3"/>
    </row>
    <row r="4223" spans="1:1" x14ac:dyDescent="0.2">
      <c r="A4223" s="3"/>
    </row>
    <row r="4224" spans="1:1" x14ac:dyDescent="0.2">
      <c r="A4224" s="3"/>
    </row>
    <row r="4225" spans="1:1" x14ac:dyDescent="0.2">
      <c r="A4225" s="3"/>
    </row>
    <row r="4226" spans="1:1" x14ac:dyDescent="0.2">
      <c r="A4226" s="3"/>
    </row>
    <row r="4227" spans="1:1" x14ac:dyDescent="0.2">
      <c r="A4227" s="3"/>
    </row>
    <row r="4228" spans="1:1" x14ac:dyDescent="0.2">
      <c r="A4228" s="3"/>
    </row>
    <row r="4229" spans="1:1" x14ac:dyDescent="0.2">
      <c r="A4229" s="3"/>
    </row>
    <row r="4230" spans="1:1" x14ac:dyDescent="0.2">
      <c r="A4230" s="3"/>
    </row>
    <row r="4231" spans="1:1" x14ac:dyDescent="0.2">
      <c r="A4231" s="3"/>
    </row>
    <row r="4232" spans="1:1" x14ac:dyDescent="0.2">
      <c r="A4232" s="3"/>
    </row>
    <row r="4233" spans="1:1" x14ac:dyDescent="0.2">
      <c r="A4233" s="3"/>
    </row>
    <row r="4234" spans="1:1" x14ac:dyDescent="0.2">
      <c r="A4234" s="3"/>
    </row>
    <row r="4235" spans="1:1" x14ac:dyDescent="0.2">
      <c r="A4235" s="3"/>
    </row>
    <row r="4236" spans="1:1" x14ac:dyDescent="0.2">
      <c r="A4236" s="3"/>
    </row>
    <row r="4237" spans="1:1" x14ac:dyDescent="0.2">
      <c r="A4237" s="3"/>
    </row>
    <row r="4238" spans="1:1" x14ac:dyDescent="0.2">
      <c r="A4238" s="3"/>
    </row>
    <row r="4239" spans="1:1" x14ac:dyDescent="0.2">
      <c r="A4239" s="3"/>
    </row>
    <row r="4240" spans="1:1" x14ac:dyDescent="0.2">
      <c r="A4240" s="3"/>
    </row>
    <row r="4241" spans="1:1" x14ac:dyDescent="0.2">
      <c r="A4241" s="3"/>
    </row>
    <row r="4242" spans="1:1" x14ac:dyDescent="0.2">
      <c r="A4242" s="3"/>
    </row>
    <row r="4243" spans="1:1" x14ac:dyDescent="0.2">
      <c r="A4243" s="3"/>
    </row>
    <row r="4244" spans="1:1" x14ac:dyDescent="0.2">
      <c r="A4244" s="3"/>
    </row>
    <row r="4245" spans="1:1" x14ac:dyDescent="0.2">
      <c r="A4245" s="3"/>
    </row>
    <row r="4246" spans="1:1" x14ac:dyDescent="0.2">
      <c r="A4246" s="3"/>
    </row>
    <row r="4247" spans="1:1" x14ac:dyDescent="0.2">
      <c r="A4247" s="3"/>
    </row>
    <row r="4248" spans="1:1" x14ac:dyDescent="0.2">
      <c r="A4248" s="3"/>
    </row>
    <row r="4249" spans="1:1" x14ac:dyDescent="0.2">
      <c r="A4249" s="3"/>
    </row>
    <row r="4250" spans="1:1" x14ac:dyDescent="0.2">
      <c r="A4250" s="3"/>
    </row>
    <row r="4251" spans="1:1" x14ac:dyDescent="0.2">
      <c r="A4251" s="3"/>
    </row>
    <row r="4252" spans="1:1" x14ac:dyDescent="0.2">
      <c r="A4252" s="3"/>
    </row>
    <row r="4253" spans="1:1" x14ac:dyDescent="0.2">
      <c r="A4253" s="3"/>
    </row>
    <row r="4254" spans="1:1" x14ac:dyDescent="0.2">
      <c r="A4254" s="3"/>
    </row>
    <row r="4255" spans="1:1" x14ac:dyDescent="0.2">
      <c r="A4255" s="3"/>
    </row>
    <row r="4256" spans="1:1" x14ac:dyDescent="0.2">
      <c r="A4256" s="3"/>
    </row>
    <row r="4257" spans="1:1" x14ac:dyDescent="0.2">
      <c r="A4257" s="3"/>
    </row>
    <row r="4258" spans="1:1" x14ac:dyDescent="0.2">
      <c r="A4258" s="3"/>
    </row>
    <row r="4259" spans="1:1" x14ac:dyDescent="0.2">
      <c r="A4259" s="3"/>
    </row>
    <row r="4260" spans="1:1" x14ac:dyDescent="0.2">
      <c r="A4260" s="3"/>
    </row>
    <row r="4261" spans="1:1" x14ac:dyDescent="0.2">
      <c r="A4261" s="3"/>
    </row>
    <row r="4262" spans="1:1" x14ac:dyDescent="0.2">
      <c r="A4262" s="3"/>
    </row>
    <row r="4263" spans="1:1" x14ac:dyDescent="0.2">
      <c r="A4263" s="3"/>
    </row>
    <row r="4264" spans="1:1" x14ac:dyDescent="0.2">
      <c r="A4264" s="3"/>
    </row>
    <row r="4265" spans="1:1" x14ac:dyDescent="0.2">
      <c r="A4265" s="3"/>
    </row>
    <row r="4266" spans="1:1" x14ac:dyDescent="0.2">
      <c r="A4266" s="3"/>
    </row>
    <row r="4267" spans="1:1" x14ac:dyDescent="0.2">
      <c r="A4267" s="3"/>
    </row>
    <row r="4268" spans="1:1" x14ac:dyDescent="0.2">
      <c r="A4268" s="3"/>
    </row>
    <row r="4269" spans="1:1" x14ac:dyDescent="0.2">
      <c r="A4269" s="3"/>
    </row>
    <row r="4270" spans="1:1" x14ac:dyDescent="0.2">
      <c r="A4270" s="3"/>
    </row>
    <row r="4271" spans="1:1" x14ac:dyDescent="0.2">
      <c r="A4271" s="3"/>
    </row>
    <row r="4272" spans="1:1" x14ac:dyDescent="0.2">
      <c r="A4272" s="3"/>
    </row>
    <row r="4273" spans="1:1" x14ac:dyDescent="0.2">
      <c r="A4273" s="3"/>
    </row>
    <row r="4274" spans="1:1" x14ac:dyDescent="0.2">
      <c r="A4274" s="3"/>
    </row>
    <row r="4275" spans="1:1" x14ac:dyDescent="0.2">
      <c r="A4275" s="3"/>
    </row>
    <row r="4276" spans="1:1" x14ac:dyDescent="0.2">
      <c r="A4276" s="3"/>
    </row>
    <row r="4277" spans="1:1" x14ac:dyDescent="0.2">
      <c r="A4277" s="3"/>
    </row>
    <row r="4278" spans="1:1" x14ac:dyDescent="0.2">
      <c r="A4278" s="3"/>
    </row>
    <row r="4279" spans="1:1" x14ac:dyDescent="0.2">
      <c r="A4279" s="3"/>
    </row>
    <row r="4280" spans="1:1" x14ac:dyDescent="0.2">
      <c r="A4280" s="3"/>
    </row>
    <row r="4281" spans="1:1" x14ac:dyDescent="0.2">
      <c r="A4281" s="3"/>
    </row>
    <row r="4282" spans="1:1" x14ac:dyDescent="0.2">
      <c r="A4282" s="3"/>
    </row>
    <row r="4283" spans="1:1" x14ac:dyDescent="0.2">
      <c r="A4283" s="3"/>
    </row>
    <row r="4284" spans="1:1" x14ac:dyDescent="0.2">
      <c r="A4284" s="3"/>
    </row>
    <row r="4285" spans="1:1" x14ac:dyDescent="0.2">
      <c r="A4285" s="3"/>
    </row>
    <row r="4286" spans="1:1" x14ac:dyDescent="0.2">
      <c r="A4286" s="3"/>
    </row>
    <row r="4287" spans="1:1" x14ac:dyDescent="0.2">
      <c r="A4287" s="3"/>
    </row>
    <row r="4288" spans="1:1" x14ac:dyDescent="0.2">
      <c r="A4288" s="3"/>
    </row>
    <row r="4289" spans="1:1" x14ac:dyDescent="0.2">
      <c r="A4289" s="3"/>
    </row>
    <row r="4290" spans="1:1" x14ac:dyDescent="0.2">
      <c r="A4290" s="3"/>
    </row>
    <row r="4291" spans="1:1" x14ac:dyDescent="0.2">
      <c r="A4291" s="3"/>
    </row>
    <row r="4292" spans="1:1" x14ac:dyDescent="0.2">
      <c r="A4292" s="3"/>
    </row>
    <row r="4293" spans="1:1" x14ac:dyDescent="0.2">
      <c r="A4293" s="3"/>
    </row>
    <row r="4294" spans="1:1" x14ac:dyDescent="0.2">
      <c r="A4294" s="3"/>
    </row>
    <row r="4295" spans="1:1" x14ac:dyDescent="0.2">
      <c r="A4295" s="3"/>
    </row>
    <row r="4296" spans="1:1" x14ac:dyDescent="0.2">
      <c r="A4296" s="3"/>
    </row>
    <row r="4297" spans="1:1" x14ac:dyDescent="0.2">
      <c r="A4297" s="3"/>
    </row>
    <row r="4298" spans="1:1" x14ac:dyDescent="0.2">
      <c r="A4298" s="3"/>
    </row>
    <row r="4299" spans="1:1" x14ac:dyDescent="0.2">
      <c r="A4299" s="3"/>
    </row>
    <row r="4300" spans="1:1" x14ac:dyDescent="0.2">
      <c r="A4300" s="3"/>
    </row>
    <row r="4301" spans="1:1" x14ac:dyDescent="0.2">
      <c r="A4301" s="3"/>
    </row>
    <row r="4302" spans="1:1" x14ac:dyDescent="0.2">
      <c r="A4302" s="3"/>
    </row>
    <row r="4303" spans="1:1" x14ac:dyDescent="0.2">
      <c r="A4303" s="3"/>
    </row>
    <row r="4304" spans="1:1" x14ac:dyDescent="0.2">
      <c r="A4304" s="3"/>
    </row>
    <row r="4305" spans="1:1" x14ac:dyDescent="0.2">
      <c r="A4305" s="3"/>
    </row>
    <row r="4306" spans="1:1" x14ac:dyDescent="0.2">
      <c r="A4306" s="3"/>
    </row>
    <row r="4307" spans="1:1" x14ac:dyDescent="0.2">
      <c r="A4307" s="3"/>
    </row>
    <row r="4308" spans="1:1" x14ac:dyDescent="0.2">
      <c r="A4308" s="3"/>
    </row>
    <row r="4309" spans="1:1" x14ac:dyDescent="0.2">
      <c r="A4309" s="3"/>
    </row>
    <row r="4310" spans="1:1" x14ac:dyDescent="0.2">
      <c r="A4310" s="3"/>
    </row>
    <row r="4311" spans="1:1" x14ac:dyDescent="0.2">
      <c r="A4311" s="3"/>
    </row>
    <row r="4312" spans="1:1" x14ac:dyDescent="0.2">
      <c r="A4312" s="3"/>
    </row>
    <row r="4313" spans="1:1" x14ac:dyDescent="0.2">
      <c r="A4313" s="3"/>
    </row>
    <row r="4314" spans="1:1" x14ac:dyDescent="0.2">
      <c r="A4314" s="3"/>
    </row>
    <row r="4315" spans="1:1" x14ac:dyDescent="0.2">
      <c r="A4315" s="3"/>
    </row>
    <row r="4316" spans="1:1" x14ac:dyDescent="0.2">
      <c r="A4316" s="3"/>
    </row>
    <row r="4317" spans="1:1" x14ac:dyDescent="0.2">
      <c r="A4317" s="3"/>
    </row>
    <row r="4318" spans="1:1" x14ac:dyDescent="0.2">
      <c r="A4318" s="3"/>
    </row>
    <row r="4319" spans="1:1" x14ac:dyDescent="0.2">
      <c r="A4319" s="3"/>
    </row>
    <row r="4320" spans="1:1" x14ac:dyDescent="0.2">
      <c r="A4320" s="3"/>
    </row>
    <row r="4321" spans="1:1" x14ac:dyDescent="0.2">
      <c r="A4321" s="3"/>
    </row>
    <row r="4322" spans="1:1" x14ac:dyDescent="0.2">
      <c r="A4322" s="3"/>
    </row>
    <row r="4323" spans="1:1" x14ac:dyDescent="0.2">
      <c r="A4323" s="3"/>
    </row>
    <row r="4324" spans="1:1" x14ac:dyDescent="0.2">
      <c r="A4324" s="3"/>
    </row>
    <row r="4325" spans="1:1" x14ac:dyDescent="0.2">
      <c r="A4325" s="3"/>
    </row>
    <row r="4326" spans="1:1" x14ac:dyDescent="0.2">
      <c r="A4326" s="3"/>
    </row>
    <row r="4327" spans="1:1" x14ac:dyDescent="0.2">
      <c r="A4327" s="3"/>
    </row>
    <row r="4328" spans="1:1" x14ac:dyDescent="0.2">
      <c r="A4328" s="3"/>
    </row>
    <row r="4329" spans="1:1" x14ac:dyDescent="0.2">
      <c r="A4329" s="3"/>
    </row>
    <row r="4330" spans="1:1" x14ac:dyDescent="0.2">
      <c r="A4330" s="3"/>
    </row>
    <row r="4331" spans="1:1" x14ac:dyDescent="0.2">
      <c r="A4331" s="3"/>
    </row>
    <row r="4332" spans="1:1" x14ac:dyDescent="0.2">
      <c r="A4332" s="3"/>
    </row>
    <row r="4333" spans="1:1" x14ac:dyDescent="0.2">
      <c r="A4333" s="3"/>
    </row>
    <row r="4334" spans="1:1" x14ac:dyDescent="0.2">
      <c r="A4334" s="3"/>
    </row>
    <row r="4335" spans="1:1" x14ac:dyDescent="0.2">
      <c r="A4335" s="3"/>
    </row>
    <row r="4336" spans="1:1" x14ac:dyDescent="0.2">
      <c r="A4336" s="3"/>
    </row>
    <row r="4337" spans="1:1" x14ac:dyDescent="0.2">
      <c r="A4337" s="3"/>
    </row>
    <row r="4338" spans="1:1" x14ac:dyDescent="0.2">
      <c r="A4338" s="3"/>
    </row>
    <row r="4339" spans="1:1" x14ac:dyDescent="0.2">
      <c r="A4339" s="3"/>
    </row>
    <row r="4340" spans="1:1" x14ac:dyDescent="0.2">
      <c r="A4340" s="3"/>
    </row>
    <row r="4341" spans="1:1" x14ac:dyDescent="0.2">
      <c r="A4341" s="3"/>
    </row>
    <row r="4342" spans="1:1" x14ac:dyDescent="0.2">
      <c r="A4342" s="3"/>
    </row>
    <row r="4343" spans="1:1" x14ac:dyDescent="0.2">
      <c r="A4343" s="3"/>
    </row>
    <row r="4344" spans="1:1" x14ac:dyDescent="0.2">
      <c r="A4344" s="3"/>
    </row>
    <row r="4345" spans="1:1" x14ac:dyDescent="0.2">
      <c r="A4345" s="3"/>
    </row>
    <row r="4346" spans="1:1" x14ac:dyDescent="0.2">
      <c r="A4346" s="3"/>
    </row>
    <row r="4347" spans="1:1" x14ac:dyDescent="0.2">
      <c r="A4347" s="3"/>
    </row>
    <row r="4348" spans="1:1" x14ac:dyDescent="0.2">
      <c r="A4348" s="3"/>
    </row>
    <row r="4349" spans="1:1" x14ac:dyDescent="0.2">
      <c r="A4349" s="3"/>
    </row>
    <row r="4350" spans="1:1" x14ac:dyDescent="0.2">
      <c r="A4350" s="3"/>
    </row>
    <row r="4351" spans="1:1" x14ac:dyDescent="0.2">
      <c r="A4351" s="3"/>
    </row>
    <row r="4352" spans="1:1" x14ac:dyDescent="0.2">
      <c r="A4352" s="3"/>
    </row>
    <row r="4353" spans="1:1" x14ac:dyDescent="0.2">
      <c r="A4353" s="3"/>
    </row>
    <row r="4354" spans="1:1" x14ac:dyDescent="0.2">
      <c r="A4354" s="3"/>
    </row>
    <row r="4355" spans="1:1" x14ac:dyDescent="0.2">
      <c r="A4355" s="3"/>
    </row>
    <row r="4356" spans="1:1" x14ac:dyDescent="0.2">
      <c r="A4356" s="3"/>
    </row>
    <row r="4357" spans="1:1" x14ac:dyDescent="0.2">
      <c r="A4357" s="3"/>
    </row>
    <row r="4358" spans="1:1" x14ac:dyDescent="0.2">
      <c r="A4358" s="3"/>
    </row>
    <row r="4359" spans="1:1" x14ac:dyDescent="0.2">
      <c r="A4359" s="3"/>
    </row>
    <row r="4360" spans="1:1" x14ac:dyDescent="0.2">
      <c r="A4360" s="3"/>
    </row>
    <row r="4361" spans="1:1" x14ac:dyDescent="0.2">
      <c r="A4361" s="3"/>
    </row>
    <row r="4362" spans="1:1" x14ac:dyDescent="0.2">
      <c r="A4362" s="3"/>
    </row>
    <row r="4363" spans="1:1" x14ac:dyDescent="0.2">
      <c r="A4363" s="3"/>
    </row>
    <row r="4364" spans="1:1" x14ac:dyDescent="0.2">
      <c r="A4364" s="3"/>
    </row>
    <row r="4365" spans="1:1" x14ac:dyDescent="0.2">
      <c r="A4365" s="3"/>
    </row>
    <row r="4366" spans="1:1" x14ac:dyDescent="0.2">
      <c r="A4366" s="3"/>
    </row>
    <row r="4367" spans="1:1" x14ac:dyDescent="0.2">
      <c r="A4367" s="3"/>
    </row>
    <row r="4368" spans="1:1" x14ac:dyDescent="0.2">
      <c r="A4368" s="3"/>
    </row>
    <row r="4369" spans="1:1" x14ac:dyDescent="0.2">
      <c r="A4369" s="3"/>
    </row>
    <row r="4370" spans="1:1" x14ac:dyDescent="0.2">
      <c r="A4370" s="3"/>
    </row>
    <row r="4371" spans="1:1" x14ac:dyDescent="0.2">
      <c r="A4371" s="3"/>
    </row>
    <row r="4372" spans="1:1" x14ac:dyDescent="0.2">
      <c r="A4372" s="3"/>
    </row>
    <row r="4373" spans="1:1" x14ac:dyDescent="0.2">
      <c r="A4373" s="3"/>
    </row>
    <row r="4374" spans="1:1" x14ac:dyDescent="0.2">
      <c r="A4374" s="3"/>
    </row>
    <row r="4375" spans="1:1" x14ac:dyDescent="0.2">
      <c r="A4375" s="3"/>
    </row>
    <row r="4376" spans="1:1" x14ac:dyDescent="0.2">
      <c r="A4376" s="3"/>
    </row>
    <row r="4377" spans="1:1" x14ac:dyDescent="0.2">
      <c r="A4377" s="3"/>
    </row>
    <row r="4378" spans="1:1" x14ac:dyDescent="0.2">
      <c r="A4378" s="3"/>
    </row>
    <row r="4379" spans="1:1" x14ac:dyDescent="0.2">
      <c r="A4379" s="3"/>
    </row>
    <row r="4380" spans="1:1" x14ac:dyDescent="0.2">
      <c r="A4380" s="3"/>
    </row>
    <row r="4381" spans="1:1" x14ac:dyDescent="0.2">
      <c r="A4381" s="3"/>
    </row>
    <row r="4382" spans="1:1" x14ac:dyDescent="0.2">
      <c r="A4382" s="3"/>
    </row>
    <row r="4383" spans="1:1" x14ac:dyDescent="0.2">
      <c r="A4383" s="3"/>
    </row>
    <row r="4384" spans="1:1" x14ac:dyDescent="0.2">
      <c r="A4384" s="3"/>
    </row>
    <row r="4385" spans="1:1" x14ac:dyDescent="0.2">
      <c r="A4385" s="3"/>
    </row>
    <row r="4386" spans="1:1" x14ac:dyDescent="0.2">
      <c r="A4386" s="3"/>
    </row>
    <row r="4387" spans="1:1" x14ac:dyDescent="0.2">
      <c r="A4387" s="3"/>
    </row>
    <row r="4388" spans="1:1" x14ac:dyDescent="0.2">
      <c r="A4388" s="3"/>
    </row>
    <row r="4389" spans="1:1" x14ac:dyDescent="0.2">
      <c r="A4389" s="3"/>
    </row>
    <row r="4390" spans="1:1" x14ac:dyDescent="0.2">
      <c r="A4390" s="3"/>
    </row>
    <row r="4391" spans="1:1" x14ac:dyDescent="0.2">
      <c r="A4391" s="3"/>
    </row>
    <row r="4392" spans="1:1" x14ac:dyDescent="0.2">
      <c r="A4392" s="3"/>
    </row>
    <row r="4393" spans="1:1" x14ac:dyDescent="0.2">
      <c r="A4393" s="3"/>
    </row>
    <row r="4394" spans="1:1" x14ac:dyDescent="0.2">
      <c r="A4394" s="3"/>
    </row>
    <row r="4395" spans="1:1" x14ac:dyDescent="0.2">
      <c r="A4395" s="3"/>
    </row>
    <row r="4396" spans="1:1" x14ac:dyDescent="0.2">
      <c r="A4396" s="3"/>
    </row>
    <row r="4397" spans="1:1" x14ac:dyDescent="0.2">
      <c r="A4397" s="3"/>
    </row>
    <row r="4398" spans="1:1" x14ac:dyDescent="0.2">
      <c r="A4398" s="3"/>
    </row>
    <row r="4399" spans="1:1" x14ac:dyDescent="0.2">
      <c r="A4399" s="3"/>
    </row>
    <row r="4400" spans="1:1" x14ac:dyDescent="0.2">
      <c r="A4400" s="3"/>
    </row>
    <row r="4401" spans="1:1" x14ac:dyDescent="0.2">
      <c r="A4401" s="3"/>
    </row>
    <row r="4402" spans="1:1" x14ac:dyDescent="0.2">
      <c r="A4402" s="3"/>
    </row>
    <row r="4403" spans="1:1" x14ac:dyDescent="0.2">
      <c r="A4403" s="3"/>
    </row>
    <row r="4404" spans="1:1" x14ac:dyDescent="0.2">
      <c r="A4404" s="3"/>
    </row>
    <row r="4405" spans="1:1" x14ac:dyDescent="0.2">
      <c r="A4405" s="3"/>
    </row>
    <row r="4406" spans="1:1" x14ac:dyDescent="0.2">
      <c r="A4406" s="3"/>
    </row>
    <row r="4407" spans="1:1" x14ac:dyDescent="0.2">
      <c r="A4407" s="3"/>
    </row>
    <row r="4408" spans="1:1" x14ac:dyDescent="0.2">
      <c r="A4408" s="3"/>
    </row>
    <row r="4409" spans="1:1" x14ac:dyDescent="0.2">
      <c r="A4409" s="3"/>
    </row>
    <row r="4410" spans="1:1" x14ac:dyDescent="0.2">
      <c r="A4410" s="3"/>
    </row>
    <row r="4411" spans="1:1" x14ac:dyDescent="0.2">
      <c r="A4411" s="3"/>
    </row>
    <row r="4412" spans="1:1" x14ac:dyDescent="0.2">
      <c r="A4412" s="3"/>
    </row>
    <row r="4413" spans="1:1" x14ac:dyDescent="0.2">
      <c r="A4413" s="3"/>
    </row>
    <row r="4414" spans="1:1" x14ac:dyDescent="0.2">
      <c r="A4414" s="3"/>
    </row>
    <row r="4415" spans="1:1" x14ac:dyDescent="0.2">
      <c r="A4415" s="3"/>
    </row>
    <row r="4416" spans="1:1" x14ac:dyDescent="0.2">
      <c r="A4416" s="3"/>
    </row>
    <row r="4417" spans="1:1" x14ac:dyDescent="0.2">
      <c r="A4417" s="3"/>
    </row>
    <row r="4418" spans="1:1" x14ac:dyDescent="0.2">
      <c r="A4418" s="3"/>
    </row>
    <row r="4419" spans="1:1" x14ac:dyDescent="0.2">
      <c r="A4419" s="3"/>
    </row>
    <row r="4420" spans="1:1" x14ac:dyDescent="0.2">
      <c r="A4420" s="3"/>
    </row>
    <row r="4421" spans="1:1" x14ac:dyDescent="0.2">
      <c r="A4421" s="3"/>
    </row>
    <row r="4422" spans="1:1" x14ac:dyDescent="0.2">
      <c r="A4422" s="3"/>
    </row>
    <row r="4423" spans="1:1" x14ac:dyDescent="0.2">
      <c r="A4423" s="3"/>
    </row>
    <row r="4424" spans="1:1" x14ac:dyDescent="0.2">
      <c r="A4424" s="3"/>
    </row>
    <row r="4425" spans="1:1" x14ac:dyDescent="0.2">
      <c r="A4425" s="3"/>
    </row>
    <row r="4426" spans="1:1" x14ac:dyDescent="0.2">
      <c r="A4426" s="3"/>
    </row>
    <row r="4427" spans="1:1" x14ac:dyDescent="0.2">
      <c r="A4427" s="3"/>
    </row>
    <row r="4428" spans="1:1" x14ac:dyDescent="0.2">
      <c r="A4428" s="3"/>
    </row>
    <row r="4429" spans="1:1" x14ac:dyDescent="0.2">
      <c r="A4429" s="3"/>
    </row>
    <row r="4430" spans="1:1" x14ac:dyDescent="0.2">
      <c r="A4430" s="3"/>
    </row>
    <row r="4431" spans="1:1" x14ac:dyDescent="0.2">
      <c r="A4431" s="3"/>
    </row>
    <row r="4432" spans="1:1" x14ac:dyDescent="0.2">
      <c r="A4432" s="3"/>
    </row>
    <row r="4433" spans="1:1" x14ac:dyDescent="0.2">
      <c r="A4433" s="3"/>
    </row>
    <row r="4434" spans="1:1" x14ac:dyDescent="0.2">
      <c r="A4434" s="3"/>
    </row>
    <row r="4435" spans="1:1" x14ac:dyDescent="0.2">
      <c r="A4435" s="3"/>
    </row>
    <row r="4436" spans="1:1" x14ac:dyDescent="0.2">
      <c r="A4436" s="3"/>
    </row>
    <row r="4437" spans="1:1" x14ac:dyDescent="0.2">
      <c r="A4437" s="3"/>
    </row>
    <row r="4438" spans="1:1" x14ac:dyDescent="0.2">
      <c r="A4438" s="3"/>
    </row>
    <row r="4439" spans="1:1" x14ac:dyDescent="0.2">
      <c r="A4439" s="3"/>
    </row>
    <row r="4440" spans="1:1" x14ac:dyDescent="0.2">
      <c r="A4440" s="3"/>
    </row>
    <row r="4441" spans="1:1" x14ac:dyDescent="0.2">
      <c r="A4441" s="3"/>
    </row>
    <row r="4442" spans="1:1" x14ac:dyDescent="0.2">
      <c r="A4442" s="3"/>
    </row>
    <row r="4443" spans="1:1" x14ac:dyDescent="0.2">
      <c r="A4443" s="3"/>
    </row>
    <row r="4444" spans="1:1" x14ac:dyDescent="0.2">
      <c r="A4444" s="3"/>
    </row>
    <row r="4445" spans="1:1" x14ac:dyDescent="0.2">
      <c r="A4445" s="3"/>
    </row>
    <row r="4446" spans="1:1" x14ac:dyDescent="0.2">
      <c r="A4446" s="3"/>
    </row>
    <row r="4447" spans="1:1" x14ac:dyDescent="0.2">
      <c r="A4447" s="3"/>
    </row>
    <row r="4448" spans="1:1" x14ac:dyDescent="0.2">
      <c r="A4448" s="3"/>
    </row>
    <row r="4449" spans="1:1" x14ac:dyDescent="0.2">
      <c r="A4449" s="3"/>
    </row>
    <row r="4450" spans="1:1" x14ac:dyDescent="0.2">
      <c r="A4450" s="3"/>
    </row>
    <row r="4451" spans="1:1" x14ac:dyDescent="0.2">
      <c r="A4451" s="3"/>
    </row>
    <row r="4452" spans="1:1" x14ac:dyDescent="0.2">
      <c r="A4452" s="3"/>
    </row>
    <row r="4453" spans="1:1" x14ac:dyDescent="0.2">
      <c r="A4453" s="3"/>
    </row>
    <row r="4454" spans="1:1" x14ac:dyDescent="0.2">
      <c r="A4454" s="3"/>
    </row>
    <row r="4455" spans="1:1" x14ac:dyDescent="0.2">
      <c r="A4455" s="3"/>
    </row>
    <row r="4456" spans="1:1" x14ac:dyDescent="0.2">
      <c r="A4456" s="3"/>
    </row>
    <row r="4457" spans="1:1" x14ac:dyDescent="0.2">
      <c r="A4457" s="3"/>
    </row>
    <row r="4458" spans="1:1" x14ac:dyDescent="0.2">
      <c r="A4458" s="3"/>
    </row>
    <row r="4459" spans="1:1" x14ac:dyDescent="0.2">
      <c r="A4459" s="3"/>
    </row>
    <row r="4460" spans="1:1" x14ac:dyDescent="0.2">
      <c r="A4460" s="3"/>
    </row>
    <row r="4461" spans="1:1" x14ac:dyDescent="0.2">
      <c r="A4461" s="3"/>
    </row>
    <row r="4462" spans="1:1" x14ac:dyDescent="0.2">
      <c r="A4462" s="3"/>
    </row>
    <row r="4463" spans="1:1" x14ac:dyDescent="0.2">
      <c r="A4463" s="3"/>
    </row>
    <row r="4464" spans="1:1" x14ac:dyDescent="0.2">
      <c r="A4464" s="3"/>
    </row>
    <row r="4465" spans="1:1" x14ac:dyDescent="0.2">
      <c r="A4465" s="3"/>
    </row>
    <row r="4466" spans="1:1" x14ac:dyDescent="0.2">
      <c r="A4466" s="3"/>
    </row>
    <row r="4467" spans="1:1" x14ac:dyDescent="0.2">
      <c r="A4467" s="3"/>
    </row>
    <row r="4468" spans="1:1" x14ac:dyDescent="0.2">
      <c r="A4468" s="3"/>
    </row>
    <row r="4469" spans="1:1" x14ac:dyDescent="0.2">
      <c r="A4469" s="3"/>
    </row>
    <row r="4470" spans="1:1" x14ac:dyDescent="0.2">
      <c r="A4470" s="3"/>
    </row>
    <row r="4471" spans="1:1" x14ac:dyDescent="0.2">
      <c r="A4471" s="3"/>
    </row>
    <row r="4472" spans="1:1" x14ac:dyDescent="0.2">
      <c r="A4472" s="3"/>
    </row>
    <row r="4473" spans="1:1" x14ac:dyDescent="0.2">
      <c r="A4473" s="3"/>
    </row>
    <row r="4474" spans="1:1" x14ac:dyDescent="0.2">
      <c r="A4474" s="3"/>
    </row>
    <row r="4475" spans="1:1" x14ac:dyDescent="0.2">
      <c r="A4475" s="3"/>
    </row>
    <row r="4476" spans="1:1" x14ac:dyDescent="0.2">
      <c r="A4476" s="3"/>
    </row>
    <row r="4477" spans="1:1" x14ac:dyDescent="0.2">
      <c r="A4477" s="3"/>
    </row>
    <row r="4478" spans="1:1" x14ac:dyDescent="0.2">
      <c r="A4478" s="3"/>
    </row>
    <row r="4479" spans="1:1" x14ac:dyDescent="0.2">
      <c r="A4479" s="3"/>
    </row>
    <row r="4480" spans="1:1" x14ac:dyDescent="0.2">
      <c r="A4480" s="3"/>
    </row>
    <row r="4481" spans="1:1" x14ac:dyDescent="0.2">
      <c r="A4481" s="3"/>
    </row>
    <row r="4482" spans="1:1" x14ac:dyDescent="0.2">
      <c r="A4482" s="3"/>
    </row>
    <row r="4483" spans="1:1" x14ac:dyDescent="0.2">
      <c r="A4483" s="3"/>
    </row>
    <row r="4484" spans="1:1" x14ac:dyDescent="0.2">
      <c r="A4484" s="3"/>
    </row>
    <row r="4485" spans="1:1" x14ac:dyDescent="0.2">
      <c r="A4485" s="3"/>
    </row>
    <row r="4486" spans="1:1" x14ac:dyDescent="0.2">
      <c r="A4486" s="3"/>
    </row>
    <row r="4487" spans="1:1" x14ac:dyDescent="0.2">
      <c r="A4487" s="3"/>
    </row>
    <row r="4488" spans="1:1" x14ac:dyDescent="0.2">
      <c r="A4488" s="3"/>
    </row>
    <row r="4489" spans="1:1" x14ac:dyDescent="0.2">
      <c r="A4489" s="3"/>
    </row>
    <row r="4490" spans="1:1" x14ac:dyDescent="0.2">
      <c r="A4490" s="3"/>
    </row>
    <row r="4491" spans="1:1" x14ac:dyDescent="0.2">
      <c r="A4491" s="3"/>
    </row>
    <row r="4492" spans="1:1" x14ac:dyDescent="0.2">
      <c r="A4492" s="3"/>
    </row>
    <row r="4493" spans="1:1" x14ac:dyDescent="0.2">
      <c r="A4493" s="3"/>
    </row>
    <row r="4494" spans="1:1" x14ac:dyDescent="0.2">
      <c r="A4494" s="3"/>
    </row>
    <row r="4495" spans="1:1" x14ac:dyDescent="0.2">
      <c r="A4495" s="3"/>
    </row>
    <row r="4496" spans="1:1" x14ac:dyDescent="0.2">
      <c r="A4496" s="3"/>
    </row>
    <row r="4497" spans="1:1" x14ac:dyDescent="0.2">
      <c r="A4497" s="3"/>
    </row>
    <row r="4498" spans="1:1" x14ac:dyDescent="0.2">
      <c r="A4498" s="3"/>
    </row>
    <row r="4499" spans="1:1" x14ac:dyDescent="0.2">
      <c r="A4499" s="3"/>
    </row>
    <row r="4500" spans="1:1" x14ac:dyDescent="0.2">
      <c r="A4500" s="3"/>
    </row>
    <row r="4501" spans="1:1" x14ac:dyDescent="0.2">
      <c r="A4501" s="3"/>
    </row>
    <row r="4502" spans="1:1" x14ac:dyDescent="0.2">
      <c r="A4502" s="3"/>
    </row>
    <row r="4503" spans="1:1" x14ac:dyDescent="0.2">
      <c r="A4503" s="3"/>
    </row>
    <row r="4504" spans="1:1" x14ac:dyDescent="0.2">
      <c r="A4504" s="3"/>
    </row>
    <row r="4505" spans="1:1" x14ac:dyDescent="0.2">
      <c r="A4505" s="3"/>
    </row>
    <row r="4506" spans="1:1" x14ac:dyDescent="0.2">
      <c r="A4506" s="3"/>
    </row>
    <row r="4507" spans="1:1" x14ac:dyDescent="0.2">
      <c r="A4507" s="3"/>
    </row>
    <row r="4508" spans="1:1" x14ac:dyDescent="0.2">
      <c r="A4508" s="3"/>
    </row>
    <row r="4509" spans="1:1" x14ac:dyDescent="0.2">
      <c r="A4509" s="3"/>
    </row>
    <row r="4510" spans="1:1" x14ac:dyDescent="0.2">
      <c r="A4510" s="3"/>
    </row>
    <row r="4511" spans="1:1" x14ac:dyDescent="0.2">
      <c r="A4511" s="3"/>
    </row>
    <row r="4512" spans="1:1" x14ac:dyDescent="0.2">
      <c r="A4512" s="3"/>
    </row>
    <row r="4513" spans="1:1" x14ac:dyDescent="0.2">
      <c r="A4513" s="3"/>
    </row>
    <row r="4514" spans="1:1" x14ac:dyDescent="0.2">
      <c r="A4514" s="3"/>
    </row>
    <row r="4515" spans="1:1" x14ac:dyDescent="0.2">
      <c r="A4515" s="3"/>
    </row>
    <row r="4516" spans="1:1" x14ac:dyDescent="0.2">
      <c r="A4516" s="3"/>
    </row>
    <row r="4517" spans="1:1" x14ac:dyDescent="0.2">
      <c r="A4517" s="3"/>
    </row>
    <row r="4518" spans="1:1" x14ac:dyDescent="0.2">
      <c r="A4518" s="3"/>
    </row>
    <row r="4519" spans="1:1" x14ac:dyDescent="0.2">
      <c r="A4519" s="3"/>
    </row>
    <row r="4520" spans="1:1" x14ac:dyDescent="0.2">
      <c r="A4520" s="3"/>
    </row>
    <row r="4521" spans="1:1" x14ac:dyDescent="0.2">
      <c r="A4521" s="3"/>
    </row>
    <row r="4522" spans="1:1" x14ac:dyDescent="0.2">
      <c r="A4522" s="3"/>
    </row>
    <row r="4523" spans="1:1" x14ac:dyDescent="0.2">
      <c r="A4523" s="3"/>
    </row>
    <row r="4524" spans="1:1" x14ac:dyDescent="0.2">
      <c r="A4524" s="3"/>
    </row>
    <row r="4525" spans="1:1" x14ac:dyDescent="0.2">
      <c r="A4525" s="3"/>
    </row>
    <row r="4526" spans="1:1" x14ac:dyDescent="0.2">
      <c r="A4526" s="3"/>
    </row>
    <row r="4527" spans="1:1" x14ac:dyDescent="0.2">
      <c r="A4527" s="3"/>
    </row>
    <row r="4528" spans="1:1" x14ac:dyDescent="0.2">
      <c r="A4528" s="3"/>
    </row>
    <row r="4529" spans="1:1" x14ac:dyDescent="0.2">
      <c r="A4529" s="3"/>
    </row>
    <row r="4530" spans="1:1" x14ac:dyDescent="0.2">
      <c r="A4530" s="3"/>
    </row>
    <row r="4531" spans="1:1" x14ac:dyDescent="0.2">
      <c r="A4531" s="3"/>
    </row>
    <row r="4532" spans="1:1" x14ac:dyDescent="0.2">
      <c r="A4532" s="3"/>
    </row>
    <row r="4533" spans="1:1" x14ac:dyDescent="0.2">
      <c r="A4533" s="3"/>
    </row>
    <row r="4534" spans="1:1" x14ac:dyDescent="0.2">
      <c r="A4534" s="3"/>
    </row>
    <row r="4535" spans="1:1" x14ac:dyDescent="0.2">
      <c r="A4535" s="3"/>
    </row>
    <row r="4536" spans="1:1" x14ac:dyDescent="0.2">
      <c r="A4536" s="3"/>
    </row>
    <row r="4537" spans="1:1" x14ac:dyDescent="0.2">
      <c r="A4537" s="3"/>
    </row>
    <row r="4538" spans="1:1" x14ac:dyDescent="0.2">
      <c r="A4538" s="3"/>
    </row>
    <row r="4539" spans="1:1" x14ac:dyDescent="0.2">
      <c r="A4539" s="3"/>
    </row>
    <row r="4540" spans="1:1" x14ac:dyDescent="0.2">
      <c r="A4540" s="3"/>
    </row>
    <row r="4541" spans="1:1" x14ac:dyDescent="0.2">
      <c r="A4541" s="3"/>
    </row>
    <row r="4542" spans="1:1" x14ac:dyDescent="0.2">
      <c r="A4542" s="3"/>
    </row>
    <row r="4543" spans="1:1" x14ac:dyDescent="0.2">
      <c r="A4543" s="3"/>
    </row>
    <row r="4544" spans="1:1" x14ac:dyDescent="0.2">
      <c r="A4544" s="3"/>
    </row>
    <row r="4545" spans="1:1" x14ac:dyDescent="0.2">
      <c r="A4545" s="3"/>
    </row>
    <row r="4546" spans="1:1" x14ac:dyDescent="0.2">
      <c r="A4546" s="3"/>
    </row>
    <row r="4547" spans="1:1" x14ac:dyDescent="0.2">
      <c r="A4547" s="3"/>
    </row>
    <row r="4548" spans="1:1" x14ac:dyDescent="0.2">
      <c r="A4548" s="3"/>
    </row>
    <row r="4549" spans="1:1" x14ac:dyDescent="0.2">
      <c r="A4549" s="3"/>
    </row>
    <row r="4550" spans="1:1" x14ac:dyDescent="0.2">
      <c r="A4550" s="3"/>
    </row>
    <row r="4551" spans="1:1" x14ac:dyDescent="0.2">
      <c r="A4551" s="3"/>
    </row>
    <row r="4552" spans="1:1" x14ac:dyDescent="0.2">
      <c r="A4552" s="3"/>
    </row>
    <row r="4553" spans="1:1" x14ac:dyDescent="0.2">
      <c r="A4553" s="3"/>
    </row>
    <row r="4554" spans="1:1" x14ac:dyDescent="0.2">
      <c r="A4554" s="3"/>
    </row>
    <row r="4555" spans="1:1" x14ac:dyDescent="0.2">
      <c r="A4555" s="3"/>
    </row>
    <row r="4556" spans="1:1" x14ac:dyDescent="0.2">
      <c r="A4556" s="3"/>
    </row>
    <row r="4557" spans="1:1" x14ac:dyDescent="0.2">
      <c r="A4557" s="3"/>
    </row>
    <row r="4558" spans="1:1" x14ac:dyDescent="0.2">
      <c r="A4558" s="3"/>
    </row>
    <row r="4559" spans="1:1" x14ac:dyDescent="0.2">
      <c r="A4559" s="3"/>
    </row>
    <row r="4560" spans="1:1" x14ac:dyDescent="0.2">
      <c r="A4560" s="3"/>
    </row>
    <row r="4561" spans="1:1" x14ac:dyDescent="0.2">
      <c r="A4561" s="3"/>
    </row>
    <row r="4562" spans="1:1" x14ac:dyDescent="0.2">
      <c r="A4562" s="3"/>
    </row>
    <row r="4563" spans="1:1" x14ac:dyDescent="0.2">
      <c r="A4563" s="3"/>
    </row>
    <row r="4564" spans="1:1" x14ac:dyDescent="0.2">
      <c r="A4564" s="3"/>
    </row>
    <row r="4565" spans="1:1" x14ac:dyDescent="0.2">
      <c r="A4565" s="3"/>
    </row>
    <row r="4566" spans="1:1" x14ac:dyDescent="0.2">
      <c r="A4566" s="3"/>
    </row>
    <row r="4567" spans="1:1" x14ac:dyDescent="0.2">
      <c r="A4567" s="3"/>
    </row>
    <row r="4568" spans="1:1" x14ac:dyDescent="0.2">
      <c r="A4568" s="3"/>
    </row>
    <row r="4569" spans="1:1" x14ac:dyDescent="0.2">
      <c r="A4569" s="3"/>
    </row>
    <row r="4570" spans="1:1" x14ac:dyDescent="0.2">
      <c r="A4570" s="3"/>
    </row>
    <row r="4571" spans="1:1" x14ac:dyDescent="0.2">
      <c r="A4571" s="3"/>
    </row>
    <row r="4572" spans="1:1" x14ac:dyDescent="0.2">
      <c r="A4572" s="3"/>
    </row>
    <row r="4573" spans="1:1" x14ac:dyDescent="0.2">
      <c r="A4573" s="3"/>
    </row>
    <row r="4574" spans="1:1" x14ac:dyDescent="0.2">
      <c r="A4574" s="3"/>
    </row>
    <row r="4575" spans="1:1" x14ac:dyDescent="0.2">
      <c r="A4575" s="3"/>
    </row>
    <row r="4576" spans="1:1" x14ac:dyDescent="0.2">
      <c r="A4576" s="3"/>
    </row>
    <row r="4577" spans="1:1" x14ac:dyDescent="0.2">
      <c r="A4577" s="3"/>
    </row>
    <row r="4578" spans="1:1" x14ac:dyDescent="0.2">
      <c r="A4578" s="3"/>
    </row>
    <row r="4579" spans="1:1" x14ac:dyDescent="0.2">
      <c r="A4579" s="3"/>
    </row>
    <row r="4580" spans="1:1" x14ac:dyDescent="0.2">
      <c r="A4580" s="3"/>
    </row>
    <row r="4581" spans="1:1" x14ac:dyDescent="0.2">
      <c r="A4581" s="3"/>
    </row>
    <row r="4582" spans="1:1" x14ac:dyDescent="0.2">
      <c r="A4582" s="3"/>
    </row>
    <row r="4583" spans="1:1" x14ac:dyDescent="0.2">
      <c r="A4583" s="3"/>
    </row>
    <row r="4584" spans="1:1" x14ac:dyDescent="0.2">
      <c r="A4584" s="3"/>
    </row>
    <row r="4585" spans="1:1" x14ac:dyDescent="0.2">
      <c r="A4585" s="3"/>
    </row>
    <row r="4586" spans="1:1" x14ac:dyDescent="0.2">
      <c r="A4586" s="3"/>
    </row>
    <row r="4587" spans="1:1" x14ac:dyDescent="0.2">
      <c r="A4587" s="3"/>
    </row>
    <row r="4588" spans="1:1" x14ac:dyDescent="0.2">
      <c r="A4588" s="3"/>
    </row>
    <row r="4589" spans="1:1" x14ac:dyDescent="0.2">
      <c r="A4589" s="3"/>
    </row>
    <row r="4590" spans="1:1" x14ac:dyDescent="0.2">
      <c r="A4590" s="3"/>
    </row>
    <row r="4591" spans="1:1" x14ac:dyDescent="0.2">
      <c r="A4591" s="3"/>
    </row>
    <row r="4592" spans="1:1" x14ac:dyDescent="0.2">
      <c r="A4592" s="3"/>
    </row>
    <row r="4593" spans="1:1" x14ac:dyDescent="0.2">
      <c r="A4593" s="3"/>
    </row>
    <row r="4594" spans="1:1" x14ac:dyDescent="0.2">
      <c r="A4594" s="3"/>
    </row>
    <row r="4595" spans="1:1" x14ac:dyDescent="0.2">
      <c r="A4595" s="3"/>
    </row>
    <row r="4596" spans="1:1" x14ac:dyDescent="0.2">
      <c r="A4596" s="3"/>
    </row>
    <row r="4597" spans="1:1" x14ac:dyDescent="0.2">
      <c r="A4597" s="3"/>
    </row>
    <row r="4598" spans="1:1" x14ac:dyDescent="0.2">
      <c r="A4598" s="3"/>
    </row>
    <row r="4599" spans="1:1" x14ac:dyDescent="0.2">
      <c r="A4599" s="3"/>
    </row>
    <row r="4600" spans="1:1" x14ac:dyDescent="0.2">
      <c r="A4600" s="3"/>
    </row>
    <row r="4601" spans="1:1" x14ac:dyDescent="0.2">
      <c r="A4601" s="3"/>
    </row>
    <row r="4602" spans="1:1" x14ac:dyDescent="0.2">
      <c r="A4602" s="3"/>
    </row>
    <row r="4603" spans="1:1" x14ac:dyDescent="0.2">
      <c r="A4603" s="3"/>
    </row>
    <row r="4604" spans="1:1" x14ac:dyDescent="0.2">
      <c r="A4604" s="3"/>
    </row>
    <row r="4605" spans="1:1" x14ac:dyDescent="0.2">
      <c r="A4605" s="3"/>
    </row>
    <row r="4606" spans="1:1" x14ac:dyDescent="0.2">
      <c r="A4606" s="3"/>
    </row>
    <row r="4607" spans="1:1" x14ac:dyDescent="0.2">
      <c r="A4607" s="3"/>
    </row>
    <row r="4608" spans="1:1" x14ac:dyDescent="0.2">
      <c r="A4608" s="3"/>
    </row>
    <row r="4609" spans="1:1" x14ac:dyDescent="0.2">
      <c r="A4609" s="3"/>
    </row>
    <row r="4610" spans="1:1" x14ac:dyDescent="0.2">
      <c r="A4610" s="3"/>
    </row>
    <row r="4611" spans="1:1" x14ac:dyDescent="0.2">
      <c r="A4611" s="3"/>
    </row>
    <row r="4612" spans="1:1" x14ac:dyDescent="0.2">
      <c r="A4612" s="3"/>
    </row>
    <row r="4613" spans="1:1" x14ac:dyDescent="0.2">
      <c r="A4613" s="3"/>
    </row>
    <row r="4614" spans="1:1" x14ac:dyDescent="0.2">
      <c r="A4614" s="3"/>
    </row>
    <row r="4615" spans="1:1" x14ac:dyDescent="0.2">
      <c r="A4615" s="3"/>
    </row>
    <row r="4616" spans="1:1" x14ac:dyDescent="0.2">
      <c r="A4616" s="3"/>
    </row>
    <row r="4617" spans="1:1" x14ac:dyDescent="0.2">
      <c r="A4617" s="3"/>
    </row>
    <row r="4618" spans="1:1" x14ac:dyDescent="0.2">
      <c r="A4618" s="3"/>
    </row>
    <row r="4619" spans="1:1" x14ac:dyDescent="0.2">
      <c r="A4619" s="3"/>
    </row>
    <row r="4620" spans="1:1" x14ac:dyDescent="0.2">
      <c r="A4620" s="3"/>
    </row>
    <row r="4621" spans="1:1" x14ac:dyDescent="0.2">
      <c r="A4621" s="3"/>
    </row>
    <row r="4622" spans="1:1" x14ac:dyDescent="0.2">
      <c r="A4622" s="3"/>
    </row>
    <row r="4623" spans="1:1" x14ac:dyDescent="0.2">
      <c r="A4623" s="3"/>
    </row>
    <row r="4624" spans="1:1" x14ac:dyDescent="0.2">
      <c r="A4624" s="3"/>
    </row>
    <row r="4625" spans="1:1" x14ac:dyDescent="0.2">
      <c r="A4625" s="3"/>
    </row>
    <row r="4626" spans="1:1" x14ac:dyDescent="0.2">
      <c r="A4626" s="3"/>
    </row>
    <row r="4627" spans="1:1" x14ac:dyDescent="0.2">
      <c r="A4627" s="3"/>
    </row>
    <row r="4628" spans="1:1" x14ac:dyDescent="0.2">
      <c r="A4628" s="3"/>
    </row>
    <row r="4629" spans="1:1" x14ac:dyDescent="0.2">
      <c r="A4629" s="3"/>
    </row>
    <row r="4630" spans="1:1" x14ac:dyDescent="0.2">
      <c r="A4630" s="3"/>
    </row>
    <row r="4631" spans="1:1" x14ac:dyDescent="0.2">
      <c r="A4631" s="3"/>
    </row>
    <row r="4632" spans="1:1" x14ac:dyDescent="0.2">
      <c r="A4632" s="3"/>
    </row>
    <row r="4633" spans="1:1" x14ac:dyDescent="0.2">
      <c r="A4633" s="3"/>
    </row>
    <row r="4634" spans="1:1" x14ac:dyDescent="0.2">
      <c r="A4634" s="3"/>
    </row>
    <row r="4635" spans="1:1" x14ac:dyDescent="0.2">
      <c r="A4635" s="3"/>
    </row>
    <row r="4636" spans="1:1" x14ac:dyDescent="0.2">
      <c r="A4636" s="3"/>
    </row>
    <row r="4637" spans="1:1" x14ac:dyDescent="0.2">
      <c r="A4637" s="3"/>
    </row>
    <row r="4638" spans="1:1" x14ac:dyDescent="0.2">
      <c r="A4638" s="3"/>
    </row>
    <row r="4639" spans="1:1" x14ac:dyDescent="0.2">
      <c r="A4639" s="3"/>
    </row>
    <row r="4640" spans="1:1" x14ac:dyDescent="0.2">
      <c r="A4640" s="3"/>
    </row>
    <row r="4641" spans="1:1" x14ac:dyDescent="0.2">
      <c r="A4641" s="3"/>
    </row>
    <row r="4642" spans="1:1" x14ac:dyDescent="0.2">
      <c r="A4642" s="3"/>
    </row>
    <row r="4643" spans="1:1" x14ac:dyDescent="0.2">
      <c r="A4643" s="3"/>
    </row>
    <row r="4644" spans="1:1" x14ac:dyDescent="0.2">
      <c r="A4644" s="3"/>
    </row>
    <row r="4645" spans="1:1" x14ac:dyDescent="0.2">
      <c r="A4645" s="3"/>
    </row>
    <row r="4646" spans="1:1" x14ac:dyDescent="0.2">
      <c r="A4646" s="3"/>
    </row>
    <row r="4647" spans="1:1" x14ac:dyDescent="0.2">
      <c r="A4647" s="3"/>
    </row>
    <row r="4648" spans="1:1" x14ac:dyDescent="0.2">
      <c r="A4648" s="3"/>
    </row>
    <row r="4649" spans="1:1" x14ac:dyDescent="0.2">
      <c r="A4649" s="3"/>
    </row>
    <row r="4650" spans="1:1" x14ac:dyDescent="0.2">
      <c r="A4650" s="3"/>
    </row>
    <row r="4651" spans="1:1" x14ac:dyDescent="0.2">
      <c r="A4651" s="3"/>
    </row>
    <row r="4652" spans="1:1" x14ac:dyDescent="0.2">
      <c r="A4652" s="3"/>
    </row>
    <row r="4653" spans="1:1" x14ac:dyDescent="0.2">
      <c r="A4653" s="3"/>
    </row>
    <row r="4654" spans="1:1" x14ac:dyDescent="0.2">
      <c r="A4654" s="3"/>
    </row>
    <row r="4655" spans="1:1" x14ac:dyDescent="0.2">
      <c r="A4655" s="3"/>
    </row>
    <row r="4656" spans="1:1" x14ac:dyDescent="0.2">
      <c r="A4656" s="3"/>
    </row>
    <row r="4657" spans="1:1" x14ac:dyDescent="0.2">
      <c r="A4657" s="3"/>
    </row>
    <row r="4658" spans="1:1" x14ac:dyDescent="0.2">
      <c r="A4658" s="3"/>
    </row>
    <row r="4659" spans="1:1" x14ac:dyDescent="0.2">
      <c r="A4659" s="3"/>
    </row>
    <row r="4660" spans="1:1" x14ac:dyDescent="0.2">
      <c r="A4660" s="3"/>
    </row>
    <row r="4661" spans="1:1" x14ac:dyDescent="0.2">
      <c r="A4661" s="3"/>
    </row>
    <row r="4662" spans="1:1" x14ac:dyDescent="0.2">
      <c r="A4662" s="3"/>
    </row>
    <row r="4663" spans="1:1" x14ac:dyDescent="0.2">
      <c r="A4663" s="3"/>
    </row>
    <row r="4664" spans="1:1" x14ac:dyDescent="0.2">
      <c r="A4664" s="3"/>
    </row>
    <row r="4665" spans="1:1" x14ac:dyDescent="0.2">
      <c r="A4665" s="3"/>
    </row>
    <row r="4666" spans="1:1" x14ac:dyDescent="0.2">
      <c r="A4666" s="3"/>
    </row>
    <row r="4667" spans="1:1" x14ac:dyDescent="0.2">
      <c r="A4667" s="3"/>
    </row>
    <row r="4668" spans="1:1" x14ac:dyDescent="0.2">
      <c r="A4668" s="3"/>
    </row>
    <row r="4669" spans="1:1" x14ac:dyDescent="0.2">
      <c r="A4669" s="3"/>
    </row>
    <row r="4670" spans="1:1" x14ac:dyDescent="0.2">
      <c r="A4670" s="3"/>
    </row>
    <row r="4671" spans="1:1" x14ac:dyDescent="0.2">
      <c r="A4671" s="3"/>
    </row>
    <row r="4672" spans="1:1" x14ac:dyDescent="0.2">
      <c r="A4672" s="3"/>
    </row>
    <row r="4673" spans="1:1" x14ac:dyDescent="0.2">
      <c r="A4673" s="3"/>
    </row>
    <row r="4674" spans="1:1" x14ac:dyDescent="0.2">
      <c r="A4674" s="3"/>
    </row>
    <row r="4675" spans="1:1" x14ac:dyDescent="0.2">
      <c r="A4675" s="3"/>
    </row>
    <row r="4676" spans="1:1" x14ac:dyDescent="0.2">
      <c r="A4676" s="3"/>
    </row>
    <row r="4677" spans="1:1" x14ac:dyDescent="0.2">
      <c r="A4677" s="3"/>
    </row>
    <row r="4678" spans="1:1" x14ac:dyDescent="0.2">
      <c r="A4678" s="3"/>
    </row>
    <row r="4679" spans="1:1" x14ac:dyDescent="0.2">
      <c r="A4679" s="3"/>
    </row>
    <row r="4680" spans="1:1" x14ac:dyDescent="0.2">
      <c r="A4680" s="3"/>
    </row>
    <row r="4681" spans="1:1" x14ac:dyDescent="0.2">
      <c r="A4681" s="3"/>
    </row>
    <row r="4682" spans="1:1" x14ac:dyDescent="0.2">
      <c r="A4682" s="3"/>
    </row>
    <row r="4683" spans="1:1" x14ac:dyDescent="0.2">
      <c r="A4683" s="3"/>
    </row>
    <row r="4684" spans="1:1" x14ac:dyDescent="0.2">
      <c r="A4684" s="3"/>
    </row>
    <row r="4685" spans="1:1" x14ac:dyDescent="0.2">
      <c r="A4685" s="3"/>
    </row>
    <row r="4686" spans="1:1" x14ac:dyDescent="0.2">
      <c r="A4686" s="3"/>
    </row>
    <row r="4687" spans="1:1" x14ac:dyDescent="0.2">
      <c r="A4687" s="3"/>
    </row>
    <row r="4688" spans="1:1" x14ac:dyDescent="0.2">
      <c r="A4688" s="3"/>
    </row>
    <row r="4689" spans="1:1" x14ac:dyDescent="0.2">
      <c r="A4689" s="3"/>
    </row>
    <row r="4690" spans="1:1" x14ac:dyDescent="0.2">
      <c r="A4690" s="3"/>
    </row>
    <row r="4691" spans="1:1" x14ac:dyDescent="0.2">
      <c r="A4691" s="3"/>
    </row>
    <row r="4692" spans="1:1" x14ac:dyDescent="0.2">
      <c r="A4692" s="3"/>
    </row>
    <row r="4693" spans="1:1" x14ac:dyDescent="0.2">
      <c r="A4693" s="3"/>
    </row>
    <row r="4694" spans="1:1" x14ac:dyDescent="0.2">
      <c r="A4694" s="3"/>
    </row>
    <row r="4695" spans="1:1" x14ac:dyDescent="0.2">
      <c r="A4695" s="3"/>
    </row>
    <row r="4696" spans="1:1" x14ac:dyDescent="0.2">
      <c r="A4696" s="3"/>
    </row>
    <row r="4697" spans="1:1" x14ac:dyDescent="0.2">
      <c r="A4697" s="3"/>
    </row>
    <row r="4698" spans="1:1" x14ac:dyDescent="0.2">
      <c r="A4698" s="3"/>
    </row>
    <row r="4699" spans="1:1" x14ac:dyDescent="0.2">
      <c r="A4699" s="3"/>
    </row>
    <row r="4700" spans="1:1" x14ac:dyDescent="0.2">
      <c r="A4700" s="3"/>
    </row>
    <row r="4701" spans="1:1" x14ac:dyDescent="0.2">
      <c r="A4701" s="3"/>
    </row>
    <row r="4702" spans="1:1" x14ac:dyDescent="0.2">
      <c r="A4702" s="3"/>
    </row>
    <row r="4703" spans="1:1" x14ac:dyDescent="0.2">
      <c r="A4703" s="3"/>
    </row>
    <row r="4704" spans="1:1" x14ac:dyDescent="0.2">
      <c r="A4704" s="3"/>
    </row>
    <row r="4705" spans="1:1" x14ac:dyDescent="0.2">
      <c r="A4705" s="3"/>
    </row>
    <row r="4706" spans="1:1" x14ac:dyDescent="0.2">
      <c r="A4706" s="3"/>
    </row>
    <row r="4707" spans="1:1" x14ac:dyDescent="0.2">
      <c r="A4707" s="3"/>
    </row>
    <row r="4708" spans="1:1" x14ac:dyDescent="0.2">
      <c r="A4708" s="3"/>
    </row>
    <row r="4709" spans="1:1" x14ac:dyDescent="0.2">
      <c r="A4709" s="3"/>
    </row>
    <row r="4710" spans="1:1" x14ac:dyDescent="0.2">
      <c r="A4710" s="3"/>
    </row>
    <row r="4711" spans="1:1" x14ac:dyDescent="0.2">
      <c r="A4711" s="3"/>
    </row>
    <row r="4712" spans="1:1" x14ac:dyDescent="0.2">
      <c r="A4712" s="3"/>
    </row>
    <row r="4713" spans="1:1" x14ac:dyDescent="0.2">
      <c r="A4713" s="3"/>
    </row>
    <row r="4714" spans="1:1" x14ac:dyDescent="0.2">
      <c r="A4714" s="3"/>
    </row>
    <row r="4715" spans="1:1" x14ac:dyDescent="0.2">
      <c r="A4715" s="3"/>
    </row>
    <row r="4716" spans="1:1" x14ac:dyDescent="0.2">
      <c r="A4716" s="3"/>
    </row>
    <row r="4717" spans="1:1" x14ac:dyDescent="0.2">
      <c r="A4717" s="3"/>
    </row>
    <row r="4718" spans="1:1" x14ac:dyDescent="0.2">
      <c r="A4718" s="3"/>
    </row>
    <row r="4719" spans="1:1" x14ac:dyDescent="0.2">
      <c r="A4719" s="3"/>
    </row>
    <row r="4720" spans="1:1" x14ac:dyDescent="0.2">
      <c r="A4720" s="3"/>
    </row>
    <row r="4721" spans="1:1" x14ac:dyDescent="0.2">
      <c r="A4721" s="3"/>
    </row>
    <row r="4722" spans="1:1" x14ac:dyDescent="0.2">
      <c r="A4722" s="3"/>
    </row>
    <row r="4723" spans="1:1" x14ac:dyDescent="0.2">
      <c r="A4723" s="3"/>
    </row>
    <row r="4724" spans="1:1" x14ac:dyDescent="0.2">
      <c r="A4724" s="3"/>
    </row>
    <row r="4725" spans="1:1" x14ac:dyDescent="0.2">
      <c r="A4725" s="3"/>
    </row>
    <row r="4726" spans="1:1" x14ac:dyDescent="0.2">
      <c r="A4726" s="3"/>
    </row>
    <row r="4727" spans="1:1" x14ac:dyDescent="0.2">
      <c r="A4727" s="3"/>
    </row>
    <row r="4728" spans="1:1" x14ac:dyDescent="0.2">
      <c r="A4728" s="3"/>
    </row>
    <row r="4729" spans="1:1" x14ac:dyDescent="0.2">
      <c r="A4729" s="3"/>
    </row>
    <row r="4730" spans="1:1" x14ac:dyDescent="0.2">
      <c r="A4730" s="3"/>
    </row>
    <row r="4731" spans="1:1" x14ac:dyDescent="0.2">
      <c r="A4731" s="3"/>
    </row>
    <row r="4732" spans="1:1" x14ac:dyDescent="0.2">
      <c r="A4732" s="3"/>
    </row>
    <row r="4733" spans="1:1" x14ac:dyDescent="0.2">
      <c r="A4733" s="3"/>
    </row>
    <row r="4734" spans="1:1" x14ac:dyDescent="0.2">
      <c r="A4734" s="3"/>
    </row>
    <row r="4735" spans="1:1" x14ac:dyDescent="0.2">
      <c r="A4735" s="3"/>
    </row>
    <row r="4736" spans="1:1" x14ac:dyDescent="0.2">
      <c r="A4736" s="3"/>
    </row>
    <row r="4737" spans="1:1" x14ac:dyDescent="0.2">
      <c r="A4737" s="3"/>
    </row>
    <row r="4738" spans="1:1" x14ac:dyDescent="0.2">
      <c r="A4738" s="3"/>
    </row>
    <row r="4739" spans="1:1" x14ac:dyDescent="0.2">
      <c r="A4739" s="3"/>
    </row>
    <row r="4740" spans="1:1" x14ac:dyDescent="0.2">
      <c r="A4740" s="3"/>
    </row>
    <row r="4741" spans="1:1" x14ac:dyDescent="0.2">
      <c r="A4741" s="3"/>
    </row>
    <row r="4742" spans="1:1" x14ac:dyDescent="0.2">
      <c r="A4742" s="3"/>
    </row>
    <row r="4743" spans="1:1" x14ac:dyDescent="0.2">
      <c r="A4743" s="3"/>
    </row>
    <row r="4744" spans="1:1" x14ac:dyDescent="0.2">
      <c r="A4744" s="3"/>
    </row>
    <row r="4745" spans="1:1" x14ac:dyDescent="0.2">
      <c r="A4745" s="3"/>
    </row>
    <row r="4746" spans="1:1" x14ac:dyDescent="0.2">
      <c r="A4746" s="3"/>
    </row>
    <row r="4747" spans="1:1" x14ac:dyDescent="0.2">
      <c r="A4747" s="3"/>
    </row>
    <row r="4748" spans="1:1" x14ac:dyDescent="0.2">
      <c r="A4748" s="3"/>
    </row>
    <row r="4749" spans="1:1" x14ac:dyDescent="0.2">
      <c r="A4749" s="3"/>
    </row>
    <row r="4750" spans="1:1" x14ac:dyDescent="0.2">
      <c r="A4750" s="3"/>
    </row>
    <row r="4751" spans="1:1" x14ac:dyDescent="0.2">
      <c r="A4751" s="3"/>
    </row>
    <row r="4752" spans="1:1" x14ac:dyDescent="0.2">
      <c r="A4752" s="3"/>
    </row>
    <row r="4753" spans="1:1" x14ac:dyDescent="0.2">
      <c r="A4753" s="3"/>
    </row>
    <row r="4754" spans="1:1" x14ac:dyDescent="0.2">
      <c r="A4754" s="3"/>
    </row>
    <row r="4755" spans="1:1" x14ac:dyDescent="0.2">
      <c r="A4755" s="3"/>
    </row>
    <row r="4756" spans="1:1" x14ac:dyDescent="0.2">
      <c r="A4756" s="3"/>
    </row>
    <row r="4757" spans="1:1" x14ac:dyDescent="0.2">
      <c r="A4757" s="3"/>
    </row>
    <row r="4758" spans="1:1" x14ac:dyDescent="0.2">
      <c r="A4758" s="3"/>
    </row>
    <row r="4759" spans="1:1" x14ac:dyDescent="0.2">
      <c r="A4759" s="3"/>
    </row>
    <row r="4760" spans="1:1" x14ac:dyDescent="0.2">
      <c r="A4760" s="3"/>
    </row>
    <row r="4761" spans="1:1" x14ac:dyDescent="0.2">
      <c r="A4761" s="3"/>
    </row>
    <row r="4762" spans="1:1" x14ac:dyDescent="0.2">
      <c r="A4762" s="3"/>
    </row>
    <row r="4763" spans="1:1" x14ac:dyDescent="0.2">
      <c r="A4763" s="3"/>
    </row>
    <row r="4764" spans="1:1" x14ac:dyDescent="0.2">
      <c r="A4764" s="3"/>
    </row>
    <row r="4765" spans="1:1" x14ac:dyDescent="0.2">
      <c r="A4765" s="3"/>
    </row>
    <row r="4766" spans="1:1" x14ac:dyDescent="0.2">
      <c r="A4766" s="3"/>
    </row>
    <row r="4767" spans="1:1" x14ac:dyDescent="0.2">
      <c r="A4767" s="3"/>
    </row>
    <row r="4768" spans="1:1" x14ac:dyDescent="0.2">
      <c r="A4768" s="3"/>
    </row>
    <row r="4769" spans="1:1" x14ac:dyDescent="0.2">
      <c r="A4769" s="3"/>
    </row>
    <row r="4770" spans="1:1" x14ac:dyDescent="0.2">
      <c r="A4770" s="3"/>
    </row>
    <row r="4771" spans="1:1" x14ac:dyDescent="0.2">
      <c r="A4771" s="3"/>
    </row>
    <row r="4772" spans="1:1" x14ac:dyDescent="0.2">
      <c r="A4772" s="3"/>
    </row>
    <row r="4773" spans="1:1" x14ac:dyDescent="0.2">
      <c r="A4773" s="3"/>
    </row>
    <row r="4774" spans="1:1" x14ac:dyDescent="0.2">
      <c r="A4774" s="3"/>
    </row>
    <row r="4775" spans="1:1" x14ac:dyDescent="0.2">
      <c r="A4775" s="3"/>
    </row>
    <row r="4776" spans="1:1" x14ac:dyDescent="0.2">
      <c r="A4776" s="3"/>
    </row>
    <row r="4777" spans="1:1" x14ac:dyDescent="0.2">
      <c r="A4777" s="3"/>
    </row>
    <row r="4778" spans="1:1" x14ac:dyDescent="0.2">
      <c r="A4778" s="3"/>
    </row>
    <row r="4779" spans="1:1" x14ac:dyDescent="0.2">
      <c r="A4779" s="3"/>
    </row>
    <row r="4780" spans="1:1" x14ac:dyDescent="0.2">
      <c r="A4780" s="3"/>
    </row>
    <row r="4781" spans="1:1" x14ac:dyDescent="0.2">
      <c r="A4781" s="3"/>
    </row>
    <row r="4782" spans="1:1" x14ac:dyDescent="0.2">
      <c r="A4782" s="3"/>
    </row>
    <row r="4783" spans="1:1" x14ac:dyDescent="0.2">
      <c r="A4783" s="3"/>
    </row>
    <row r="4784" spans="1:1" x14ac:dyDescent="0.2">
      <c r="A4784" s="3"/>
    </row>
    <row r="4785" spans="1:1" x14ac:dyDescent="0.2">
      <c r="A4785" s="3"/>
    </row>
    <row r="4786" spans="1:1" x14ac:dyDescent="0.2">
      <c r="A4786" s="3"/>
    </row>
    <row r="4787" spans="1:1" x14ac:dyDescent="0.2">
      <c r="A4787" s="3"/>
    </row>
    <row r="4788" spans="1:1" x14ac:dyDescent="0.2">
      <c r="A4788" s="3"/>
    </row>
    <row r="4789" spans="1:1" x14ac:dyDescent="0.2">
      <c r="A4789" s="3"/>
    </row>
    <row r="4790" spans="1:1" x14ac:dyDescent="0.2">
      <c r="A4790" s="3"/>
    </row>
    <row r="4791" spans="1:1" x14ac:dyDescent="0.2">
      <c r="A4791" s="3"/>
    </row>
    <row r="4792" spans="1:1" x14ac:dyDescent="0.2">
      <c r="A4792" s="3"/>
    </row>
    <row r="4793" spans="1:1" x14ac:dyDescent="0.2">
      <c r="A4793" s="3"/>
    </row>
    <row r="4794" spans="1:1" x14ac:dyDescent="0.2">
      <c r="A4794" s="3"/>
    </row>
    <row r="4795" spans="1:1" x14ac:dyDescent="0.2">
      <c r="A4795" s="3"/>
    </row>
    <row r="4796" spans="1:1" x14ac:dyDescent="0.2">
      <c r="A4796" s="3"/>
    </row>
    <row r="4797" spans="1:1" x14ac:dyDescent="0.2">
      <c r="A4797" s="3"/>
    </row>
    <row r="4798" spans="1:1" x14ac:dyDescent="0.2">
      <c r="A4798" s="3"/>
    </row>
    <row r="4799" spans="1:1" x14ac:dyDescent="0.2">
      <c r="A4799" s="3"/>
    </row>
    <row r="4800" spans="1:1" x14ac:dyDescent="0.2">
      <c r="A4800" s="3"/>
    </row>
    <row r="4801" spans="1:1" x14ac:dyDescent="0.2">
      <c r="A4801" s="3"/>
    </row>
    <row r="4802" spans="1:1" x14ac:dyDescent="0.2">
      <c r="A4802" s="3"/>
    </row>
    <row r="4803" spans="1:1" x14ac:dyDescent="0.2">
      <c r="A4803" s="3"/>
    </row>
    <row r="4804" spans="1:1" x14ac:dyDescent="0.2">
      <c r="A4804" s="3"/>
    </row>
    <row r="4805" spans="1:1" x14ac:dyDescent="0.2">
      <c r="A4805" s="3"/>
    </row>
    <row r="4806" spans="1:1" x14ac:dyDescent="0.2">
      <c r="A4806" s="3"/>
    </row>
    <row r="4807" spans="1:1" x14ac:dyDescent="0.2">
      <c r="A4807" s="3"/>
    </row>
    <row r="4808" spans="1:1" x14ac:dyDescent="0.2">
      <c r="A4808" s="3"/>
    </row>
    <row r="4809" spans="1:1" x14ac:dyDescent="0.2">
      <c r="A4809" s="3"/>
    </row>
    <row r="4810" spans="1:1" x14ac:dyDescent="0.2">
      <c r="A4810" s="3"/>
    </row>
    <row r="4811" spans="1:1" x14ac:dyDescent="0.2">
      <c r="A4811" s="3"/>
    </row>
    <row r="4812" spans="1:1" x14ac:dyDescent="0.2">
      <c r="A4812" s="3"/>
    </row>
    <row r="4813" spans="1:1" x14ac:dyDescent="0.2">
      <c r="A4813" s="3"/>
    </row>
    <row r="4814" spans="1:1" x14ac:dyDescent="0.2">
      <c r="A4814" s="3"/>
    </row>
    <row r="4815" spans="1:1" x14ac:dyDescent="0.2">
      <c r="A4815" s="3"/>
    </row>
    <row r="4816" spans="1:1" x14ac:dyDescent="0.2">
      <c r="A4816" s="3"/>
    </row>
    <row r="4817" spans="1:1" x14ac:dyDescent="0.2">
      <c r="A4817" s="3"/>
    </row>
    <row r="4818" spans="1:1" x14ac:dyDescent="0.2">
      <c r="A4818" s="3"/>
    </row>
    <row r="4819" spans="1:1" x14ac:dyDescent="0.2">
      <c r="A4819" s="3"/>
    </row>
    <row r="4820" spans="1:1" x14ac:dyDescent="0.2">
      <c r="A4820" s="3"/>
    </row>
    <row r="4821" spans="1:1" x14ac:dyDescent="0.2">
      <c r="A4821" s="3"/>
    </row>
    <row r="4822" spans="1:1" x14ac:dyDescent="0.2">
      <c r="A4822" s="3"/>
    </row>
    <row r="4823" spans="1:1" x14ac:dyDescent="0.2">
      <c r="A4823" s="3"/>
    </row>
    <row r="4824" spans="1:1" x14ac:dyDescent="0.2">
      <c r="A4824" s="3"/>
    </row>
    <row r="4825" spans="1:1" x14ac:dyDescent="0.2">
      <c r="A4825" s="3"/>
    </row>
    <row r="4826" spans="1:1" x14ac:dyDescent="0.2">
      <c r="A4826" s="3"/>
    </row>
    <row r="4827" spans="1:1" x14ac:dyDescent="0.2">
      <c r="A4827" s="3"/>
    </row>
    <row r="4828" spans="1:1" x14ac:dyDescent="0.2">
      <c r="A4828" s="3"/>
    </row>
    <row r="4829" spans="1:1" x14ac:dyDescent="0.2">
      <c r="A4829" s="3"/>
    </row>
    <row r="4830" spans="1:1" x14ac:dyDescent="0.2">
      <c r="A4830" s="3"/>
    </row>
    <row r="4831" spans="1:1" x14ac:dyDescent="0.2">
      <c r="A4831" s="3"/>
    </row>
    <row r="4832" spans="1:1" x14ac:dyDescent="0.2">
      <c r="A4832" s="3"/>
    </row>
    <row r="4833" spans="1:1" x14ac:dyDescent="0.2">
      <c r="A4833" s="3"/>
    </row>
    <row r="4834" spans="1:1" x14ac:dyDescent="0.2">
      <c r="A4834" s="3"/>
    </row>
    <row r="4835" spans="1:1" x14ac:dyDescent="0.2">
      <c r="A4835" s="3"/>
    </row>
    <row r="4836" spans="1:1" x14ac:dyDescent="0.2">
      <c r="A4836" s="3"/>
    </row>
    <row r="4837" spans="1:1" x14ac:dyDescent="0.2">
      <c r="A4837" s="3"/>
    </row>
    <row r="4838" spans="1:1" x14ac:dyDescent="0.2">
      <c r="A4838" s="3"/>
    </row>
    <row r="4839" spans="1:1" x14ac:dyDescent="0.2">
      <c r="A4839" s="3"/>
    </row>
    <row r="4840" spans="1:1" x14ac:dyDescent="0.2">
      <c r="A4840" s="3"/>
    </row>
    <row r="4841" spans="1:1" x14ac:dyDescent="0.2">
      <c r="A4841" s="3"/>
    </row>
    <row r="4842" spans="1:1" x14ac:dyDescent="0.2">
      <c r="A4842" s="3"/>
    </row>
    <row r="4843" spans="1:1" x14ac:dyDescent="0.2">
      <c r="A4843" s="3"/>
    </row>
    <row r="4844" spans="1:1" x14ac:dyDescent="0.2">
      <c r="A4844" s="3"/>
    </row>
    <row r="4845" spans="1:1" x14ac:dyDescent="0.2">
      <c r="A4845" s="3"/>
    </row>
    <row r="4846" spans="1:1" x14ac:dyDescent="0.2">
      <c r="A4846" s="3"/>
    </row>
    <row r="4847" spans="1:1" x14ac:dyDescent="0.2">
      <c r="A4847" s="3"/>
    </row>
    <row r="4848" spans="1:1" x14ac:dyDescent="0.2">
      <c r="A4848" s="3"/>
    </row>
    <row r="4849" spans="1:1" x14ac:dyDescent="0.2">
      <c r="A4849" s="3"/>
    </row>
    <row r="4850" spans="1:1" x14ac:dyDescent="0.2">
      <c r="A4850" s="3"/>
    </row>
    <row r="4851" spans="1:1" x14ac:dyDescent="0.2">
      <c r="A4851" s="3"/>
    </row>
    <row r="4852" spans="1:1" x14ac:dyDescent="0.2">
      <c r="A4852" s="3"/>
    </row>
    <row r="4853" spans="1:1" x14ac:dyDescent="0.2">
      <c r="A4853" s="3"/>
    </row>
    <row r="4854" spans="1:1" x14ac:dyDescent="0.2">
      <c r="A4854" s="3"/>
    </row>
    <row r="4855" spans="1:1" x14ac:dyDescent="0.2">
      <c r="A4855" s="3"/>
    </row>
    <row r="4856" spans="1:1" x14ac:dyDescent="0.2">
      <c r="A4856" s="3"/>
    </row>
    <row r="4857" spans="1:1" x14ac:dyDescent="0.2">
      <c r="A4857" s="3"/>
    </row>
    <row r="4858" spans="1:1" x14ac:dyDescent="0.2">
      <c r="A4858" s="3"/>
    </row>
    <row r="4859" spans="1:1" x14ac:dyDescent="0.2">
      <c r="A4859" s="3"/>
    </row>
    <row r="4860" spans="1:1" x14ac:dyDescent="0.2">
      <c r="A4860" s="3"/>
    </row>
    <row r="4861" spans="1:1" x14ac:dyDescent="0.2">
      <c r="A4861" s="3"/>
    </row>
    <row r="4862" spans="1:1" x14ac:dyDescent="0.2">
      <c r="A4862" s="3"/>
    </row>
    <row r="4863" spans="1:1" x14ac:dyDescent="0.2">
      <c r="A4863" s="3"/>
    </row>
    <row r="4864" spans="1:1" x14ac:dyDescent="0.2">
      <c r="A4864" s="3"/>
    </row>
    <row r="4865" spans="1:1" x14ac:dyDescent="0.2">
      <c r="A4865" s="3"/>
    </row>
    <row r="4866" spans="1:1" x14ac:dyDescent="0.2">
      <c r="A4866" s="3"/>
    </row>
    <row r="4867" spans="1:1" x14ac:dyDescent="0.2">
      <c r="A4867" s="3"/>
    </row>
    <row r="4868" spans="1:1" x14ac:dyDescent="0.2">
      <c r="A4868" s="3"/>
    </row>
    <row r="4869" spans="1:1" x14ac:dyDescent="0.2">
      <c r="A4869" s="3"/>
    </row>
    <row r="4870" spans="1:1" x14ac:dyDescent="0.2">
      <c r="A4870" s="3"/>
    </row>
    <row r="4871" spans="1:1" x14ac:dyDescent="0.2">
      <c r="A4871" s="3"/>
    </row>
    <row r="4872" spans="1:1" x14ac:dyDescent="0.2">
      <c r="A4872" s="3"/>
    </row>
    <row r="4873" spans="1:1" x14ac:dyDescent="0.2">
      <c r="A4873" s="3"/>
    </row>
    <row r="4874" spans="1:1" x14ac:dyDescent="0.2">
      <c r="A4874" s="3"/>
    </row>
    <row r="4875" spans="1:1" x14ac:dyDescent="0.2">
      <c r="A4875" s="3"/>
    </row>
    <row r="4876" spans="1:1" x14ac:dyDescent="0.2">
      <c r="A4876" s="3"/>
    </row>
    <row r="4877" spans="1:1" x14ac:dyDescent="0.2">
      <c r="A4877" s="3"/>
    </row>
    <row r="4878" spans="1:1" x14ac:dyDescent="0.2">
      <c r="A4878" s="3"/>
    </row>
    <row r="4879" spans="1:1" x14ac:dyDescent="0.2">
      <c r="A4879" s="3"/>
    </row>
    <row r="4880" spans="1:1" x14ac:dyDescent="0.2">
      <c r="A4880" s="3"/>
    </row>
    <row r="4881" spans="1:1" x14ac:dyDescent="0.2">
      <c r="A4881" s="3"/>
    </row>
    <row r="4882" spans="1:1" x14ac:dyDescent="0.2">
      <c r="A4882" s="3"/>
    </row>
    <row r="4883" spans="1:1" x14ac:dyDescent="0.2">
      <c r="A4883" s="3"/>
    </row>
    <row r="4884" spans="1:1" x14ac:dyDescent="0.2">
      <c r="A4884" s="3"/>
    </row>
    <row r="4885" spans="1:1" x14ac:dyDescent="0.2">
      <c r="A4885" s="3"/>
    </row>
    <row r="4886" spans="1:1" x14ac:dyDescent="0.2">
      <c r="A4886" s="3"/>
    </row>
    <row r="4887" spans="1:1" x14ac:dyDescent="0.2">
      <c r="A4887" s="3"/>
    </row>
    <row r="4888" spans="1:1" x14ac:dyDescent="0.2">
      <c r="A4888" s="3"/>
    </row>
    <row r="4889" spans="1:1" x14ac:dyDescent="0.2">
      <c r="A4889" s="3"/>
    </row>
    <row r="4890" spans="1:1" x14ac:dyDescent="0.2">
      <c r="A4890" s="3"/>
    </row>
    <row r="4891" spans="1:1" x14ac:dyDescent="0.2">
      <c r="A4891" s="3"/>
    </row>
    <row r="4892" spans="1:1" x14ac:dyDescent="0.2">
      <c r="A4892" s="3"/>
    </row>
    <row r="4893" spans="1:1" x14ac:dyDescent="0.2">
      <c r="A4893" s="3"/>
    </row>
    <row r="4894" spans="1:1" x14ac:dyDescent="0.2">
      <c r="A4894" s="3"/>
    </row>
    <row r="4895" spans="1:1" x14ac:dyDescent="0.2">
      <c r="A4895" s="3"/>
    </row>
    <row r="4896" spans="1:1" x14ac:dyDescent="0.2">
      <c r="A4896" s="3"/>
    </row>
    <row r="4897" spans="1:1" x14ac:dyDescent="0.2">
      <c r="A4897" s="3"/>
    </row>
    <row r="4898" spans="1:1" x14ac:dyDescent="0.2">
      <c r="A4898" s="3"/>
    </row>
    <row r="4899" spans="1:1" x14ac:dyDescent="0.2">
      <c r="A4899" s="3"/>
    </row>
    <row r="4900" spans="1:1" x14ac:dyDescent="0.2">
      <c r="A4900" s="3"/>
    </row>
    <row r="4901" spans="1:1" x14ac:dyDescent="0.2">
      <c r="A4901" s="3"/>
    </row>
    <row r="4902" spans="1:1" x14ac:dyDescent="0.2">
      <c r="A4902" s="3"/>
    </row>
    <row r="4903" spans="1:1" x14ac:dyDescent="0.2">
      <c r="A4903" s="3"/>
    </row>
    <row r="4904" spans="1:1" x14ac:dyDescent="0.2">
      <c r="A4904" s="3"/>
    </row>
    <row r="4905" spans="1:1" x14ac:dyDescent="0.2">
      <c r="A4905" s="3"/>
    </row>
    <row r="4906" spans="1:1" x14ac:dyDescent="0.2">
      <c r="A4906" s="3"/>
    </row>
    <row r="4907" spans="1:1" x14ac:dyDescent="0.2">
      <c r="A4907" s="3"/>
    </row>
    <row r="4908" spans="1:1" x14ac:dyDescent="0.2">
      <c r="A4908" s="3"/>
    </row>
    <row r="4909" spans="1:1" x14ac:dyDescent="0.2">
      <c r="A4909" s="3"/>
    </row>
    <row r="4910" spans="1:1" x14ac:dyDescent="0.2">
      <c r="A4910" s="3"/>
    </row>
    <row r="4911" spans="1:1" x14ac:dyDescent="0.2">
      <c r="A4911" s="3"/>
    </row>
    <row r="4912" spans="1:1" x14ac:dyDescent="0.2">
      <c r="A4912" s="3"/>
    </row>
    <row r="4913" spans="1:1" x14ac:dyDescent="0.2">
      <c r="A4913" s="3"/>
    </row>
    <row r="4914" spans="1:1" x14ac:dyDescent="0.2">
      <c r="A4914" s="3"/>
    </row>
    <row r="4915" spans="1:1" x14ac:dyDescent="0.2">
      <c r="A4915" s="3"/>
    </row>
    <row r="4916" spans="1:1" x14ac:dyDescent="0.2">
      <c r="A4916" s="3"/>
    </row>
    <row r="4917" spans="1:1" x14ac:dyDescent="0.2">
      <c r="A4917" s="3"/>
    </row>
    <row r="4918" spans="1:1" x14ac:dyDescent="0.2">
      <c r="A4918" s="3"/>
    </row>
    <row r="4919" spans="1:1" x14ac:dyDescent="0.2">
      <c r="A4919" s="3"/>
    </row>
    <row r="4920" spans="1:1" x14ac:dyDescent="0.2">
      <c r="A4920" s="3"/>
    </row>
    <row r="4921" spans="1:1" x14ac:dyDescent="0.2">
      <c r="A4921" s="3"/>
    </row>
    <row r="4922" spans="1:1" x14ac:dyDescent="0.2">
      <c r="A4922" s="3"/>
    </row>
    <row r="4923" spans="1:1" x14ac:dyDescent="0.2">
      <c r="A4923" s="3"/>
    </row>
    <row r="4924" spans="1:1" x14ac:dyDescent="0.2">
      <c r="A4924" s="3"/>
    </row>
    <row r="4925" spans="1:1" x14ac:dyDescent="0.2">
      <c r="A4925" s="3"/>
    </row>
    <row r="4926" spans="1:1" x14ac:dyDescent="0.2">
      <c r="A4926" s="3"/>
    </row>
    <row r="4927" spans="1:1" x14ac:dyDescent="0.2">
      <c r="A4927" s="3"/>
    </row>
    <row r="4928" spans="1:1" x14ac:dyDescent="0.2">
      <c r="A4928" s="3"/>
    </row>
    <row r="4929" spans="1:1" x14ac:dyDescent="0.2">
      <c r="A4929" s="3"/>
    </row>
    <row r="4930" spans="1:1" x14ac:dyDescent="0.2">
      <c r="A4930" s="3"/>
    </row>
    <row r="4931" spans="1:1" x14ac:dyDescent="0.2">
      <c r="A4931" s="3"/>
    </row>
    <row r="4932" spans="1:1" x14ac:dyDescent="0.2">
      <c r="A4932" s="3"/>
    </row>
    <row r="4933" spans="1:1" x14ac:dyDescent="0.2">
      <c r="A4933" s="3"/>
    </row>
    <row r="4934" spans="1:1" x14ac:dyDescent="0.2">
      <c r="A4934" s="3"/>
    </row>
    <row r="4935" spans="1:1" x14ac:dyDescent="0.2">
      <c r="A4935" s="3"/>
    </row>
    <row r="4936" spans="1:1" x14ac:dyDescent="0.2">
      <c r="A4936" s="3"/>
    </row>
    <row r="4937" spans="1:1" x14ac:dyDescent="0.2">
      <c r="A4937" s="3"/>
    </row>
    <row r="4938" spans="1:1" x14ac:dyDescent="0.2">
      <c r="A4938" s="3"/>
    </row>
    <row r="4939" spans="1:1" x14ac:dyDescent="0.2">
      <c r="A4939" s="3"/>
    </row>
    <row r="4940" spans="1:1" x14ac:dyDescent="0.2">
      <c r="A4940" s="3"/>
    </row>
    <row r="4941" spans="1:1" x14ac:dyDescent="0.2">
      <c r="A4941" s="3"/>
    </row>
    <row r="4942" spans="1:1" x14ac:dyDescent="0.2">
      <c r="A4942" s="3"/>
    </row>
    <row r="4943" spans="1:1" x14ac:dyDescent="0.2">
      <c r="A4943" s="3"/>
    </row>
    <row r="4944" spans="1:1" x14ac:dyDescent="0.2">
      <c r="A4944" s="3"/>
    </row>
    <row r="4945" spans="1:1" x14ac:dyDescent="0.2">
      <c r="A4945" s="3"/>
    </row>
    <row r="4946" spans="1:1" x14ac:dyDescent="0.2">
      <c r="A4946" s="3"/>
    </row>
    <row r="4947" spans="1:1" x14ac:dyDescent="0.2">
      <c r="A4947" s="3"/>
    </row>
    <row r="4948" spans="1:1" x14ac:dyDescent="0.2">
      <c r="A4948" s="3"/>
    </row>
    <row r="4949" spans="1:1" x14ac:dyDescent="0.2">
      <c r="A4949" s="3"/>
    </row>
    <row r="4950" spans="1:1" x14ac:dyDescent="0.2">
      <c r="A4950" s="3"/>
    </row>
    <row r="4951" spans="1:1" x14ac:dyDescent="0.2">
      <c r="A4951" s="3"/>
    </row>
    <row r="4952" spans="1:1" x14ac:dyDescent="0.2">
      <c r="A4952" s="3"/>
    </row>
    <row r="4953" spans="1:1" x14ac:dyDescent="0.2">
      <c r="A4953" s="3"/>
    </row>
    <row r="4954" spans="1:1" x14ac:dyDescent="0.2">
      <c r="A4954" s="3"/>
    </row>
    <row r="4955" spans="1:1" x14ac:dyDescent="0.2">
      <c r="A4955" s="3"/>
    </row>
    <row r="4956" spans="1:1" x14ac:dyDescent="0.2">
      <c r="A4956" s="3"/>
    </row>
    <row r="4957" spans="1:1" x14ac:dyDescent="0.2">
      <c r="A4957" s="3"/>
    </row>
    <row r="4958" spans="1:1" x14ac:dyDescent="0.2">
      <c r="A4958" s="3"/>
    </row>
    <row r="4959" spans="1:1" x14ac:dyDescent="0.2">
      <c r="A4959" s="3"/>
    </row>
    <row r="4960" spans="1:1" x14ac:dyDescent="0.2">
      <c r="A4960" s="3"/>
    </row>
    <row r="4961" spans="1:1" x14ac:dyDescent="0.2">
      <c r="A4961" s="3"/>
    </row>
    <row r="4962" spans="1:1" x14ac:dyDescent="0.2">
      <c r="A4962" s="3"/>
    </row>
    <row r="4963" spans="1:1" x14ac:dyDescent="0.2">
      <c r="A4963" s="3"/>
    </row>
    <row r="4964" spans="1:1" x14ac:dyDescent="0.2">
      <c r="A4964" s="3"/>
    </row>
    <row r="4965" spans="1:1" x14ac:dyDescent="0.2">
      <c r="A4965" s="3"/>
    </row>
    <row r="4966" spans="1:1" x14ac:dyDescent="0.2">
      <c r="A4966" s="3"/>
    </row>
    <row r="4967" spans="1:1" x14ac:dyDescent="0.2">
      <c r="A4967" s="3"/>
    </row>
    <row r="4968" spans="1:1" x14ac:dyDescent="0.2">
      <c r="A4968" s="3"/>
    </row>
    <row r="4969" spans="1:1" x14ac:dyDescent="0.2">
      <c r="A4969" s="3"/>
    </row>
    <row r="4970" spans="1:1" x14ac:dyDescent="0.2">
      <c r="A4970" s="3"/>
    </row>
    <row r="4971" spans="1:1" x14ac:dyDescent="0.2">
      <c r="A4971" s="3"/>
    </row>
    <row r="4972" spans="1:1" x14ac:dyDescent="0.2">
      <c r="A4972" s="3"/>
    </row>
    <row r="4973" spans="1:1" x14ac:dyDescent="0.2">
      <c r="A4973" s="3"/>
    </row>
    <row r="4974" spans="1:1" x14ac:dyDescent="0.2">
      <c r="A4974" s="3"/>
    </row>
    <row r="4975" spans="1:1" x14ac:dyDescent="0.2">
      <c r="A4975" s="3"/>
    </row>
    <row r="4976" spans="1:1" x14ac:dyDescent="0.2">
      <c r="A4976" s="3"/>
    </row>
    <row r="4977" spans="1:1" x14ac:dyDescent="0.2">
      <c r="A4977" s="3"/>
    </row>
    <row r="4978" spans="1:1" x14ac:dyDescent="0.2">
      <c r="A4978" s="3"/>
    </row>
    <row r="4979" spans="1:1" x14ac:dyDescent="0.2">
      <c r="A4979" s="3"/>
    </row>
    <row r="4980" spans="1:1" x14ac:dyDescent="0.2">
      <c r="A4980" s="3"/>
    </row>
    <row r="4981" spans="1:1" x14ac:dyDescent="0.2">
      <c r="A4981" s="3"/>
    </row>
    <row r="4982" spans="1:1" x14ac:dyDescent="0.2">
      <c r="A4982" s="3"/>
    </row>
    <row r="4983" spans="1:1" x14ac:dyDescent="0.2">
      <c r="A4983" s="3"/>
    </row>
    <row r="4984" spans="1:1" x14ac:dyDescent="0.2">
      <c r="A4984" s="3"/>
    </row>
    <row r="4985" spans="1:1" x14ac:dyDescent="0.2">
      <c r="A4985" s="3"/>
    </row>
    <row r="4986" spans="1:1" x14ac:dyDescent="0.2">
      <c r="A4986" s="3"/>
    </row>
    <row r="4987" spans="1:1" x14ac:dyDescent="0.2">
      <c r="A4987" s="3"/>
    </row>
    <row r="4988" spans="1:1" x14ac:dyDescent="0.2">
      <c r="A4988" s="3"/>
    </row>
    <row r="4989" spans="1:1" x14ac:dyDescent="0.2">
      <c r="A4989" s="3"/>
    </row>
    <row r="4990" spans="1:1" x14ac:dyDescent="0.2">
      <c r="A4990" s="3"/>
    </row>
    <row r="4991" spans="1:1" x14ac:dyDescent="0.2">
      <c r="A4991" s="3"/>
    </row>
    <row r="4992" spans="1:1" x14ac:dyDescent="0.2">
      <c r="A4992" s="3"/>
    </row>
    <row r="4993" spans="1:1" x14ac:dyDescent="0.2">
      <c r="A4993" s="3"/>
    </row>
    <row r="4994" spans="1:1" x14ac:dyDescent="0.2">
      <c r="A4994" s="3"/>
    </row>
    <row r="4995" spans="1:1" x14ac:dyDescent="0.2">
      <c r="A4995" s="3"/>
    </row>
    <row r="4996" spans="1:1" x14ac:dyDescent="0.2">
      <c r="A4996" s="3"/>
    </row>
    <row r="4997" spans="1:1" x14ac:dyDescent="0.2">
      <c r="A4997" s="3"/>
    </row>
    <row r="4998" spans="1:1" x14ac:dyDescent="0.2">
      <c r="A4998" s="3"/>
    </row>
    <row r="4999" spans="1:1" x14ac:dyDescent="0.2">
      <c r="A4999" s="3"/>
    </row>
    <row r="5000" spans="1:1" x14ac:dyDescent="0.2">
      <c r="A5000" s="3"/>
    </row>
    <row r="5001" spans="1:1" x14ac:dyDescent="0.2">
      <c r="A5001" s="3"/>
    </row>
    <row r="5002" spans="1:1" x14ac:dyDescent="0.2">
      <c r="A5002" s="3"/>
    </row>
    <row r="5003" spans="1:1" x14ac:dyDescent="0.2">
      <c r="A5003" s="3"/>
    </row>
    <row r="5004" spans="1:1" x14ac:dyDescent="0.2">
      <c r="A5004" s="3"/>
    </row>
    <row r="5005" spans="1:1" x14ac:dyDescent="0.2">
      <c r="A5005" s="3"/>
    </row>
    <row r="5006" spans="1:1" x14ac:dyDescent="0.2">
      <c r="A5006" s="3"/>
    </row>
    <row r="5007" spans="1:1" x14ac:dyDescent="0.2">
      <c r="A5007" s="3"/>
    </row>
    <row r="5008" spans="1:1" x14ac:dyDescent="0.2">
      <c r="A5008" s="3"/>
    </row>
    <row r="5009" spans="1:1" x14ac:dyDescent="0.2">
      <c r="A5009" s="3"/>
    </row>
    <row r="5010" spans="1:1" x14ac:dyDescent="0.2">
      <c r="A5010" s="3"/>
    </row>
    <row r="5011" spans="1:1" x14ac:dyDescent="0.2">
      <c r="A5011" s="3"/>
    </row>
    <row r="5012" spans="1:1" x14ac:dyDescent="0.2">
      <c r="A5012" s="3"/>
    </row>
    <row r="5013" spans="1:1" x14ac:dyDescent="0.2">
      <c r="A5013" s="3"/>
    </row>
    <row r="5014" spans="1:1" x14ac:dyDescent="0.2">
      <c r="A5014" s="3"/>
    </row>
    <row r="5015" spans="1:1" x14ac:dyDescent="0.2">
      <c r="A5015" s="3"/>
    </row>
    <row r="5016" spans="1:1" x14ac:dyDescent="0.2">
      <c r="A5016" s="3"/>
    </row>
    <row r="5017" spans="1:1" x14ac:dyDescent="0.2">
      <c r="A5017" s="3"/>
    </row>
    <row r="5018" spans="1:1" x14ac:dyDescent="0.2">
      <c r="A5018" s="3"/>
    </row>
    <row r="5019" spans="1:1" x14ac:dyDescent="0.2">
      <c r="A5019" s="3"/>
    </row>
    <row r="5020" spans="1:1" x14ac:dyDescent="0.2">
      <c r="A5020" s="3"/>
    </row>
    <row r="5021" spans="1:1" x14ac:dyDescent="0.2">
      <c r="A5021" s="3"/>
    </row>
    <row r="5022" spans="1:1" x14ac:dyDescent="0.2">
      <c r="A5022" s="3"/>
    </row>
    <row r="5023" spans="1:1" x14ac:dyDescent="0.2">
      <c r="A5023" s="3"/>
    </row>
    <row r="5024" spans="1:1" x14ac:dyDescent="0.2">
      <c r="A5024" s="3"/>
    </row>
    <row r="5025" spans="1:1" x14ac:dyDescent="0.2">
      <c r="A5025" s="3"/>
    </row>
    <row r="5026" spans="1:1" x14ac:dyDescent="0.2">
      <c r="A5026" s="3"/>
    </row>
    <row r="5027" spans="1:1" x14ac:dyDescent="0.2">
      <c r="A5027" s="3"/>
    </row>
    <row r="5028" spans="1:1" x14ac:dyDescent="0.2">
      <c r="A5028" s="3"/>
    </row>
    <row r="5029" spans="1:1" x14ac:dyDescent="0.2">
      <c r="A5029" s="3"/>
    </row>
    <row r="5030" spans="1:1" x14ac:dyDescent="0.2">
      <c r="A5030" s="3"/>
    </row>
    <row r="5031" spans="1:1" x14ac:dyDescent="0.2">
      <c r="A5031" s="3"/>
    </row>
    <row r="5032" spans="1:1" x14ac:dyDescent="0.2">
      <c r="A5032" s="3"/>
    </row>
    <row r="5033" spans="1:1" x14ac:dyDescent="0.2">
      <c r="A5033" s="3"/>
    </row>
    <row r="5034" spans="1:1" x14ac:dyDescent="0.2">
      <c r="A5034" s="3"/>
    </row>
    <row r="5035" spans="1:1" x14ac:dyDescent="0.2">
      <c r="A5035" s="3"/>
    </row>
    <row r="5036" spans="1:1" x14ac:dyDescent="0.2">
      <c r="A5036" s="3"/>
    </row>
    <row r="5037" spans="1:1" x14ac:dyDescent="0.2">
      <c r="A5037" s="3"/>
    </row>
    <row r="5038" spans="1:1" x14ac:dyDescent="0.2">
      <c r="A5038" s="3"/>
    </row>
    <row r="5039" spans="1:1" x14ac:dyDescent="0.2">
      <c r="A5039" s="3"/>
    </row>
    <row r="5040" spans="1:1" x14ac:dyDescent="0.2">
      <c r="A5040" s="3"/>
    </row>
    <row r="5041" spans="1:1" x14ac:dyDescent="0.2">
      <c r="A5041" s="3"/>
    </row>
    <row r="5042" spans="1:1" x14ac:dyDescent="0.2">
      <c r="A5042" s="3"/>
    </row>
    <row r="5043" spans="1:1" x14ac:dyDescent="0.2">
      <c r="A5043" s="3"/>
    </row>
    <row r="5044" spans="1:1" x14ac:dyDescent="0.2">
      <c r="A5044" s="3"/>
    </row>
    <row r="5045" spans="1:1" x14ac:dyDescent="0.2">
      <c r="A5045" s="3"/>
    </row>
    <row r="5046" spans="1:1" x14ac:dyDescent="0.2">
      <c r="A5046" s="3"/>
    </row>
    <row r="5047" spans="1:1" x14ac:dyDescent="0.2">
      <c r="A5047" s="3"/>
    </row>
    <row r="5048" spans="1:1" x14ac:dyDescent="0.2">
      <c r="A5048" s="3"/>
    </row>
    <row r="5049" spans="1:1" x14ac:dyDescent="0.2">
      <c r="A5049" s="3"/>
    </row>
    <row r="5050" spans="1:1" x14ac:dyDescent="0.2">
      <c r="A5050" s="3"/>
    </row>
    <row r="5051" spans="1:1" x14ac:dyDescent="0.2">
      <c r="A5051" s="3"/>
    </row>
    <row r="5052" spans="1:1" x14ac:dyDescent="0.2">
      <c r="A5052" s="3"/>
    </row>
    <row r="5053" spans="1:1" x14ac:dyDescent="0.2">
      <c r="A5053" s="3"/>
    </row>
    <row r="5054" spans="1:1" x14ac:dyDescent="0.2">
      <c r="A5054" s="3"/>
    </row>
    <row r="5055" spans="1:1" x14ac:dyDescent="0.2">
      <c r="A5055" s="3"/>
    </row>
    <row r="5056" spans="1:1" x14ac:dyDescent="0.2">
      <c r="A5056" s="3"/>
    </row>
    <row r="5057" spans="1:1" x14ac:dyDescent="0.2">
      <c r="A5057" s="3"/>
    </row>
    <row r="5058" spans="1:1" x14ac:dyDescent="0.2">
      <c r="A5058" s="3"/>
    </row>
    <row r="5059" spans="1:1" x14ac:dyDescent="0.2">
      <c r="A5059" s="3"/>
    </row>
    <row r="5060" spans="1:1" x14ac:dyDescent="0.2">
      <c r="A5060" s="3"/>
    </row>
    <row r="5061" spans="1:1" x14ac:dyDescent="0.2">
      <c r="A5061" s="3"/>
    </row>
    <row r="5062" spans="1:1" x14ac:dyDescent="0.2">
      <c r="A5062" s="3"/>
    </row>
    <row r="5063" spans="1:1" x14ac:dyDescent="0.2">
      <c r="A5063" s="3"/>
    </row>
    <row r="5064" spans="1:1" x14ac:dyDescent="0.2">
      <c r="A5064" s="3"/>
    </row>
    <row r="5065" spans="1:1" x14ac:dyDescent="0.2">
      <c r="A5065" s="3"/>
    </row>
    <row r="5066" spans="1:1" x14ac:dyDescent="0.2">
      <c r="A5066" s="3"/>
    </row>
    <row r="5067" spans="1:1" x14ac:dyDescent="0.2">
      <c r="A5067" s="3"/>
    </row>
    <row r="5068" spans="1:1" x14ac:dyDescent="0.2">
      <c r="A5068" s="3"/>
    </row>
    <row r="5069" spans="1:1" x14ac:dyDescent="0.2">
      <c r="A5069" s="3"/>
    </row>
    <row r="5070" spans="1:1" x14ac:dyDescent="0.2">
      <c r="A5070" s="3"/>
    </row>
    <row r="5071" spans="1:1" x14ac:dyDescent="0.2">
      <c r="A5071" s="3"/>
    </row>
    <row r="5072" spans="1:1" x14ac:dyDescent="0.2">
      <c r="A5072" s="3"/>
    </row>
    <row r="5073" spans="1:1" x14ac:dyDescent="0.2">
      <c r="A5073" s="3"/>
    </row>
    <row r="5074" spans="1:1" x14ac:dyDescent="0.2">
      <c r="A5074" s="3"/>
    </row>
    <row r="5075" spans="1:1" x14ac:dyDescent="0.2">
      <c r="A5075" s="3"/>
    </row>
    <row r="5076" spans="1:1" x14ac:dyDescent="0.2">
      <c r="A5076" s="3"/>
    </row>
    <row r="5077" spans="1:1" x14ac:dyDescent="0.2">
      <c r="A5077" s="3"/>
    </row>
    <row r="5078" spans="1:1" x14ac:dyDescent="0.2">
      <c r="A5078" s="3"/>
    </row>
    <row r="5079" spans="1:1" x14ac:dyDescent="0.2">
      <c r="A5079" s="3"/>
    </row>
    <row r="5080" spans="1:1" x14ac:dyDescent="0.2">
      <c r="A5080" s="3"/>
    </row>
    <row r="5081" spans="1:1" x14ac:dyDescent="0.2">
      <c r="A5081" s="3"/>
    </row>
    <row r="5082" spans="1:1" x14ac:dyDescent="0.2">
      <c r="A5082" s="3"/>
    </row>
    <row r="5083" spans="1:1" x14ac:dyDescent="0.2">
      <c r="A5083" s="3"/>
    </row>
    <row r="5084" spans="1:1" x14ac:dyDescent="0.2">
      <c r="A5084" s="3"/>
    </row>
    <row r="5085" spans="1:1" x14ac:dyDescent="0.2">
      <c r="A5085" s="3"/>
    </row>
    <row r="5086" spans="1:1" x14ac:dyDescent="0.2">
      <c r="A5086" s="3"/>
    </row>
    <row r="5087" spans="1:1" x14ac:dyDescent="0.2">
      <c r="A5087" s="3"/>
    </row>
    <row r="5088" spans="1:1" x14ac:dyDescent="0.2">
      <c r="A5088" s="3"/>
    </row>
    <row r="5089" spans="1:1" x14ac:dyDescent="0.2">
      <c r="A5089" s="3"/>
    </row>
    <row r="5090" spans="1:1" x14ac:dyDescent="0.2">
      <c r="A5090" s="3"/>
    </row>
    <row r="5091" spans="1:1" x14ac:dyDescent="0.2">
      <c r="A5091" s="3"/>
    </row>
    <row r="5092" spans="1:1" x14ac:dyDescent="0.2">
      <c r="A5092" s="3"/>
    </row>
    <row r="5093" spans="1:1" x14ac:dyDescent="0.2">
      <c r="A5093" s="3"/>
    </row>
    <row r="5094" spans="1:1" x14ac:dyDescent="0.2">
      <c r="A5094" s="3"/>
    </row>
    <row r="5095" spans="1:1" x14ac:dyDescent="0.2">
      <c r="A5095" s="3"/>
    </row>
    <row r="5096" spans="1:1" x14ac:dyDescent="0.2">
      <c r="A5096" s="3"/>
    </row>
    <row r="5097" spans="1:1" x14ac:dyDescent="0.2">
      <c r="A5097" s="3"/>
    </row>
    <row r="5098" spans="1:1" x14ac:dyDescent="0.2">
      <c r="A5098" s="3"/>
    </row>
    <row r="5099" spans="1:1" x14ac:dyDescent="0.2">
      <c r="A5099" s="3"/>
    </row>
    <row r="5100" spans="1:1" x14ac:dyDescent="0.2">
      <c r="A5100" s="3"/>
    </row>
    <row r="5101" spans="1:1" x14ac:dyDescent="0.2">
      <c r="A5101" s="3"/>
    </row>
    <row r="5102" spans="1:1" x14ac:dyDescent="0.2">
      <c r="A5102" s="3"/>
    </row>
    <row r="5103" spans="1:1" x14ac:dyDescent="0.2">
      <c r="A5103" s="3"/>
    </row>
    <row r="5104" spans="1:1" x14ac:dyDescent="0.2">
      <c r="A5104" s="3"/>
    </row>
    <row r="5105" spans="1:1" x14ac:dyDescent="0.2">
      <c r="A5105" s="3"/>
    </row>
    <row r="5106" spans="1:1" x14ac:dyDescent="0.2">
      <c r="A5106" s="3"/>
    </row>
    <row r="5107" spans="1:1" x14ac:dyDescent="0.2">
      <c r="A5107" s="3"/>
    </row>
    <row r="5108" spans="1:1" x14ac:dyDescent="0.2">
      <c r="A5108" s="3"/>
    </row>
    <row r="5109" spans="1:1" x14ac:dyDescent="0.2">
      <c r="A5109" s="3"/>
    </row>
    <row r="5110" spans="1:1" x14ac:dyDescent="0.2">
      <c r="A5110" s="3"/>
    </row>
    <row r="5111" spans="1:1" x14ac:dyDescent="0.2">
      <c r="A5111" s="3"/>
    </row>
    <row r="5112" spans="1:1" x14ac:dyDescent="0.2">
      <c r="A5112" s="3"/>
    </row>
    <row r="5113" spans="1:1" x14ac:dyDescent="0.2">
      <c r="A5113" s="3"/>
    </row>
    <row r="5114" spans="1:1" x14ac:dyDescent="0.2">
      <c r="A5114" s="3"/>
    </row>
    <row r="5115" spans="1:1" x14ac:dyDescent="0.2">
      <c r="A5115" s="3"/>
    </row>
    <row r="5116" spans="1:1" x14ac:dyDescent="0.2">
      <c r="A5116" s="3"/>
    </row>
    <row r="5117" spans="1:1" x14ac:dyDescent="0.2">
      <c r="A5117" s="3"/>
    </row>
    <row r="5118" spans="1:1" x14ac:dyDescent="0.2">
      <c r="A5118" s="3"/>
    </row>
    <row r="5119" spans="1:1" x14ac:dyDescent="0.2">
      <c r="A5119" s="3"/>
    </row>
    <row r="5120" spans="1:1" x14ac:dyDescent="0.2">
      <c r="A5120" s="3"/>
    </row>
    <row r="5121" spans="1:1" x14ac:dyDescent="0.2">
      <c r="A5121" s="3"/>
    </row>
    <row r="5122" spans="1:1" x14ac:dyDescent="0.2">
      <c r="A5122" s="3"/>
    </row>
    <row r="5123" spans="1:1" x14ac:dyDescent="0.2">
      <c r="A5123" s="3"/>
    </row>
    <row r="5124" spans="1:1" x14ac:dyDescent="0.2">
      <c r="A5124" s="3"/>
    </row>
    <row r="5125" spans="1:1" x14ac:dyDescent="0.2">
      <c r="A5125" s="3"/>
    </row>
    <row r="5126" spans="1:1" x14ac:dyDescent="0.2">
      <c r="A5126" s="3"/>
    </row>
    <row r="5127" spans="1:1" x14ac:dyDescent="0.2">
      <c r="A5127" s="3"/>
    </row>
    <row r="5128" spans="1:1" x14ac:dyDescent="0.2">
      <c r="A5128" s="3"/>
    </row>
    <row r="5129" spans="1:1" x14ac:dyDescent="0.2">
      <c r="A5129" s="3"/>
    </row>
    <row r="5130" spans="1:1" x14ac:dyDescent="0.2">
      <c r="A5130" s="3"/>
    </row>
    <row r="5131" spans="1:1" x14ac:dyDescent="0.2">
      <c r="A5131" s="3"/>
    </row>
    <row r="5132" spans="1:1" x14ac:dyDescent="0.2">
      <c r="A5132" s="3"/>
    </row>
    <row r="5133" spans="1:1" x14ac:dyDescent="0.2">
      <c r="A5133" s="3"/>
    </row>
    <row r="5134" spans="1:1" x14ac:dyDescent="0.2">
      <c r="A5134" s="3"/>
    </row>
    <row r="5135" spans="1:1" x14ac:dyDescent="0.2">
      <c r="A5135" s="3"/>
    </row>
    <row r="5136" spans="1:1" x14ac:dyDescent="0.2">
      <c r="A5136" s="3"/>
    </row>
    <row r="5137" spans="1:1" x14ac:dyDescent="0.2">
      <c r="A5137" s="3"/>
    </row>
    <row r="5138" spans="1:1" x14ac:dyDescent="0.2">
      <c r="A5138" s="3"/>
    </row>
    <row r="5139" spans="1:1" x14ac:dyDescent="0.2">
      <c r="A5139" s="3"/>
    </row>
    <row r="5140" spans="1:1" x14ac:dyDescent="0.2">
      <c r="A5140" s="3"/>
    </row>
    <row r="5141" spans="1:1" x14ac:dyDescent="0.2">
      <c r="A5141" s="3"/>
    </row>
    <row r="5142" spans="1:1" x14ac:dyDescent="0.2">
      <c r="A5142" s="3"/>
    </row>
    <row r="5143" spans="1:1" x14ac:dyDescent="0.2">
      <c r="A5143" s="3"/>
    </row>
    <row r="5144" spans="1:1" x14ac:dyDescent="0.2">
      <c r="A5144" s="3"/>
    </row>
    <row r="5145" spans="1:1" x14ac:dyDescent="0.2">
      <c r="A5145" s="3"/>
    </row>
    <row r="5146" spans="1:1" x14ac:dyDescent="0.2">
      <c r="A5146" s="3"/>
    </row>
    <row r="5147" spans="1:1" x14ac:dyDescent="0.2">
      <c r="A5147" s="3"/>
    </row>
    <row r="5148" spans="1:1" x14ac:dyDescent="0.2">
      <c r="A5148" s="3"/>
    </row>
    <row r="5149" spans="1:1" x14ac:dyDescent="0.2">
      <c r="A5149" s="3"/>
    </row>
    <row r="5150" spans="1:1" x14ac:dyDescent="0.2">
      <c r="A5150" s="3"/>
    </row>
    <row r="5151" spans="1:1" x14ac:dyDescent="0.2">
      <c r="A5151" s="3"/>
    </row>
    <row r="5152" spans="1:1" x14ac:dyDescent="0.2">
      <c r="A5152" s="3"/>
    </row>
    <row r="5153" spans="1:1" x14ac:dyDescent="0.2">
      <c r="A5153" s="3"/>
    </row>
    <row r="5154" spans="1:1" x14ac:dyDescent="0.2">
      <c r="A5154" s="3"/>
    </row>
    <row r="5155" spans="1:1" x14ac:dyDescent="0.2">
      <c r="A5155" s="3"/>
    </row>
    <row r="5156" spans="1:1" x14ac:dyDescent="0.2">
      <c r="A5156" s="3"/>
    </row>
    <row r="5157" spans="1:1" x14ac:dyDescent="0.2">
      <c r="A5157" s="3"/>
    </row>
    <row r="5158" spans="1:1" x14ac:dyDescent="0.2">
      <c r="A5158" s="3"/>
    </row>
    <row r="5159" spans="1:1" x14ac:dyDescent="0.2">
      <c r="A5159" s="3"/>
    </row>
    <row r="5160" spans="1:1" x14ac:dyDescent="0.2">
      <c r="A5160" s="3"/>
    </row>
    <row r="5161" spans="1:1" x14ac:dyDescent="0.2">
      <c r="A5161" s="3"/>
    </row>
    <row r="5162" spans="1:1" x14ac:dyDescent="0.2">
      <c r="A5162" s="3"/>
    </row>
    <row r="5163" spans="1:1" x14ac:dyDescent="0.2">
      <c r="A5163" s="3"/>
    </row>
    <row r="5164" spans="1:1" x14ac:dyDescent="0.2">
      <c r="A5164" s="3"/>
    </row>
    <row r="5165" spans="1:1" x14ac:dyDescent="0.2">
      <c r="A5165" s="3"/>
    </row>
    <row r="5166" spans="1:1" x14ac:dyDescent="0.2">
      <c r="A5166" s="3"/>
    </row>
    <row r="5167" spans="1:1" x14ac:dyDescent="0.2">
      <c r="A5167" s="3"/>
    </row>
    <row r="5168" spans="1:1" x14ac:dyDescent="0.2">
      <c r="A5168" s="3"/>
    </row>
    <row r="5169" spans="1:1" x14ac:dyDescent="0.2">
      <c r="A5169" s="3"/>
    </row>
    <row r="5170" spans="1:1" x14ac:dyDescent="0.2">
      <c r="A5170" s="3"/>
    </row>
    <row r="5171" spans="1:1" x14ac:dyDescent="0.2">
      <c r="A5171" s="3"/>
    </row>
    <row r="5172" spans="1:1" x14ac:dyDescent="0.2">
      <c r="A5172" s="3"/>
    </row>
    <row r="5173" spans="1:1" x14ac:dyDescent="0.2">
      <c r="A5173" s="3"/>
    </row>
    <row r="5174" spans="1:1" x14ac:dyDescent="0.2">
      <c r="A5174" s="3"/>
    </row>
    <row r="5175" spans="1:1" x14ac:dyDescent="0.2">
      <c r="A5175" s="3"/>
    </row>
    <row r="5176" spans="1:1" x14ac:dyDescent="0.2">
      <c r="A5176" s="3"/>
    </row>
    <row r="5177" spans="1:1" x14ac:dyDescent="0.2">
      <c r="A5177" s="3"/>
    </row>
    <row r="5178" spans="1:1" x14ac:dyDescent="0.2">
      <c r="A5178" s="3"/>
    </row>
    <row r="5179" spans="1:1" x14ac:dyDescent="0.2">
      <c r="A5179" s="3"/>
    </row>
    <row r="5180" spans="1:1" x14ac:dyDescent="0.2">
      <c r="A5180" s="3"/>
    </row>
    <row r="5181" spans="1:1" x14ac:dyDescent="0.2">
      <c r="A5181" s="3"/>
    </row>
    <row r="5182" spans="1:1" x14ac:dyDescent="0.2">
      <c r="A5182" s="3"/>
    </row>
    <row r="5183" spans="1:1" x14ac:dyDescent="0.2">
      <c r="A5183" s="3"/>
    </row>
    <row r="5184" spans="1:1" x14ac:dyDescent="0.2">
      <c r="A5184" s="3"/>
    </row>
    <row r="5185" spans="1:1" x14ac:dyDescent="0.2">
      <c r="A5185" s="3"/>
    </row>
    <row r="5186" spans="1:1" x14ac:dyDescent="0.2">
      <c r="A5186" s="3"/>
    </row>
    <row r="5187" spans="1:1" x14ac:dyDescent="0.2">
      <c r="A5187" s="3"/>
    </row>
    <row r="5188" spans="1:1" x14ac:dyDescent="0.2">
      <c r="A5188" s="3"/>
    </row>
    <row r="5189" spans="1:1" x14ac:dyDescent="0.2">
      <c r="A5189" s="3"/>
    </row>
    <row r="5190" spans="1:1" x14ac:dyDescent="0.2">
      <c r="A5190" s="3"/>
    </row>
    <row r="5191" spans="1:1" x14ac:dyDescent="0.2">
      <c r="A5191" s="3"/>
    </row>
    <row r="5192" spans="1:1" x14ac:dyDescent="0.2">
      <c r="A5192" s="3"/>
    </row>
    <row r="5193" spans="1:1" x14ac:dyDescent="0.2">
      <c r="A5193" s="3"/>
    </row>
    <row r="5194" spans="1:1" x14ac:dyDescent="0.2">
      <c r="A5194" s="3"/>
    </row>
    <row r="5195" spans="1:1" x14ac:dyDescent="0.2">
      <c r="A5195" s="3"/>
    </row>
    <row r="5196" spans="1:1" x14ac:dyDescent="0.2">
      <c r="A5196" s="3"/>
    </row>
    <row r="5197" spans="1:1" x14ac:dyDescent="0.2">
      <c r="A5197" s="3"/>
    </row>
    <row r="5198" spans="1:1" x14ac:dyDescent="0.2">
      <c r="A5198" s="3"/>
    </row>
    <row r="5199" spans="1:1" x14ac:dyDescent="0.2">
      <c r="A5199" s="3"/>
    </row>
    <row r="5200" spans="1:1" x14ac:dyDescent="0.2">
      <c r="A5200" s="3"/>
    </row>
    <row r="5201" spans="1:1" x14ac:dyDescent="0.2">
      <c r="A5201" s="3"/>
    </row>
    <row r="5202" spans="1:1" x14ac:dyDescent="0.2">
      <c r="A5202" s="3"/>
    </row>
    <row r="5203" spans="1:1" x14ac:dyDescent="0.2">
      <c r="A5203" s="3"/>
    </row>
    <row r="5204" spans="1:1" x14ac:dyDescent="0.2">
      <c r="A5204" s="3"/>
    </row>
    <row r="5205" spans="1:1" x14ac:dyDescent="0.2">
      <c r="A5205" s="3"/>
    </row>
    <row r="5206" spans="1:1" x14ac:dyDescent="0.2">
      <c r="A5206" s="3"/>
    </row>
    <row r="5207" spans="1:1" x14ac:dyDescent="0.2">
      <c r="A5207" s="3"/>
    </row>
    <row r="5208" spans="1:1" x14ac:dyDescent="0.2">
      <c r="A5208" s="3"/>
    </row>
    <row r="5209" spans="1:1" x14ac:dyDescent="0.2">
      <c r="A5209" s="3"/>
    </row>
    <row r="5210" spans="1:1" x14ac:dyDescent="0.2">
      <c r="A5210" s="3"/>
    </row>
    <row r="5211" spans="1:1" x14ac:dyDescent="0.2">
      <c r="A5211" s="3"/>
    </row>
    <row r="5212" spans="1:1" x14ac:dyDescent="0.2">
      <c r="A5212" s="3"/>
    </row>
    <row r="5213" spans="1:1" x14ac:dyDescent="0.2">
      <c r="A5213" s="3"/>
    </row>
    <row r="5214" spans="1:1" x14ac:dyDescent="0.2">
      <c r="A5214" s="3"/>
    </row>
    <row r="5215" spans="1:1" x14ac:dyDescent="0.2">
      <c r="A5215" s="3"/>
    </row>
    <row r="5216" spans="1:1" x14ac:dyDescent="0.2">
      <c r="A5216" s="3"/>
    </row>
    <row r="5217" spans="1:1" x14ac:dyDescent="0.2">
      <c r="A5217" s="3"/>
    </row>
    <row r="5218" spans="1:1" x14ac:dyDescent="0.2">
      <c r="A5218" s="3"/>
    </row>
    <row r="5219" spans="1:1" x14ac:dyDescent="0.2">
      <c r="A5219" s="3"/>
    </row>
    <row r="5220" spans="1:1" x14ac:dyDescent="0.2">
      <c r="A5220" s="3"/>
    </row>
    <row r="5221" spans="1:1" x14ac:dyDescent="0.2">
      <c r="A5221" s="3"/>
    </row>
    <row r="5222" spans="1:1" x14ac:dyDescent="0.2">
      <c r="A5222" s="3"/>
    </row>
    <row r="5223" spans="1:1" x14ac:dyDescent="0.2">
      <c r="A5223" s="3"/>
    </row>
    <row r="5224" spans="1:1" x14ac:dyDescent="0.2">
      <c r="A5224" s="3"/>
    </row>
    <row r="5225" spans="1:1" x14ac:dyDescent="0.2">
      <c r="A5225" s="3"/>
    </row>
    <row r="5226" spans="1:1" x14ac:dyDescent="0.2">
      <c r="A5226" s="3"/>
    </row>
    <row r="5227" spans="1:1" x14ac:dyDescent="0.2">
      <c r="A5227" s="3"/>
    </row>
    <row r="5228" spans="1:1" x14ac:dyDescent="0.2">
      <c r="A5228" s="3"/>
    </row>
    <row r="5229" spans="1:1" x14ac:dyDescent="0.2">
      <c r="A5229" s="3"/>
    </row>
    <row r="5230" spans="1:1" x14ac:dyDescent="0.2">
      <c r="A5230" s="3"/>
    </row>
    <row r="5231" spans="1:1" x14ac:dyDescent="0.2">
      <c r="A5231" s="3"/>
    </row>
    <row r="5232" spans="1:1" x14ac:dyDescent="0.2">
      <c r="A5232" s="3"/>
    </row>
    <row r="5233" spans="1:1" x14ac:dyDescent="0.2">
      <c r="A5233" s="3"/>
    </row>
    <row r="5234" spans="1:1" x14ac:dyDescent="0.2">
      <c r="A5234" s="3"/>
    </row>
    <row r="5235" spans="1:1" x14ac:dyDescent="0.2">
      <c r="A5235" s="3"/>
    </row>
    <row r="5236" spans="1:1" x14ac:dyDescent="0.2">
      <c r="A5236" s="3"/>
    </row>
    <row r="5237" spans="1:1" x14ac:dyDescent="0.2">
      <c r="A5237" s="3"/>
    </row>
    <row r="5238" spans="1:1" x14ac:dyDescent="0.2">
      <c r="A5238" s="3"/>
    </row>
    <row r="5239" spans="1:1" x14ac:dyDescent="0.2">
      <c r="A5239" s="3"/>
    </row>
    <row r="5240" spans="1:1" x14ac:dyDescent="0.2">
      <c r="A5240" s="3"/>
    </row>
    <row r="5241" spans="1:1" x14ac:dyDescent="0.2">
      <c r="A5241" s="3"/>
    </row>
    <row r="5242" spans="1:1" x14ac:dyDescent="0.2">
      <c r="A5242" s="3"/>
    </row>
    <row r="5243" spans="1:1" x14ac:dyDescent="0.2">
      <c r="A5243" s="3"/>
    </row>
    <row r="5244" spans="1:1" x14ac:dyDescent="0.2">
      <c r="A5244" s="3"/>
    </row>
    <row r="5245" spans="1:1" x14ac:dyDescent="0.2">
      <c r="A5245" s="3"/>
    </row>
    <row r="5246" spans="1:1" x14ac:dyDescent="0.2">
      <c r="A5246" s="3"/>
    </row>
    <row r="5247" spans="1:1" x14ac:dyDescent="0.2">
      <c r="A5247" s="3"/>
    </row>
    <row r="5248" spans="1:1" x14ac:dyDescent="0.2">
      <c r="A5248" s="3"/>
    </row>
    <row r="5249" spans="1:1" x14ac:dyDescent="0.2">
      <c r="A5249" s="3"/>
    </row>
    <row r="5250" spans="1:1" x14ac:dyDescent="0.2">
      <c r="A5250" s="3"/>
    </row>
    <row r="5251" spans="1:1" x14ac:dyDescent="0.2">
      <c r="A5251" s="3"/>
    </row>
    <row r="5252" spans="1:1" x14ac:dyDescent="0.2">
      <c r="A5252" s="3"/>
    </row>
    <row r="5253" spans="1:1" x14ac:dyDescent="0.2">
      <c r="A5253" s="3"/>
    </row>
    <row r="5254" spans="1:1" x14ac:dyDescent="0.2">
      <c r="A5254" s="3"/>
    </row>
    <row r="5255" spans="1:1" x14ac:dyDescent="0.2">
      <c r="A5255" s="3"/>
    </row>
    <row r="5256" spans="1:1" x14ac:dyDescent="0.2">
      <c r="A5256" s="3"/>
    </row>
    <row r="5257" spans="1:1" x14ac:dyDescent="0.2">
      <c r="A5257" s="3"/>
    </row>
    <row r="5258" spans="1:1" x14ac:dyDescent="0.2">
      <c r="A5258" s="3"/>
    </row>
    <row r="5259" spans="1:1" x14ac:dyDescent="0.2">
      <c r="A5259" s="3"/>
    </row>
    <row r="5260" spans="1:1" x14ac:dyDescent="0.2">
      <c r="A5260" s="3"/>
    </row>
    <row r="5261" spans="1:1" x14ac:dyDescent="0.2">
      <c r="A5261" s="3"/>
    </row>
    <row r="5262" spans="1:1" x14ac:dyDescent="0.2">
      <c r="A5262" s="3"/>
    </row>
    <row r="5263" spans="1:1" x14ac:dyDescent="0.2">
      <c r="A5263" s="3"/>
    </row>
    <row r="5264" spans="1:1" x14ac:dyDescent="0.2">
      <c r="A5264" s="3"/>
    </row>
    <row r="5265" spans="1:1" x14ac:dyDescent="0.2">
      <c r="A5265" s="3"/>
    </row>
    <row r="5266" spans="1:1" x14ac:dyDescent="0.2">
      <c r="A5266" s="3"/>
    </row>
    <row r="5267" spans="1:1" x14ac:dyDescent="0.2">
      <c r="A5267" s="3"/>
    </row>
    <row r="5268" spans="1:1" x14ac:dyDescent="0.2">
      <c r="A5268" s="3"/>
    </row>
    <row r="5269" spans="1:1" x14ac:dyDescent="0.2">
      <c r="A5269" s="3"/>
    </row>
    <row r="5270" spans="1:1" x14ac:dyDescent="0.2">
      <c r="A5270" s="3"/>
    </row>
    <row r="5271" spans="1:1" x14ac:dyDescent="0.2">
      <c r="A5271" s="3"/>
    </row>
    <row r="5272" spans="1:1" x14ac:dyDescent="0.2">
      <c r="A5272" s="3"/>
    </row>
    <row r="5273" spans="1:1" x14ac:dyDescent="0.2">
      <c r="A5273" s="3"/>
    </row>
    <row r="5274" spans="1:1" x14ac:dyDescent="0.2">
      <c r="A5274" s="3"/>
    </row>
    <row r="5275" spans="1:1" x14ac:dyDescent="0.2">
      <c r="A5275" s="3"/>
    </row>
    <row r="5276" spans="1:1" x14ac:dyDescent="0.2">
      <c r="A5276" s="3"/>
    </row>
    <row r="5277" spans="1:1" x14ac:dyDescent="0.2">
      <c r="A5277" s="3"/>
    </row>
    <row r="5278" spans="1:1" x14ac:dyDescent="0.2">
      <c r="A5278" s="3"/>
    </row>
    <row r="5279" spans="1:1" x14ac:dyDescent="0.2">
      <c r="A5279" s="3"/>
    </row>
    <row r="5280" spans="1:1" x14ac:dyDescent="0.2">
      <c r="A5280" s="3"/>
    </row>
    <row r="5281" spans="1:1" x14ac:dyDescent="0.2">
      <c r="A5281" s="3"/>
    </row>
    <row r="5282" spans="1:1" x14ac:dyDescent="0.2">
      <c r="A5282" s="3"/>
    </row>
    <row r="5283" spans="1:1" x14ac:dyDescent="0.2">
      <c r="A5283" s="3"/>
    </row>
    <row r="5284" spans="1:1" x14ac:dyDescent="0.2">
      <c r="A5284" s="3"/>
    </row>
    <row r="5285" spans="1:1" x14ac:dyDescent="0.2">
      <c r="A5285" s="3"/>
    </row>
    <row r="5286" spans="1:1" x14ac:dyDescent="0.2">
      <c r="A5286" s="3"/>
    </row>
    <row r="5287" spans="1:1" x14ac:dyDescent="0.2">
      <c r="A5287" s="3"/>
    </row>
    <row r="5288" spans="1:1" x14ac:dyDescent="0.2">
      <c r="A5288" s="3"/>
    </row>
    <row r="5289" spans="1:1" x14ac:dyDescent="0.2">
      <c r="A5289" s="3"/>
    </row>
    <row r="5290" spans="1:1" x14ac:dyDescent="0.2">
      <c r="A5290" s="3"/>
    </row>
    <row r="5291" spans="1:1" x14ac:dyDescent="0.2">
      <c r="A5291" s="3"/>
    </row>
    <row r="5292" spans="1:1" x14ac:dyDescent="0.2">
      <c r="A5292" s="3"/>
    </row>
    <row r="5293" spans="1:1" x14ac:dyDescent="0.2">
      <c r="A5293" s="3"/>
    </row>
    <row r="5294" spans="1:1" x14ac:dyDescent="0.2">
      <c r="A5294" s="3"/>
    </row>
    <row r="5295" spans="1:1" x14ac:dyDescent="0.2">
      <c r="A5295" s="3"/>
    </row>
    <row r="5296" spans="1:1" x14ac:dyDescent="0.2">
      <c r="A5296" s="3"/>
    </row>
    <row r="5297" spans="1:1" x14ac:dyDescent="0.2">
      <c r="A5297" s="3"/>
    </row>
    <row r="5298" spans="1:1" x14ac:dyDescent="0.2">
      <c r="A5298" s="3"/>
    </row>
    <row r="5299" spans="1:1" x14ac:dyDescent="0.2">
      <c r="A5299" s="3"/>
    </row>
    <row r="5300" spans="1:1" x14ac:dyDescent="0.2">
      <c r="A5300" s="3"/>
    </row>
    <row r="5301" spans="1:1" x14ac:dyDescent="0.2">
      <c r="A5301" s="3"/>
    </row>
    <row r="5302" spans="1:1" x14ac:dyDescent="0.2">
      <c r="A5302" s="3"/>
    </row>
    <row r="5303" spans="1:1" x14ac:dyDescent="0.2">
      <c r="A5303" s="3"/>
    </row>
    <row r="5304" spans="1:1" x14ac:dyDescent="0.2">
      <c r="A5304" s="3"/>
    </row>
    <row r="5305" spans="1:1" x14ac:dyDescent="0.2">
      <c r="A5305" s="3"/>
    </row>
    <row r="5306" spans="1:1" x14ac:dyDescent="0.2">
      <c r="A5306" s="3"/>
    </row>
    <row r="5307" spans="1:1" x14ac:dyDescent="0.2">
      <c r="A5307" s="3"/>
    </row>
    <row r="5308" spans="1:1" x14ac:dyDescent="0.2">
      <c r="A5308" s="3"/>
    </row>
    <row r="5309" spans="1:1" x14ac:dyDescent="0.2">
      <c r="A5309" s="3"/>
    </row>
    <row r="5310" spans="1:1" x14ac:dyDescent="0.2">
      <c r="A5310" s="3"/>
    </row>
    <row r="5311" spans="1:1" x14ac:dyDescent="0.2">
      <c r="A5311" s="3"/>
    </row>
    <row r="5312" spans="1:1" x14ac:dyDescent="0.2">
      <c r="A5312" s="3"/>
    </row>
    <row r="5313" spans="1:1" x14ac:dyDescent="0.2">
      <c r="A5313" s="3"/>
    </row>
    <row r="5314" spans="1:1" x14ac:dyDescent="0.2">
      <c r="A5314" s="3"/>
    </row>
    <row r="5315" spans="1:1" x14ac:dyDescent="0.2">
      <c r="A5315" s="3"/>
    </row>
    <row r="5316" spans="1:1" x14ac:dyDescent="0.2">
      <c r="A5316" s="3"/>
    </row>
    <row r="5317" spans="1:1" x14ac:dyDescent="0.2">
      <c r="A5317" s="3"/>
    </row>
    <row r="5318" spans="1:1" x14ac:dyDescent="0.2">
      <c r="A5318" s="3"/>
    </row>
    <row r="5319" spans="1:1" x14ac:dyDescent="0.2">
      <c r="A5319" s="3"/>
    </row>
    <row r="5320" spans="1:1" x14ac:dyDescent="0.2">
      <c r="A5320" s="3"/>
    </row>
    <row r="5321" spans="1:1" x14ac:dyDescent="0.2">
      <c r="A5321" s="3"/>
    </row>
    <row r="5322" spans="1:1" x14ac:dyDescent="0.2">
      <c r="A5322" s="3"/>
    </row>
    <row r="5323" spans="1:1" x14ac:dyDescent="0.2">
      <c r="A5323" s="3"/>
    </row>
    <row r="5324" spans="1:1" x14ac:dyDescent="0.2">
      <c r="A5324" s="3"/>
    </row>
    <row r="5325" spans="1:1" x14ac:dyDescent="0.2">
      <c r="A5325" s="3"/>
    </row>
    <row r="5326" spans="1:1" x14ac:dyDescent="0.2">
      <c r="A5326" s="3"/>
    </row>
    <row r="5327" spans="1:1" x14ac:dyDescent="0.2">
      <c r="A5327" s="3"/>
    </row>
    <row r="5328" spans="1:1" x14ac:dyDescent="0.2">
      <c r="A5328" s="3"/>
    </row>
    <row r="5329" spans="1:1" x14ac:dyDescent="0.2">
      <c r="A5329" s="3"/>
    </row>
    <row r="5330" spans="1:1" x14ac:dyDescent="0.2">
      <c r="A5330" s="3"/>
    </row>
    <row r="5331" spans="1:1" x14ac:dyDescent="0.2">
      <c r="A5331" s="3"/>
    </row>
    <row r="5332" spans="1:1" x14ac:dyDescent="0.2">
      <c r="A5332" s="3"/>
    </row>
    <row r="5333" spans="1:1" x14ac:dyDescent="0.2">
      <c r="A5333" s="3"/>
    </row>
    <row r="5334" spans="1:1" x14ac:dyDescent="0.2">
      <c r="A5334" s="3"/>
    </row>
    <row r="5335" spans="1:1" x14ac:dyDescent="0.2">
      <c r="A5335" s="3"/>
    </row>
    <row r="5336" spans="1:1" x14ac:dyDescent="0.2">
      <c r="A5336" s="3"/>
    </row>
    <row r="5337" spans="1:1" x14ac:dyDescent="0.2">
      <c r="A5337" s="3"/>
    </row>
    <row r="5338" spans="1:1" x14ac:dyDescent="0.2">
      <c r="A5338" s="3"/>
    </row>
    <row r="5339" spans="1:1" x14ac:dyDescent="0.2">
      <c r="A5339" s="3"/>
    </row>
    <row r="5340" spans="1:1" x14ac:dyDescent="0.2">
      <c r="A5340" s="3"/>
    </row>
    <row r="5341" spans="1:1" x14ac:dyDescent="0.2">
      <c r="A5341" s="3"/>
    </row>
    <row r="5342" spans="1:1" x14ac:dyDescent="0.2">
      <c r="A5342" s="3"/>
    </row>
    <row r="5343" spans="1:1" x14ac:dyDescent="0.2">
      <c r="A5343" s="3"/>
    </row>
    <row r="5344" spans="1:1" x14ac:dyDescent="0.2">
      <c r="A5344" s="3"/>
    </row>
    <row r="5345" spans="1:1" x14ac:dyDescent="0.2">
      <c r="A5345" s="3"/>
    </row>
    <row r="5346" spans="1:1" x14ac:dyDescent="0.2">
      <c r="A5346" s="3"/>
    </row>
    <row r="5347" spans="1:1" x14ac:dyDescent="0.2">
      <c r="A5347" s="3"/>
    </row>
    <row r="5348" spans="1:1" x14ac:dyDescent="0.2">
      <c r="A5348" s="3"/>
    </row>
    <row r="5349" spans="1:1" x14ac:dyDescent="0.2">
      <c r="A5349" s="3"/>
    </row>
    <row r="5350" spans="1:1" x14ac:dyDescent="0.2">
      <c r="A5350" s="3"/>
    </row>
    <row r="5351" spans="1:1" x14ac:dyDescent="0.2">
      <c r="A5351" s="3"/>
    </row>
    <row r="5352" spans="1:1" x14ac:dyDescent="0.2">
      <c r="A5352" s="3"/>
    </row>
    <row r="5353" spans="1:1" x14ac:dyDescent="0.2">
      <c r="A5353" s="3"/>
    </row>
    <row r="5354" spans="1:1" x14ac:dyDescent="0.2">
      <c r="A5354" s="3"/>
    </row>
    <row r="5355" spans="1:1" x14ac:dyDescent="0.2">
      <c r="A5355" s="3"/>
    </row>
    <row r="5356" spans="1:1" x14ac:dyDescent="0.2">
      <c r="A5356" s="3"/>
    </row>
    <row r="5357" spans="1:1" x14ac:dyDescent="0.2">
      <c r="A5357" s="3"/>
    </row>
    <row r="5358" spans="1:1" x14ac:dyDescent="0.2">
      <c r="A5358" s="3"/>
    </row>
    <row r="5359" spans="1:1" x14ac:dyDescent="0.2">
      <c r="A5359" s="3"/>
    </row>
    <row r="5360" spans="1:1" x14ac:dyDescent="0.2">
      <c r="A5360" s="3"/>
    </row>
    <row r="5361" spans="1:1" x14ac:dyDescent="0.2">
      <c r="A5361" s="3"/>
    </row>
    <row r="5362" spans="1:1" x14ac:dyDescent="0.2">
      <c r="A5362" s="3"/>
    </row>
    <row r="5363" spans="1:1" x14ac:dyDescent="0.2">
      <c r="A5363" s="3"/>
    </row>
    <row r="5364" spans="1:1" x14ac:dyDescent="0.2">
      <c r="A5364" s="3"/>
    </row>
    <row r="5365" spans="1:1" x14ac:dyDescent="0.2">
      <c r="A5365" s="3"/>
    </row>
    <row r="5366" spans="1:1" x14ac:dyDescent="0.2">
      <c r="A5366" s="3"/>
    </row>
    <row r="5367" spans="1:1" x14ac:dyDescent="0.2">
      <c r="A5367" s="3"/>
    </row>
    <row r="5368" spans="1:1" x14ac:dyDescent="0.2">
      <c r="A5368" s="3"/>
    </row>
    <row r="5369" spans="1:1" x14ac:dyDescent="0.2">
      <c r="A5369" s="3"/>
    </row>
    <row r="5370" spans="1:1" x14ac:dyDescent="0.2">
      <c r="A5370" s="3"/>
    </row>
    <row r="5371" spans="1:1" x14ac:dyDescent="0.2">
      <c r="A5371" s="3"/>
    </row>
    <row r="5372" spans="1:1" x14ac:dyDescent="0.2">
      <c r="A5372" s="3"/>
    </row>
    <row r="5373" spans="1:1" x14ac:dyDescent="0.2">
      <c r="A5373" s="3"/>
    </row>
    <row r="5374" spans="1:1" x14ac:dyDescent="0.2">
      <c r="A5374" s="3"/>
    </row>
    <row r="5375" spans="1:1" x14ac:dyDescent="0.2">
      <c r="A5375" s="3"/>
    </row>
    <row r="5376" spans="1:1" x14ac:dyDescent="0.2">
      <c r="A5376" s="3"/>
    </row>
    <row r="5377" spans="1:1" x14ac:dyDescent="0.2">
      <c r="A5377" s="3"/>
    </row>
    <row r="5378" spans="1:1" x14ac:dyDescent="0.2">
      <c r="A5378" s="3"/>
    </row>
    <row r="5379" spans="1:1" x14ac:dyDescent="0.2">
      <c r="A5379" s="3"/>
    </row>
    <row r="5380" spans="1:1" x14ac:dyDescent="0.2">
      <c r="A5380" s="3"/>
    </row>
    <row r="5381" spans="1:1" x14ac:dyDescent="0.2">
      <c r="A5381" s="3"/>
    </row>
    <row r="5382" spans="1:1" x14ac:dyDescent="0.2">
      <c r="A5382" s="3"/>
    </row>
    <row r="5383" spans="1:1" x14ac:dyDescent="0.2">
      <c r="A5383" s="3"/>
    </row>
    <row r="5384" spans="1:1" x14ac:dyDescent="0.2">
      <c r="A5384" s="3"/>
    </row>
    <row r="5385" spans="1:1" x14ac:dyDescent="0.2">
      <c r="A5385" s="3"/>
    </row>
    <row r="5386" spans="1:1" x14ac:dyDescent="0.2">
      <c r="A5386" s="3"/>
    </row>
    <row r="5387" spans="1:1" x14ac:dyDescent="0.2">
      <c r="A5387" s="3"/>
    </row>
    <row r="5388" spans="1:1" x14ac:dyDescent="0.2">
      <c r="A5388" s="3"/>
    </row>
    <row r="5389" spans="1:1" x14ac:dyDescent="0.2">
      <c r="A5389" s="3"/>
    </row>
    <row r="5390" spans="1:1" x14ac:dyDescent="0.2">
      <c r="A5390" s="3"/>
    </row>
    <row r="5391" spans="1:1" x14ac:dyDescent="0.2">
      <c r="A5391" s="3"/>
    </row>
    <row r="5392" spans="1:1" x14ac:dyDescent="0.2">
      <c r="A5392" s="3"/>
    </row>
    <row r="5393" spans="1:1" x14ac:dyDescent="0.2">
      <c r="A5393" s="3"/>
    </row>
    <row r="5394" spans="1:1" x14ac:dyDescent="0.2">
      <c r="A5394" s="3"/>
    </row>
    <row r="5395" spans="1:1" x14ac:dyDescent="0.2">
      <c r="A5395" s="3"/>
    </row>
    <row r="5396" spans="1:1" x14ac:dyDescent="0.2">
      <c r="A5396" s="3"/>
    </row>
    <row r="5397" spans="1:1" x14ac:dyDescent="0.2">
      <c r="A5397" s="3"/>
    </row>
    <row r="5398" spans="1:1" x14ac:dyDescent="0.2">
      <c r="A5398" s="3"/>
    </row>
    <row r="5399" spans="1:1" x14ac:dyDescent="0.2">
      <c r="A5399" s="3"/>
    </row>
    <row r="5400" spans="1:1" x14ac:dyDescent="0.2">
      <c r="A5400" s="3"/>
    </row>
    <row r="5401" spans="1:1" x14ac:dyDescent="0.2">
      <c r="A5401" s="3"/>
    </row>
    <row r="5402" spans="1:1" x14ac:dyDescent="0.2">
      <c r="A5402" s="3"/>
    </row>
    <row r="5403" spans="1:1" x14ac:dyDescent="0.2">
      <c r="A5403" s="3"/>
    </row>
    <row r="5404" spans="1:1" x14ac:dyDescent="0.2">
      <c r="A5404" s="3"/>
    </row>
    <row r="5405" spans="1:1" x14ac:dyDescent="0.2">
      <c r="A5405" s="3"/>
    </row>
    <row r="5406" spans="1:1" x14ac:dyDescent="0.2">
      <c r="A5406" s="3"/>
    </row>
    <row r="5407" spans="1:1" x14ac:dyDescent="0.2">
      <c r="A5407" s="3"/>
    </row>
    <row r="5408" spans="1:1" x14ac:dyDescent="0.2">
      <c r="A5408" s="3"/>
    </row>
    <row r="5409" spans="1:1" x14ac:dyDescent="0.2">
      <c r="A5409" s="3"/>
    </row>
    <row r="5410" spans="1:1" x14ac:dyDescent="0.2">
      <c r="A5410" s="3"/>
    </row>
    <row r="5411" spans="1:1" x14ac:dyDescent="0.2">
      <c r="A5411" s="3"/>
    </row>
    <row r="5412" spans="1:1" x14ac:dyDescent="0.2">
      <c r="A5412" s="3"/>
    </row>
    <row r="5413" spans="1:1" x14ac:dyDescent="0.2">
      <c r="A5413" s="3"/>
    </row>
    <row r="5414" spans="1:1" x14ac:dyDescent="0.2">
      <c r="A5414" s="3"/>
    </row>
    <row r="5415" spans="1:1" x14ac:dyDescent="0.2">
      <c r="A5415" s="3"/>
    </row>
    <row r="5416" spans="1:1" x14ac:dyDescent="0.2">
      <c r="A5416" s="3"/>
    </row>
    <row r="5417" spans="1:1" x14ac:dyDescent="0.2">
      <c r="A5417" s="3"/>
    </row>
    <row r="5418" spans="1:1" x14ac:dyDescent="0.2">
      <c r="A5418" s="3"/>
    </row>
    <row r="5419" spans="1:1" x14ac:dyDescent="0.2">
      <c r="A5419" s="3"/>
    </row>
    <row r="5420" spans="1:1" x14ac:dyDescent="0.2">
      <c r="A5420" s="3"/>
    </row>
    <row r="5421" spans="1:1" x14ac:dyDescent="0.2">
      <c r="A5421" s="3"/>
    </row>
    <row r="5422" spans="1:1" x14ac:dyDescent="0.2">
      <c r="A5422" s="3"/>
    </row>
    <row r="5423" spans="1:1" x14ac:dyDescent="0.2">
      <c r="A5423" s="3"/>
    </row>
    <row r="5424" spans="1:1" x14ac:dyDescent="0.2">
      <c r="A5424" s="3"/>
    </row>
    <row r="5425" spans="1:1" x14ac:dyDescent="0.2">
      <c r="A5425" s="3"/>
    </row>
    <row r="5426" spans="1:1" x14ac:dyDescent="0.2">
      <c r="A5426" s="3"/>
    </row>
    <row r="5427" spans="1:1" x14ac:dyDescent="0.2">
      <c r="A5427" s="3"/>
    </row>
    <row r="5428" spans="1:1" x14ac:dyDescent="0.2">
      <c r="A5428" s="3"/>
    </row>
    <row r="5429" spans="1:1" x14ac:dyDescent="0.2">
      <c r="A5429" s="3"/>
    </row>
    <row r="5430" spans="1:1" x14ac:dyDescent="0.2">
      <c r="A5430" s="3"/>
    </row>
    <row r="5431" spans="1:1" x14ac:dyDescent="0.2">
      <c r="A5431" s="3"/>
    </row>
    <row r="5432" spans="1:1" x14ac:dyDescent="0.2">
      <c r="A5432" s="3"/>
    </row>
    <row r="5433" spans="1:1" x14ac:dyDescent="0.2">
      <c r="A5433" s="3"/>
    </row>
    <row r="5434" spans="1:1" x14ac:dyDescent="0.2">
      <c r="A5434" s="3"/>
    </row>
    <row r="5435" spans="1:1" x14ac:dyDescent="0.2">
      <c r="A5435" s="3"/>
    </row>
    <row r="5436" spans="1:1" x14ac:dyDescent="0.2">
      <c r="A5436" s="3"/>
    </row>
    <row r="5437" spans="1:1" x14ac:dyDescent="0.2">
      <c r="A5437" s="3"/>
    </row>
    <row r="5438" spans="1:1" x14ac:dyDescent="0.2">
      <c r="A5438" s="3"/>
    </row>
    <row r="5439" spans="1:1" x14ac:dyDescent="0.2">
      <c r="A5439" s="3"/>
    </row>
    <row r="5440" spans="1:1" x14ac:dyDescent="0.2">
      <c r="A5440" s="3"/>
    </row>
    <row r="5441" spans="1:1" x14ac:dyDescent="0.2">
      <c r="A5441" s="3"/>
    </row>
    <row r="5442" spans="1:1" x14ac:dyDescent="0.2">
      <c r="A5442" s="3"/>
    </row>
    <row r="5443" spans="1:1" x14ac:dyDescent="0.2">
      <c r="A5443" s="3"/>
    </row>
    <row r="5444" spans="1:1" x14ac:dyDescent="0.2">
      <c r="A5444" s="3"/>
    </row>
    <row r="5445" spans="1:1" x14ac:dyDescent="0.2">
      <c r="A5445" s="3"/>
    </row>
    <row r="5446" spans="1:1" x14ac:dyDescent="0.2">
      <c r="A5446" s="3"/>
    </row>
    <row r="5447" spans="1:1" x14ac:dyDescent="0.2">
      <c r="A5447" s="3"/>
    </row>
    <row r="5448" spans="1:1" x14ac:dyDescent="0.2">
      <c r="A5448" s="3"/>
    </row>
    <row r="5449" spans="1:1" x14ac:dyDescent="0.2">
      <c r="A5449" s="3"/>
    </row>
    <row r="5450" spans="1:1" x14ac:dyDescent="0.2">
      <c r="A5450" s="3"/>
    </row>
    <row r="5451" spans="1:1" x14ac:dyDescent="0.2">
      <c r="A5451" s="3"/>
    </row>
    <row r="5452" spans="1:1" x14ac:dyDescent="0.2">
      <c r="A5452" s="3"/>
    </row>
    <row r="5453" spans="1:1" x14ac:dyDescent="0.2">
      <c r="A5453" s="3"/>
    </row>
    <row r="5454" spans="1:1" x14ac:dyDescent="0.2">
      <c r="A5454" s="3"/>
    </row>
    <row r="5455" spans="1:1" x14ac:dyDescent="0.2">
      <c r="A5455" s="3"/>
    </row>
    <row r="5456" spans="1:1" x14ac:dyDescent="0.2">
      <c r="A5456" s="3"/>
    </row>
    <row r="5457" spans="1:1" x14ac:dyDescent="0.2">
      <c r="A5457" s="3"/>
    </row>
    <row r="5458" spans="1:1" x14ac:dyDescent="0.2">
      <c r="A5458" s="3"/>
    </row>
    <row r="5459" spans="1:1" x14ac:dyDescent="0.2">
      <c r="A5459" s="3"/>
    </row>
    <row r="5460" spans="1:1" x14ac:dyDescent="0.2">
      <c r="A5460" s="3"/>
    </row>
    <row r="5461" spans="1:1" x14ac:dyDescent="0.2">
      <c r="A5461" s="3"/>
    </row>
    <row r="5462" spans="1:1" x14ac:dyDescent="0.2">
      <c r="A5462" s="3"/>
    </row>
    <row r="5463" spans="1:1" x14ac:dyDescent="0.2">
      <c r="A5463" s="3"/>
    </row>
    <row r="5464" spans="1:1" x14ac:dyDescent="0.2">
      <c r="A5464" s="3"/>
    </row>
    <row r="5465" spans="1:1" x14ac:dyDescent="0.2">
      <c r="A5465" s="3"/>
    </row>
    <row r="5466" spans="1:1" x14ac:dyDescent="0.2">
      <c r="A5466" s="3"/>
    </row>
    <row r="5467" spans="1:1" x14ac:dyDescent="0.2">
      <c r="A5467" s="3"/>
    </row>
    <row r="5468" spans="1:1" x14ac:dyDescent="0.2">
      <c r="A5468" s="3"/>
    </row>
    <row r="5469" spans="1:1" x14ac:dyDescent="0.2">
      <c r="A5469" s="3"/>
    </row>
    <row r="5470" spans="1:1" x14ac:dyDescent="0.2">
      <c r="A5470" s="3"/>
    </row>
    <row r="5471" spans="1:1" x14ac:dyDescent="0.2">
      <c r="A5471" s="3"/>
    </row>
    <row r="5472" spans="1:1" x14ac:dyDescent="0.2">
      <c r="A5472" s="3"/>
    </row>
    <row r="5473" spans="1:1" x14ac:dyDescent="0.2">
      <c r="A5473" s="3"/>
    </row>
    <row r="5474" spans="1:1" x14ac:dyDescent="0.2">
      <c r="A5474" s="3"/>
    </row>
    <row r="5475" spans="1:1" x14ac:dyDescent="0.2">
      <c r="A5475" s="3"/>
    </row>
    <row r="5476" spans="1:1" x14ac:dyDescent="0.2">
      <c r="A5476" s="3"/>
    </row>
    <row r="5477" spans="1:1" x14ac:dyDescent="0.2">
      <c r="A5477" s="3"/>
    </row>
    <row r="5478" spans="1:1" x14ac:dyDescent="0.2">
      <c r="A5478" s="3"/>
    </row>
    <row r="5479" spans="1:1" x14ac:dyDescent="0.2">
      <c r="A5479" s="3"/>
    </row>
    <row r="5480" spans="1:1" x14ac:dyDescent="0.2">
      <c r="A5480" s="3"/>
    </row>
    <row r="5481" spans="1:1" x14ac:dyDescent="0.2">
      <c r="A5481" s="3"/>
    </row>
    <row r="5482" spans="1:1" x14ac:dyDescent="0.2">
      <c r="A5482" s="3"/>
    </row>
    <row r="5483" spans="1:1" x14ac:dyDescent="0.2">
      <c r="A5483" s="3"/>
    </row>
    <row r="5484" spans="1:1" x14ac:dyDescent="0.2">
      <c r="A5484" s="3"/>
    </row>
    <row r="5485" spans="1:1" x14ac:dyDescent="0.2">
      <c r="A5485" s="3"/>
    </row>
    <row r="5486" spans="1:1" x14ac:dyDescent="0.2">
      <c r="A5486" s="3"/>
    </row>
    <row r="5487" spans="1:1" x14ac:dyDescent="0.2">
      <c r="A5487" s="3"/>
    </row>
    <row r="5488" spans="1:1" x14ac:dyDescent="0.2">
      <c r="A5488" s="3"/>
    </row>
    <row r="5489" spans="1:1" x14ac:dyDescent="0.2">
      <c r="A5489" s="3"/>
    </row>
    <row r="5490" spans="1:1" x14ac:dyDescent="0.2">
      <c r="A5490" s="3"/>
    </row>
    <row r="5491" spans="1:1" x14ac:dyDescent="0.2">
      <c r="A5491" s="3"/>
    </row>
    <row r="5492" spans="1:1" x14ac:dyDescent="0.2">
      <c r="A5492" s="3"/>
    </row>
    <row r="5493" spans="1:1" x14ac:dyDescent="0.2">
      <c r="A5493" s="3"/>
    </row>
    <row r="5494" spans="1:1" x14ac:dyDescent="0.2">
      <c r="A5494" s="3"/>
    </row>
    <row r="5495" spans="1:1" x14ac:dyDescent="0.2">
      <c r="A5495" s="3"/>
    </row>
    <row r="5496" spans="1:1" x14ac:dyDescent="0.2">
      <c r="A5496" s="3"/>
    </row>
    <row r="5497" spans="1:1" x14ac:dyDescent="0.2">
      <c r="A5497" s="3"/>
    </row>
    <row r="5498" spans="1:1" x14ac:dyDescent="0.2">
      <c r="A5498" s="3"/>
    </row>
    <row r="5499" spans="1:1" x14ac:dyDescent="0.2">
      <c r="A5499" s="3"/>
    </row>
    <row r="5500" spans="1:1" x14ac:dyDescent="0.2">
      <c r="A5500" s="3"/>
    </row>
    <row r="5501" spans="1:1" x14ac:dyDescent="0.2">
      <c r="A5501" s="3"/>
    </row>
    <row r="5502" spans="1:1" x14ac:dyDescent="0.2">
      <c r="A5502" s="3"/>
    </row>
    <row r="5503" spans="1:1" x14ac:dyDescent="0.2">
      <c r="A5503" s="3"/>
    </row>
    <row r="5504" spans="1:1" x14ac:dyDescent="0.2">
      <c r="A5504" s="3"/>
    </row>
    <row r="5505" spans="1:1" x14ac:dyDescent="0.2">
      <c r="A5505" s="3"/>
    </row>
    <row r="5506" spans="1:1" x14ac:dyDescent="0.2">
      <c r="A5506" s="3"/>
    </row>
    <row r="5507" spans="1:1" x14ac:dyDescent="0.2">
      <c r="A5507" s="3"/>
    </row>
    <row r="5508" spans="1:1" x14ac:dyDescent="0.2">
      <c r="A5508" s="3"/>
    </row>
    <row r="5509" spans="1:1" x14ac:dyDescent="0.2">
      <c r="A5509" s="3"/>
    </row>
    <row r="5510" spans="1:1" x14ac:dyDescent="0.2">
      <c r="A5510" s="3"/>
    </row>
    <row r="5511" spans="1:1" x14ac:dyDescent="0.2">
      <c r="A5511" s="3"/>
    </row>
    <row r="5512" spans="1:1" x14ac:dyDescent="0.2">
      <c r="A5512" s="3"/>
    </row>
    <row r="5513" spans="1:1" x14ac:dyDescent="0.2">
      <c r="A5513" s="3"/>
    </row>
    <row r="5514" spans="1:1" x14ac:dyDescent="0.2">
      <c r="A5514" s="3"/>
    </row>
    <row r="5515" spans="1:1" x14ac:dyDescent="0.2">
      <c r="A5515" s="3"/>
    </row>
    <row r="5516" spans="1:1" x14ac:dyDescent="0.2">
      <c r="A5516" s="3"/>
    </row>
    <row r="5517" spans="1:1" x14ac:dyDescent="0.2">
      <c r="A5517" s="3"/>
    </row>
    <row r="5518" spans="1:1" x14ac:dyDescent="0.2">
      <c r="A5518" s="3"/>
    </row>
    <row r="5519" spans="1:1" x14ac:dyDescent="0.2">
      <c r="A5519" s="3"/>
    </row>
    <row r="5520" spans="1:1" x14ac:dyDescent="0.2">
      <c r="A5520" s="3"/>
    </row>
    <row r="5521" spans="1:1" x14ac:dyDescent="0.2">
      <c r="A5521" s="3"/>
    </row>
    <row r="5522" spans="1:1" x14ac:dyDescent="0.2">
      <c r="A5522" s="3"/>
    </row>
    <row r="5523" spans="1:1" x14ac:dyDescent="0.2">
      <c r="A5523" s="3"/>
    </row>
    <row r="5524" spans="1:1" x14ac:dyDescent="0.2">
      <c r="A5524" s="3"/>
    </row>
    <row r="5525" spans="1:1" x14ac:dyDescent="0.2">
      <c r="A5525" s="3"/>
    </row>
    <row r="5526" spans="1:1" x14ac:dyDescent="0.2">
      <c r="A5526" s="3"/>
    </row>
    <row r="5527" spans="1:1" x14ac:dyDescent="0.2">
      <c r="A5527" s="3"/>
    </row>
    <row r="5528" spans="1:1" x14ac:dyDescent="0.2">
      <c r="A5528" s="3"/>
    </row>
    <row r="5529" spans="1:1" x14ac:dyDescent="0.2">
      <c r="A5529" s="3"/>
    </row>
    <row r="5530" spans="1:1" x14ac:dyDescent="0.2">
      <c r="A5530" s="3"/>
    </row>
    <row r="5531" spans="1:1" x14ac:dyDescent="0.2">
      <c r="A5531" s="3"/>
    </row>
    <row r="5532" spans="1:1" x14ac:dyDescent="0.2">
      <c r="A5532" s="3"/>
    </row>
    <row r="5533" spans="1:1" x14ac:dyDescent="0.2">
      <c r="A5533" s="3"/>
    </row>
    <row r="5534" spans="1:1" x14ac:dyDescent="0.2">
      <c r="A5534" s="3"/>
    </row>
    <row r="5535" spans="1:1" x14ac:dyDescent="0.2">
      <c r="A5535" s="3"/>
    </row>
    <row r="5536" spans="1:1" x14ac:dyDescent="0.2">
      <c r="A5536" s="3"/>
    </row>
    <row r="5537" spans="1:1" x14ac:dyDescent="0.2">
      <c r="A5537" s="3"/>
    </row>
    <row r="5538" spans="1:1" x14ac:dyDescent="0.2">
      <c r="A5538" s="3"/>
    </row>
    <row r="5539" spans="1:1" x14ac:dyDescent="0.2">
      <c r="A5539" s="3"/>
    </row>
    <row r="5540" spans="1:1" x14ac:dyDescent="0.2">
      <c r="A5540" s="3"/>
    </row>
    <row r="5541" spans="1:1" x14ac:dyDescent="0.2">
      <c r="A5541" s="3"/>
    </row>
    <row r="5542" spans="1:1" x14ac:dyDescent="0.2">
      <c r="A5542" s="3"/>
    </row>
    <row r="5543" spans="1:1" x14ac:dyDescent="0.2">
      <c r="A5543" s="3"/>
    </row>
    <row r="5544" spans="1:1" x14ac:dyDescent="0.2">
      <c r="A5544" s="3"/>
    </row>
    <row r="5545" spans="1:1" x14ac:dyDescent="0.2">
      <c r="A5545" s="3"/>
    </row>
    <row r="5546" spans="1:1" x14ac:dyDescent="0.2">
      <c r="A5546" s="3"/>
    </row>
    <row r="5547" spans="1:1" x14ac:dyDescent="0.2">
      <c r="A5547" s="3"/>
    </row>
    <row r="5548" spans="1:1" x14ac:dyDescent="0.2">
      <c r="A5548" s="3"/>
    </row>
    <row r="5549" spans="1:1" x14ac:dyDescent="0.2">
      <c r="A5549" s="3"/>
    </row>
    <row r="5550" spans="1:1" x14ac:dyDescent="0.2">
      <c r="A5550" s="3"/>
    </row>
    <row r="5551" spans="1:1" x14ac:dyDescent="0.2">
      <c r="A5551" s="3"/>
    </row>
    <row r="5552" spans="1:1" x14ac:dyDescent="0.2">
      <c r="A5552" s="3"/>
    </row>
    <row r="5553" spans="1:1" x14ac:dyDescent="0.2">
      <c r="A5553" s="3"/>
    </row>
    <row r="5554" spans="1:1" x14ac:dyDescent="0.2">
      <c r="A5554" s="3"/>
    </row>
    <row r="5555" spans="1:1" x14ac:dyDescent="0.2">
      <c r="A5555" s="3"/>
    </row>
    <row r="5556" spans="1:1" x14ac:dyDescent="0.2">
      <c r="A5556" s="3"/>
    </row>
    <row r="5557" spans="1:1" x14ac:dyDescent="0.2">
      <c r="A5557" s="3"/>
    </row>
    <row r="5558" spans="1:1" x14ac:dyDescent="0.2">
      <c r="A5558" s="3"/>
    </row>
    <row r="5559" spans="1:1" x14ac:dyDescent="0.2">
      <c r="A5559" s="3"/>
    </row>
    <row r="5560" spans="1:1" x14ac:dyDescent="0.2">
      <c r="A5560" s="3"/>
    </row>
    <row r="5561" spans="1:1" x14ac:dyDescent="0.2">
      <c r="A5561" s="3"/>
    </row>
    <row r="5562" spans="1:1" x14ac:dyDescent="0.2">
      <c r="A5562" s="3"/>
    </row>
    <row r="5563" spans="1:1" x14ac:dyDescent="0.2">
      <c r="A5563" s="3"/>
    </row>
    <row r="5564" spans="1:1" x14ac:dyDescent="0.2">
      <c r="A5564" s="3"/>
    </row>
    <row r="5565" spans="1:1" x14ac:dyDescent="0.2">
      <c r="A5565" s="3"/>
    </row>
    <row r="5566" spans="1:1" x14ac:dyDescent="0.2">
      <c r="A5566" s="3"/>
    </row>
    <row r="5567" spans="1:1" x14ac:dyDescent="0.2">
      <c r="A5567" s="3"/>
    </row>
    <row r="5568" spans="1:1" x14ac:dyDescent="0.2">
      <c r="A5568" s="3"/>
    </row>
    <row r="5569" spans="1:1" x14ac:dyDescent="0.2">
      <c r="A5569" s="3"/>
    </row>
    <row r="5570" spans="1:1" x14ac:dyDescent="0.2">
      <c r="A5570" s="3"/>
    </row>
    <row r="5571" spans="1:1" x14ac:dyDescent="0.2">
      <c r="A5571" s="3"/>
    </row>
    <row r="5572" spans="1:1" x14ac:dyDescent="0.2">
      <c r="A5572" s="3"/>
    </row>
    <row r="5573" spans="1:1" x14ac:dyDescent="0.2">
      <c r="A5573" s="3"/>
    </row>
    <row r="5574" spans="1:1" x14ac:dyDescent="0.2">
      <c r="A5574" s="3"/>
    </row>
    <row r="5575" spans="1:1" x14ac:dyDescent="0.2">
      <c r="A5575" s="3"/>
    </row>
    <row r="5576" spans="1:1" x14ac:dyDescent="0.2">
      <c r="A5576" s="3"/>
    </row>
    <row r="5577" spans="1:1" x14ac:dyDescent="0.2">
      <c r="A5577" s="3"/>
    </row>
    <row r="5578" spans="1:1" x14ac:dyDescent="0.2">
      <c r="A5578" s="3"/>
    </row>
    <row r="5579" spans="1:1" x14ac:dyDescent="0.2">
      <c r="A5579" s="3"/>
    </row>
    <row r="5580" spans="1:1" x14ac:dyDescent="0.2">
      <c r="A5580" s="3"/>
    </row>
    <row r="5581" spans="1:1" x14ac:dyDescent="0.2">
      <c r="A5581" s="3"/>
    </row>
    <row r="5582" spans="1:1" x14ac:dyDescent="0.2">
      <c r="A5582" s="3"/>
    </row>
    <row r="5583" spans="1:1" x14ac:dyDescent="0.2">
      <c r="A5583" s="3"/>
    </row>
    <row r="5584" spans="1:1" x14ac:dyDescent="0.2">
      <c r="A5584" s="3"/>
    </row>
    <row r="5585" spans="1:1" x14ac:dyDescent="0.2">
      <c r="A5585" s="3"/>
    </row>
    <row r="5586" spans="1:1" x14ac:dyDescent="0.2">
      <c r="A5586" s="3"/>
    </row>
    <row r="5587" spans="1:1" x14ac:dyDescent="0.2">
      <c r="A5587" s="3"/>
    </row>
    <row r="5588" spans="1:1" x14ac:dyDescent="0.2">
      <c r="A5588" s="3"/>
    </row>
    <row r="5589" spans="1:1" x14ac:dyDescent="0.2">
      <c r="A5589" s="3"/>
    </row>
    <row r="5590" spans="1:1" x14ac:dyDescent="0.2">
      <c r="A5590" s="3"/>
    </row>
    <row r="5591" spans="1:1" x14ac:dyDescent="0.2">
      <c r="A5591" s="3"/>
    </row>
    <row r="5592" spans="1:1" x14ac:dyDescent="0.2">
      <c r="A5592" s="3"/>
    </row>
    <row r="5593" spans="1:1" x14ac:dyDescent="0.2">
      <c r="A5593" s="3"/>
    </row>
    <row r="5594" spans="1:1" x14ac:dyDescent="0.2">
      <c r="A5594" s="3"/>
    </row>
    <row r="5595" spans="1:1" x14ac:dyDescent="0.2">
      <c r="A5595" s="3"/>
    </row>
    <row r="5596" spans="1:1" x14ac:dyDescent="0.2">
      <c r="A5596" s="3"/>
    </row>
    <row r="5597" spans="1:1" x14ac:dyDescent="0.2">
      <c r="A5597" s="3"/>
    </row>
    <row r="5598" spans="1:1" x14ac:dyDescent="0.2">
      <c r="A5598" s="3"/>
    </row>
    <row r="5599" spans="1:1" x14ac:dyDescent="0.2">
      <c r="A5599" s="3"/>
    </row>
    <row r="5600" spans="1:1" x14ac:dyDescent="0.2">
      <c r="A5600" s="3"/>
    </row>
    <row r="5601" spans="1:1" x14ac:dyDescent="0.2">
      <c r="A5601" s="3"/>
    </row>
    <row r="5602" spans="1:1" x14ac:dyDescent="0.2">
      <c r="A5602" s="3"/>
    </row>
    <row r="5603" spans="1:1" x14ac:dyDescent="0.2">
      <c r="A5603" s="3"/>
    </row>
    <row r="5604" spans="1:1" x14ac:dyDescent="0.2">
      <c r="A5604" s="3"/>
    </row>
    <row r="5605" spans="1:1" x14ac:dyDescent="0.2">
      <c r="A5605" s="3"/>
    </row>
    <row r="5606" spans="1:1" x14ac:dyDescent="0.2">
      <c r="A5606" s="3"/>
    </row>
    <row r="5607" spans="1:1" x14ac:dyDescent="0.2">
      <c r="A5607" s="3"/>
    </row>
    <row r="5608" spans="1:1" x14ac:dyDescent="0.2">
      <c r="A5608" s="3"/>
    </row>
    <row r="5609" spans="1:1" x14ac:dyDescent="0.2">
      <c r="A5609" s="3"/>
    </row>
    <row r="5610" spans="1:1" x14ac:dyDescent="0.2">
      <c r="A5610" s="3"/>
    </row>
    <row r="5611" spans="1:1" x14ac:dyDescent="0.2">
      <c r="A5611" s="3"/>
    </row>
    <row r="5612" spans="1:1" x14ac:dyDescent="0.2">
      <c r="A5612" s="3"/>
    </row>
    <row r="5613" spans="1:1" x14ac:dyDescent="0.2">
      <c r="A5613" s="3"/>
    </row>
    <row r="5614" spans="1:1" x14ac:dyDescent="0.2">
      <c r="A5614" s="3"/>
    </row>
    <row r="5615" spans="1:1" x14ac:dyDescent="0.2">
      <c r="A5615" s="3"/>
    </row>
    <row r="5616" spans="1:1" x14ac:dyDescent="0.2">
      <c r="A5616" s="3"/>
    </row>
    <row r="5617" spans="1:1" x14ac:dyDescent="0.2">
      <c r="A5617" s="3"/>
    </row>
    <row r="5618" spans="1:1" x14ac:dyDescent="0.2">
      <c r="A5618" s="3"/>
    </row>
    <row r="5619" spans="1:1" x14ac:dyDescent="0.2">
      <c r="A5619" s="3"/>
    </row>
    <row r="5620" spans="1:1" x14ac:dyDescent="0.2">
      <c r="A5620" s="3"/>
    </row>
    <row r="5621" spans="1:1" x14ac:dyDescent="0.2">
      <c r="A5621" s="3"/>
    </row>
    <row r="5622" spans="1:1" x14ac:dyDescent="0.2">
      <c r="A5622" s="3"/>
    </row>
    <row r="5623" spans="1:1" x14ac:dyDescent="0.2">
      <c r="A5623" s="3"/>
    </row>
    <row r="5624" spans="1:1" x14ac:dyDescent="0.2">
      <c r="A5624" s="3"/>
    </row>
    <row r="5625" spans="1:1" x14ac:dyDescent="0.2">
      <c r="A5625" s="3"/>
    </row>
    <row r="5626" spans="1:1" x14ac:dyDescent="0.2">
      <c r="A5626" s="3"/>
    </row>
    <row r="5627" spans="1:1" x14ac:dyDescent="0.2">
      <c r="A5627" s="3"/>
    </row>
    <row r="5628" spans="1:1" x14ac:dyDescent="0.2">
      <c r="A5628" s="3"/>
    </row>
    <row r="5629" spans="1:1" x14ac:dyDescent="0.2">
      <c r="A5629" s="3"/>
    </row>
    <row r="5630" spans="1:1" x14ac:dyDescent="0.2">
      <c r="A5630" s="3"/>
    </row>
    <row r="5631" spans="1:1" x14ac:dyDescent="0.2">
      <c r="A5631" s="3"/>
    </row>
    <row r="5632" spans="1:1" x14ac:dyDescent="0.2">
      <c r="A5632" s="3"/>
    </row>
    <row r="5633" spans="1:1" x14ac:dyDescent="0.2">
      <c r="A5633" s="3"/>
    </row>
    <row r="5634" spans="1:1" x14ac:dyDescent="0.2">
      <c r="A5634" s="3"/>
    </row>
    <row r="5635" spans="1:1" x14ac:dyDescent="0.2">
      <c r="A5635" s="3"/>
    </row>
    <row r="5636" spans="1:1" x14ac:dyDescent="0.2">
      <c r="A5636" s="3"/>
    </row>
    <row r="5637" spans="1:1" x14ac:dyDescent="0.2">
      <c r="A5637" s="3"/>
    </row>
    <row r="5638" spans="1:1" x14ac:dyDescent="0.2">
      <c r="A5638" s="3"/>
    </row>
    <row r="5639" spans="1:1" x14ac:dyDescent="0.2">
      <c r="A5639" s="3"/>
    </row>
    <row r="5640" spans="1:1" x14ac:dyDescent="0.2">
      <c r="A5640" s="3"/>
    </row>
    <row r="5641" spans="1:1" x14ac:dyDescent="0.2">
      <c r="A5641" s="3"/>
    </row>
    <row r="5642" spans="1:1" x14ac:dyDescent="0.2">
      <c r="A5642" s="3"/>
    </row>
    <row r="5643" spans="1:1" x14ac:dyDescent="0.2">
      <c r="A5643" s="3"/>
    </row>
    <row r="5644" spans="1:1" x14ac:dyDescent="0.2">
      <c r="A5644" s="3"/>
    </row>
    <row r="5645" spans="1:1" x14ac:dyDescent="0.2">
      <c r="A5645" s="3"/>
    </row>
    <row r="5646" spans="1:1" x14ac:dyDescent="0.2">
      <c r="A5646" s="3"/>
    </row>
    <row r="5647" spans="1:1" x14ac:dyDescent="0.2">
      <c r="A5647" s="3"/>
    </row>
    <row r="5648" spans="1:1" x14ac:dyDescent="0.2">
      <c r="A5648" s="3"/>
    </row>
    <row r="5649" spans="1:1" x14ac:dyDescent="0.2">
      <c r="A5649" s="3"/>
    </row>
    <row r="5650" spans="1:1" x14ac:dyDescent="0.2">
      <c r="A5650" s="3"/>
    </row>
    <row r="5651" spans="1:1" x14ac:dyDescent="0.2">
      <c r="A5651" s="3"/>
    </row>
    <row r="5652" spans="1:1" x14ac:dyDescent="0.2">
      <c r="A5652" s="3"/>
    </row>
    <row r="5653" spans="1:1" x14ac:dyDescent="0.2">
      <c r="A5653" s="3"/>
    </row>
    <row r="5654" spans="1:1" x14ac:dyDescent="0.2">
      <c r="A5654" s="3"/>
    </row>
    <row r="5655" spans="1:1" x14ac:dyDescent="0.2">
      <c r="A5655" s="3"/>
    </row>
    <row r="5656" spans="1:1" x14ac:dyDescent="0.2">
      <c r="A5656" s="3"/>
    </row>
    <row r="5657" spans="1:1" x14ac:dyDescent="0.2">
      <c r="A5657" s="3"/>
    </row>
    <row r="5658" spans="1:1" x14ac:dyDescent="0.2">
      <c r="A5658" s="3"/>
    </row>
    <row r="5659" spans="1:1" x14ac:dyDescent="0.2">
      <c r="A5659" s="3"/>
    </row>
    <row r="5660" spans="1:1" x14ac:dyDescent="0.2">
      <c r="A5660" s="3"/>
    </row>
    <row r="5661" spans="1:1" x14ac:dyDescent="0.2">
      <c r="A5661" s="3"/>
    </row>
    <row r="5662" spans="1:1" x14ac:dyDescent="0.2">
      <c r="A5662" s="3"/>
    </row>
    <row r="5663" spans="1:1" x14ac:dyDescent="0.2">
      <c r="A5663" s="3"/>
    </row>
    <row r="5664" spans="1:1" x14ac:dyDescent="0.2">
      <c r="A5664" s="3"/>
    </row>
    <row r="5665" spans="1:1" x14ac:dyDescent="0.2">
      <c r="A5665" s="3"/>
    </row>
    <row r="5666" spans="1:1" x14ac:dyDescent="0.2">
      <c r="A5666" s="3"/>
    </row>
    <row r="5667" spans="1:1" x14ac:dyDescent="0.2">
      <c r="A5667" s="3"/>
    </row>
    <row r="5668" spans="1:1" x14ac:dyDescent="0.2">
      <c r="A5668" s="3"/>
    </row>
    <row r="5669" spans="1:1" x14ac:dyDescent="0.2">
      <c r="A5669" s="3"/>
    </row>
    <row r="5670" spans="1:1" x14ac:dyDescent="0.2">
      <c r="A5670" s="3"/>
    </row>
    <row r="5671" spans="1:1" x14ac:dyDescent="0.2">
      <c r="A5671" s="3"/>
    </row>
    <row r="5672" spans="1:1" x14ac:dyDescent="0.2">
      <c r="A5672" s="3"/>
    </row>
    <row r="5673" spans="1:1" x14ac:dyDescent="0.2">
      <c r="A5673" s="3"/>
    </row>
    <row r="5674" spans="1:1" x14ac:dyDescent="0.2">
      <c r="A5674" s="3"/>
    </row>
    <row r="5675" spans="1:1" x14ac:dyDescent="0.2">
      <c r="A5675" s="3"/>
    </row>
    <row r="5676" spans="1:1" x14ac:dyDescent="0.2">
      <c r="A5676" s="3"/>
    </row>
    <row r="5677" spans="1:1" x14ac:dyDescent="0.2">
      <c r="A5677" s="3"/>
    </row>
    <row r="5678" spans="1:1" x14ac:dyDescent="0.2">
      <c r="A5678" s="3"/>
    </row>
    <row r="5679" spans="1:1" x14ac:dyDescent="0.2">
      <c r="A5679" s="3"/>
    </row>
    <row r="5680" spans="1:1" x14ac:dyDescent="0.2">
      <c r="A5680" s="3"/>
    </row>
    <row r="5681" spans="1:1" x14ac:dyDescent="0.2">
      <c r="A5681" s="3"/>
    </row>
    <row r="5682" spans="1:1" x14ac:dyDescent="0.2">
      <c r="A5682" s="3"/>
    </row>
    <row r="5683" spans="1:1" x14ac:dyDescent="0.2">
      <c r="A5683" s="3"/>
    </row>
    <row r="5684" spans="1:1" x14ac:dyDescent="0.2">
      <c r="A5684" s="3"/>
    </row>
    <row r="5685" spans="1:1" x14ac:dyDescent="0.2">
      <c r="A5685" s="3"/>
    </row>
    <row r="5686" spans="1:1" x14ac:dyDescent="0.2">
      <c r="A5686" s="3"/>
    </row>
    <row r="5687" spans="1:1" x14ac:dyDescent="0.2">
      <c r="A5687" s="3"/>
    </row>
    <row r="5688" spans="1:1" x14ac:dyDescent="0.2">
      <c r="A5688" s="3"/>
    </row>
    <row r="5689" spans="1:1" x14ac:dyDescent="0.2">
      <c r="A5689" s="3"/>
    </row>
    <row r="5690" spans="1:1" x14ac:dyDescent="0.2">
      <c r="A5690" s="3"/>
    </row>
    <row r="5691" spans="1:1" x14ac:dyDescent="0.2">
      <c r="A5691" s="3"/>
    </row>
    <row r="5692" spans="1:1" x14ac:dyDescent="0.2">
      <c r="A5692" s="3"/>
    </row>
    <row r="5693" spans="1:1" x14ac:dyDescent="0.2">
      <c r="A5693" s="3"/>
    </row>
    <row r="5694" spans="1:1" x14ac:dyDescent="0.2">
      <c r="A5694" s="3"/>
    </row>
    <row r="5695" spans="1:1" x14ac:dyDescent="0.2">
      <c r="A5695" s="3"/>
    </row>
    <row r="5696" spans="1:1" x14ac:dyDescent="0.2">
      <c r="A5696" s="3"/>
    </row>
    <row r="5697" spans="1:1" x14ac:dyDescent="0.2">
      <c r="A5697" s="3"/>
    </row>
    <row r="5698" spans="1:1" x14ac:dyDescent="0.2">
      <c r="A5698" s="3"/>
    </row>
    <row r="5699" spans="1:1" x14ac:dyDescent="0.2">
      <c r="A5699" s="3"/>
    </row>
    <row r="5700" spans="1:1" x14ac:dyDescent="0.2">
      <c r="A5700" s="3"/>
    </row>
    <row r="5701" spans="1:1" x14ac:dyDescent="0.2">
      <c r="A5701" s="3"/>
    </row>
    <row r="5702" spans="1:1" x14ac:dyDescent="0.2">
      <c r="A5702" s="3"/>
    </row>
    <row r="5703" spans="1:1" x14ac:dyDescent="0.2">
      <c r="A5703" s="3"/>
    </row>
    <row r="5704" spans="1:1" x14ac:dyDescent="0.2">
      <c r="A5704" s="3"/>
    </row>
    <row r="5705" spans="1:1" x14ac:dyDescent="0.2">
      <c r="A5705" s="3"/>
    </row>
    <row r="5706" spans="1:1" x14ac:dyDescent="0.2">
      <c r="A5706" s="3"/>
    </row>
    <row r="5707" spans="1:1" x14ac:dyDescent="0.2">
      <c r="A5707" s="3"/>
    </row>
    <row r="5708" spans="1:1" x14ac:dyDescent="0.2">
      <c r="A5708" s="3"/>
    </row>
    <row r="5709" spans="1:1" x14ac:dyDescent="0.2">
      <c r="A5709" s="3"/>
    </row>
    <row r="5710" spans="1:1" x14ac:dyDescent="0.2">
      <c r="A5710" s="3"/>
    </row>
    <row r="5711" spans="1:1" x14ac:dyDescent="0.2">
      <c r="A5711" s="3"/>
    </row>
    <row r="5712" spans="1:1" x14ac:dyDescent="0.2">
      <c r="A5712" s="3"/>
    </row>
    <row r="5713" spans="1:1" x14ac:dyDescent="0.2">
      <c r="A5713" s="3"/>
    </row>
    <row r="5714" spans="1:1" x14ac:dyDescent="0.2">
      <c r="A5714" s="3"/>
    </row>
    <row r="5715" spans="1:1" x14ac:dyDescent="0.2">
      <c r="A5715" s="3"/>
    </row>
    <row r="5716" spans="1:1" x14ac:dyDescent="0.2">
      <c r="A5716" s="3"/>
    </row>
    <row r="5717" spans="1:1" x14ac:dyDescent="0.2">
      <c r="A5717" s="3"/>
    </row>
    <row r="5718" spans="1:1" x14ac:dyDescent="0.2">
      <c r="A5718" s="3"/>
    </row>
    <row r="5719" spans="1:1" x14ac:dyDescent="0.2">
      <c r="A5719" s="3"/>
    </row>
    <row r="5720" spans="1:1" x14ac:dyDescent="0.2">
      <c r="A5720" s="3"/>
    </row>
    <row r="5721" spans="1:1" x14ac:dyDescent="0.2">
      <c r="A5721" s="3"/>
    </row>
    <row r="5722" spans="1:1" x14ac:dyDescent="0.2">
      <c r="A5722" s="3"/>
    </row>
    <row r="5723" spans="1:1" x14ac:dyDescent="0.2">
      <c r="A5723" s="3"/>
    </row>
    <row r="5724" spans="1:1" x14ac:dyDescent="0.2">
      <c r="A5724" s="3"/>
    </row>
    <row r="5725" spans="1:1" x14ac:dyDescent="0.2">
      <c r="A5725" s="3"/>
    </row>
    <row r="5726" spans="1:1" x14ac:dyDescent="0.2">
      <c r="A5726" s="3"/>
    </row>
    <row r="5727" spans="1:1" x14ac:dyDescent="0.2">
      <c r="A5727" s="3"/>
    </row>
    <row r="5728" spans="1:1" x14ac:dyDescent="0.2">
      <c r="A5728" s="3"/>
    </row>
    <row r="5729" spans="1:1" x14ac:dyDescent="0.2">
      <c r="A5729" s="3"/>
    </row>
    <row r="5730" spans="1:1" x14ac:dyDescent="0.2">
      <c r="A5730" s="3"/>
    </row>
    <row r="5731" spans="1:1" x14ac:dyDescent="0.2">
      <c r="A5731" s="3"/>
    </row>
    <row r="5732" spans="1:1" x14ac:dyDescent="0.2">
      <c r="A5732" s="3"/>
    </row>
    <row r="5733" spans="1:1" x14ac:dyDescent="0.2">
      <c r="A5733" s="3"/>
    </row>
    <row r="5734" spans="1:1" x14ac:dyDescent="0.2">
      <c r="A5734" s="3"/>
    </row>
    <row r="5735" spans="1:1" x14ac:dyDescent="0.2">
      <c r="A5735" s="3"/>
    </row>
    <row r="5736" spans="1:1" x14ac:dyDescent="0.2">
      <c r="A5736" s="3"/>
    </row>
    <row r="5737" spans="1:1" x14ac:dyDescent="0.2">
      <c r="A5737" s="3"/>
    </row>
    <row r="5738" spans="1:1" x14ac:dyDescent="0.2">
      <c r="A5738" s="3"/>
    </row>
    <row r="5739" spans="1:1" x14ac:dyDescent="0.2">
      <c r="A5739" s="3"/>
    </row>
    <row r="5740" spans="1:1" x14ac:dyDescent="0.2">
      <c r="A5740" s="3"/>
    </row>
    <row r="5741" spans="1:1" x14ac:dyDescent="0.2">
      <c r="A5741" s="3"/>
    </row>
    <row r="5742" spans="1:1" x14ac:dyDescent="0.2">
      <c r="A5742" s="3"/>
    </row>
    <row r="5743" spans="1:1" x14ac:dyDescent="0.2">
      <c r="A5743" s="3"/>
    </row>
    <row r="5744" spans="1:1" x14ac:dyDescent="0.2">
      <c r="A5744" s="3"/>
    </row>
    <row r="5745" spans="1:1" x14ac:dyDescent="0.2">
      <c r="A5745" s="3"/>
    </row>
    <row r="5746" spans="1:1" x14ac:dyDescent="0.2">
      <c r="A5746" s="3"/>
    </row>
    <row r="5747" spans="1:1" x14ac:dyDescent="0.2">
      <c r="A5747" s="3"/>
    </row>
    <row r="5748" spans="1:1" x14ac:dyDescent="0.2">
      <c r="A5748" s="3"/>
    </row>
    <row r="5749" spans="1:1" x14ac:dyDescent="0.2">
      <c r="A5749" s="3"/>
    </row>
    <row r="5750" spans="1:1" x14ac:dyDescent="0.2">
      <c r="A5750" s="3"/>
    </row>
    <row r="5751" spans="1:1" x14ac:dyDescent="0.2">
      <c r="A5751" s="3"/>
    </row>
    <row r="5752" spans="1:1" x14ac:dyDescent="0.2">
      <c r="A5752" s="3"/>
    </row>
    <row r="5753" spans="1:1" x14ac:dyDescent="0.2">
      <c r="A5753" s="3"/>
    </row>
    <row r="5754" spans="1:1" x14ac:dyDescent="0.2">
      <c r="A5754" s="3"/>
    </row>
    <row r="5755" spans="1:1" x14ac:dyDescent="0.2">
      <c r="A5755" s="3"/>
    </row>
    <row r="5756" spans="1:1" x14ac:dyDescent="0.2">
      <c r="A5756" s="3"/>
    </row>
    <row r="5757" spans="1:1" x14ac:dyDescent="0.2">
      <c r="A5757" s="3"/>
    </row>
    <row r="5758" spans="1:1" x14ac:dyDescent="0.2">
      <c r="A5758" s="3"/>
    </row>
    <row r="5759" spans="1:1" x14ac:dyDescent="0.2">
      <c r="A5759" s="3"/>
    </row>
    <row r="5760" spans="1:1" x14ac:dyDescent="0.2">
      <c r="A5760" s="3"/>
    </row>
    <row r="5761" spans="1:1" x14ac:dyDescent="0.2">
      <c r="A5761" s="3"/>
    </row>
    <row r="5762" spans="1:1" x14ac:dyDescent="0.2">
      <c r="A5762" s="3"/>
    </row>
    <row r="5763" spans="1:1" x14ac:dyDescent="0.2">
      <c r="A5763" s="3"/>
    </row>
    <row r="5764" spans="1:1" x14ac:dyDescent="0.2">
      <c r="A5764" s="3"/>
    </row>
    <row r="5765" spans="1:1" x14ac:dyDescent="0.2">
      <c r="A5765" s="3"/>
    </row>
    <row r="5766" spans="1:1" x14ac:dyDescent="0.2">
      <c r="A5766" s="3"/>
    </row>
    <row r="5767" spans="1:1" x14ac:dyDescent="0.2">
      <c r="A5767" s="3"/>
    </row>
    <row r="5768" spans="1:1" x14ac:dyDescent="0.2">
      <c r="A5768" s="3"/>
    </row>
    <row r="5769" spans="1:1" x14ac:dyDescent="0.2">
      <c r="A5769" s="3"/>
    </row>
    <row r="5770" spans="1:1" x14ac:dyDescent="0.2">
      <c r="A5770" s="3"/>
    </row>
    <row r="5771" spans="1:1" x14ac:dyDescent="0.2">
      <c r="A5771" s="3"/>
    </row>
    <row r="5772" spans="1:1" x14ac:dyDescent="0.2">
      <c r="A5772" s="3"/>
    </row>
    <row r="5773" spans="1:1" x14ac:dyDescent="0.2">
      <c r="A5773" s="3"/>
    </row>
    <row r="5774" spans="1:1" x14ac:dyDescent="0.2">
      <c r="A5774" s="3"/>
    </row>
    <row r="5775" spans="1:1" x14ac:dyDescent="0.2">
      <c r="A5775" s="3"/>
    </row>
    <row r="5776" spans="1:1" x14ac:dyDescent="0.2">
      <c r="A5776" s="3"/>
    </row>
    <row r="5777" spans="1:1" x14ac:dyDescent="0.2">
      <c r="A5777" s="3"/>
    </row>
    <row r="5778" spans="1:1" x14ac:dyDescent="0.2">
      <c r="A5778" s="3"/>
    </row>
    <row r="5779" spans="1:1" x14ac:dyDescent="0.2">
      <c r="A5779" s="3"/>
    </row>
    <row r="5780" spans="1:1" x14ac:dyDescent="0.2">
      <c r="A5780" s="3"/>
    </row>
    <row r="5781" spans="1:1" x14ac:dyDescent="0.2">
      <c r="A5781" s="3"/>
    </row>
    <row r="5782" spans="1:1" x14ac:dyDescent="0.2">
      <c r="A5782" s="3"/>
    </row>
    <row r="5783" spans="1:1" x14ac:dyDescent="0.2">
      <c r="A5783" s="3"/>
    </row>
    <row r="5784" spans="1:1" x14ac:dyDescent="0.2">
      <c r="A5784" s="3"/>
    </row>
    <row r="5785" spans="1:1" x14ac:dyDescent="0.2">
      <c r="A5785" s="3"/>
    </row>
    <row r="5786" spans="1:1" x14ac:dyDescent="0.2">
      <c r="A5786" s="3"/>
    </row>
    <row r="5787" spans="1:1" x14ac:dyDescent="0.2">
      <c r="A5787" s="3"/>
    </row>
    <row r="5788" spans="1:1" x14ac:dyDescent="0.2">
      <c r="A5788" s="3"/>
    </row>
    <row r="5789" spans="1:1" x14ac:dyDescent="0.2">
      <c r="A5789" s="3"/>
    </row>
    <row r="5790" spans="1:1" x14ac:dyDescent="0.2">
      <c r="A5790" s="3"/>
    </row>
    <row r="5791" spans="1:1" x14ac:dyDescent="0.2">
      <c r="A5791" s="3"/>
    </row>
    <row r="5792" spans="1:1" x14ac:dyDescent="0.2">
      <c r="A5792" s="3"/>
    </row>
    <row r="5793" spans="1:1" x14ac:dyDescent="0.2">
      <c r="A5793" s="3"/>
    </row>
    <row r="5794" spans="1:1" x14ac:dyDescent="0.2">
      <c r="A5794" s="3"/>
    </row>
    <row r="5795" spans="1:1" x14ac:dyDescent="0.2">
      <c r="A5795" s="3"/>
    </row>
    <row r="5796" spans="1:1" x14ac:dyDescent="0.2">
      <c r="A5796" s="3"/>
    </row>
    <row r="5797" spans="1:1" x14ac:dyDescent="0.2">
      <c r="A5797" s="3"/>
    </row>
    <row r="5798" spans="1:1" x14ac:dyDescent="0.2">
      <c r="A5798" s="3"/>
    </row>
    <row r="5799" spans="1:1" x14ac:dyDescent="0.2">
      <c r="A5799" s="3"/>
    </row>
    <row r="5800" spans="1:1" x14ac:dyDescent="0.2">
      <c r="A5800" s="3"/>
    </row>
    <row r="5801" spans="1:1" x14ac:dyDescent="0.2">
      <c r="A5801" s="3"/>
    </row>
    <row r="5802" spans="1:1" x14ac:dyDescent="0.2">
      <c r="A5802" s="3"/>
    </row>
    <row r="5803" spans="1:1" x14ac:dyDescent="0.2">
      <c r="A5803" s="3"/>
    </row>
    <row r="5804" spans="1:1" x14ac:dyDescent="0.2">
      <c r="A5804" s="3"/>
    </row>
    <row r="5805" spans="1:1" x14ac:dyDescent="0.2">
      <c r="A5805" s="3"/>
    </row>
    <row r="5806" spans="1:1" x14ac:dyDescent="0.2">
      <c r="A5806" s="3"/>
    </row>
    <row r="5807" spans="1:1" x14ac:dyDescent="0.2">
      <c r="A5807" s="3"/>
    </row>
    <row r="5808" spans="1:1" x14ac:dyDescent="0.2">
      <c r="A5808" s="3"/>
    </row>
    <row r="5809" spans="1:1" x14ac:dyDescent="0.2">
      <c r="A5809" s="3"/>
    </row>
    <row r="5810" spans="1:1" x14ac:dyDescent="0.2">
      <c r="A5810" s="3"/>
    </row>
    <row r="5811" spans="1:1" x14ac:dyDescent="0.2">
      <c r="A5811" s="3"/>
    </row>
    <row r="5812" spans="1:1" x14ac:dyDescent="0.2">
      <c r="A5812" s="3"/>
    </row>
    <row r="5813" spans="1:1" x14ac:dyDescent="0.2">
      <c r="A5813" s="3"/>
    </row>
    <row r="5814" spans="1:1" x14ac:dyDescent="0.2">
      <c r="A5814" s="3"/>
    </row>
    <row r="5815" spans="1:1" x14ac:dyDescent="0.2">
      <c r="A5815" s="3"/>
    </row>
    <row r="5816" spans="1:1" x14ac:dyDescent="0.2">
      <c r="A5816" s="3"/>
    </row>
    <row r="5817" spans="1:1" x14ac:dyDescent="0.2">
      <c r="A5817" s="3"/>
    </row>
    <row r="5818" spans="1:1" x14ac:dyDescent="0.2">
      <c r="A5818" s="3"/>
    </row>
    <row r="5819" spans="1:1" x14ac:dyDescent="0.2">
      <c r="A5819" s="3"/>
    </row>
    <row r="5820" spans="1:1" x14ac:dyDescent="0.2">
      <c r="A5820" s="3"/>
    </row>
    <row r="5821" spans="1:1" x14ac:dyDescent="0.2">
      <c r="A5821" s="3"/>
    </row>
    <row r="5822" spans="1:1" x14ac:dyDescent="0.2">
      <c r="A5822" s="3"/>
    </row>
    <row r="5823" spans="1:1" x14ac:dyDescent="0.2">
      <c r="A5823" s="3"/>
    </row>
    <row r="5824" spans="1:1" x14ac:dyDescent="0.2">
      <c r="A5824" s="3"/>
    </row>
    <row r="5825" spans="1:1" x14ac:dyDescent="0.2">
      <c r="A5825" s="3"/>
    </row>
    <row r="5826" spans="1:1" x14ac:dyDescent="0.2">
      <c r="A5826" s="3"/>
    </row>
    <row r="5827" spans="1:1" x14ac:dyDescent="0.2">
      <c r="A5827" s="3"/>
    </row>
    <row r="5828" spans="1:1" x14ac:dyDescent="0.2">
      <c r="A5828" s="3"/>
    </row>
    <row r="5829" spans="1:1" x14ac:dyDescent="0.2">
      <c r="A5829" s="3"/>
    </row>
    <row r="5830" spans="1:1" x14ac:dyDescent="0.2">
      <c r="A5830" s="3"/>
    </row>
    <row r="5831" spans="1:1" x14ac:dyDescent="0.2">
      <c r="A5831" s="3"/>
    </row>
    <row r="5832" spans="1:1" x14ac:dyDescent="0.2">
      <c r="A5832" s="3"/>
    </row>
    <row r="5833" spans="1:1" x14ac:dyDescent="0.2">
      <c r="A5833" s="3"/>
    </row>
    <row r="5834" spans="1:1" x14ac:dyDescent="0.2">
      <c r="A5834" s="3"/>
    </row>
    <row r="5835" spans="1:1" x14ac:dyDescent="0.2">
      <c r="A5835" s="3"/>
    </row>
    <row r="5836" spans="1:1" x14ac:dyDescent="0.2">
      <c r="A5836" s="3"/>
    </row>
    <row r="5837" spans="1:1" x14ac:dyDescent="0.2">
      <c r="A5837" s="3"/>
    </row>
    <row r="5838" spans="1:1" x14ac:dyDescent="0.2">
      <c r="A5838" s="3"/>
    </row>
    <row r="5839" spans="1:1" x14ac:dyDescent="0.2">
      <c r="A5839" s="3"/>
    </row>
    <row r="5840" spans="1:1" x14ac:dyDescent="0.2">
      <c r="A5840" s="3"/>
    </row>
    <row r="5841" spans="1:1" x14ac:dyDescent="0.2">
      <c r="A5841" s="3"/>
    </row>
    <row r="5842" spans="1:1" x14ac:dyDescent="0.2">
      <c r="A5842" s="3"/>
    </row>
    <row r="5843" spans="1:1" x14ac:dyDescent="0.2">
      <c r="A5843" s="3"/>
    </row>
    <row r="5844" spans="1:1" x14ac:dyDescent="0.2">
      <c r="A5844" s="3"/>
    </row>
    <row r="5845" spans="1:1" x14ac:dyDescent="0.2">
      <c r="A5845" s="3"/>
    </row>
    <row r="5846" spans="1:1" x14ac:dyDescent="0.2">
      <c r="A5846" s="3"/>
    </row>
    <row r="5847" spans="1:1" x14ac:dyDescent="0.2">
      <c r="A5847" s="3"/>
    </row>
    <row r="5848" spans="1:1" x14ac:dyDescent="0.2">
      <c r="A5848" s="3"/>
    </row>
    <row r="5849" spans="1:1" x14ac:dyDescent="0.2">
      <c r="A5849" s="3"/>
    </row>
    <row r="5850" spans="1:1" x14ac:dyDescent="0.2">
      <c r="A5850" s="3"/>
    </row>
    <row r="5851" spans="1:1" x14ac:dyDescent="0.2">
      <c r="A5851" s="3"/>
    </row>
    <row r="5852" spans="1:1" x14ac:dyDescent="0.2">
      <c r="A5852" s="3"/>
    </row>
    <row r="5853" spans="1:1" x14ac:dyDescent="0.2">
      <c r="A5853" s="3"/>
    </row>
    <row r="5854" spans="1:1" x14ac:dyDescent="0.2">
      <c r="A5854" s="3"/>
    </row>
    <row r="5855" spans="1:1" x14ac:dyDescent="0.2">
      <c r="A5855" s="3"/>
    </row>
    <row r="5856" spans="1:1" x14ac:dyDescent="0.2">
      <c r="A5856" s="3"/>
    </row>
    <row r="5857" spans="1:1" x14ac:dyDescent="0.2">
      <c r="A5857" s="3"/>
    </row>
    <row r="5858" spans="1:1" x14ac:dyDescent="0.2">
      <c r="A5858" s="3"/>
    </row>
    <row r="5859" spans="1:1" x14ac:dyDescent="0.2">
      <c r="A5859" s="3"/>
    </row>
    <row r="5860" spans="1:1" x14ac:dyDescent="0.2">
      <c r="A5860" s="3"/>
    </row>
    <row r="5861" spans="1:1" x14ac:dyDescent="0.2">
      <c r="A5861" s="3"/>
    </row>
    <row r="5862" spans="1:1" x14ac:dyDescent="0.2">
      <c r="A5862" s="3"/>
    </row>
    <row r="5863" spans="1:1" x14ac:dyDescent="0.2">
      <c r="A5863" s="3"/>
    </row>
    <row r="5864" spans="1:1" x14ac:dyDescent="0.2">
      <c r="A5864" s="3"/>
    </row>
    <row r="5865" spans="1:1" x14ac:dyDescent="0.2">
      <c r="A5865" s="3"/>
    </row>
    <row r="5866" spans="1:1" x14ac:dyDescent="0.2">
      <c r="A5866" s="3"/>
    </row>
    <row r="5867" spans="1:1" x14ac:dyDescent="0.2">
      <c r="A5867" s="3"/>
    </row>
    <row r="5868" spans="1:1" x14ac:dyDescent="0.2">
      <c r="A5868" s="3"/>
    </row>
    <row r="5869" spans="1:1" x14ac:dyDescent="0.2">
      <c r="A5869" s="3"/>
    </row>
    <row r="5870" spans="1:1" x14ac:dyDescent="0.2">
      <c r="A5870" s="3"/>
    </row>
    <row r="5871" spans="1:1" x14ac:dyDescent="0.2">
      <c r="A5871" s="3"/>
    </row>
    <row r="5872" spans="1:1" x14ac:dyDescent="0.2">
      <c r="A5872" s="3"/>
    </row>
    <row r="5873" spans="1:1" x14ac:dyDescent="0.2">
      <c r="A5873" s="3"/>
    </row>
    <row r="5874" spans="1:1" x14ac:dyDescent="0.2">
      <c r="A5874" s="3"/>
    </row>
    <row r="5875" spans="1:1" x14ac:dyDescent="0.2">
      <c r="A5875" s="3"/>
    </row>
    <row r="5876" spans="1:1" x14ac:dyDescent="0.2">
      <c r="A5876" s="3"/>
    </row>
    <row r="5877" spans="1:1" x14ac:dyDescent="0.2">
      <c r="A5877" s="3"/>
    </row>
    <row r="5878" spans="1:1" x14ac:dyDescent="0.2">
      <c r="A5878" s="3"/>
    </row>
    <row r="5879" spans="1:1" x14ac:dyDescent="0.2">
      <c r="A5879" s="3"/>
    </row>
    <row r="5880" spans="1:1" x14ac:dyDescent="0.2">
      <c r="A5880" s="3"/>
    </row>
    <row r="5881" spans="1:1" x14ac:dyDescent="0.2">
      <c r="A5881" s="3"/>
    </row>
    <row r="5882" spans="1:1" x14ac:dyDescent="0.2">
      <c r="A5882" s="3"/>
    </row>
    <row r="5883" spans="1:1" x14ac:dyDescent="0.2">
      <c r="A5883" s="3"/>
    </row>
    <row r="5884" spans="1:1" x14ac:dyDescent="0.2">
      <c r="A5884" s="3"/>
    </row>
    <row r="5885" spans="1:1" x14ac:dyDescent="0.2">
      <c r="A5885" s="3"/>
    </row>
    <row r="5886" spans="1:1" x14ac:dyDescent="0.2">
      <c r="A5886" s="3"/>
    </row>
    <row r="5887" spans="1:1" x14ac:dyDescent="0.2">
      <c r="A5887" s="3"/>
    </row>
    <row r="5888" spans="1:1" x14ac:dyDescent="0.2">
      <c r="A5888" s="3"/>
    </row>
    <row r="5889" spans="1:1" x14ac:dyDescent="0.2">
      <c r="A5889" s="3"/>
    </row>
    <row r="5890" spans="1:1" x14ac:dyDescent="0.2">
      <c r="A5890" s="3"/>
    </row>
    <row r="5891" spans="1:1" x14ac:dyDescent="0.2">
      <c r="A5891" s="3"/>
    </row>
    <row r="5892" spans="1:1" x14ac:dyDescent="0.2">
      <c r="A5892" s="3"/>
    </row>
    <row r="5893" spans="1:1" x14ac:dyDescent="0.2">
      <c r="A5893" s="3"/>
    </row>
    <row r="5894" spans="1:1" x14ac:dyDescent="0.2">
      <c r="A5894" s="3"/>
    </row>
    <row r="5895" spans="1:1" x14ac:dyDescent="0.2">
      <c r="A5895" s="3"/>
    </row>
    <row r="5896" spans="1:1" x14ac:dyDescent="0.2">
      <c r="A5896" s="3"/>
    </row>
    <row r="5897" spans="1:1" x14ac:dyDescent="0.2">
      <c r="A5897" s="3"/>
    </row>
    <row r="5898" spans="1:1" x14ac:dyDescent="0.2">
      <c r="A5898" s="3"/>
    </row>
    <row r="5899" spans="1:1" x14ac:dyDescent="0.2">
      <c r="A5899" s="3"/>
    </row>
    <row r="5900" spans="1:1" x14ac:dyDescent="0.2">
      <c r="A5900" s="3"/>
    </row>
    <row r="5901" spans="1:1" x14ac:dyDescent="0.2">
      <c r="A5901" s="3"/>
    </row>
    <row r="5902" spans="1:1" x14ac:dyDescent="0.2">
      <c r="A5902" s="3"/>
    </row>
    <row r="5903" spans="1:1" x14ac:dyDescent="0.2">
      <c r="A5903" s="3"/>
    </row>
    <row r="5904" spans="1:1" x14ac:dyDescent="0.2">
      <c r="A5904" s="3"/>
    </row>
    <row r="5905" spans="1:1" x14ac:dyDescent="0.2">
      <c r="A5905" s="3"/>
    </row>
    <row r="5906" spans="1:1" x14ac:dyDescent="0.2">
      <c r="A5906" s="3"/>
    </row>
    <row r="5907" spans="1:1" x14ac:dyDescent="0.2">
      <c r="A5907" s="3"/>
    </row>
    <row r="5908" spans="1:1" x14ac:dyDescent="0.2">
      <c r="A5908" s="3"/>
    </row>
    <row r="5909" spans="1:1" x14ac:dyDescent="0.2">
      <c r="A5909" s="3"/>
    </row>
    <row r="5910" spans="1:1" x14ac:dyDescent="0.2">
      <c r="A5910" s="3"/>
    </row>
    <row r="5911" spans="1:1" x14ac:dyDescent="0.2">
      <c r="A5911" s="3"/>
    </row>
    <row r="5912" spans="1:1" x14ac:dyDescent="0.2">
      <c r="A5912" s="3"/>
    </row>
    <row r="5913" spans="1:1" x14ac:dyDescent="0.2">
      <c r="A5913" s="3"/>
    </row>
    <row r="5914" spans="1:1" x14ac:dyDescent="0.2">
      <c r="A5914" s="3"/>
    </row>
    <row r="5915" spans="1:1" x14ac:dyDescent="0.2">
      <c r="A5915" s="3"/>
    </row>
    <row r="5916" spans="1:1" x14ac:dyDescent="0.2">
      <c r="A5916" s="3"/>
    </row>
    <row r="5917" spans="1:1" x14ac:dyDescent="0.2">
      <c r="A5917" s="3"/>
    </row>
    <row r="5918" spans="1:1" x14ac:dyDescent="0.2">
      <c r="A5918" s="3"/>
    </row>
    <row r="5919" spans="1:1" x14ac:dyDescent="0.2">
      <c r="A5919" s="3"/>
    </row>
    <row r="5920" spans="1:1" x14ac:dyDescent="0.2">
      <c r="A5920" s="3"/>
    </row>
    <row r="5921" spans="1:1" x14ac:dyDescent="0.2">
      <c r="A5921" s="3"/>
    </row>
    <row r="5922" spans="1:1" x14ac:dyDescent="0.2">
      <c r="A5922" s="3"/>
    </row>
    <row r="5923" spans="1:1" x14ac:dyDescent="0.2">
      <c r="A5923" s="3"/>
    </row>
    <row r="5924" spans="1:1" x14ac:dyDescent="0.2">
      <c r="A5924" s="3"/>
    </row>
    <row r="5925" spans="1:1" x14ac:dyDescent="0.2">
      <c r="A5925" s="3"/>
    </row>
    <row r="5926" spans="1:1" x14ac:dyDescent="0.2">
      <c r="A5926" s="3"/>
    </row>
    <row r="5927" spans="1:1" x14ac:dyDescent="0.2">
      <c r="A5927" s="3"/>
    </row>
    <row r="5928" spans="1:1" x14ac:dyDescent="0.2">
      <c r="A5928" s="3"/>
    </row>
    <row r="5929" spans="1:1" x14ac:dyDescent="0.2">
      <c r="A5929" s="3"/>
    </row>
    <row r="5930" spans="1:1" x14ac:dyDescent="0.2">
      <c r="A5930" s="3"/>
    </row>
    <row r="5931" spans="1:1" x14ac:dyDescent="0.2">
      <c r="A5931" s="3"/>
    </row>
    <row r="5932" spans="1:1" x14ac:dyDescent="0.2">
      <c r="A5932" s="3"/>
    </row>
    <row r="5933" spans="1:1" x14ac:dyDescent="0.2">
      <c r="A5933" s="3"/>
    </row>
    <row r="5934" spans="1:1" x14ac:dyDescent="0.2">
      <c r="A5934" s="3"/>
    </row>
    <row r="5935" spans="1:1" x14ac:dyDescent="0.2">
      <c r="A5935" s="3"/>
    </row>
    <row r="5936" spans="1:1" x14ac:dyDescent="0.2">
      <c r="A5936" s="3"/>
    </row>
    <row r="5937" spans="1:1" x14ac:dyDescent="0.2">
      <c r="A5937" s="3"/>
    </row>
    <row r="5938" spans="1:1" x14ac:dyDescent="0.2">
      <c r="A5938" s="3"/>
    </row>
    <row r="5939" spans="1:1" x14ac:dyDescent="0.2">
      <c r="A5939" s="3"/>
    </row>
    <row r="5940" spans="1:1" x14ac:dyDescent="0.2">
      <c r="A5940" s="3"/>
    </row>
    <row r="5941" spans="1:1" x14ac:dyDescent="0.2">
      <c r="A5941" s="3"/>
    </row>
    <row r="5942" spans="1:1" x14ac:dyDescent="0.2">
      <c r="A5942" s="3"/>
    </row>
    <row r="5943" spans="1:1" x14ac:dyDescent="0.2">
      <c r="A5943" s="3"/>
    </row>
    <row r="5944" spans="1:1" x14ac:dyDescent="0.2">
      <c r="A5944" s="3"/>
    </row>
    <row r="5945" spans="1:1" x14ac:dyDescent="0.2">
      <c r="A5945" s="3"/>
    </row>
    <row r="5946" spans="1:1" x14ac:dyDescent="0.2">
      <c r="A5946" s="3"/>
    </row>
    <row r="5947" spans="1:1" x14ac:dyDescent="0.2">
      <c r="A5947" s="3"/>
    </row>
    <row r="5948" spans="1:1" x14ac:dyDescent="0.2">
      <c r="A5948" s="3"/>
    </row>
    <row r="5949" spans="1:1" x14ac:dyDescent="0.2">
      <c r="A5949" s="3"/>
    </row>
    <row r="5950" spans="1:1" x14ac:dyDescent="0.2">
      <c r="A5950" s="3"/>
    </row>
    <row r="5951" spans="1:1" x14ac:dyDescent="0.2">
      <c r="A5951" s="3"/>
    </row>
    <row r="5952" spans="1:1" x14ac:dyDescent="0.2">
      <c r="A5952" s="3"/>
    </row>
    <row r="5953" spans="1:1" x14ac:dyDescent="0.2">
      <c r="A5953" s="3"/>
    </row>
    <row r="5954" spans="1:1" x14ac:dyDescent="0.2">
      <c r="A5954" s="3"/>
    </row>
    <row r="5955" spans="1:1" x14ac:dyDescent="0.2">
      <c r="A5955" s="3"/>
    </row>
    <row r="5956" spans="1:1" x14ac:dyDescent="0.2">
      <c r="A5956" s="3"/>
    </row>
    <row r="5957" spans="1:1" x14ac:dyDescent="0.2">
      <c r="A5957" s="3"/>
    </row>
    <row r="5958" spans="1:1" x14ac:dyDescent="0.2">
      <c r="A5958" s="3"/>
    </row>
    <row r="5959" spans="1:1" x14ac:dyDescent="0.2">
      <c r="A5959" s="3"/>
    </row>
    <row r="5960" spans="1:1" x14ac:dyDescent="0.2">
      <c r="A5960" s="3"/>
    </row>
    <row r="5961" spans="1:1" x14ac:dyDescent="0.2">
      <c r="A5961" s="3"/>
    </row>
    <row r="5962" spans="1:1" x14ac:dyDescent="0.2">
      <c r="A5962" s="3"/>
    </row>
    <row r="5963" spans="1:1" x14ac:dyDescent="0.2">
      <c r="A5963" s="3"/>
    </row>
    <row r="5964" spans="1:1" x14ac:dyDescent="0.2">
      <c r="A5964" s="3"/>
    </row>
    <row r="5965" spans="1:1" x14ac:dyDescent="0.2">
      <c r="A5965" s="3"/>
    </row>
    <row r="5966" spans="1:1" x14ac:dyDescent="0.2">
      <c r="A5966" s="3"/>
    </row>
    <row r="5967" spans="1:1" x14ac:dyDescent="0.2">
      <c r="A5967" s="3"/>
    </row>
    <row r="5968" spans="1:1" x14ac:dyDescent="0.2">
      <c r="A5968" s="3"/>
    </row>
    <row r="5969" spans="1:1" x14ac:dyDescent="0.2">
      <c r="A5969" s="3"/>
    </row>
    <row r="5970" spans="1:1" x14ac:dyDescent="0.2">
      <c r="A5970" s="3"/>
    </row>
    <row r="5971" spans="1:1" x14ac:dyDescent="0.2">
      <c r="A5971" s="3"/>
    </row>
    <row r="5972" spans="1:1" x14ac:dyDescent="0.2">
      <c r="A5972" s="3"/>
    </row>
    <row r="5973" spans="1:1" x14ac:dyDescent="0.2">
      <c r="A5973" s="3"/>
    </row>
    <row r="5974" spans="1:1" x14ac:dyDescent="0.2">
      <c r="A5974" s="3"/>
    </row>
    <row r="5975" spans="1:1" x14ac:dyDescent="0.2">
      <c r="A5975" s="3"/>
    </row>
    <row r="5976" spans="1:1" x14ac:dyDescent="0.2">
      <c r="A5976" s="3"/>
    </row>
    <row r="5977" spans="1:1" x14ac:dyDescent="0.2">
      <c r="A5977" s="3"/>
    </row>
    <row r="5978" spans="1:1" x14ac:dyDescent="0.2">
      <c r="A5978" s="3"/>
    </row>
    <row r="5979" spans="1:1" x14ac:dyDescent="0.2">
      <c r="A5979" s="3"/>
    </row>
    <row r="5980" spans="1:1" x14ac:dyDescent="0.2">
      <c r="A5980" s="3"/>
    </row>
    <row r="5981" spans="1:1" x14ac:dyDescent="0.2">
      <c r="A5981" s="3"/>
    </row>
    <row r="5982" spans="1:1" x14ac:dyDescent="0.2">
      <c r="A5982" s="3"/>
    </row>
    <row r="5983" spans="1:1" x14ac:dyDescent="0.2">
      <c r="A5983" s="3"/>
    </row>
    <row r="5984" spans="1:1" x14ac:dyDescent="0.2">
      <c r="A5984" s="3"/>
    </row>
    <row r="5985" spans="1:1" x14ac:dyDescent="0.2">
      <c r="A5985" s="3"/>
    </row>
    <row r="5986" spans="1:1" x14ac:dyDescent="0.2">
      <c r="A5986" s="3"/>
    </row>
    <row r="5987" spans="1:1" x14ac:dyDescent="0.2">
      <c r="A5987" s="3"/>
    </row>
    <row r="5988" spans="1:1" x14ac:dyDescent="0.2">
      <c r="A5988" s="3"/>
    </row>
    <row r="5989" spans="1:1" x14ac:dyDescent="0.2">
      <c r="A5989" s="3"/>
    </row>
    <row r="5990" spans="1:1" x14ac:dyDescent="0.2">
      <c r="A5990" s="3"/>
    </row>
    <row r="5991" spans="1:1" x14ac:dyDescent="0.2">
      <c r="A5991" s="3"/>
    </row>
    <row r="5992" spans="1:1" x14ac:dyDescent="0.2">
      <c r="A5992" s="3"/>
    </row>
    <row r="5993" spans="1:1" x14ac:dyDescent="0.2">
      <c r="A5993" s="3"/>
    </row>
    <row r="5994" spans="1:1" x14ac:dyDescent="0.2">
      <c r="A5994" s="3"/>
    </row>
    <row r="5995" spans="1:1" x14ac:dyDescent="0.2">
      <c r="A5995" s="3"/>
    </row>
    <row r="5996" spans="1:1" x14ac:dyDescent="0.2">
      <c r="A5996" s="3"/>
    </row>
    <row r="5997" spans="1:1" x14ac:dyDescent="0.2">
      <c r="A5997" s="3"/>
    </row>
    <row r="5998" spans="1:1" x14ac:dyDescent="0.2">
      <c r="A5998" s="3"/>
    </row>
    <row r="5999" spans="1:1" x14ac:dyDescent="0.2">
      <c r="A5999" s="3"/>
    </row>
    <row r="6000" spans="1:1" x14ac:dyDescent="0.2">
      <c r="A6000" s="3"/>
    </row>
    <row r="6001" spans="1:1" x14ac:dyDescent="0.2">
      <c r="A6001" s="3"/>
    </row>
    <row r="6002" spans="1:1" x14ac:dyDescent="0.2">
      <c r="A6002" s="3"/>
    </row>
    <row r="6003" spans="1:1" x14ac:dyDescent="0.2">
      <c r="A6003" s="3"/>
    </row>
    <row r="6004" spans="1:1" x14ac:dyDescent="0.2">
      <c r="A6004" s="3"/>
    </row>
    <row r="6005" spans="1:1" x14ac:dyDescent="0.2">
      <c r="A6005" s="3"/>
    </row>
    <row r="6006" spans="1:1" x14ac:dyDescent="0.2">
      <c r="A6006" s="3"/>
    </row>
    <row r="6007" spans="1:1" x14ac:dyDescent="0.2">
      <c r="A6007" s="3"/>
    </row>
    <row r="6008" spans="1:1" x14ac:dyDescent="0.2">
      <c r="A6008" s="3"/>
    </row>
    <row r="6009" spans="1:1" x14ac:dyDescent="0.2">
      <c r="A6009" s="3"/>
    </row>
    <row r="6010" spans="1:1" x14ac:dyDescent="0.2">
      <c r="A6010" s="3"/>
    </row>
    <row r="6011" spans="1:1" x14ac:dyDescent="0.2">
      <c r="A6011" s="3"/>
    </row>
    <row r="6012" spans="1:1" x14ac:dyDescent="0.2">
      <c r="A6012" s="3"/>
    </row>
    <row r="6013" spans="1:1" x14ac:dyDescent="0.2">
      <c r="A6013" s="3"/>
    </row>
    <row r="6014" spans="1:1" x14ac:dyDescent="0.2">
      <c r="A6014" s="3"/>
    </row>
    <row r="6015" spans="1:1" x14ac:dyDescent="0.2">
      <c r="A6015" s="3"/>
    </row>
    <row r="6016" spans="1:1" x14ac:dyDescent="0.2">
      <c r="A6016" s="3"/>
    </row>
    <row r="6017" spans="1:1" x14ac:dyDescent="0.2">
      <c r="A6017" s="3"/>
    </row>
    <row r="6018" spans="1:1" x14ac:dyDescent="0.2">
      <c r="A6018" s="3"/>
    </row>
    <row r="6019" spans="1:1" x14ac:dyDescent="0.2">
      <c r="A6019" s="3"/>
    </row>
    <row r="6020" spans="1:1" x14ac:dyDescent="0.2">
      <c r="A6020" s="3"/>
    </row>
    <row r="6021" spans="1:1" x14ac:dyDescent="0.2">
      <c r="A6021" s="3"/>
    </row>
    <row r="6022" spans="1:1" x14ac:dyDescent="0.2">
      <c r="A6022" s="3"/>
    </row>
    <row r="6023" spans="1:1" x14ac:dyDescent="0.2">
      <c r="A6023" s="3"/>
    </row>
    <row r="6024" spans="1:1" x14ac:dyDescent="0.2">
      <c r="A6024" s="3"/>
    </row>
    <row r="6025" spans="1:1" x14ac:dyDescent="0.2">
      <c r="A6025" s="3"/>
    </row>
    <row r="6026" spans="1:1" x14ac:dyDescent="0.2">
      <c r="A6026" s="3"/>
    </row>
    <row r="6027" spans="1:1" x14ac:dyDescent="0.2">
      <c r="A6027" s="3"/>
    </row>
    <row r="6028" spans="1:1" x14ac:dyDescent="0.2">
      <c r="A6028" s="3"/>
    </row>
    <row r="6029" spans="1:1" x14ac:dyDescent="0.2">
      <c r="A6029" s="3"/>
    </row>
    <row r="6030" spans="1:1" x14ac:dyDescent="0.2">
      <c r="A6030" s="3"/>
    </row>
    <row r="6031" spans="1:1" x14ac:dyDescent="0.2">
      <c r="A6031" s="3"/>
    </row>
    <row r="6032" spans="1:1" x14ac:dyDescent="0.2">
      <c r="A6032" s="3"/>
    </row>
    <row r="6033" spans="1:1" x14ac:dyDescent="0.2">
      <c r="A6033" s="3"/>
    </row>
    <row r="6034" spans="1:1" x14ac:dyDescent="0.2">
      <c r="A6034" s="3"/>
    </row>
    <row r="6035" spans="1:1" x14ac:dyDescent="0.2">
      <c r="A6035" s="3"/>
    </row>
    <row r="6036" spans="1:1" x14ac:dyDescent="0.2">
      <c r="A6036" s="3"/>
    </row>
    <row r="6037" spans="1:1" x14ac:dyDescent="0.2">
      <c r="A6037" s="3"/>
    </row>
    <row r="6038" spans="1:1" x14ac:dyDescent="0.2">
      <c r="A6038" s="3"/>
    </row>
    <row r="6039" spans="1:1" x14ac:dyDescent="0.2">
      <c r="A6039" s="3"/>
    </row>
    <row r="6040" spans="1:1" x14ac:dyDescent="0.2">
      <c r="A6040" s="3"/>
    </row>
    <row r="6041" spans="1:1" x14ac:dyDescent="0.2">
      <c r="A6041" s="3"/>
    </row>
    <row r="6042" spans="1:1" x14ac:dyDescent="0.2">
      <c r="A6042" s="3"/>
    </row>
    <row r="6043" spans="1:1" x14ac:dyDescent="0.2">
      <c r="A6043" s="3"/>
    </row>
    <row r="6044" spans="1:1" x14ac:dyDescent="0.2">
      <c r="A6044" s="3"/>
    </row>
    <row r="6045" spans="1:1" x14ac:dyDescent="0.2">
      <c r="A6045" s="3"/>
    </row>
    <row r="6046" spans="1:1" x14ac:dyDescent="0.2">
      <c r="A6046" s="3"/>
    </row>
    <row r="6047" spans="1:1" x14ac:dyDescent="0.2">
      <c r="A6047" s="3"/>
    </row>
    <row r="6048" spans="1:1" x14ac:dyDescent="0.2">
      <c r="A6048" s="3"/>
    </row>
    <row r="6049" spans="1:1" x14ac:dyDescent="0.2">
      <c r="A6049" s="3"/>
    </row>
    <row r="6050" spans="1:1" x14ac:dyDescent="0.2">
      <c r="A6050" s="3"/>
    </row>
    <row r="6051" spans="1:1" x14ac:dyDescent="0.2">
      <c r="A6051" s="3"/>
    </row>
    <row r="6052" spans="1:1" x14ac:dyDescent="0.2">
      <c r="A6052" s="3"/>
    </row>
    <row r="6053" spans="1:1" x14ac:dyDescent="0.2">
      <c r="A6053" s="3"/>
    </row>
    <row r="6054" spans="1:1" x14ac:dyDescent="0.2">
      <c r="A6054" s="3"/>
    </row>
    <row r="6055" spans="1:1" x14ac:dyDescent="0.2">
      <c r="A6055" s="3"/>
    </row>
    <row r="6056" spans="1:1" x14ac:dyDescent="0.2">
      <c r="A6056" s="3"/>
    </row>
    <row r="6057" spans="1:1" x14ac:dyDescent="0.2">
      <c r="A6057" s="3"/>
    </row>
    <row r="6058" spans="1:1" x14ac:dyDescent="0.2">
      <c r="A6058" s="3"/>
    </row>
    <row r="6059" spans="1:1" x14ac:dyDescent="0.2">
      <c r="A6059" s="3"/>
    </row>
    <row r="6060" spans="1:1" x14ac:dyDescent="0.2">
      <c r="A6060" s="3"/>
    </row>
    <row r="6061" spans="1:1" x14ac:dyDescent="0.2">
      <c r="A6061" s="3"/>
    </row>
    <row r="6062" spans="1:1" x14ac:dyDescent="0.2">
      <c r="A6062" s="3"/>
    </row>
    <row r="6063" spans="1:1" x14ac:dyDescent="0.2">
      <c r="A6063" s="3"/>
    </row>
    <row r="6064" spans="1:1" x14ac:dyDescent="0.2">
      <c r="A6064" s="3"/>
    </row>
    <row r="6065" spans="1:1" x14ac:dyDescent="0.2">
      <c r="A6065" s="3"/>
    </row>
    <row r="6066" spans="1:1" x14ac:dyDescent="0.2">
      <c r="A6066" s="3"/>
    </row>
    <row r="6067" spans="1:1" x14ac:dyDescent="0.2">
      <c r="A6067" s="3"/>
    </row>
    <row r="6068" spans="1:1" x14ac:dyDescent="0.2">
      <c r="A6068" s="3"/>
    </row>
    <row r="6069" spans="1:1" x14ac:dyDescent="0.2">
      <c r="A6069" s="3"/>
    </row>
    <row r="6070" spans="1:1" x14ac:dyDescent="0.2">
      <c r="A6070" s="3"/>
    </row>
    <row r="6071" spans="1:1" x14ac:dyDescent="0.2">
      <c r="A6071" s="3"/>
    </row>
    <row r="6072" spans="1:1" x14ac:dyDescent="0.2">
      <c r="A6072" s="3"/>
    </row>
    <row r="6073" spans="1:1" x14ac:dyDescent="0.2">
      <c r="A6073" s="3"/>
    </row>
    <row r="6074" spans="1:1" x14ac:dyDescent="0.2">
      <c r="A6074" s="3"/>
    </row>
    <row r="6075" spans="1:1" x14ac:dyDescent="0.2">
      <c r="A6075" s="3"/>
    </row>
    <row r="6076" spans="1:1" x14ac:dyDescent="0.2">
      <c r="A6076" s="3"/>
    </row>
    <row r="6077" spans="1:1" x14ac:dyDescent="0.2">
      <c r="A6077" s="3"/>
    </row>
    <row r="6078" spans="1:1" x14ac:dyDescent="0.2">
      <c r="A6078" s="3"/>
    </row>
    <row r="6079" spans="1:1" x14ac:dyDescent="0.2">
      <c r="A6079" s="3"/>
    </row>
    <row r="6080" spans="1:1" x14ac:dyDescent="0.2">
      <c r="A6080" s="3"/>
    </row>
    <row r="6081" spans="1:1" x14ac:dyDescent="0.2">
      <c r="A6081" s="3"/>
    </row>
    <row r="6082" spans="1:1" x14ac:dyDescent="0.2">
      <c r="A6082" s="3"/>
    </row>
    <row r="6083" spans="1:1" x14ac:dyDescent="0.2">
      <c r="A6083" s="3"/>
    </row>
    <row r="6084" spans="1:1" x14ac:dyDescent="0.2">
      <c r="A6084" s="3"/>
    </row>
    <row r="6085" spans="1:1" x14ac:dyDescent="0.2">
      <c r="A6085" s="3"/>
    </row>
    <row r="6086" spans="1:1" x14ac:dyDescent="0.2">
      <c r="A6086" s="3"/>
    </row>
    <row r="6087" spans="1:1" x14ac:dyDescent="0.2">
      <c r="A6087" s="3"/>
    </row>
    <row r="6088" spans="1:1" x14ac:dyDescent="0.2">
      <c r="A6088" s="3"/>
    </row>
    <row r="6089" spans="1:1" x14ac:dyDescent="0.2">
      <c r="A6089" s="3"/>
    </row>
    <row r="6090" spans="1:1" x14ac:dyDescent="0.2">
      <c r="A6090" s="3"/>
    </row>
    <row r="6091" spans="1:1" x14ac:dyDescent="0.2">
      <c r="A6091" s="3"/>
    </row>
    <row r="6092" spans="1:1" x14ac:dyDescent="0.2">
      <c r="A6092" s="3"/>
    </row>
    <row r="6093" spans="1:1" x14ac:dyDescent="0.2">
      <c r="A6093" s="3"/>
    </row>
    <row r="6094" spans="1:1" x14ac:dyDescent="0.2">
      <c r="A6094" s="3"/>
    </row>
    <row r="6095" spans="1:1" x14ac:dyDescent="0.2">
      <c r="A6095" s="3"/>
    </row>
    <row r="6096" spans="1:1" x14ac:dyDescent="0.2">
      <c r="A6096" s="3"/>
    </row>
    <row r="6097" spans="1:1" x14ac:dyDescent="0.2">
      <c r="A6097" s="3"/>
    </row>
    <row r="6098" spans="1:1" x14ac:dyDescent="0.2">
      <c r="A6098" s="3"/>
    </row>
    <row r="6099" spans="1:1" x14ac:dyDescent="0.2">
      <c r="A6099" s="3"/>
    </row>
    <row r="6100" spans="1:1" x14ac:dyDescent="0.2">
      <c r="A6100" s="3"/>
    </row>
    <row r="6101" spans="1:1" x14ac:dyDescent="0.2">
      <c r="A6101" s="3"/>
    </row>
    <row r="6102" spans="1:1" x14ac:dyDescent="0.2">
      <c r="A6102" s="3"/>
    </row>
    <row r="6103" spans="1:1" x14ac:dyDescent="0.2">
      <c r="A6103" s="3"/>
    </row>
    <row r="6104" spans="1:1" x14ac:dyDescent="0.2">
      <c r="A6104" s="3"/>
    </row>
    <row r="6105" spans="1:1" x14ac:dyDescent="0.2">
      <c r="A6105" s="3"/>
    </row>
    <row r="6106" spans="1:1" x14ac:dyDescent="0.2">
      <c r="A6106" s="3"/>
    </row>
    <row r="6107" spans="1:1" x14ac:dyDescent="0.2">
      <c r="A6107" s="3"/>
    </row>
    <row r="6108" spans="1:1" x14ac:dyDescent="0.2">
      <c r="A6108" s="3"/>
    </row>
    <row r="6109" spans="1:1" x14ac:dyDescent="0.2">
      <c r="A6109" s="3"/>
    </row>
    <row r="6110" spans="1:1" x14ac:dyDescent="0.2">
      <c r="A6110" s="3"/>
    </row>
    <row r="6111" spans="1:1" x14ac:dyDescent="0.2">
      <c r="A6111" s="3"/>
    </row>
    <row r="6112" spans="1:1" x14ac:dyDescent="0.2">
      <c r="A6112" s="3"/>
    </row>
    <row r="6113" spans="1:1" x14ac:dyDescent="0.2">
      <c r="A6113" s="3"/>
    </row>
    <row r="6114" spans="1:1" x14ac:dyDescent="0.2">
      <c r="A6114" s="3"/>
    </row>
    <row r="6115" spans="1:1" x14ac:dyDescent="0.2">
      <c r="A6115" s="3"/>
    </row>
    <row r="6116" spans="1:1" x14ac:dyDescent="0.2">
      <c r="A6116" s="3"/>
    </row>
    <row r="6117" spans="1:1" x14ac:dyDescent="0.2">
      <c r="A6117" s="3"/>
    </row>
    <row r="6118" spans="1:1" x14ac:dyDescent="0.2">
      <c r="A6118" s="3"/>
    </row>
    <row r="6119" spans="1:1" x14ac:dyDescent="0.2">
      <c r="A6119" s="3"/>
    </row>
    <row r="6120" spans="1:1" x14ac:dyDescent="0.2">
      <c r="A6120" s="3"/>
    </row>
    <row r="6121" spans="1:1" x14ac:dyDescent="0.2">
      <c r="A6121" s="3"/>
    </row>
    <row r="6122" spans="1:1" x14ac:dyDescent="0.2">
      <c r="A6122" s="3"/>
    </row>
    <row r="6123" spans="1:1" x14ac:dyDescent="0.2">
      <c r="A6123" s="3"/>
    </row>
    <row r="6124" spans="1:1" x14ac:dyDescent="0.2">
      <c r="A6124" s="3"/>
    </row>
    <row r="6125" spans="1:1" x14ac:dyDescent="0.2">
      <c r="A6125" s="3"/>
    </row>
    <row r="6126" spans="1:1" x14ac:dyDescent="0.2">
      <c r="A6126" s="3"/>
    </row>
    <row r="6127" spans="1:1" x14ac:dyDescent="0.2">
      <c r="A6127" s="3"/>
    </row>
    <row r="6128" spans="1:1" x14ac:dyDescent="0.2">
      <c r="A6128" s="3"/>
    </row>
    <row r="6129" spans="1:1" x14ac:dyDescent="0.2">
      <c r="A6129" s="3"/>
    </row>
    <row r="6130" spans="1:1" x14ac:dyDescent="0.2">
      <c r="A6130" s="3"/>
    </row>
    <row r="6131" spans="1:1" x14ac:dyDescent="0.2">
      <c r="A6131" s="3"/>
    </row>
    <row r="6132" spans="1:1" x14ac:dyDescent="0.2">
      <c r="A6132" s="3"/>
    </row>
    <row r="6133" spans="1:1" x14ac:dyDescent="0.2">
      <c r="A6133" s="3"/>
    </row>
    <row r="6134" spans="1:1" x14ac:dyDescent="0.2">
      <c r="A6134" s="3"/>
    </row>
    <row r="6135" spans="1:1" x14ac:dyDescent="0.2">
      <c r="A6135" s="3"/>
    </row>
    <row r="6136" spans="1:1" x14ac:dyDescent="0.2">
      <c r="A6136" s="3"/>
    </row>
    <row r="6137" spans="1:1" x14ac:dyDescent="0.2">
      <c r="A6137" s="3"/>
    </row>
    <row r="6138" spans="1:1" x14ac:dyDescent="0.2">
      <c r="A6138" s="3"/>
    </row>
    <row r="6139" spans="1:1" x14ac:dyDescent="0.2">
      <c r="A6139" s="3"/>
    </row>
    <row r="6140" spans="1:1" x14ac:dyDescent="0.2">
      <c r="A6140" s="3"/>
    </row>
    <row r="6141" spans="1:1" x14ac:dyDescent="0.2">
      <c r="A6141" s="3"/>
    </row>
    <row r="6142" spans="1:1" x14ac:dyDescent="0.2">
      <c r="A6142" s="3"/>
    </row>
    <row r="6143" spans="1:1" x14ac:dyDescent="0.2">
      <c r="A6143" s="3"/>
    </row>
    <row r="6144" spans="1:1" x14ac:dyDescent="0.2">
      <c r="A6144" s="3"/>
    </row>
    <row r="6145" spans="1:1" x14ac:dyDescent="0.2">
      <c r="A6145" s="3"/>
    </row>
    <row r="6146" spans="1:1" x14ac:dyDescent="0.2">
      <c r="A6146" s="3"/>
    </row>
    <row r="6147" spans="1:1" x14ac:dyDescent="0.2">
      <c r="A6147" s="3"/>
    </row>
    <row r="6148" spans="1:1" x14ac:dyDescent="0.2">
      <c r="A6148" s="3"/>
    </row>
    <row r="6149" spans="1:1" x14ac:dyDescent="0.2">
      <c r="A6149" s="3"/>
    </row>
    <row r="6150" spans="1:1" x14ac:dyDescent="0.2">
      <c r="A6150" s="3"/>
    </row>
    <row r="6151" spans="1:1" x14ac:dyDescent="0.2">
      <c r="A6151" s="3"/>
    </row>
    <row r="6152" spans="1:1" x14ac:dyDescent="0.2">
      <c r="A6152" s="3"/>
    </row>
    <row r="6153" spans="1:1" x14ac:dyDescent="0.2">
      <c r="A6153" s="3"/>
    </row>
    <row r="6154" spans="1:1" x14ac:dyDescent="0.2">
      <c r="A6154" s="3"/>
    </row>
    <row r="6155" spans="1:1" x14ac:dyDescent="0.2">
      <c r="A6155" s="3"/>
    </row>
    <row r="6156" spans="1:1" x14ac:dyDescent="0.2">
      <c r="A6156" s="3"/>
    </row>
    <row r="6157" spans="1:1" x14ac:dyDescent="0.2">
      <c r="A6157" s="3"/>
    </row>
    <row r="6158" spans="1:1" x14ac:dyDescent="0.2">
      <c r="A6158" s="3"/>
    </row>
    <row r="6159" spans="1:1" x14ac:dyDescent="0.2">
      <c r="A6159" s="3"/>
    </row>
    <row r="6160" spans="1:1" x14ac:dyDescent="0.2">
      <c r="A6160" s="3"/>
    </row>
    <row r="6161" spans="1:1" x14ac:dyDescent="0.2">
      <c r="A6161" s="3"/>
    </row>
    <row r="6162" spans="1:1" x14ac:dyDescent="0.2">
      <c r="A6162" s="3"/>
    </row>
    <row r="6163" spans="1:1" x14ac:dyDescent="0.2">
      <c r="A6163" s="3"/>
    </row>
    <row r="6164" spans="1:1" x14ac:dyDescent="0.2">
      <c r="A6164" s="3"/>
    </row>
    <row r="6165" spans="1:1" x14ac:dyDescent="0.2">
      <c r="A6165" s="3"/>
    </row>
    <row r="6166" spans="1:1" x14ac:dyDescent="0.2">
      <c r="A6166" s="3"/>
    </row>
    <row r="6167" spans="1:1" x14ac:dyDescent="0.2">
      <c r="A6167" s="3"/>
    </row>
    <row r="6168" spans="1:1" x14ac:dyDescent="0.2">
      <c r="A6168" s="3"/>
    </row>
    <row r="6169" spans="1:1" x14ac:dyDescent="0.2">
      <c r="A6169" s="3"/>
    </row>
    <row r="6170" spans="1:1" x14ac:dyDescent="0.2">
      <c r="A6170" s="3"/>
    </row>
    <row r="6171" spans="1:1" x14ac:dyDescent="0.2">
      <c r="A6171" s="3"/>
    </row>
    <row r="6172" spans="1:1" x14ac:dyDescent="0.2">
      <c r="A6172" s="3"/>
    </row>
    <row r="6173" spans="1:1" x14ac:dyDescent="0.2">
      <c r="A6173" s="3"/>
    </row>
    <row r="6174" spans="1:1" x14ac:dyDescent="0.2">
      <c r="A6174" s="3"/>
    </row>
    <row r="6175" spans="1:1" x14ac:dyDescent="0.2">
      <c r="A6175" s="3"/>
    </row>
    <row r="6176" spans="1:1" x14ac:dyDescent="0.2">
      <c r="A6176" s="3"/>
    </row>
    <row r="6177" spans="1:1" x14ac:dyDescent="0.2">
      <c r="A6177" s="3"/>
    </row>
    <row r="6178" spans="1:1" x14ac:dyDescent="0.2">
      <c r="A6178" s="3"/>
    </row>
    <row r="6179" spans="1:1" x14ac:dyDescent="0.2">
      <c r="A6179" s="3"/>
    </row>
    <row r="6180" spans="1:1" x14ac:dyDescent="0.2">
      <c r="A6180" s="3"/>
    </row>
    <row r="6181" spans="1:1" x14ac:dyDescent="0.2">
      <c r="A6181" s="3"/>
    </row>
    <row r="6182" spans="1:1" x14ac:dyDescent="0.2">
      <c r="A6182" s="3"/>
    </row>
    <row r="6183" spans="1:1" x14ac:dyDescent="0.2">
      <c r="A6183" s="3"/>
    </row>
    <row r="6184" spans="1:1" x14ac:dyDescent="0.2">
      <c r="A6184" s="3"/>
    </row>
    <row r="6185" spans="1:1" x14ac:dyDescent="0.2">
      <c r="A6185" s="3"/>
    </row>
    <row r="6186" spans="1:1" x14ac:dyDescent="0.2">
      <c r="A6186" s="3"/>
    </row>
    <row r="6187" spans="1:1" x14ac:dyDescent="0.2">
      <c r="A6187" s="3"/>
    </row>
    <row r="6188" spans="1:1" x14ac:dyDescent="0.2">
      <c r="A6188" s="3"/>
    </row>
    <row r="6189" spans="1:1" x14ac:dyDescent="0.2">
      <c r="A6189" s="3"/>
    </row>
    <row r="6190" spans="1:1" x14ac:dyDescent="0.2">
      <c r="A6190" s="3"/>
    </row>
    <row r="6191" spans="1:1" x14ac:dyDescent="0.2">
      <c r="A6191" s="3"/>
    </row>
    <row r="6192" spans="1:1" x14ac:dyDescent="0.2">
      <c r="A6192" s="3"/>
    </row>
    <row r="6193" spans="1:1" x14ac:dyDescent="0.2">
      <c r="A6193" s="3"/>
    </row>
    <row r="6194" spans="1:1" x14ac:dyDescent="0.2">
      <c r="A6194" s="3"/>
    </row>
    <row r="6195" spans="1:1" x14ac:dyDescent="0.2">
      <c r="A6195" s="3"/>
    </row>
    <row r="6196" spans="1:1" x14ac:dyDescent="0.2">
      <c r="A6196" s="3"/>
    </row>
    <row r="6197" spans="1:1" x14ac:dyDescent="0.2">
      <c r="A6197" s="3"/>
    </row>
    <row r="6198" spans="1:1" x14ac:dyDescent="0.2">
      <c r="A6198" s="3"/>
    </row>
    <row r="6199" spans="1:1" x14ac:dyDescent="0.2">
      <c r="A6199" s="3"/>
    </row>
    <row r="6200" spans="1:1" x14ac:dyDescent="0.2">
      <c r="A6200" s="3"/>
    </row>
    <row r="6201" spans="1:1" x14ac:dyDescent="0.2">
      <c r="A6201" s="3"/>
    </row>
    <row r="6202" spans="1:1" x14ac:dyDescent="0.2">
      <c r="A6202" s="3"/>
    </row>
    <row r="6203" spans="1:1" x14ac:dyDescent="0.2">
      <c r="A6203" s="3"/>
    </row>
    <row r="6204" spans="1:1" x14ac:dyDescent="0.2">
      <c r="A6204" s="3"/>
    </row>
    <row r="6205" spans="1:1" x14ac:dyDescent="0.2">
      <c r="A6205" s="3"/>
    </row>
    <row r="6206" spans="1:1" x14ac:dyDescent="0.2">
      <c r="A6206" s="3"/>
    </row>
    <row r="6207" spans="1:1" x14ac:dyDescent="0.2">
      <c r="A6207" s="3"/>
    </row>
    <row r="6208" spans="1:1" x14ac:dyDescent="0.2">
      <c r="A6208" s="3"/>
    </row>
    <row r="6209" spans="1:1" x14ac:dyDescent="0.2">
      <c r="A6209" s="3"/>
    </row>
    <row r="6210" spans="1:1" x14ac:dyDescent="0.2">
      <c r="A6210" s="3"/>
    </row>
    <row r="6211" spans="1:1" x14ac:dyDescent="0.2">
      <c r="A6211" s="3"/>
    </row>
    <row r="6212" spans="1:1" x14ac:dyDescent="0.2">
      <c r="A6212" s="3"/>
    </row>
    <row r="6213" spans="1:1" x14ac:dyDescent="0.2">
      <c r="A6213" s="3"/>
    </row>
    <row r="6214" spans="1:1" x14ac:dyDescent="0.2">
      <c r="A6214" s="3"/>
    </row>
    <row r="6215" spans="1:1" x14ac:dyDescent="0.2">
      <c r="A6215" s="3"/>
    </row>
    <row r="6216" spans="1:1" x14ac:dyDescent="0.2">
      <c r="A6216" s="3"/>
    </row>
    <row r="6217" spans="1:1" x14ac:dyDescent="0.2">
      <c r="A6217" s="3"/>
    </row>
    <row r="6218" spans="1:1" x14ac:dyDescent="0.2">
      <c r="A6218" s="3"/>
    </row>
    <row r="6219" spans="1:1" x14ac:dyDescent="0.2">
      <c r="A6219" s="3"/>
    </row>
    <row r="6220" spans="1:1" x14ac:dyDescent="0.2">
      <c r="A6220" s="3"/>
    </row>
    <row r="6221" spans="1:1" x14ac:dyDescent="0.2">
      <c r="A6221" s="3"/>
    </row>
    <row r="6222" spans="1:1" x14ac:dyDescent="0.2">
      <c r="A6222" s="3"/>
    </row>
    <row r="6223" spans="1:1" x14ac:dyDescent="0.2">
      <c r="A6223" s="3"/>
    </row>
    <row r="6224" spans="1:1" x14ac:dyDescent="0.2">
      <c r="A6224" s="3"/>
    </row>
    <row r="6225" spans="1:1" x14ac:dyDescent="0.2">
      <c r="A6225" s="3"/>
    </row>
    <row r="6226" spans="1:1" x14ac:dyDescent="0.2">
      <c r="A6226" s="3"/>
    </row>
    <row r="6227" spans="1:1" x14ac:dyDescent="0.2">
      <c r="A6227" s="3"/>
    </row>
    <row r="6228" spans="1:1" x14ac:dyDescent="0.2">
      <c r="A6228" s="3"/>
    </row>
    <row r="6229" spans="1:1" x14ac:dyDescent="0.2">
      <c r="A6229" s="3"/>
    </row>
    <row r="6230" spans="1:1" x14ac:dyDescent="0.2">
      <c r="A6230" s="3"/>
    </row>
    <row r="6231" spans="1:1" x14ac:dyDescent="0.2">
      <c r="A6231" s="3"/>
    </row>
    <row r="6232" spans="1:1" x14ac:dyDescent="0.2">
      <c r="A6232" s="3"/>
    </row>
    <row r="6233" spans="1:1" x14ac:dyDescent="0.2">
      <c r="A6233" s="3"/>
    </row>
    <row r="6234" spans="1:1" x14ac:dyDescent="0.2">
      <c r="A6234" s="3"/>
    </row>
    <row r="6235" spans="1:1" x14ac:dyDescent="0.2">
      <c r="A6235" s="3"/>
    </row>
    <row r="6236" spans="1:1" x14ac:dyDescent="0.2">
      <c r="A6236" s="3"/>
    </row>
    <row r="6237" spans="1:1" x14ac:dyDescent="0.2">
      <c r="A6237" s="3"/>
    </row>
    <row r="6238" spans="1:1" x14ac:dyDescent="0.2">
      <c r="A6238" s="3"/>
    </row>
    <row r="6239" spans="1:1" x14ac:dyDescent="0.2">
      <c r="A6239" s="3"/>
    </row>
    <row r="6240" spans="1:1" x14ac:dyDescent="0.2">
      <c r="A6240" s="3"/>
    </row>
    <row r="6241" spans="1:1" x14ac:dyDescent="0.2">
      <c r="A6241" s="3"/>
    </row>
    <row r="6242" spans="1:1" x14ac:dyDescent="0.2">
      <c r="A6242" s="3"/>
    </row>
    <row r="6243" spans="1:1" x14ac:dyDescent="0.2">
      <c r="A6243" s="3"/>
    </row>
    <row r="6244" spans="1:1" x14ac:dyDescent="0.2">
      <c r="A6244" s="3"/>
    </row>
    <row r="6245" spans="1:1" x14ac:dyDescent="0.2">
      <c r="A6245" s="3"/>
    </row>
    <row r="6246" spans="1:1" x14ac:dyDescent="0.2">
      <c r="A6246" s="3"/>
    </row>
    <row r="6247" spans="1:1" x14ac:dyDescent="0.2">
      <c r="A6247" s="3"/>
    </row>
    <row r="6248" spans="1:1" x14ac:dyDescent="0.2">
      <c r="A6248" s="3"/>
    </row>
    <row r="6249" spans="1:1" x14ac:dyDescent="0.2">
      <c r="A6249" s="3"/>
    </row>
    <row r="6250" spans="1:1" x14ac:dyDescent="0.2">
      <c r="A6250" s="3"/>
    </row>
    <row r="6251" spans="1:1" x14ac:dyDescent="0.2">
      <c r="A6251" s="3"/>
    </row>
    <row r="6252" spans="1:1" x14ac:dyDescent="0.2">
      <c r="A6252" s="3"/>
    </row>
    <row r="6253" spans="1:1" x14ac:dyDescent="0.2">
      <c r="A6253" s="3"/>
    </row>
    <row r="6254" spans="1:1" x14ac:dyDescent="0.2">
      <c r="A6254" s="3"/>
    </row>
    <row r="6255" spans="1:1" x14ac:dyDescent="0.2">
      <c r="A6255" s="3"/>
    </row>
    <row r="6256" spans="1:1" x14ac:dyDescent="0.2">
      <c r="A6256" s="3"/>
    </row>
    <row r="6257" spans="1:1" x14ac:dyDescent="0.2">
      <c r="A6257" s="3"/>
    </row>
    <row r="6258" spans="1:1" x14ac:dyDescent="0.2">
      <c r="A6258" s="3"/>
    </row>
    <row r="6259" spans="1:1" x14ac:dyDescent="0.2">
      <c r="A6259" s="3"/>
    </row>
    <row r="6260" spans="1:1" x14ac:dyDescent="0.2">
      <c r="A6260" s="3"/>
    </row>
    <row r="6261" spans="1:1" x14ac:dyDescent="0.2">
      <c r="A6261" s="3"/>
    </row>
    <row r="6262" spans="1:1" x14ac:dyDescent="0.2">
      <c r="A6262" s="3"/>
    </row>
    <row r="6263" spans="1:1" x14ac:dyDescent="0.2">
      <c r="A6263" s="3"/>
    </row>
    <row r="6264" spans="1:1" x14ac:dyDescent="0.2">
      <c r="A6264" s="3"/>
    </row>
    <row r="6265" spans="1:1" x14ac:dyDescent="0.2">
      <c r="A6265" s="3"/>
    </row>
    <row r="6266" spans="1:1" x14ac:dyDescent="0.2">
      <c r="A6266" s="3"/>
    </row>
    <row r="6267" spans="1:1" x14ac:dyDescent="0.2">
      <c r="A6267" s="3"/>
    </row>
    <row r="6268" spans="1:1" x14ac:dyDescent="0.2">
      <c r="A6268" s="3"/>
    </row>
    <row r="6269" spans="1:1" x14ac:dyDescent="0.2">
      <c r="A6269" s="3"/>
    </row>
    <row r="6270" spans="1:1" x14ac:dyDescent="0.2">
      <c r="A6270" s="3"/>
    </row>
    <row r="6271" spans="1:1" x14ac:dyDescent="0.2">
      <c r="A6271" s="3"/>
    </row>
    <row r="6272" spans="1:1" x14ac:dyDescent="0.2">
      <c r="A6272" s="3"/>
    </row>
    <row r="6273" spans="1:1" x14ac:dyDescent="0.2">
      <c r="A6273" s="3"/>
    </row>
    <row r="6274" spans="1:1" x14ac:dyDescent="0.2">
      <c r="A6274" s="3"/>
    </row>
    <row r="6275" spans="1:1" x14ac:dyDescent="0.2">
      <c r="A6275" s="3"/>
    </row>
    <row r="6276" spans="1:1" x14ac:dyDescent="0.2">
      <c r="A6276" s="3"/>
    </row>
    <row r="6277" spans="1:1" x14ac:dyDescent="0.2">
      <c r="A6277" s="3"/>
    </row>
    <row r="6278" spans="1:1" x14ac:dyDescent="0.2">
      <c r="A6278" s="3"/>
    </row>
    <row r="6279" spans="1:1" x14ac:dyDescent="0.2">
      <c r="A6279" s="3"/>
    </row>
    <row r="6280" spans="1:1" x14ac:dyDescent="0.2">
      <c r="A6280" s="3"/>
    </row>
    <row r="6281" spans="1:1" x14ac:dyDescent="0.2">
      <c r="A6281" s="3"/>
    </row>
    <row r="6282" spans="1:1" x14ac:dyDescent="0.2">
      <c r="A6282" s="3"/>
    </row>
    <row r="6283" spans="1:1" x14ac:dyDescent="0.2">
      <c r="A6283" s="3"/>
    </row>
    <row r="6284" spans="1:1" x14ac:dyDescent="0.2">
      <c r="A6284" s="3"/>
    </row>
    <row r="6285" spans="1:1" x14ac:dyDescent="0.2">
      <c r="A6285" s="3"/>
    </row>
    <row r="6286" spans="1:1" x14ac:dyDescent="0.2">
      <c r="A6286" s="3"/>
    </row>
    <row r="6287" spans="1:1" x14ac:dyDescent="0.2">
      <c r="A6287" s="3"/>
    </row>
    <row r="6288" spans="1:1" x14ac:dyDescent="0.2">
      <c r="A6288" s="3"/>
    </row>
    <row r="6289" spans="1:1" x14ac:dyDescent="0.2">
      <c r="A6289" s="3"/>
    </row>
    <row r="6290" spans="1:1" x14ac:dyDescent="0.2">
      <c r="A6290" s="3"/>
    </row>
    <row r="6291" spans="1:1" x14ac:dyDescent="0.2">
      <c r="A6291" s="3"/>
    </row>
    <row r="6292" spans="1:1" x14ac:dyDescent="0.2">
      <c r="A6292" s="3"/>
    </row>
    <row r="6293" spans="1:1" x14ac:dyDescent="0.2">
      <c r="A6293" s="3"/>
    </row>
    <row r="6294" spans="1:1" x14ac:dyDescent="0.2">
      <c r="A6294" s="3"/>
    </row>
    <row r="6295" spans="1:1" x14ac:dyDescent="0.2">
      <c r="A6295" s="3"/>
    </row>
    <row r="6296" spans="1:1" x14ac:dyDescent="0.2">
      <c r="A6296" s="3"/>
    </row>
    <row r="6297" spans="1:1" x14ac:dyDescent="0.2">
      <c r="A6297" s="3"/>
    </row>
    <row r="6298" spans="1:1" x14ac:dyDescent="0.2">
      <c r="A6298" s="3"/>
    </row>
    <row r="6299" spans="1:1" x14ac:dyDescent="0.2">
      <c r="A6299" s="3"/>
    </row>
    <row r="6300" spans="1:1" x14ac:dyDescent="0.2">
      <c r="A6300" s="3"/>
    </row>
    <row r="6301" spans="1:1" x14ac:dyDescent="0.2">
      <c r="A6301" s="3"/>
    </row>
    <row r="6302" spans="1:1" x14ac:dyDescent="0.2">
      <c r="A6302" s="3"/>
    </row>
    <row r="6303" spans="1:1" x14ac:dyDescent="0.2">
      <c r="A6303" s="3"/>
    </row>
    <row r="6304" spans="1:1" x14ac:dyDescent="0.2">
      <c r="A6304" s="3"/>
    </row>
    <row r="6305" spans="1:1" x14ac:dyDescent="0.2">
      <c r="A6305" s="3"/>
    </row>
    <row r="6306" spans="1:1" x14ac:dyDescent="0.2">
      <c r="A6306" s="3"/>
    </row>
    <row r="6307" spans="1:1" x14ac:dyDescent="0.2">
      <c r="A6307" s="3"/>
    </row>
    <row r="6308" spans="1:1" x14ac:dyDescent="0.2">
      <c r="A6308" s="3"/>
    </row>
    <row r="6309" spans="1:1" x14ac:dyDescent="0.2">
      <c r="A6309" s="3"/>
    </row>
    <row r="6310" spans="1:1" x14ac:dyDescent="0.2">
      <c r="A6310" s="3"/>
    </row>
    <row r="6311" spans="1:1" x14ac:dyDescent="0.2">
      <c r="A6311" s="3"/>
    </row>
    <row r="6312" spans="1:1" x14ac:dyDescent="0.2">
      <c r="A6312" s="3"/>
    </row>
    <row r="6313" spans="1:1" x14ac:dyDescent="0.2">
      <c r="A6313" s="3"/>
    </row>
    <row r="6314" spans="1:1" x14ac:dyDescent="0.2">
      <c r="A6314" s="3"/>
    </row>
    <row r="6315" spans="1:1" x14ac:dyDescent="0.2">
      <c r="A6315" s="3"/>
    </row>
    <row r="6316" spans="1:1" x14ac:dyDescent="0.2">
      <c r="A6316" s="3"/>
    </row>
    <row r="6317" spans="1:1" x14ac:dyDescent="0.2">
      <c r="A6317" s="3"/>
    </row>
    <row r="6318" spans="1:1" x14ac:dyDescent="0.2">
      <c r="A6318" s="3"/>
    </row>
    <row r="6319" spans="1:1" x14ac:dyDescent="0.2">
      <c r="A6319" s="3"/>
    </row>
    <row r="6320" spans="1:1" x14ac:dyDescent="0.2">
      <c r="A6320" s="3"/>
    </row>
    <row r="6321" spans="1:1" x14ac:dyDescent="0.2">
      <c r="A6321" s="3"/>
    </row>
    <row r="6322" spans="1:1" x14ac:dyDescent="0.2">
      <c r="A6322" s="3"/>
    </row>
    <row r="6323" spans="1:1" x14ac:dyDescent="0.2">
      <c r="A6323" s="3"/>
    </row>
    <row r="6324" spans="1:1" x14ac:dyDescent="0.2">
      <c r="A6324" s="3"/>
    </row>
    <row r="6325" spans="1:1" x14ac:dyDescent="0.2">
      <c r="A6325" s="3"/>
    </row>
    <row r="6326" spans="1:1" x14ac:dyDescent="0.2">
      <c r="A6326" s="3"/>
    </row>
    <row r="6327" spans="1:1" x14ac:dyDescent="0.2">
      <c r="A6327" s="3"/>
    </row>
    <row r="6328" spans="1:1" x14ac:dyDescent="0.2">
      <c r="A6328" s="3"/>
    </row>
    <row r="6329" spans="1:1" x14ac:dyDescent="0.2">
      <c r="A6329" s="3"/>
    </row>
    <row r="6330" spans="1:1" x14ac:dyDescent="0.2">
      <c r="A6330" s="3"/>
    </row>
    <row r="6331" spans="1:1" x14ac:dyDescent="0.2">
      <c r="A6331" s="3"/>
    </row>
    <row r="6332" spans="1:1" x14ac:dyDescent="0.2">
      <c r="A6332" s="3"/>
    </row>
    <row r="6333" spans="1:1" x14ac:dyDescent="0.2">
      <c r="A6333" s="3"/>
    </row>
    <row r="6334" spans="1:1" x14ac:dyDescent="0.2">
      <c r="A6334" s="3"/>
    </row>
    <row r="6335" spans="1:1" x14ac:dyDescent="0.2">
      <c r="A6335" s="3"/>
    </row>
    <row r="6336" spans="1:1" x14ac:dyDescent="0.2">
      <c r="A6336" s="3"/>
    </row>
    <row r="6337" spans="1:1" x14ac:dyDescent="0.2">
      <c r="A6337" s="3"/>
    </row>
    <row r="6338" spans="1:1" x14ac:dyDescent="0.2">
      <c r="A6338" s="3"/>
    </row>
    <row r="6339" spans="1:1" x14ac:dyDescent="0.2">
      <c r="A6339" s="3"/>
    </row>
    <row r="6340" spans="1:1" x14ac:dyDescent="0.2">
      <c r="A6340" s="3"/>
    </row>
    <row r="6341" spans="1:1" x14ac:dyDescent="0.2">
      <c r="A6341" s="3"/>
    </row>
    <row r="6342" spans="1:1" x14ac:dyDescent="0.2">
      <c r="A6342" s="3"/>
    </row>
    <row r="6343" spans="1:1" x14ac:dyDescent="0.2">
      <c r="A6343" s="3"/>
    </row>
    <row r="6344" spans="1:1" x14ac:dyDescent="0.2">
      <c r="A6344" s="3"/>
    </row>
    <row r="6345" spans="1:1" x14ac:dyDescent="0.2">
      <c r="A6345" s="3"/>
    </row>
    <row r="6346" spans="1:1" x14ac:dyDescent="0.2">
      <c r="A6346" s="3"/>
    </row>
    <row r="6347" spans="1:1" x14ac:dyDescent="0.2">
      <c r="A6347" s="3"/>
    </row>
    <row r="6348" spans="1:1" x14ac:dyDescent="0.2">
      <c r="A6348" s="3"/>
    </row>
    <row r="6349" spans="1:1" x14ac:dyDescent="0.2">
      <c r="A6349" s="3"/>
    </row>
    <row r="6350" spans="1:1" x14ac:dyDescent="0.2">
      <c r="A6350" s="3"/>
    </row>
    <row r="6351" spans="1:1" x14ac:dyDescent="0.2">
      <c r="A6351" s="3"/>
    </row>
    <row r="6352" spans="1:1" x14ac:dyDescent="0.2">
      <c r="A6352" s="3"/>
    </row>
    <row r="6353" spans="1:1" x14ac:dyDescent="0.2">
      <c r="A6353" s="3"/>
    </row>
    <row r="6354" spans="1:1" x14ac:dyDescent="0.2">
      <c r="A6354" s="3"/>
    </row>
    <row r="6355" spans="1:1" x14ac:dyDescent="0.2">
      <c r="A6355" s="3"/>
    </row>
    <row r="6356" spans="1:1" x14ac:dyDescent="0.2">
      <c r="A6356" s="3"/>
    </row>
    <row r="6357" spans="1:1" x14ac:dyDescent="0.2">
      <c r="A6357" s="3"/>
    </row>
    <row r="6358" spans="1:1" x14ac:dyDescent="0.2">
      <c r="A6358" s="3"/>
    </row>
    <row r="6359" spans="1:1" x14ac:dyDescent="0.2">
      <c r="A6359" s="3"/>
    </row>
    <row r="6360" spans="1:1" x14ac:dyDescent="0.2">
      <c r="A6360" s="3"/>
    </row>
    <row r="6361" spans="1:1" x14ac:dyDescent="0.2">
      <c r="A6361" s="3"/>
    </row>
    <row r="6362" spans="1:1" x14ac:dyDescent="0.2">
      <c r="A6362" s="3"/>
    </row>
    <row r="6363" spans="1:1" x14ac:dyDescent="0.2">
      <c r="A6363" s="3"/>
    </row>
    <row r="6364" spans="1:1" x14ac:dyDescent="0.2">
      <c r="A6364" s="3"/>
    </row>
    <row r="6365" spans="1:1" x14ac:dyDescent="0.2">
      <c r="A6365" s="3"/>
    </row>
    <row r="6366" spans="1:1" x14ac:dyDescent="0.2">
      <c r="A6366" s="3"/>
    </row>
    <row r="6367" spans="1:1" x14ac:dyDescent="0.2">
      <c r="A6367" s="3"/>
    </row>
    <row r="6368" spans="1:1" x14ac:dyDescent="0.2">
      <c r="A6368" s="3"/>
    </row>
    <row r="6369" spans="1:1" x14ac:dyDescent="0.2">
      <c r="A6369" s="3"/>
    </row>
    <row r="6370" spans="1:1" x14ac:dyDescent="0.2">
      <c r="A6370" s="3"/>
    </row>
    <row r="6371" spans="1:1" x14ac:dyDescent="0.2">
      <c r="A6371" s="3"/>
    </row>
    <row r="6372" spans="1:1" x14ac:dyDescent="0.2">
      <c r="A6372" s="3"/>
    </row>
    <row r="6373" spans="1:1" x14ac:dyDescent="0.2">
      <c r="A6373" s="3"/>
    </row>
    <row r="6374" spans="1:1" x14ac:dyDescent="0.2">
      <c r="A6374" s="3"/>
    </row>
    <row r="6375" spans="1:1" x14ac:dyDescent="0.2">
      <c r="A6375" s="3"/>
    </row>
    <row r="6376" spans="1:1" x14ac:dyDescent="0.2">
      <c r="A6376" s="3"/>
    </row>
    <row r="6377" spans="1:1" x14ac:dyDescent="0.2">
      <c r="A6377" s="3"/>
    </row>
    <row r="6378" spans="1:1" x14ac:dyDescent="0.2">
      <c r="A6378" s="3"/>
    </row>
    <row r="6379" spans="1:1" x14ac:dyDescent="0.2">
      <c r="A6379" s="3"/>
    </row>
    <row r="6380" spans="1:1" x14ac:dyDescent="0.2">
      <c r="A6380" s="3"/>
    </row>
    <row r="6381" spans="1:1" x14ac:dyDescent="0.2">
      <c r="A6381" s="3"/>
    </row>
    <row r="6382" spans="1:1" x14ac:dyDescent="0.2">
      <c r="A6382" s="3"/>
    </row>
    <row r="6383" spans="1:1" x14ac:dyDescent="0.2">
      <c r="A6383" s="3"/>
    </row>
    <row r="6384" spans="1:1" x14ac:dyDescent="0.2">
      <c r="A6384" s="3"/>
    </row>
    <row r="6385" spans="1:1" x14ac:dyDescent="0.2">
      <c r="A6385" s="3"/>
    </row>
    <row r="6386" spans="1:1" x14ac:dyDescent="0.2">
      <c r="A6386" s="3"/>
    </row>
    <row r="6387" spans="1:1" x14ac:dyDescent="0.2">
      <c r="A6387" s="3"/>
    </row>
    <row r="6388" spans="1:1" x14ac:dyDescent="0.2">
      <c r="A6388" s="3"/>
    </row>
    <row r="6389" spans="1:1" x14ac:dyDescent="0.2">
      <c r="A6389" s="3"/>
    </row>
    <row r="6390" spans="1:1" x14ac:dyDescent="0.2">
      <c r="A6390" s="3"/>
    </row>
    <row r="6391" spans="1:1" x14ac:dyDescent="0.2">
      <c r="A6391" s="3"/>
    </row>
    <row r="6392" spans="1:1" x14ac:dyDescent="0.2">
      <c r="A6392" s="3"/>
    </row>
    <row r="6393" spans="1:1" x14ac:dyDescent="0.2">
      <c r="A6393" s="3"/>
    </row>
    <row r="6394" spans="1:1" x14ac:dyDescent="0.2">
      <c r="A6394" s="3"/>
    </row>
    <row r="6395" spans="1:1" x14ac:dyDescent="0.2">
      <c r="A6395" s="3"/>
    </row>
    <row r="6396" spans="1:1" x14ac:dyDescent="0.2">
      <c r="A6396" s="3"/>
    </row>
    <row r="6397" spans="1:1" x14ac:dyDescent="0.2">
      <c r="A6397" s="3"/>
    </row>
    <row r="6398" spans="1:1" x14ac:dyDescent="0.2">
      <c r="A6398" s="3"/>
    </row>
    <row r="6399" spans="1:1" x14ac:dyDescent="0.2">
      <c r="A6399" s="3"/>
    </row>
    <row r="6400" spans="1:1" x14ac:dyDescent="0.2">
      <c r="A6400" s="3"/>
    </row>
    <row r="6401" spans="1:1" x14ac:dyDescent="0.2">
      <c r="A6401" s="3"/>
    </row>
    <row r="6402" spans="1:1" x14ac:dyDescent="0.2">
      <c r="A6402" s="3"/>
    </row>
    <row r="6403" spans="1:1" x14ac:dyDescent="0.2">
      <c r="A6403" s="3"/>
    </row>
    <row r="6404" spans="1:1" x14ac:dyDescent="0.2">
      <c r="A6404" s="3"/>
    </row>
    <row r="6405" spans="1:1" x14ac:dyDescent="0.2">
      <c r="A6405" s="3"/>
    </row>
    <row r="6406" spans="1:1" x14ac:dyDescent="0.2">
      <c r="A6406" s="3"/>
    </row>
    <row r="6407" spans="1:1" x14ac:dyDescent="0.2">
      <c r="A6407" s="3"/>
    </row>
    <row r="6408" spans="1:1" x14ac:dyDescent="0.2">
      <c r="A6408" s="3"/>
    </row>
    <row r="6409" spans="1:1" x14ac:dyDescent="0.2">
      <c r="A6409" s="3"/>
    </row>
    <row r="6410" spans="1:1" x14ac:dyDescent="0.2">
      <c r="A6410" s="3"/>
    </row>
    <row r="6411" spans="1:1" x14ac:dyDescent="0.2">
      <c r="A6411" s="3"/>
    </row>
    <row r="6412" spans="1:1" x14ac:dyDescent="0.2">
      <c r="A6412" s="3"/>
    </row>
    <row r="6413" spans="1:1" x14ac:dyDescent="0.2">
      <c r="A6413" s="3"/>
    </row>
    <row r="6414" spans="1:1" x14ac:dyDescent="0.2">
      <c r="A6414" s="3"/>
    </row>
    <row r="6415" spans="1:1" x14ac:dyDescent="0.2">
      <c r="A6415" s="3"/>
    </row>
    <row r="6416" spans="1:1" x14ac:dyDescent="0.2">
      <c r="A6416" s="3"/>
    </row>
    <row r="6417" spans="1:1" x14ac:dyDescent="0.2">
      <c r="A6417" s="3"/>
    </row>
    <row r="6418" spans="1:1" x14ac:dyDescent="0.2">
      <c r="A6418" s="3"/>
    </row>
    <row r="6419" spans="1:1" x14ac:dyDescent="0.2">
      <c r="A6419" s="3"/>
    </row>
    <row r="6420" spans="1:1" x14ac:dyDescent="0.2">
      <c r="A6420" s="3"/>
    </row>
    <row r="6421" spans="1:1" x14ac:dyDescent="0.2">
      <c r="A6421" s="3"/>
    </row>
    <row r="6422" spans="1:1" x14ac:dyDescent="0.2">
      <c r="A6422" s="3"/>
    </row>
    <row r="6423" spans="1:1" x14ac:dyDescent="0.2">
      <c r="A6423" s="3"/>
    </row>
    <row r="6424" spans="1:1" x14ac:dyDescent="0.2">
      <c r="A6424" s="3"/>
    </row>
    <row r="6425" spans="1:1" x14ac:dyDescent="0.2">
      <c r="A6425" s="3"/>
    </row>
    <row r="6426" spans="1:1" x14ac:dyDescent="0.2">
      <c r="A6426" s="3"/>
    </row>
    <row r="6427" spans="1:1" x14ac:dyDescent="0.2">
      <c r="A6427" s="3"/>
    </row>
    <row r="6428" spans="1:1" x14ac:dyDescent="0.2">
      <c r="A6428" s="3"/>
    </row>
    <row r="6429" spans="1:1" x14ac:dyDescent="0.2">
      <c r="A6429" s="3"/>
    </row>
    <row r="6430" spans="1:1" x14ac:dyDescent="0.2">
      <c r="A6430" s="3"/>
    </row>
    <row r="6431" spans="1:1" x14ac:dyDescent="0.2">
      <c r="A6431" s="3"/>
    </row>
    <row r="6432" spans="1:1" x14ac:dyDescent="0.2">
      <c r="A6432" s="3"/>
    </row>
    <row r="6433" spans="1:1" x14ac:dyDescent="0.2">
      <c r="A6433" s="3"/>
    </row>
    <row r="6434" spans="1:1" x14ac:dyDescent="0.2">
      <c r="A6434" s="3"/>
    </row>
    <row r="6435" spans="1:1" x14ac:dyDescent="0.2">
      <c r="A6435" s="3"/>
    </row>
    <row r="6436" spans="1:1" x14ac:dyDescent="0.2">
      <c r="A6436" s="3"/>
    </row>
    <row r="6437" spans="1:1" x14ac:dyDescent="0.2">
      <c r="A6437" s="3"/>
    </row>
    <row r="6438" spans="1:1" x14ac:dyDescent="0.2">
      <c r="A6438" s="3"/>
    </row>
    <row r="6439" spans="1:1" x14ac:dyDescent="0.2">
      <c r="A6439" s="3"/>
    </row>
    <row r="6440" spans="1:1" x14ac:dyDescent="0.2">
      <c r="A6440" s="3"/>
    </row>
    <row r="6441" spans="1:1" x14ac:dyDescent="0.2">
      <c r="A6441" s="3"/>
    </row>
    <row r="6442" spans="1:1" x14ac:dyDescent="0.2">
      <c r="A6442" s="3"/>
    </row>
    <row r="6443" spans="1:1" x14ac:dyDescent="0.2">
      <c r="A6443" s="3"/>
    </row>
    <row r="6444" spans="1:1" x14ac:dyDescent="0.2">
      <c r="A6444" s="3"/>
    </row>
    <row r="6445" spans="1:1" x14ac:dyDescent="0.2">
      <c r="A6445" s="3"/>
    </row>
    <row r="6446" spans="1:1" x14ac:dyDescent="0.2">
      <c r="A6446" s="3"/>
    </row>
    <row r="6447" spans="1:1" x14ac:dyDescent="0.2">
      <c r="A6447" s="3"/>
    </row>
    <row r="6448" spans="1:1" x14ac:dyDescent="0.2">
      <c r="A6448" s="3"/>
    </row>
    <row r="6449" spans="1:1" x14ac:dyDescent="0.2">
      <c r="A6449" s="3"/>
    </row>
    <row r="6450" spans="1:1" x14ac:dyDescent="0.2">
      <c r="A6450" s="3"/>
    </row>
    <row r="6451" spans="1:1" x14ac:dyDescent="0.2">
      <c r="A6451" s="3"/>
    </row>
    <row r="6452" spans="1:1" x14ac:dyDescent="0.2">
      <c r="A6452" s="3"/>
    </row>
    <row r="6453" spans="1:1" x14ac:dyDescent="0.2">
      <c r="A6453" s="3"/>
    </row>
    <row r="6454" spans="1:1" x14ac:dyDescent="0.2">
      <c r="A6454" s="3"/>
    </row>
    <row r="6455" spans="1:1" x14ac:dyDescent="0.2">
      <c r="A6455" s="3"/>
    </row>
    <row r="6456" spans="1:1" x14ac:dyDescent="0.2">
      <c r="A6456" s="3"/>
    </row>
    <row r="6457" spans="1:1" x14ac:dyDescent="0.2">
      <c r="A6457" s="3"/>
    </row>
    <row r="6458" spans="1:1" x14ac:dyDescent="0.2">
      <c r="A6458" s="3"/>
    </row>
    <row r="6459" spans="1:1" x14ac:dyDescent="0.2">
      <c r="A6459" s="3"/>
    </row>
    <row r="6460" spans="1:1" x14ac:dyDescent="0.2">
      <c r="A6460" s="3"/>
    </row>
    <row r="6461" spans="1:1" x14ac:dyDescent="0.2">
      <c r="A6461" s="3"/>
    </row>
    <row r="6462" spans="1:1" x14ac:dyDescent="0.2">
      <c r="A6462" s="3"/>
    </row>
    <row r="6463" spans="1:1" x14ac:dyDescent="0.2">
      <c r="A6463" s="3"/>
    </row>
    <row r="6464" spans="1:1" x14ac:dyDescent="0.2">
      <c r="A6464" s="3"/>
    </row>
    <row r="6465" spans="1:1" x14ac:dyDescent="0.2">
      <c r="A6465" s="3"/>
    </row>
    <row r="6466" spans="1:1" x14ac:dyDescent="0.2">
      <c r="A6466" s="3"/>
    </row>
    <row r="6467" spans="1:1" x14ac:dyDescent="0.2">
      <c r="A6467" s="3"/>
    </row>
    <row r="6468" spans="1:1" x14ac:dyDescent="0.2">
      <c r="A6468" s="3"/>
    </row>
    <row r="6469" spans="1:1" x14ac:dyDescent="0.2">
      <c r="A6469" s="3"/>
    </row>
    <row r="6470" spans="1:1" x14ac:dyDescent="0.2">
      <c r="A6470" s="3"/>
    </row>
    <row r="6471" spans="1:1" x14ac:dyDescent="0.2">
      <c r="A6471" s="3"/>
    </row>
    <row r="6472" spans="1:1" x14ac:dyDescent="0.2">
      <c r="A6472" s="3"/>
    </row>
    <row r="6473" spans="1:1" x14ac:dyDescent="0.2">
      <c r="A6473" s="3"/>
    </row>
    <row r="6474" spans="1:1" x14ac:dyDescent="0.2">
      <c r="A6474" s="3"/>
    </row>
    <row r="6475" spans="1:1" x14ac:dyDescent="0.2">
      <c r="A6475" s="3"/>
    </row>
    <row r="6476" spans="1:1" x14ac:dyDescent="0.2">
      <c r="A6476" s="3"/>
    </row>
    <row r="6477" spans="1:1" x14ac:dyDescent="0.2">
      <c r="A6477" s="3"/>
    </row>
    <row r="6478" spans="1:1" x14ac:dyDescent="0.2">
      <c r="A6478" s="3"/>
    </row>
    <row r="6479" spans="1:1" x14ac:dyDescent="0.2">
      <c r="A6479" s="3"/>
    </row>
    <row r="6480" spans="1:1" x14ac:dyDescent="0.2">
      <c r="A6480" s="3"/>
    </row>
    <row r="6481" spans="1:1" x14ac:dyDescent="0.2">
      <c r="A6481" s="3"/>
    </row>
    <row r="6482" spans="1:1" x14ac:dyDescent="0.2">
      <c r="A6482" s="3"/>
    </row>
    <row r="6483" spans="1:1" x14ac:dyDescent="0.2">
      <c r="A6483" s="3"/>
    </row>
    <row r="6484" spans="1:1" x14ac:dyDescent="0.2">
      <c r="A6484" s="3"/>
    </row>
    <row r="6485" spans="1:1" x14ac:dyDescent="0.2">
      <c r="A6485" s="3"/>
    </row>
    <row r="6486" spans="1:1" x14ac:dyDescent="0.2">
      <c r="A6486" s="3"/>
    </row>
    <row r="6487" spans="1:1" x14ac:dyDescent="0.2">
      <c r="A6487" s="3"/>
    </row>
    <row r="6488" spans="1:1" x14ac:dyDescent="0.2">
      <c r="A6488" s="3"/>
    </row>
    <row r="6489" spans="1:1" x14ac:dyDescent="0.2">
      <c r="A6489" s="3"/>
    </row>
    <row r="6490" spans="1:1" x14ac:dyDescent="0.2">
      <c r="A6490" s="3"/>
    </row>
    <row r="6491" spans="1:1" x14ac:dyDescent="0.2">
      <c r="A6491" s="3"/>
    </row>
    <row r="6492" spans="1:1" x14ac:dyDescent="0.2">
      <c r="A6492" s="3"/>
    </row>
    <row r="6493" spans="1:1" x14ac:dyDescent="0.2">
      <c r="A6493" s="3"/>
    </row>
    <row r="6494" spans="1:1" x14ac:dyDescent="0.2">
      <c r="A6494" s="3"/>
    </row>
    <row r="6495" spans="1:1" x14ac:dyDescent="0.2">
      <c r="A6495" s="3"/>
    </row>
    <row r="6496" spans="1:1" x14ac:dyDescent="0.2">
      <c r="A6496" s="3"/>
    </row>
    <row r="6497" spans="1:1" x14ac:dyDescent="0.2">
      <c r="A6497" s="3"/>
    </row>
    <row r="6498" spans="1:1" x14ac:dyDescent="0.2">
      <c r="A6498" s="3"/>
    </row>
    <row r="6499" spans="1:1" x14ac:dyDescent="0.2">
      <c r="A6499" s="3"/>
    </row>
    <row r="6500" spans="1:1" x14ac:dyDescent="0.2">
      <c r="A6500" s="3"/>
    </row>
    <row r="6501" spans="1:1" x14ac:dyDescent="0.2">
      <c r="A6501" s="3"/>
    </row>
    <row r="6502" spans="1:1" x14ac:dyDescent="0.2">
      <c r="A6502" s="3"/>
    </row>
    <row r="6503" spans="1:1" x14ac:dyDescent="0.2">
      <c r="A6503" s="3"/>
    </row>
    <row r="6504" spans="1:1" x14ac:dyDescent="0.2">
      <c r="A6504" s="3"/>
    </row>
    <row r="6505" spans="1:1" x14ac:dyDescent="0.2">
      <c r="A6505" s="3"/>
    </row>
    <row r="6506" spans="1:1" x14ac:dyDescent="0.2">
      <c r="A6506" s="3"/>
    </row>
    <row r="6507" spans="1:1" x14ac:dyDescent="0.2">
      <c r="A6507" s="3"/>
    </row>
    <row r="6508" spans="1:1" x14ac:dyDescent="0.2">
      <c r="A6508" s="3"/>
    </row>
    <row r="6509" spans="1:1" x14ac:dyDescent="0.2">
      <c r="A6509" s="3"/>
    </row>
    <row r="6510" spans="1:1" x14ac:dyDescent="0.2">
      <c r="A6510" s="3"/>
    </row>
    <row r="6511" spans="1:1" x14ac:dyDescent="0.2">
      <c r="A6511" s="3"/>
    </row>
    <row r="6512" spans="1:1" x14ac:dyDescent="0.2">
      <c r="A6512" s="3"/>
    </row>
    <row r="6513" spans="1:1" x14ac:dyDescent="0.2">
      <c r="A6513" s="3"/>
    </row>
    <row r="6514" spans="1:1" x14ac:dyDescent="0.2">
      <c r="A6514" s="3"/>
    </row>
    <row r="6515" spans="1:1" x14ac:dyDescent="0.2">
      <c r="A6515" s="3"/>
    </row>
    <row r="6516" spans="1:1" x14ac:dyDescent="0.2">
      <c r="A6516" s="3"/>
    </row>
    <row r="6517" spans="1:1" x14ac:dyDescent="0.2">
      <c r="A6517" s="3"/>
    </row>
    <row r="6518" spans="1:1" x14ac:dyDescent="0.2">
      <c r="A6518" s="3"/>
    </row>
    <row r="6519" spans="1:1" x14ac:dyDescent="0.2">
      <c r="A6519" s="3"/>
    </row>
    <row r="6520" spans="1:1" x14ac:dyDescent="0.2">
      <c r="A6520" s="3"/>
    </row>
    <row r="6521" spans="1:1" x14ac:dyDescent="0.2">
      <c r="A6521" s="3"/>
    </row>
    <row r="6522" spans="1:1" x14ac:dyDescent="0.2">
      <c r="A6522" s="3"/>
    </row>
    <row r="6523" spans="1:1" x14ac:dyDescent="0.2">
      <c r="A6523" s="3"/>
    </row>
    <row r="6524" spans="1:1" x14ac:dyDescent="0.2">
      <c r="A6524" s="3"/>
    </row>
    <row r="6525" spans="1:1" x14ac:dyDescent="0.2">
      <c r="A6525" s="3"/>
    </row>
    <row r="6526" spans="1:1" x14ac:dyDescent="0.2">
      <c r="A6526" s="3"/>
    </row>
    <row r="6527" spans="1:1" x14ac:dyDescent="0.2">
      <c r="A6527" s="3"/>
    </row>
    <row r="6528" spans="1:1" x14ac:dyDescent="0.2">
      <c r="A6528" s="3"/>
    </row>
    <row r="6529" spans="1:1" x14ac:dyDescent="0.2">
      <c r="A6529" s="3"/>
    </row>
    <row r="6530" spans="1:1" x14ac:dyDescent="0.2">
      <c r="A6530" s="3"/>
    </row>
    <row r="6531" spans="1:1" x14ac:dyDescent="0.2">
      <c r="A6531" s="3"/>
    </row>
    <row r="6532" spans="1:1" x14ac:dyDescent="0.2">
      <c r="A6532" s="3"/>
    </row>
    <row r="6533" spans="1:1" x14ac:dyDescent="0.2">
      <c r="A6533" s="3"/>
    </row>
    <row r="6534" spans="1:1" x14ac:dyDescent="0.2">
      <c r="A6534" s="3"/>
    </row>
    <row r="6535" spans="1:1" x14ac:dyDescent="0.2">
      <c r="A6535" s="3"/>
    </row>
    <row r="6536" spans="1:1" x14ac:dyDescent="0.2">
      <c r="A6536" s="3"/>
    </row>
    <row r="6537" spans="1:1" x14ac:dyDescent="0.2">
      <c r="A6537" s="3"/>
    </row>
    <row r="6538" spans="1:1" x14ac:dyDescent="0.2">
      <c r="A6538" s="3"/>
    </row>
    <row r="6539" spans="1:1" x14ac:dyDescent="0.2">
      <c r="A6539" s="3"/>
    </row>
    <row r="6540" spans="1:1" x14ac:dyDescent="0.2">
      <c r="A6540" s="3"/>
    </row>
    <row r="6541" spans="1:1" x14ac:dyDescent="0.2">
      <c r="A6541" s="3"/>
    </row>
    <row r="6542" spans="1:1" x14ac:dyDescent="0.2">
      <c r="A6542" s="3"/>
    </row>
    <row r="6543" spans="1:1" x14ac:dyDescent="0.2">
      <c r="A6543" s="3"/>
    </row>
    <row r="6544" spans="1:1" x14ac:dyDescent="0.2">
      <c r="A6544" s="3"/>
    </row>
    <row r="6545" spans="1:1" x14ac:dyDescent="0.2">
      <c r="A6545" s="3"/>
    </row>
    <row r="6546" spans="1:1" x14ac:dyDescent="0.2">
      <c r="A6546" s="3"/>
    </row>
    <row r="6547" spans="1:1" x14ac:dyDescent="0.2">
      <c r="A6547" s="3"/>
    </row>
    <row r="6548" spans="1:1" x14ac:dyDescent="0.2">
      <c r="A6548" s="3"/>
    </row>
    <row r="6549" spans="1:1" x14ac:dyDescent="0.2">
      <c r="A6549" s="3"/>
    </row>
    <row r="6550" spans="1:1" x14ac:dyDescent="0.2">
      <c r="A6550" s="3"/>
    </row>
    <row r="6551" spans="1:1" x14ac:dyDescent="0.2">
      <c r="A6551" s="3"/>
    </row>
    <row r="6552" spans="1:1" x14ac:dyDescent="0.2">
      <c r="A6552" s="3"/>
    </row>
    <row r="6553" spans="1:1" x14ac:dyDescent="0.2">
      <c r="A6553" s="3"/>
    </row>
    <row r="6554" spans="1:1" x14ac:dyDescent="0.2">
      <c r="A6554" s="3"/>
    </row>
    <row r="6555" spans="1:1" x14ac:dyDescent="0.2">
      <c r="A6555" s="3"/>
    </row>
    <row r="6556" spans="1:1" x14ac:dyDescent="0.2">
      <c r="A6556" s="3"/>
    </row>
    <row r="6557" spans="1:1" x14ac:dyDescent="0.2">
      <c r="A6557" s="3"/>
    </row>
    <row r="6558" spans="1:1" x14ac:dyDescent="0.2">
      <c r="A6558" s="3"/>
    </row>
    <row r="6559" spans="1:1" x14ac:dyDescent="0.2">
      <c r="A6559" s="3"/>
    </row>
    <row r="6560" spans="1:1" x14ac:dyDescent="0.2">
      <c r="A6560" s="3"/>
    </row>
    <row r="6561" spans="1:1" x14ac:dyDescent="0.2">
      <c r="A6561" s="3"/>
    </row>
    <row r="6562" spans="1:1" x14ac:dyDescent="0.2">
      <c r="A6562" s="3"/>
    </row>
    <row r="6563" spans="1:1" x14ac:dyDescent="0.2">
      <c r="A6563" s="3"/>
    </row>
    <row r="6564" spans="1:1" x14ac:dyDescent="0.2">
      <c r="A6564" s="3"/>
    </row>
    <row r="6565" spans="1:1" x14ac:dyDescent="0.2">
      <c r="A6565" s="3"/>
    </row>
    <row r="6566" spans="1:1" x14ac:dyDescent="0.2">
      <c r="A6566" s="3"/>
    </row>
    <row r="6567" spans="1:1" x14ac:dyDescent="0.2">
      <c r="A6567" s="3"/>
    </row>
    <row r="6568" spans="1:1" x14ac:dyDescent="0.2">
      <c r="A6568" s="3"/>
    </row>
    <row r="6569" spans="1:1" x14ac:dyDescent="0.2">
      <c r="A6569" s="3"/>
    </row>
    <row r="6570" spans="1:1" x14ac:dyDescent="0.2">
      <c r="A6570" s="3"/>
    </row>
    <row r="6571" spans="1:1" x14ac:dyDescent="0.2">
      <c r="A6571" s="3"/>
    </row>
    <row r="6572" spans="1:1" x14ac:dyDescent="0.2">
      <c r="A6572" s="3"/>
    </row>
    <row r="6573" spans="1:1" x14ac:dyDescent="0.2">
      <c r="A6573" s="3"/>
    </row>
    <row r="6574" spans="1:1" x14ac:dyDescent="0.2">
      <c r="A6574" s="3"/>
    </row>
    <row r="6575" spans="1:1" x14ac:dyDescent="0.2">
      <c r="A6575" s="3"/>
    </row>
    <row r="6576" spans="1:1" x14ac:dyDescent="0.2">
      <c r="A6576" s="3"/>
    </row>
    <row r="6577" spans="1:1" x14ac:dyDescent="0.2">
      <c r="A6577" s="3"/>
    </row>
    <row r="6578" spans="1:1" x14ac:dyDescent="0.2">
      <c r="A6578" s="3"/>
    </row>
    <row r="6579" spans="1:1" x14ac:dyDescent="0.2">
      <c r="A6579" s="3"/>
    </row>
    <row r="6580" spans="1:1" x14ac:dyDescent="0.2">
      <c r="A6580" s="3"/>
    </row>
    <row r="6581" spans="1:1" x14ac:dyDescent="0.2">
      <c r="A6581" s="3"/>
    </row>
    <row r="6582" spans="1:1" x14ac:dyDescent="0.2">
      <c r="A6582" s="3"/>
    </row>
    <row r="6583" spans="1:1" x14ac:dyDescent="0.2">
      <c r="A6583" s="3"/>
    </row>
    <row r="6584" spans="1:1" x14ac:dyDescent="0.2">
      <c r="A6584" s="3"/>
    </row>
    <row r="6585" spans="1:1" x14ac:dyDescent="0.2">
      <c r="A6585" s="3"/>
    </row>
    <row r="6586" spans="1:1" x14ac:dyDescent="0.2">
      <c r="A6586" s="3"/>
    </row>
    <row r="6587" spans="1:1" x14ac:dyDescent="0.2">
      <c r="A6587" s="3"/>
    </row>
    <row r="6588" spans="1:1" x14ac:dyDescent="0.2">
      <c r="A6588" s="3"/>
    </row>
    <row r="6589" spans="1:1" x14ac:dyDescent="0.2">
      <c r="A6589" s="3"/>
    </row>
    <row r="6590" spans="1:1" x14ac:dyDescent="0.2">
      <c r="A6590" s="3"/>
    </row>
    <row r="6591" spans="1:1" x14ac:dyDescent="0.2">
      <c r="A6591" s="3"/>
    </row>
    <row r="6592" spans="1:1" x14ac:dyDescent="0.2">
      <c r="A6592" s="3"/>
    </row>
    <row r="6593" spans="1:1" x14ac:dyDescent="0.2">
      <c r="A6593" s="3"/>
    </row>
    <row r="6594" spans="1:1" x14ac:dyDescent="0.2">
      <c r="A6594" s="3"/>
    </row>
    <row r="6595" spans="1:1" x14ac:dyDescent="0.2">
      <c r="A6595" s="3"/>
    </row>
    <row r="6596" spans="1:1" x14ac:dyDescent="0.2">
      <c r="A6596" s="3"/>
    </row>
    <row r="6597" spans="1:1" x14ac:dyDescent="0.2">
      <c r="A6597" s="3"/>
    </row>
    <row r="6598" spans="1:1" x14ac:dyDescent="0.2">
      <c r="A6598" s="3"/>
    </row>
    <row r="6599" spans="1:1" x14ac:dyDescent="0.2">
      <c r="A6599" s="3"/>
    </row>
    <row r="6600" spans="1:1" x14ac:dyDescent="0.2">
      <c r="A6600" s="3"/>
    </row>
    <row r="6601" spans="1:1" x14ac:dyDescent="0.2">
      <c r="A6601" s="3"/>
    </row>
    <row r="6602" spans="1:1" x14ac:dyDescent="0.2">
      <c r="A6602" s="3"/>
    </row>
    <row r="6603" spans="1:1" x14ac:dyDescent="0.2">
      <c r="A6603" s="3"/>
    </row>
    <row r="6604" spans="1:1" x14ac:dyDescent="0.2">
      <c r="A6604" s="3"/>
    </row>
    <row r="6605" spans="1:1" x14ac:dyDescent="0.2">
      <c r="A6605" s="3"/>
    </row>
    <row r="6606" spans="1:1" x14ac:dyDescent="0.2">
      <c r="A6606" s="3"/>
    </row>
    <row r="6607" spans="1:1" x14ac:dyDescent="0.2">
      <c r="A6607" s="3"/>
    </row>
    <row r="6608" spans="1:1" x14ac:dyDescent="0.2">
      <c r="A6608" s="3"/>
    </row>
    <row r="6609" spans="1:1" x14ac:dyDescent="0.2">
      <c r="A6609" s="3"/>
    </row>
    <row r="6610" spans="1:1" x14ac:dyDescent="0.2">
      <c r="A6610" s="3"/>
    </row>
    <row r="6611" spans="1:1" x14ac:dyDescent="0.2">
      <c r="A6611" s="3"/>
    </row>
    <row r="6612" spans="1:1" x14ac:dyDescent="0.2">
      <c r="A6612" s="3"/>
    </row>
    <row r="6613" spans="1:1" x14ac:dyDescent="0.2">
      <c r="A6613" s="3"/>
    </row>
    <row r="6614" spans="1:1" x14ac:dyDescent="0.2">
      <c r="A6614" s="3"/>
    </row>
    <row r="6615" spans="1:1" x14ac:dyDescent="0.2">
      <c r="A6615" s="3"/>
    </row>
    <row r="6616" spans="1:1" x14ac:dyDescent="0.2">
      <c r="A6616" s="3"/>
    </row>
    <row r="6617" spans="1:1" x14ac:dyDescent="0.2">
      <c r="A6617" s="3"/>
    </row>
    <row r="6618" spans="1:1" x14ac:dyDescent="0.2">
      <c r="A6618" s="3"/>
    </row>
    <row r="6619" spans="1:1" x14ac:dyDescent="0.2">
      <c r="A6619" s="3"/>
    </row>
    <row r="6620" spans="1:1" x14ac:dyDescent="0.2">
      <c r="A6620" s="3"/>
    </row>
    <row r="6621" spans="1:1" x14ac:dyDescent="0.2">
      <c r="A6621" s="3"/>
    </row>
    <row r="6622" spans="1:1" x14ac:dyDescent="0.2">
      <c r="A6622" s="3"/>
    </row>
    <row r="6623" spans="1:1" x14ac:dyDescent="0.2">
      <c r="A6623" s="3"/>
    </row>
    <row r="6624" spans="1:1" x14ac:dyDescent="0.2">
      <c r="A6624" s="3"/>
    </row>
    <row r="6625" spans="1:1" x14ac:dyDescent="0.2">
      <c r="A6625" s="3"/>
    </row>
    <row r="6626" spans="1:1" x14ac:dyDescent="0.2">
      <c r="A6626" s="3"/>
    </row>
    <row r="6627" spans="1:1" x14ac:dyDescent="0.2">
      <c r="A6627" s="3"/>
    </row>
    <row r="6628" spans="1:1" x14ac:dyDescent="0.2">
      <c r="A6628" s="3"/>
    </row>
    <row r="6629" spans="1:1" x14ac:dyDescent="0.2">
      <c r="A6629" s="3"/>
    </row>
    <row r="6630" spans="1:1" x14ac:dyDescent="0.2">
      <c r="A6630" s="3"/>
    </row>
    <row r="6631" spans="1:1" x14ac:dyDescent="0.2">
      <c r="A6631" s="3"/>
    </row>
    <row r="6632" spans="1:1" x14ac:dyDescent="0.2">
      <c r="A6632" s="3"/>
    </row>
    <row r="6633" spans="1:1" x14ac:dyDescent="0.2">
      <c r="A6633" s="3"/>
    </row>
    <row r="6634" spans="1:1" x14ac:dyDescent="0.2">
      <c r="A6634" s="3"/>
    </row>
    <row r="6635" spans="1:1" x14ac:dyDescent="0.2">
      <c r="A6635" s="3"/>
    </row>
    <row r="6636" spans="1:1" x14ac:dyDescent="0.2">
      <c r="A6636" s="3"/>
    </row>
    <row r="6637" spans="1:1" x14ac:dyDescent="0.2">
      <c r="A6637" s="3"/>
    </row>
    <row r="6638" spans="1:1" x14ac:dyDescent="0.2">
      <c r="A6638" s="3"/>
    </row>
    <row r="6639" spans="1:1" x14ac:dyDescent="0.2">
      <c r="A6639" s="3"/>
    </row>
    <row r="6640" spans="1:1" x14ac:dyDescent="0.2">
      <c r="A6640" s="3"/>
    </row>
    <row r="6641" spans="1:1" x14ac:dyDescent="0.2">
      <c r="A6641" s="3"/>
    </row>
    <row r="6642" spans="1:1" x14ac:dyDescent="0.2">
      <c r="A6642" s="3"/>
    </row>
    <row r="6643" spans="1:1" x14ac:dyDescent="0.2">
      <c r="A6643" s="3"/>
    </row>
    <row r="6644" spans="1:1" x14ac:dyDescent="0.2">
      <c r="A6644" s="3"/>
    </row>
    <row r="6645" spans="1:1" x14ac:dyDescent="0.2">
      <c r="A6645" s="3"/>
    </row>
    <row r="6646" spans="1:1" x14ac:dyDescent="0.2">
      <c r="A6646" s="3"/>
    </row>
    <row r="6647" spans="1:1" x14ac:dyDescent="0.2">
      <c r="A6647" s="3"/>
    </row>
    <row r="6648" spans="1:1" x14ac:dyDescent="0.2">
      <c r="A6648" s="3"/>
    </row>
    <row r="6649" spans="1:1" x14ac:dyDescent="0.2">
      <c r="A6649" s="3"/>
    </row>
    <row r="6650" spans="1:1" x14ac:dyDescent="0.2">
      <c r="A6650" s="3"/>
    </row>
    <row r="6651" spans="1:1" x14ac:dyDescent="0.2">
      <c r="A6651" s="3"/>
    </row>
    <row r="6652" spans="1:1" x14ac:dyDescent="0.2">
      <c r="A6652" s="3"/>
    </row>
    <row r="6653" spans="1:1" x14ac:dyDescent="0.2">
      <c r="A6653" s="3"/>
    </row>
    <row r="6654" spans="1:1" x14ac:dyDescent="0.2">
      <c r="A6654" s="3"/>
    </row>
    <row r="6655" spans="1:1" x14ac:dyDescent="0.2">
      <c r="A6655" s="3"/>
    </row>
    <row r="6656" spans="1:1" x14ac:dyDescent="0.2">
      <c r="A6656" s="3"/>
    </row>
    <row r="6657" spans="1:1" x14ac:dyDescent="0.2">
      <c r="A6657" s="3"/>
    </row>
    <row r="6658" spans="1:1" x14ac:dyDescent="0.2">
      <c r="A6658" s="3"/>
    </row>
    <row r="6659" spans="1:1" x14ac:dyDescent="0.2">
      <c r="A6659" s="3"/>
    </row>
    <row r="6660" spans="1:1" x14ac:dyDescent="0.2">
      <c r="A6660" s="3"/>
    </row>
    <row r="6661" spans="1:1" x14ac:dyDescent="0.2">
      <c r="A6661" s="3"/>
    </row>
    <row r="6662" spans="1:1" x14ac:dyDescent="0.2">
      <c r="A6662" s="3"/>
    </row>
    <row r="6663" spans="1:1" x14ac:dyDescent="0.2">
      <c r="A6663" s="3"/>
    </row>
    <row r="6664" spans="1:1" x14ac:dyDescent="0.2">
      <c r="A6664" s="3"/>
    </row>
    <row r="6665" spans="1:1" x14ac:dyDescent="0.2">
      <c r="A6665" s="3"/>
    </row>
    <row r="6666" spans="1:1" x14ac:dyDescent="0.2">
      <c r="A6666" s="3"/>
    </row>
    <row r="6667" spans="1:1" x14ac:dyDescent="0.2">
      <c r="A6667" s="3"/>
    </row>
    <row r="6668" spans="1:1" x14ac:dyDescent="0.2">
      <c r="A6668" s="3"/>
    </row>
    <row r="6669" spans="1:1" x14ac:dyDescent="0.2">
      <c r="A6669" s="3"/>
    </row>
    <row r="6670" spans="1:1" x14ac:dyDescent="0.2">
      <c r="A6670" s="3"/>
    </row>
    <row r="6671" spans="1:1" x14ac:dyDescent="0.2">
      <c r="A6671" s="3"/>
    </row>
    <row r="6672" spans="1:1" x14ac:dyDescent="0.2">
      <c r="A6672" s="3"/>
    </row>
    <row r="6673" spans="1:1" x14ac:dyDescent="0.2">
      <c r="A6673" s="3"/>
    </row>
    <row r="6674" spans="1:1" x14ac:dyDescent="0.2">
      <c r="A6674" s="3"/>
    </row>
    <row r="6675" spans="1:1" x14ac:dyDescent="0.2">
      <c r="A6675" s="3"/>
    </row>
    <row r="6676" spans="1:1" x14ac:dyDescent="0.2">
      <c r="A6676" s="3"/>
    </row>
    <row r="6677" spans="1:1" x14ac:dyDescent="0.2">
      <c r="A6677" s="3"/>
    </row>
    <row r="6678" spans="1:1" x14ac:dyDescent="0.2">
      <c r="A6678" s="3"/>
    </row>
    <row r="6679" spans="1:1" x14ac:dyDescent="0.2">
      <c r="A6679" s="3"/>
    </row>
    <row r="6680" spans="1:1" x14ac:dyDescent="0.2">
      <c r="A6680" s="3"/>
    </row>
    <row r="6681" spans="1:1" x14ac:dyDescent="0.2">
      <c r="A6681" s="3"/>
    </row>
    <row r="6682" spans="1:1" x14ac:dyDescent="0.2">
      <c r="A6682" s="3"/>
    </row>
    <row r="6683" spans="1:1" x14ac:dyDescent="0.2">
      <c r="A6683" s="3"/>
    </row>
    <row r="6684" spans="1:1" x14ac:dyDescent="0.2">
      <c r="A6684" s="3"/>
    </row>
    <row r="6685" spans="1:1" x14ac:dyDescent="0.2">
      <c r="A6685" s="3"/>
    </row>
    <row r="6686" spans="1:1" x14ac:dyDescent="0.2">
      <c r="A6686" s="3"/>
    </row>
    <row r="6687" spans="1:1" x14ac:dyDescent="0.2">
      <c r="A6687" s="3"/>
    </row>
    <row r="6688" spans="1:1" x14ac:dyDescent="0.2">
      <c r="A6688" s="3"/>
    </row>
    <row r="6689" spans="1:1" x14ac:dyDescent="0.2">
      <c r="A6689" s="3"/>
    </row>
    <row r="6690" spans="1:1" x14ac:dyDescent="0.2">
      <c r="A6690" s="3"/>
    </row>
    <row r="6691" spans="1:1" x14ac:dyDescent="0.2">
      <c r="A6691" s="3"/>
    </row>
    <row r="6692" spans="1:1" x14ac:dyDescent="0.2">
      <c r="A6692" s="3"/>
    </row>
    <row r="6693" spans="1:1" x14ac:dyDescent="0.2">
      <c r="A6693" s="3"/>
    </row>
    <row r="6694" spans="1:1" x14ac:dyDescent="0.2">
      <c r="A6694" s="3"/>
    </row>
    <row r="6695" spans="1:1" x14ac:dyDescent="0.2">
      <c r="A6695" s="3"/>
    </row>
    <row r="6696" spans="1:1" x14ac:dyDescent="0.2">
      <c r="A6696" s="3"/>
    </row>
    <row r="6697" spans="1:1" x14ac:dyDescent="0.2">
      <c r="A6697" s="3"/>
    </row>
    <row r="6698" spans="1:1" x14ac:dyDescent="0.2">
      <c r="A6698" s="3"/>
    </row>
    <row r="6699" spans="1:1" x14ac:dyDescent="0.2">
      <c r="A6699" s="3"/>
    </row>
    <row r="6700" spans="1:1" x14ac:dyDescent="0.2">
      <c r="A6700" s="3"/>
    </row>
    <row r="6701" spans="1:1" x14ac:dyDescent="0.2">
      <c r="A6701" s="3"/>
    </row>
    <row r="6702" spans="1:1" x14ac:dyDescent="0.2">
      <c r="A6702" s="3"/>
    </row>
    <row r="6703" spans="1:1" x14ac:dyDescent="0.2">
      <c r="A6703" s="3"/>
    </row>
    <row r="6704" spans="1:1" x14ac:dyDescent="0.2">
      <c r="A6704" s="3"/>
    </row>
    <row r="6705" spans="1:1" x14ac:dyDescent="0.2">
      <c r="A6705" s="3"/>
    </row>
    <row r="6706" spans="1:1" x14ac:dyDescent="0.2">
      <c r="A6706" s="3"/>
    </row>
    <row r="6707" spans="1:1" x14ac:dyDescent="0.2">
      <c r="A6707" s="3"/>
    </row>
    <row r="6708" spans="1:1" x14ac:dyDescent="0.2">
      <c r="A6708" s="3"/>
    </row>
    <row r="6709" spans="1:1" x14ac:dyDescent="0.2">
      <c r="A6709" s="3"/>
    </row>
    <row r="6710" spans="1:1" x14ac:dyDescent="0.2">
      <c r="A6710" s="3"/>
    </row>
    <row r="6711" spans="1:1" x14ac:dyDescent="0.2">
      <c r="A6711" s="3"/>
    </row>
    <row r="6712" spans="1:1" x14ac:dyDescent="0.2">
      <c r="A6712" s="3"/>
    </row>
    <row r="6713" spans="1:1" x14ac:dyDescent="0.2">
      <c r="A6713" s="3"/>
    </row>
    <row r="6714" spans="1:1" x14ac:dyDescent="0.2">
      <c r="A6714" s="3"/>
    </row>
    <row r="6715" spans="1:1" x14ac:dyDescent="0.2">
      <c r="A6715" s="3"/>
    </row>
    <row r="6716" spans="1:1" x14ac:dyDescent="0.2">
      <c r="A6716" s="3"/>
    </row>
    <row r="6717" spans="1:1" x14ac:dyDescent="0.2">
      <c r="A6717" s="3"/>
    </row>
    <row r="6718" spans="1:1" x14ac:dyDescent="0.2">
      <c r="A6718" s="3"/>
    </row>
    <row r="6719" spans="1:1" x14ac:dyDescent="0.2">
      <c r="A6719" s="3"/>
    </row>
    <row r="6720" spans="1:1" x14ac:dyDescent="0.2">
      <c r="A6720" s="3"/>
    </row>
    <row r="6721" spans="1:1" x14ac:dyDescent="0.2">
      <c r="A6721" s="3"/>
    </row>
    <row r="6722" spans="1:1" x14ac:dyDescent="0.2">
      <c r="A6722" s="3"/>
    </row>
    <row r="6723" spans="1:1" x14ac:dyDescent="0.2">
      <c r="A6723" s="3"/>
    </row>
    <row r="6724" spans="1:1" x14ac:dyDescent="0.2">
      <c r="A6724" s="3"/>
    </row>
    <row r="6725" spans="1:1" x14ac:dyDescent="0.2">
      <c r="A6725" s="3"/>
    </row>
    <row r="6726" spans="1:1" x14ac:dyDescent="0.2">
      <c r="A6726" s="3"/>
    </row>
    <row r="6727" spans="1:1" x14ac:dyDescent="0.2">
      <c r="A6727" s="3"/>
    </row>
    <row r="6728" spans="1:1" x14ac:dyDescent="0.2">
      <c r="A6728" s="3"/>
    </row>
    <row r="6729" spans="1:1" x14ac:dyDescent="0.2">
      <c r="A6729" s="3"/>
    </row>
    <row r="6730" spans="1:1" x14ac:dyDescent="0.2">
      <c r="A6730" s="3"/>
    </row>
    <row r="6731" spans="1:1" x14ac:dyDescent="0.2">
      <c r="A6731" s="3"/>
    </row>
    <row r="6732" spans="1:1" x14ac:dyDescent="0.2">
      <c r="A6732" s="3"/>
    </row>
    <row r="6733" spans="1:1" x14ac:dyDescent="0.2">
      <c r="A6733" s="3"/>
    </row>
    <row r="6734" spans="1:1" x14ac:dyDescent="0.2">
      <c r="A6734" s="3"/>
    </row>
    <row r="6735" spans="1:1" x14ac:dyDescent="0.2">
      <c r="A6735" s="3"/>
    </row>
    <row r="6736" spans="1:1" x14ac:dyDescent="0.2">
      <c r="A6736" s="3"/>
    </row>
    <row r="6737" spans="1:1" x14ac:dyDescent="0.2">
      <c r="A6737" s="3"/>
    </row>
    <row r="6738" spans="1:1" x14ac:dyDescent="0.2">
      <c r="A6738" s="3"/>
    </row>
    <row r="6739" spans="1:1" x14ac:dyDescent="0.2">
      <c r="A6739" s="3"/>
    </row>
    <row r="6740" spans="1:1" x14ac:dyDescent="0.2">
      <c r="A6740" s="3"/>
    </row>
    <row r="6741" spans="1:1" x14ac:dyDescent="0.2">
      <c r="A6741" s="3"/>
    </row>
    <row r="6742" spans="1:1" x14ac:dyDescent="0.2">
      <c r="A6742" s="3"/>
    </row>
    <row r="6743" spans="1:1" x14ac:dyDescent="0.2">
      <c r="A6743" s="3"/>
    </row>
    <row r="6744" spans="1:1" x14ac:dyDescent="0.2">
      <c r="A6744" s="3"/>
    </row>
    <row r="6745" spans="1:1" x14ac:dyDescent="0.2">
      <c r="A6745" s="3"/>
    </row>
    <row r="6746" spans="1:1" x14ac:dyDescent="0.2">
      <c r="A6746" s="3"/>
    </row>
    <row r="6747" spans="1:1" x14ac:dyDescent="0.2">
      <c r="A6747" s="3"/>
    </row>
    <row r="6748" spans="1:1" x14ac:dyDescent="0.2">
      <c r="A6748" s="3"/>
    </row>
    <row r="6749" spans="1:1" x14ac:dyDescent="0.2">
      <c r="A6749" s="3"/>
    </row>
    <row r="6750" spans="1:1" x14ac:dyDescent="0.2">
      <c r="A6750" s="3"/>
    </row>
    <row r="6751" spans="1:1" x14ac:dyDescent="0.2">
      <c r="A6751" s="3"/>
    </row>
    <row r="6752" spans="1:1" x14ac:dyDescent="0.2">
      <c r="A6752" s="3"/>
    </row>
    <row r="6753" spans="1:1" x14ac:dyDescent="0.2">
      <c r="A6753" s="3"/>
    </row>
    <row r="6754" spans="1:1" x14ac:dyDescent="0.2">
      <c r="A6754" s="3"/>
    </row>
    <row r="6755" spans="1:1" x14ac:dyDescent="0.2">
      <c r="A6755" s="3"/>
    </row>
    <row r="6756" spans="1:1" x14ac:dyDescent="0.2">
      <c r="A6756" s="3"/>
    </row>
    <row r="6757" spans="1:1" x14ac:dyDescent="0.2">
      <c r="A6757" s="3"/>
    </row>
    <row r="6758" spans="1:1" x14ac:dyDescent="0.2">
      <c r="A6758" s="3"/>
    </row>
    <row r="6759" spans="1:1" x14ac:dyDescent="0.2">
      <c r="A6759" s="3"/>
    </row>
    <row r="6760" spans="1:1" x14ac:dyDescent="0.2">
      <c r="A6760" s="3"/>
    </row>
    <row r="6761" spans="1:1" x14ac:dyDescent="0.2">
      <c r="A6761" s="3"/>
    </row>
    <row r="6762" spans="1:1" x14ac:dyDescent="0.2">
      <c r="A6762" s="3"/>
    </row>
    <row r="6763" spans="1:1" x14ac:dyDescent="0.2">
      <c r="A6763" s="3"/>
    </row>
    <row r="6764" spans="1:1" x14ac:dyDescent="0.2">
      <c r="A6764" s="3"/>
    </row>
    <row r="6765" spans="1:1" x14ac:dyDescent="0.2">
      <c r="A6765" s="3"/>
    </row>
    <row r="6766" spans="1:1" x14ac:dyDescent="0.2">
      <c r="A6766" s="3"/>
    </row>
    <row r="6767" spans="1:1" x14ac:dyDescent="0.2">
      <c r="A6767" s="3"/>
    </row>
    <row r="6768" spans="1:1" x14ac:dyDescent="0.2">
      <c r="A6768" s="3"/>
    </row>
    <row r="6769" spans="1:1" x14ac:dyDescent="0.2">
      <c r="A6769" s="3"/>
    </row>
    <row r="6770" spans="1:1" x14ac:dyDescent="0.2">
      <c r="A6770" s="3"/>
    </row>
    <row r="6771" spans="1:1" x14ac:dyDescent="0.2">
      <c r="A6771" s="3"/>
    </row>
    <row r="6772" spans="1:1" x14ac:dyDescent="0.2">
      <c r="A6772" s="3"/>
    </row>
    <row r="6773" spans="1:1" x14ac:dyDescent="0.2">
      <c r="A6773" s="3"/>
    </row>
    <row r="6774" spans="1:1" x14ac:dyDescent="0.2">
      <c r="A6774" s="3"/>
    </row>
    <row r="6775" spans="1:1" x14ac:dyDescent="0.2">
      <c r="A6775" s="3"/>
    </row>
    <row r="6776" spans="1:1" x14ac:dyDescent="0.2">
      <c r="A6776" s="3"/>
    </row>
    <row r="6777" spans="1:1" x14ac:dyDescent="0.2">
      <c r="A6777" s="3"/>
    </row>
    <row r="6778" spans="1:1" x14ac:dyDescent="0.2">
      <c r="A6778" s="3"/>
    </row>
    <row r="6779" spans="1:1" x14ac:dyDescent="0.2">
      <c r="A6779" s="3"/>
    </row>
    <row r="6780" spans="1:1" x14ac:dyDescent="0.2">
      <c r="A6780" s="3"/>
    </row>
    <row r="6781" spans="1:1" x14ac:dyDescent="0.2">
      <c r="A6781" s="3"/>
    </row>
    <row r="6782" spans="1:1" x14ac:dyDescent="0.2">
      <c r="A6782" s="3"/>
    </row>
    <row r="6783" spans="1:1" x14ac:dyDescent="0.2">
      <c r="A6783" s="3"/>
    </row>
    <row r="6784" spans="1:1" x14ac:dyDescent="0.2">
      <c r="A6784" s="3"/>
    </row>
    <row r="6785" spans="1:1" x14ac:dyDescent="0.2">
      <c r="A6785" s="3"/>
    </row>
    <row r="6786" spans="1:1" x14ac:dyDescent="0.2">
      <c r="A6786" s="3"/>
    </row>
    <row r="6787" spans="1:1" x14ac:dyDescent="0.2">
      <c r="A6787" s="3"/>
    </row>
    <row r="6788" spans="1:1" x14ac:dyDescent="0.2">
      <c r="A6788" s="3"/>
    </row>
    <row r="6789" spans="1:1" x14ac:dyDescent="0.2">
      <c r="A6789" s="3"/>
    </row>
    <row r="6790" spans="1:1" x14ac:dyDescent="0.2">
      <c r="A6790" s="3"/>
    </row>
    <row r="6791" spans="1:1" x14ac:dyDescent="0.2">
      <c r="A6791" s="3"/>
    </row>
    <row r="6792" spans="1:1" x14ac:dyDescent="0.2">
      <c r="A6792" s="3"/>
    </row>
    <row r="6793" spans="1:1" x14ac:dyDescent="0.2">
      <c r="A6793" s="3"/>
    </row>
    <row r="6794" spans="1:1" x14ac:dyDescent="0.2">
      <c r="A6794" s="3"/>
    </row>
    <row r="6795" spans="1:1" x14ac:dyDescent="0.2">
      <c r="A6795" s="3"/>
    </row>
    <row r="6796" spans="1:1" x14ac:dyDescent="0.2">
      <c r="A6796" s="3"/>
    </row>
    <row r="6797" spans="1:1" x14ac:dyDescent="0.2">
      <c r="A6797" s="3"/>
    </row>
    <row r="6798" spans="1:1" x14ac:dyDescent="0.2">
      <c r="A6798" s="3"/>
    </row>
    <row r="6799" spans="1:1" x14ac:dyDescent="0.2">
      <c r="A6799" s="3"/>
    </row>
    <row r="6800" spans="1:1" x14ac:dyDescent="0.2">
      <c r="A6800" s="3"/>
    </row>
    <row r="6801" spans="1:1" x14ac:dyDescent="0.2">
      <c r="A6801" s="3"/>
    </row>
    <row r="6802" spans="1:1" x14ac:dyDescent="0.2">
      <c r="A6802" s="3"/>
    </row>
    <row r="6803" spans="1:1" x14ac:dyDescent="0.2">
      <c r="A6803" s="3"/>
    </row>
    <row r="6804" spans="1:1" x14ac:dyDescent="0.2">
      <c r="A6804" s="3"/>
    </row>
    <row r="6805" spans="1:1" x14ac:dyDescent="0.2">
      <c r="A6805" s="3"/>
    </row>
    <row r="6806" spans="1:1" x14ac:dyDescent="0.2">
      <c r="A6806" s="3"/>
    </row>
    <row r="6807" spans="1:1" x14ac:dyDescent="0.2">
      <c r="A6807" s="3"/>
    </row>
    <row r="6808" spans="1:1" x14ac:dyDescent="0.2">
      <c r="A6808" s="3"/>
    </row>
    <row r="6809" spans="1:1" x14ac:dyDescent="0.2">
      <c r="A6809" s="3"/>
    </row>
    <row r="6810" spans="1:1" x14ac:dyDescent="0.2">
      <c r="A6810" s="3"/>
    </row>
    <row r="6811" spans="1:1" x14ac:dyDescent="0.2">
      <c r="A6811" s="3"/>
    </row>
    <row r="6812" spans="1:1" x14ac:dyDescent="0.2">
      <c r="A6812" s="3"/>
    </row>
    <row r="6813" spans="1:1" x14ac:dyDescent="0.2">
      <c r="A6813" s="3"/>
    </row>
    <row r="6814" spans="1:1" x14ac:dyDescent="0.2">
      <c r="A6814" s="3"/>
    </row>
    <row r="6815" spans="1:1" x14ac:dyDescent="0.2">
      <c r="A6815" s="3"/>
    </row>
    <row r="6816" spans="1:1" x14ac:dyDescent="0.2">
      <c r="A6816" s="3"/>
    </row>
    <row r="6817" spans="1:1" x14ac:dyDescent="0.2">
      <c r="A6817" s="3"/>
    </row>
    <row r="6818" spans="1:1" x14ac:dyDescent="0.2">
      <c r="A6818" s="3"/>
    </row>
    <row r="6819" spans="1:1" x14ac:dyDescent="0.2">
      <c r="A6819" s="3"/>
    </row>
    <row r="6820" spans="1:1" x14ac:dyDescent="0.2">
      <c r="A6820" s="3"/>
    </row>
    <row r="6821" spans="1:1" x14ac:dyDescent="0.2">
      <c r="A6821" s="3"/>
    </row>
    <row r="6822" spans="1:1" x14ac:dyDescent="0.2">
      <c r="A6822" s="3"/>
    </row>
    <row r="6823" spans="1:1" x14ac:dyDescent="0.2">
      <c r="A6823" s="3"/>
    </row>
    <row r="6824" spans="1:1" x14ac:dyDescent="0.2">
      <c r="A6824" s="3"/>
    </row>
    <row r="6825" spans="1:1" x14ac:dyDescent="0.2">
      <c r="A6825" s="3"/>
    </row>
    <row r="6826" spans="1:1" x14ac:dyDescent="0.2">
      <c r="A6826" s="3"/>
    </row>
    <row r="6827" spans="1:1" x14ac:dyDescent="0.2">
      <c r="A6827" s="3"/>
    </row>
    <row r="6828" spans="1:1" x14ac:dyDescent="0.2">
      <c r="A6828" s="3"/>
    </row>
    <row r="6829" spans="1:1" x14ac:dyDescent="0.2">
      <c r="A6829" s="3"/>
    </row>
    <row r="6830" spans="1:1" x14ac:dyDescent="0.2">
      <c r="A6830" s="3"/>
    </row>
    <row r="6831" spans="1:1" x14ac:dyDescent="0.2">
      <c r="A6831" s="3"/>
    </row>
    <row r="6832" spans="1:1" x14ac:dyDescent="0.2">
      <c r="A6832" s="3"/>
    </row>
    <row r="6833" spans="1:1" x14ac:dyDescent="0.2">
      <c r="A6833" s="3"/>
    </row>
    <row r="6834" spans="1:1" x14ac:dyDescent="0.2">
      <c r="A6834" s="3"/>
    </row>
    <row r="6835" spans="1:1" x14ac:dyDescent="0.2">
      <c r="A6835" s="3"/>
    </row>
    <row r="6836" spans="1:1" x14ac:dyDescent="0.2">
      <c r="A6836" s="3"/>
    </row>
    <row r="6837" spans="1:1" x14ac:dyDescent="0.2">
      <c r="A6837" s="3"/>
    </row>
    <row r="6838" spans="1:1" x14ac:dyDescent="0.2">
      <c r="A6838" s="3"/>
    </row>
    <row r="6839" spans="1:1" x14ac:dyDescent="0.2">
      <c r="A6839" s="3"/>
    </row>
    <row r="6840" spans="1:1" x14ac:dyDescent="0.2">
      <c r="A6840" s="3"/>
    </row>
    <row r="6841" spans="1:1" x14ac:dyDescent="0.2">
      <c r="A6841" s="3"/>
    </row>
    <row r="6842" spans="1:1" x14ac:dyDescent="0.2">
      <c r="A6842" s="3"/>
    </row>
    <row r="6843" spans="1:1" x14ac:dyDescent="0.2">
      <c r="A6843" s="3"/>
    </row>
    <row r="6844" spans="1:1" x14ac:dyDescent="0.2">
      <c r="A6844" s="3"/>
    </row>
    <row r="6845" spans="1:1" x14ac:dyDescent="0.2">
      <c r="A6845" s="3"/>
    </row>
    <row r="6846" spans="1:1" x14ac:dyDescent="0.2">
      <c r="A6846" s="3"/>
    </row>
    <row r="6847" spans="1:1" x14ac:dyDescent="0.2">
      <c r="A6847" s="3"/>
    </row>
    <row r="6848" spans="1:1" x14ac:dyDescent="0.2">
      <c r="A6848" s="3"/>
    </row>
    <row r="6849" spans="1:1" x14ac:dyDescent="0.2">
      <c r="A6849" s="3"/>
    </row>
    <row r="6850" spans="1:1" x14ac:dyDescent="0.2">
      <c r="A6850" s="3"/>
    </row>
    <row r="6851" spans="1:1" x14ac:dyDescent="0.2">
      <c r="A6851" s="3"/>
    </row>
    <row r="6852" spans="1:1" x14ac:dyDescent="0.2">
      <c r="A6852" s="3"/>
    </row>
    <row r="6853" spans="1:1" x14ac:dyDescent="0.2">
      <c r="A6853" s="3"/>
    </row>
    <row r="6854" spans="1:1" x14ac:dyDescent="0.2">
      <c r="A6854" s="3"/>
    </row>
    <row r="6855" spans="1:1" x14ac:dyDescent="0.2">
      <c r="A6855" s="3"/>
    </row>
    <row r="6856" spans="1:1" x14ac:dyDescent="0.2">
      <c r="A6856" s="3"/>
    </row>
    <row r="6857" spans="1:1" x14ac:dyDescent="0.2">
      <c r="A6857" s="3"/>
    </row>
    <row r="6858" spans="1:1" x14ac:dyDescent="0.2">
      <c r="A6858" s="3"/>
    </row>
    <row r="6859" spans="1:1" x14ac:dyDescent="0.2">
      <c r="A6859" s="3"/>
    </row>
    <row r="6860" spans="1:1" x14ac:dyDescent="0.2">
      <c r="A6860" s="3"/>
    </row>
    <row r="6861" spans="1:1" x14ac:dyDescent="0.2">
      <c r="A6861" s="3"/>
    </row>
    <row r="6862" spans="1:1" x14ac:dyDescent="0.2">
      <c r="A6862" s="3"/>
    </row>
    <row r="6863" spans="1:1" x14ac:dyDescent="0.2">
      <c r="A6863" s="3"/>
    </row>
    <row r="6864" spans="1:1" x14ac:dyDescent="0.2">
      <c r="A6864" s="3"/>
    </row>
    <row r="6865" spans="1:1" x14ac:dyDescent="0.2">
      <c r="A6865" s="3"/>
    </row>
    <row r="6866" spans="1:1" x14ac:dyDescent="0.2">
      <c r="A6866" s="3"/>
    </row>
    <row r="6867" spans="1:1" x14ac:dyDescent="0.2">
      <c r="A6867" s="3"/>
    </row>
    <row r="6868" spans="1:1" x14ac:dyDescent="0.2">
      <c r="A6868" s="3"/>
    </row>
    <row r="6869" spans="1:1" x14ac:dyDescent="0.2">
      <c r="A6869" s="3"/>
    </row>
    <row r="6870" spans="1:1" x14ac:dyDescent="0.2">
      <c r="A6870" s="3"/>
    </row>
    <row r="6871" spans="1:1" x14ac:dyDescent="0.2">
      <c r="A6871" s="3"/>
    </row>
    <row r="6872" spans="1:1" x14ac:dyDescent="0.2">
      <c r="A6872" s="3"/>
    </row>
    <row r="6873" spans="1:1" x14ac:dyDescent="0.2">
      <c r="A6873" s="3"/>
    </row>
    <row r="6874" spans="1:1" x14ac:dyDescent="0.2">
      <c r="A6874" s="3"/>
    </row>
    <row r="6875" spans="1:1" x14ac:dyDescent="0.2">
      <c r="A6875" s="3"/>
    </row>
    <row r="6876" spans="1:1" x14ac:dyDescent="0.2">
      <c r="A6876" s="3"/>
    </row>
    <row r="6877" spans="1:1" x14ac:dyDescent="0.2">
      <c r="A6877" s="3"/>
    </row>
    <row r="6878" spans="1:1" x14ac:dyDescent="0.2">
      <c r="A6878" s="3"/>
    </row>
    <row r="6879" spans="1:1" x14ac:dyDescent="0.2">
      <c r="A6879" s="3"/>
    </row>
    <row r="6880" spans="1:1" x14ac:dyDescent="0.2">
      <c r="A6880" s="3"/>
    </row>
    <row r="6881" spans="1:1" x14ac:dyDescent="0.2">
      <c r="A6881" s="3"/>
    </row>
    <row r="6882" spans="1:1" x14ac:dyDescent="0.2">
      <c r="A6882" s="3"/>
    </row>
    <row r="6883" spans="1:1" x14ac:dyDescent="0.2">
      <c r="A6883" s="3"/>
    </row>
    <row r="6884" spans="1:1" x14ac:dyDescent="0.2">
      <c r="A6884" s="3"/>
    </row>
    <row r="6885" spans="1:1" x14ac:dyDescent="0.2">
      <c r="A6885" s="3"/>
    </row>
    <row r="6886" spans="1:1" x14ac:dyDescent="0.2">
      <c r="A6886" s="3"/>
    </row>
    <row r="6887" spans="1:1" x14ac:dyDescent="0.2">
      <c r="A6887" s="3"/>
    </row>
    <row r="6888" spans="1:1" x14ac:dyDescent="0.2">
      <c r="A6888" s="3"/>
    </row>
    <row r="6889" spans="1:1" x14ac:dyDescent="0.2">
      <c r="A6889" s="3"/>
    </row>
    <row r="6890" spans="1:1" x14ac:dyDescent="0.2">
      <c r="A6890" s="3"/>
    </row>
    <row r="6891" spans="1:1" x14ac:dyDescent="0.2">
      <c r="A6891" s="3"/>
    </row>
    <row r="6892" spans="1:1" x14ac:dyDescent="0.2">
      <c r="A6892" s="3"/>
    </row>
    <row r="6893" spans="1:1" x14ac:dyDescent="0.2">
      <c r="A6893" s="3"/>
    </row>
    <row r="6894" spans="1:1" x14ac:dyDescent="0.2">
      <c r="A6894" s="3"/>
    </row>
    <row r="6895" spans="1:1" x14ac:dyDescent="0.2">
      <c r="A6895" s="3"/>
    </row>
    <row r="6896" spans="1:1" x14ac:dyDescent="0.2">
      <c r="A6896" s="3"/>
    </row>
    <row r="6897" spans="1:1" x14ac:dyDescent="0.2">
      <c r="A6897" s="3"/>
    </row>
    <row r="6898" spans="1:1" x14ac:dyDescent="0.2">
      <c r="A6898" s="3"/>
    </row>
    <row r="6899" spans="1:1" x14ac:dyDescent="0.2">
      <c r="A6899" s="3"/>
    </row>
    <row r="6900" spans="1:1" x14ac:dyDescent="0.2">
      <c r="A6900" s="3"/>
    </row>
    <row r="6901" spans="1:1" x14ac:dyDescent="0.2">
      <c r="A6901" s="3"/>
    </row>
    <row r="6902" spans="1:1" x14ac:dyDescent="0.2">
      <c r="A6902" s="3"/>
    </row>
    <row r="6903" spans="1:1" x14ac:dyDescent="0.2">
      <c r="A6903" s="3"/>
    </row>
    <row r="6904" spans="1:1" x14ac:dyDescent="0.2">
      <c r="A6904" s="3"/>
    </row>
    <row r="6905" spans="1:1" x14ac:dyDescent="0.2">
      <c r="A6905" s="3"/>
    </row>
    <row r="6906" spans="1:1" x14ac:dyDescent="0.2">
      <c r="A6906" s="3"/>
    </row>
    <row r="6907" spans="1:1" x14ac:dyDescent="0.2">
      <c r="A6907" s="3"/>
    </row>
    <row r="6908" spans="1:1" x14ac:dyDescent="0.2">
      <c r="A6908" s="3"/>
    </row>
    <row r="6909" spans="1:1" x14ac:dyDescent="0.2">
      <c r="A6909" s="3"/>
    </row>
    <row r="6910" spans="1:1" x14ac:dyDescent="0.2">
      <c r="A6910" s="3"/>
    </row>
    <row r="6911" spans="1:1" x14ac:dyDescent="0.2">
      <c r="A6911" s="3"/>
    </row>
    <row r="6912" spans="1:1" x14ac:dyDescent="0.2">
      <c r="A6912" s="3"/>
    </row>
    <row r="6913" spans="1:1" x14ac:dyDescent="0.2">
      <c r="A6913" s="3"/>
    </row>
    <row r="6914" spans="1:1" x14ac:dyDescent="0.2">
      <c r="A6914" s="3"/>
    </row>
    <row r="6915" spans="1:1" x14ac:dyDescent="0.2">
      <c r="A6915" s="3"/>
    </row>
    <row r="6916" spans="1:1" x14ac:dyDescent="0.2">
      <c r="A6916" s="3"/>
    </row>
    <row r="6917" spans="1:1" x14ac:dyDescent="0.2">
      <c r="A6917" s="3"/>
    </row>
    <row r="6918" spans="1:1" x14ac:dyDescent="0.2">
      <c r="A6918" s="3"/>
    </row>
    <row r="6919" spans="1:1" x14ac:dyDescent="0.2">
      <c r="A6919" s="3"/>
    </row>
    <row r="6920" spans="1:1" x14ac:dyDescent="0.2">
      <c r="A6920" s="3"/>
    </row>
    <row r="6921" spans="1:1" x14ac:dyDescent="0.2">
      <c r="A6921" s="3"/>
    </row>
    <row r="6922" spans="1:1" x14ac:dyDescent="0.2">
      <c r="A6922" s="3"/>
    </row>
    <row r="6923" spans="1:1" x14ac:dyDescent="0.2">
      <c r="A6923" s="3"/>
    </row>
    <row r="6924" spans="1:1" x14ac:dyDescent="0.2">
      <c r="A6924" s="3"/>
    </row>
    <row r="6925" spans="1:1" x14ac:dyDescent="0.2">
      <c r="A6925" s="3"/>
    </row>
    <row r="6926" spans="1:1" x14ac:dyDescent="0.2">
      <c r="A6926" s="3"/>
    </row>
    <row r="6927" spans="1:1" x14ac:dyDescent="0.2">
      <c r="A6927" s="3"/>
    </row>
    <row r="6928" spans="1:1" x14ac:dyDescent="0.2">
      <c r="A6928" s="3"/>
    </row>
    <row r="6929" spans="1:1" x14ac:dyDescent="0.2">
      <c r="A6929" s="3"/>
    </row>
    <row r="6930" spans="1:1" x14ac:dyDescent="0.2">
      <c r="A6930" s="3"/>
    </row>
    <row r="6931" spans="1:1" x14ac:dyDescent="0.2">
      <c r="A6931" s="3"/>
    </row>
    <row r="6932" spans="1:1" x14ac:dyDescent="0.2">
      <c r="A6932" s="3"/>
    </row>
    <row r="6933" spans="1:1" x14ac:dyDescent="0.2">
      <c r="A6933" s="3"/>
    </row>
    <row r="6934" spans="1:1" x14ac:dyDescent="0.2">
      <c r="A6934" s="3"/>
    </row>
    <row r="6935" spans="1:1" x14ac:dyDescent="0.2">
      <c r="A6935" s="3"/>
    </row>
    <row r="6936" spans="1:1" x14ac:dyDescent="0.2">
      <c r="A6936" s="3"/>
    </row>
    <row r="6937" spans="1:1" x14ac:dyDescent="0.2">
      <c r="A6937" s="3"/>
    </row>
    <row r="6938" spans="1:1" x14ac:dyDescent="0.2">
      <c r="A6938" s="3"/>
    </row>
    <row r="6939" spans="1:1" x14ac:dyDescent="0.2">
      <c r="A6939" s="3"/>
    </row>
    <row r="6940" spans="1:1" x14ac:dyDescent="0.2">
      <c r="A6940" s="3"/>
    </row>
    <row r="6941" spans="1:1" x14ac:dyDescent="0.2">
      <c r="A6941" s="3"/>
    </row>
    <row r="6942" spans="1:1" x14ac:dyDescent="0.2">
      <c r="A6942" s="3"/>
    </row>
    <row r="6943" spans="1:1" x14ac:dyDescent="0.2">
      <c r="A6943" s="3"/>
    </row>
    <row r="6944" spans="1:1" x14ac:dyDescent="0.2">
      <c r="A6944" s="3"/>
    </row>
    <row r="6945" spans="1:1" x14ac:dyDescent="0.2">
      <c r="A6945" s="3"/>
    </row>
    <row r="6946" spans="1:1" x14ac:dyDescent="0.2">
      <c r="A6946" s="3"/>
    </row>
    <row r="6947" spans="1:1" x14ac:dyDescent="0.2">
      <c r="A6947" s="3"/>
    </row>
    <row r="6948" spans="1:1" x14ac:dyDescent="0.2">
      <c r="A6948" s="3"/>
    </row>
    <row r="6949" spans="1:1" x14ac:dyDescent="0.2">
      <c r="A6949" s="3"/>
    </row>
    <row r="6950" spans="1:1" x14ac:dyDescent="0.2">
      <c r="A6950" s="3"/>
    </row>
    <row r="6951" spans="1:1" x14ac:dyDescent="0.2">
      <c r="A6951" s="3"/>
    </row>
    <row r="6952" spans="1:1" x14ac:dyDescent="0.2">
      <c r="A6952" s="3"/>
    </row>
    <row r="6953" spans="1:1" x14ac:dyDescent="0.2">
      <c r="A6953" s="3"/>
    </row>
    <row r="6954" spans="1:1" x14ac:dyDescent="0.2">
      <c r="A6954" s="3"/>
    </row>
    <row r="6955" spans="1:1" x14ac:dyDescent="0.2">
      <c r="A6955" s="3"/>
    </row>
    <row r="6956" spans="1:1" x14ac:dyDescent="0.2">
      <c r="A6956" s="3"/>
    </row>
    <row r="6957" spans="1:1" x14ac:dyDescent="0.2">
      <c r="A6957" s="3"/>
    </row>
    <row r="6958" spans="1:1" x14ac:dyDescent="0.2">
      <c r="A6958" s="3"/>
    </row>
    <row r="6959" spans="1:1" x14ac:dyDescent="0.2">
      <c r="A6959" s="3"/>
    </row>
    <row r="6960" spans="1:1" x14ac:dyDescent="0.2">
      <c r="A6960" s="3"/>
    </row>
    <row r="6961" spans="1:1" x14ac:dyDescent="0.2">
      <c r="A6961" s="3"/>
    </row>
    <row r="6962" spans="1:1" x14ac:dyDescent="0.2">
      <c r="A6962" s="3"/>
    </row>
    <row r="6963" spans="1:1" x14ac:dyDescent="0.2">
      <c r="A6963" s="3"/>
    </row>
    <row r="6964" spans="1:1" x14ac:dyDescent="0.2">
      <c r="A6964" s="3"/>
    </row>
    <row r="6965" spans="1:1" x14ac:dyDescent="0.2">
      <c r="A6965" s="3"/>
    </row>
    <row r="6966" spans="1:1" x14ac:dyDescent="0.2">
      <c r="A6966" s="3"/>
    </row>
    <row r="6967" spans="1:1" x14ac:dyDescent="0.2">
      <c r="A6967" s="3"/>
    </row>
    <row r="6968" spans="1:1" x14ac:dyDescent="0.2">
      <c r="A6968" s="3"/>
    </row>
    <row r="6969" spans="1:1" x14ac:dyDescent="0.2">
      <c r="A6969" s="3"/>
    </row>
    <row r="6970" spans="1:1" x14ac:dyDescent="0.2">
      <c r="A6970" s="3"/>
    </row>
    <row r="6971" spans="1:1" x14ac:dyDescent="0.2">
      <c r="A6971" s="3"/>
    </row>
    <row r="6972" spans="1:1" x14ac:dyDescent="0.2">
      <c r="A6972" s="3"/>
    </row>
    <row r="6973" spans="1:1" x14ac:dyDescent="0.2">
      <c r="A6973" s="3"/>
    </row>
    <row r="6974" spans="1:1" x14ac:dyDescent="0.2">
      <c r="A6974" s="3"/>
    </row>
    <row r="6975" spans="1:1" x14ac:dyDescent="0.2">
      <c r="A6975" s="3"/>
    </row>
    <row r="6976" spans="1:1" x14ac:dyDescent="0.2">
      <c r="A6976" s="3"/>
    </row>
    <row r="6977" spans="1:1" x14ac:dyDescent="0.2">
      <c r="A6977" s="3"/>
    </row>
    <row r="6978" spans="1:1" x14ac:dyDescent="0.2">
      <c r="A6978" s="3"/>
    </row>
    <row r="6979" spans="1:1" x14ac:dyDescent="0.2">
      <c r="A6979" s="3"/>
    </row>
    <row r="6980" spans="1:1" x14ac:dyDescent="0.2">
      <c r="A6980" s="3"/>
    </row>
    <row r="6981" spans="1:1" x14ac:dyDescent="0.2">
      <c r="A6981" s="3"/>
    </row>
    <row r="6982" spans="1:1" x14ac:dyDescent="0.2">
      <c r="A6982" s="3"/>
    </row>
    <row r="6983" spans="1:1" x14ac:dyDescent="0.2">
      <c r="A6983" s="3"/>
    </row>
    <row r="6984" spans="1:1" x14ac:dyDescent="0.2">
      <c r="A6984" s="3"/>
    </row>
    <row r="6985" spans="1:1" x14ac:dyDescent="0.2">
      <c r="A6985" s="3"/>
    </row>
    <row r="6986" spans="1:1" x14ac:dyDescent="0.2">
      <c r="A6986" s="3"/>
    </row>
    <row r="6987" spans="1:1" x14ac:dyDescent="0.2">
      <c r="A6987" s="3"/>
    </row>
    <row r="6988" spans="1:1" x14ac:dyDescent="0.2">
      <c r="A6988" s="3"/>
    </row>
    <row r="6989" spans="1:1" x14ac:dyDescent="0.2">
      <c r="A6989" s="3"/>
    </row>
    <row r="6990" spans="1:1" x14ac:dyDescent="0.2">
      <c r="A6990" s="3"/>
    </row>
    <row r="6991" spans="1:1" x14ac:dyDescent="0.2">
      <c r="A6991" s="3"/>
    </row>
    <row r="6992" spans="1:1" x14ac:dyDescent="0.2">
      <c r="A6992" s="3"/>
    </row>
    <row r="6993" spans="1:1" x14ac:dyDescent="0.2">
      <c r="A6993" s="3"/>
    </row>
    <row r="6994" spans="1:1" x14ac:dyDescent="0.2">
      <c r="A6994" s="3"/>
    </row>
    <row r="6995" spans="1:1" x14ac:dyDescent="0.2">
      <c r="A6995" s="3"/>
    </row>
    <row r="6996" spans="1:1" x14ac:dyDescent="0.2">
      <c r="A6996" s="3"/>
    </row>
    <row r="6997" spans="1:1" x14ac:dyDescent="0.2">
      <c r="A6997" s="3"/>
    </row>
    <row r="6998" spans="1:1" x14ac:dyDescent="0.2">
      <c r="A6998" s="3"/>
    </row>
    <row r="6999" spans="1:1" x14ac:dyDescent="0.2">
      <c r="A6999" s="3"/>
    </row>
    <row r="7000" spans="1:1" x14ac:dyDescent="0.2">
      <c r="A7000" s="3"/>
    </row>
    <row r="7001" spans="1:1" x14ac:dyDescent="0.2">
      <c r="A7001" s="3"/>
    </row>
    <row r="7002" spans="1:1" x14ac:dyDescent="0.2">
      <c r="A7002" s="3"/>
    </row>
    <row r="7003" spans="1:1" x14ac:dyDescent="0.2">
      <c r="A7003" s="3"/>
    </row>
    <row r="7004" spans="1:1" x14ac:dyDescent="0.2">
      <c r="A7004" s="3"/>
    </row>
    <row r="7005" spans="1:1" x14ac:dyDescent="0.2">
      <c r="A7005" s="3"/>
    </row>
    <row r="7006" spans="1:1" x14ac:dyDescent="0.2">
      <c r="A7006" s="3"/>
    </row>
    <row r="7007" spans="1:1" x14ac:dyDescent="0.2">
      <c r="A7007" s="3"/>
    </row>
    <row r="7008" spans="1:1" x14ac:dyDescent="0.2">
      <c r="A7008" s="3"/>
    </row>
    <row r="7009" spans="1:1" x14ac:dyDescent="0.2">
      <c r="A7009" s="3"/>
    </row>
    <row r="7010" spans="1:1" x14ac:dyDescent="0.2">
      <c r="A7010" s="3"/>
    </row>
    <row r="7011" spans="1:1" x14ac:dyDescent="0.2">
      <c r="A7011" s="3"/>
    </row>
    <row r="7012" spans="1:1" x14ac:dyDescent="0.2">
      <c r="A7012" s="3"/>
    </row>
    <row r="7013" spans="1:1" x14ac:dyDescent="0.2">
      <c r="A7013" s="3"/>
    </row>
    <row r="7014" spans="1:1" x14ac:dyDescent="0.2">
      <c r="A7014" s="3"/>
    </row>
    <row r="7015" spans="1:1" x14ac:dyDescent="0.2">
      <c r="A7015" s="3"/>
    </row>
    <row r="7016" spans="1:1" x14ac:dyDescent="0.2">
      <c r="A7016" s="3"/>
    </row>
    <row r="7017" spans="1:1" x14ac:dyDescent="0.2">
      <c r="A7017" s="3"/>
    </row>
    <row r="7018" spans="1:1" x14ac:dyDescent="0.2">
      <c r="A7018" s="3"/>
    </row>
    <row r="7019" spans="1:1" x14ac:dyDescent="0.2">
      <c r="A7019" s="3"/>
    </row>
    <row r="7020" spans="1:1" x14ac:dyDescent="0.2">
      <c r="A7020" s="3"/>
    </row>
    <row r="7021" spans="1:1" x14ac:dyDescent="0.2">
      <c r="A7021" s="3"/>
    </row>
    <row r="7022" spans="1:1" x14ac:dyDescent="0.2">
      <c r="A7022" s="3"/>
    </row>
    <row r="7023" spans="1:1" x14ac:dyDescent="0.2">
      <c r="A7023" s="3"/>
    </row>
    <row r="7024" spans="1:1" x14ac:dyDescent="0.2">
      <c r="A7024" s="3"/>
    </row>
    <row r="7025" spans="1:1" x14ac:dyDescent="0.2">
      <c r="A7025" s="3"/>
    </row>
    <row r="7026" spans="1:1" x14ac:dyDescent="0.2">
      <c r="A7026" s="3"/>
    </row>
    <row r="7027" spans="1:1" x14ac:dyDescent="0.2">
      <c r="A7027" s="3"/>
    </row>
    <row r="7028" spans="1:1" x14ac:dyDescent="0.2">
      <c r="A7028" s="3"/>
    </row>
    <row r="7029" spans="1:1" x14ac:dyDescent="0.2">
      <c r="A7029" s="3"/>
    </row>
    <row r="7030" spans="1:1" x14ac:dyDescent="0.2">
      <c r="A7030" s="3"/>
    </row>
    <row r="7031" spans="1:1" x14ac:dyDescent="0.2">
      <c r="A7031" s="3"/>
    </row>
    <row r="7032" spans="1:1" x14ac:dyDescent="0.2">
      <c r="A7032" s="3"/>
    </row>
    <row r="7033" spans="1:1" x14ac:dyDescent="0.2">
      <c r="A7033" s="3"/>
    </row>
    <row r="7034" spans="1:1" x14ac:dyDescent="0.2">
      <c r="A7034" s="3"/>
    </row>
    <row r="7035" spans="1:1" x14ac:dyDescent="0.2">
      <c r="A7035" s="3"/>
    </row>
    <row r="7036" spans="1:1" x14ac:dyDescent="0.2">
      <c r="A7036" s="3"/>
    </row>
    <row r="7037" spans="1:1" x14ac:dyDescent="0.2">
      <c r="A7037" s="3"/>
    </row>
    <row r="7038" spans="1:1" x14ac:dyDescent="0.2">
      <c r="A7038" s="3"/>
    </row>
    <row r="7039" spans="1:1" x14ac:dyDescent="0.2">
      <c r="A7039" s="3"/>
    </row>
    <row r="7040" spans="1:1" x14ac:dyDescent="0.2">
      <c r="A7040" s="3"/>
    </row>
    <row r="7041" spans="1:1" x14ac:dyDescent="0.2">
      <c r="A7041" s="3"/>
    </row>
    <row r="7042" spans="1:1" x14ac:dyDescent="0.2">
      <c r="A7042" s="3"/>
    </row>
    <row r="7043" spans="1:1" x14ac:dyDescent="0.2">
      <c r="A7043" s="3"/>
    </row>
    <row r="7044" spans="1:1" x14ac:dyDescent="0.2">
      <c r="A7044" s="3"/>
    </row>
    <row r="7045" spans="1:1" x14ac:dyDescent="0.2">
      <c r="A7045" s="3"/>
    </row>
    <row r="7046" spans="1:1" x14ac:dyDescent="0.2">
      <c r="A7046" s="3"/>
    </row>
    <row r="7047" spans="1:1" x14ac:dyDescent="0.2">
      <c r="A7047" s="3"/>
    </row>
    <row r="7048" spans="1:1" x14ac:dyDescent="0.2">
      <c r="A7048" s="3"/>
    </row>
    <row r="7049" spans="1:1" x14ac:dyDescent="0.2">
      <c r="A7049" s="3"/>
    </row>
    <row r="7050" spans="1:1" x14ac:dyDescent="0.2">
      <c r="A7050" s="3"/>
    </row>
    <row r="7051" spans="1:1" x14ac:dyDescent="0.2">
      <c r="A7051" s="3"/>
    </row>
    <row r="7052" spans="1:1" x14ac:dyDescent="0.2">
      <c r="A7052" s="3"/>
    </row>
    <row r="7053" spans="1:1" x14ac:dyDescent="0.2">
      <c r="A7053" s="3"/>
    </row>
    <row r="7054" spans="1:1" x14ac:dyDescent="0.2">
      <c r="A7054" s="3"/>
    </row>
    <row r="7055" spans="1:1" x14ac:dyDescent="0.2">
      <c r="A7055" s="3"/>
    </row>
    <row r="7056" spans="1:1" x14ac:dyDescent="0.2">
      <c r="A7056" s="3"/>
    </row>
    <row r="7057" spans="1:1" x14ac:dyDescent="0.2">
      <c r="A7057" s="3"/>
    </row>
    <row r="7058" spans="1:1" x14ac:dyDescent="0.2">
      <c r="A7058" s="3"/>
    </row>
    <row r="7059" spans="1:1" x14ac:dyDescent="0.2">
      <c r="A7059" s="3"/>
    </row>
    <row r="7060" spans="1:1" x14ac:dyDescent="0.2">
      <c r="A7060" s="3"/>
    </row>
    <row r="7061" spans="1:1" x14ac:dyDescent="0.2">
      <c r="A7061" s="3"/>
    </row>
    <row r="7062" spans="1:1" x14ac:dyDescent="0.2">
      <c r="A7062" s="3"/>
    </row>
    <row r="7063" spans="1:1" x14ac:dyDescent="0.2">
      <c r="A7063" s="3"/>
    </row>
    <row r="7064" spans="1:1" x14ac:dyDescent="0.2">
      <c r="A7064" s="3"/>
    </row>
    <row r="7065" spans="1:1" x14ac:dyDescent="0.2">
      <c r="A7065" s="3"/>
    </row>
    <row r="7066" spans="1:1" x14ac:dyDescent="0.2">
      <c r="A7066" s="3"/>
    </row>
    <row r="7067" spans="1:1" x14ac:dyDescent="0.2">
      <c r="A7067" s="3"/>
    </row>
    <row r="7068" spans="1:1" x14ac:dyDescent="0.2">
      <c r="A7068" s="3"/>
    </row>
    <row r="7069" spans="1:1" x14ac:dyDescent="0.2">
      <c r="A7069" s="3"/>
    </row>
    <row r="7070" spans="1:1" x14ac:dyDescent="0.2">
      <c r="A7070" s="3"/>
    </row>
    <row r="7071" spans="1:1" x14ac:dyDescent="0.2">
      <c r="A7071" s="3"/>
    </row>
    <row r="7072" spans="1:1" x14ac:dyDescent="0.2">
      <c r="A7072" s="3"/>
    </row>
    <row r="7073" spans="1:1" x14ac:dyDescent="0.2">
      <c r="A7073" s="3"/>
    </row>
    <row r="7074" spans="1:1" x14ac:dyDescent="0.2">
      <c r="A7074" s="3"/>
    </row>
    <row r="7075" spans="1:1" x14ac:dyDescent="0.2">
      <c r="A7075" s="3"/>
    </row>
    <row r="7076" spans="1:1" x14ac:dyDescent="0.2">
      <c r="A7076" s="3"/>
    </row>
    <row r="7077" spans="1:1" x14ac:dyDescent="0.2">
      <c r="A7077" s="3"/>
    </row>
    <row r="7078" spans="1:1" x14ac:dyDescent="0.2">
      <c r="A7078" s="3"/>
    </row>
    <row r="7079" spans="1:1" x14ac:dyDescent="0.2">
      <c r="A7079" s="3"/>
    </row>
    <row r="7080" spans="1:1" x14ac:dyDescent="0.2">
      <c r="A7080" s="3"/>
    </row>
    <row r="7081" spans="1:1" x14ac:dyDescent="0.2">
      <c r="A7081" s="3"/>
    </row>
    <row r="7082" spans="1:1" x14ac:dyDescent="0.2">
      <c r="A7082" s="3"/>
    </row>
    <row r="7083" spans="1:1" x14ac:dyDescent="0.2">
      <c r="A7083" s="3"/>
    </row>
    <row r="7084" spans="1:1" x14ac:dyDescent="0.2">
      <c r="A7084" s="3"/>
    </row>
    <row r="7085" spans="1:1" x14ac:dyDescent="0.2">
      <c r="A7085" s="3"/>
    </row>
    <row r="7086" spans="1:1" x14ac:dyDescent="0.2">
      <c r="A7086" s="3"/>
    </row>
    <row r="7087" spans="1:1" x14ac:dyDescent="0.2">
      <c r="A7087" s="3"/>
    </row>
    <row r="7088" spans="1:1" x14ac:dyDescent="0.2">
      <c r="A7088" s="3"/>
    </row>
    <row r="7089" spans="1:1" x14ac:dyDescent="0.2">
      <c r="A7089" s="3"/>
    </row>
    <row r="7090" spans="1:1" x14ac:dyDescent="0.2">
      <c r="A7090" s="3"/>
    </row>
    <row r="7091" spans="1:1" x14ac:dyDescent="0.2">
      <c r="A7091" s="3"/>
    </row>
    <row r="7092" spans="1:1" x14ac:dyDescent="0.2">
      <c r="A7092" s="3"/>
    </row>
    <row r="7093" spans="1:1" x14ac:dyDescent="0.2">
      <c r="A7093" s="3"/>
    </row>
    <row r="7094" spans="1:1" x14ac:dyDescent="0.2">
      <c r="A7094" s="3"/>
    </row>
    <row r="7095" spans="1:1" x14ac:dyDescent="0.2">
      <c r="A7095" s="3"/>
    </row>
    <row r="7096" spans="1:1" x14ac:dyDescent="0.2">
      <c r="A7096" s="3"/>
    </row>
    <row r="7097" spans="1:1" x14ac:dyDescent="0.2">
      <c r="A7097" s="3"/>
    </row>
    <row r="7098" spans="1:1" x14ac:dyDescent="0.2">
      <c r="A7098" s="3"/>
    </row>
    <row r="7099" spans="1:1" x14ac:dyDescent="0.2">
      <c r="A7099" s="3"/>
    </row>
    <row r="7100" spans="1:1" x14ac:dyDescent="0.2">
      <c r="A7100" s="3"/>
    </row>
    <row r="7101" spans="1:1" x14ac:dyDescent="0.2">
      <c r="A7101" s="3"/>
    </row>
    <row r="7102" spans="1:1" x14ac:dyDescent="0.2">
      <c r="A7102" s="3"/>
    </row>
    <row r="7103" spans="1:1" x14ac:dyDescent="0.2">
      <c r="A7103" s="3"/>
    </row>
    <row r="7104" spans="1:1" x14ac:dyDescent="0.2">
      <c r="A7104" s="3"/>
    </row>
    <row r="7105" spans="1:1" x14ac:dyDescent="0.2">
      <c r="A7105" s="3"/>
    </row>
    <row r="7106" spans="1:1" x14ac:dyDescent="0.2">
      <c r="A7106" s="3"/>
    </row>
    <row r="7107" spans="1:1" x14ac:dyDescent="0.2">
      <c r="A7107" s="3"/>
    </row>
    <row r="7108" spans="1:1" x14ac:dyDescent="0.2">
      <c r="A7108" s="3"/>
    </row>
    <row r="7109" spans="1:1" x14ac:dyDescent="0.2">
      <c r="A7109" s="3"/>
    </row>
    <row r="7110" spans="1:1" x14ac:dyDescent="0.2">
      <c r="A7110" s="3"/>
    </row>
    <row r="7111" spans="1:1" x14ac:dyDescent="0.2">
      <c r="A7111" s="3"/>
    </row>
    <row r="7112" spans="1:1" x14ac:dyDescent="0.2">
      <c r="A7112" s="3"/>
    </row>
    <row r="7113" spans="1:1" x14ac:dyDescent="0.2">
      <c r="A7113" s="3"/>
    </row>
    <row r="7114" spans="1:1" x14ac:dyDescent="0.2">
      <c r="A7114" s="3"/>
    </row>
    <row r="7115" spans="1:1" x14ac:dyDescent="0.2">
      <c r="A7115" s="3"/>
    </row>
    <row r="7116" spans="1:1" x14ac:dyDescent="0.2">
      <c r="A7116" s="3"/>
    </row>
    <row r="7117" spans="1:1" x14ac:dyDescent="0.2">
      <c r="A7117" s="3"/>
    </row>
    <row r="7118" spans="1:1" x14ac:dyDescent="0.2">
      <c r="A7118" s="3"/>
    </row>
    <row r="7119" spans="1:1" x14ac:dyDescent="0.2">
      <c r="A7119" s="3"/>
    </row>
    <row r="7120" spans="1:1" x14ac:dyDescent="0.2">
      <c r="A7120" s="3"/>
    </row>
    <row r="7121" spans="1:1" x14ac:dyDescent="0.2">
      <c r="A7121" s="3"/>
    </row>
    <row r="7122" spans="1:1" x14ac:dyDescent="0.2">
      <c r="A7122" s="3"/>
    </row>
    <row r="7123" spans="1:1" x14ac:dyDescent="0.2">
      <c r="A7123" s="3"/>
    </row>
    <row r="7124" spans="1:1" x14ac:dyDescent="0.2">
      <c r="A7124" s="3"/>
    </row>
    <row r="7125" spans="1:1" x14ac:dyDescent="0.2">
      <c r="A7125" s="3"/>
    </row>
    <row r="7126" spans="1:1" x14ac:dyDescent="0.2">
      <c r="A7126" s="3"/>
    </row>
    <row r="7127" spans="1:1" x14ac:dyDescent="0.2">
      <c r="A7127" s="3"/>
    </row>
    <row r="7128" spans="1:1" x14ac:dyDescent="0.2">
      <c r="A7128" s="3"/>
    </row>
    <row r="7129" spans="1:1" x14ac:dyDescent="0.2">
      <c r="A7129" s="3"/>
    </row>
    <row r="7130" spans="1:1" x14ac:dyDescent="0.2">
      <c r="A7130" s="3"/>
    </row>
    <row r="7131" spans="1:1" x14ac:dyDescent="0.2">
      <c r="A7131" s="3"/>
    </row>
    <row r="7132" spans="1:1" x14ac:dyDescent="0.2">
      <c r="A7132" s="3"/>
    </row>
    <row r="7133" spans="1:1" x14ac:dyDescent="0.2">
      <c r="A7133" s="3"/>
    </row>
    <row r="7134" spans="1:1" x14ac:dyDescent="0.2">
      <c r="A7134" s="3"/>
    </row>
    <row r="7135" spans="1:1" x14ac:dyDescent="0.2">
      <c r="A7135" s="3"/>
    </row>
    <row r="7136" spans="1:1" x14ac:dyDescent="0.2">
      <c r="A7136" s="3"/>
    </row>
    <row r="7137" spans="1:1" x14ac:dyDescent="0.2">
      <c r="A7137" s="3"/>
    </row>
    <row r="7138" spans="1:1" x14ac:dyDescent="0.2">
      <c r="A7138" s="3"/>
    </row>
    <row r="7139" spans="1:1" x14ac:dyDescent="0.2">
      <c r="A7139" s="3"/>
    </row>
    <row r="7140" spans="1:1" x14ac:dyDescent="0.2">
      <c r="A7140" s="3"/>
    </row>
    <row r="7141" spans="1:1" x14ac:dyDescent="0.2">
      <c r="A7141" s="3"/>
    </row>
    <row r="7142" spans="1:1" x14ac:dyDescent="0.2">
      <c r="A7142" s="3"/>
    </row>
    <row r="7143" spans="1:1" x14ac:dyDescent="0.2">
      <c r="A7143" s="3"/>
    </row>
    <row r="7144" spans="1:1" x14ac:dyDescent="0.2">
      <c r="A7144" s="3"/>
    </row>
    <row r="7145" spans="1:1" x14ac:dyDescent="0.2">
      <c r="A7145" s="3"/>
    </row>
    <row r="7146" spans="1:1" x14ac:dyDescent="0.2">
      <c r="A7146" s="3"/>
    </row>
    <row r="7147" spans="1:1" x14ac:dyDescent="0.2">
      <c r="A7147" s="3"/>
    </row>
    <row r="7148" spans="1:1" x14ac:dyDescent="0.2">
      <c r="A7148" s="3"/>
    </row>
    <row r="7149" spans="1:1" x14ac:dyDescent="0.2">
      <c r="A7149" s="3"/>
    </row>
    <row r="7150" spans="1:1" x14ac:dyDescent="0.2">
      <c r="A7150" s="3"/>
    </row>
    <row r="7151" spans="1:1" x14ac:dyDescent="0.2">
      <c r="A7151" s="3"/>
    </row>
    <row r="7152" spans="1:1" x14ac:dyDescent="0.2">
      <c r="A7152" s="3"/>
    </row>
    <row r="7153" spans="1:1" x14ac:dyDescent="0.2">
      <c r="A7153" s="3"/>
    </row>
    <row r="7154" spans="1:1" x14ac:dyDescent="0.2">
      <c r="A7154" s="3"/>
    </row>
    <row r="7155" spans="1:1" x14ac:dyDescent="0.2">
      <c r="A7155" s="3"/>
    </row>
    <row r="7156" spans="1:1" x14ac:dyDescent="0.2">
      <c r="A7156" s="3"/>
    </row>
    <row r="7157" spans="1:1" x14ac:dyDescent="0.2">
      <c r="A7157" s="3"/>
    </row>
    <row r="7158" spans="1:1" x14ac:dyDescent="0.2">
      <c r="A7158" s="3"/>
    </row>
    <row r="7159" spans="1:1" x14ac:dyDescent="0.2">
      <c r="A7159" s="3"/>
    </row>
    <row r="7160" spans="1:1" x14ac:dyDescent="0.2">
      <c r="A7160" s="3"/>
    </row>
    <row r="7161" spans="1:1" x14ac:dyDescent="0.2">
      <c r="A7161" s="3"/>
    </row>
    <row r="7162" spans="1:1" x14ac:dyDescent="0.2">
      <c r="A7162" s="3"/>
    </row>
    <row r="7163" spans="1:1" x14ac:dyDescent="0.2">
      <c r="A7163" s="3"/>
    </row>
    <row r="7164" spans="1:1" x14ac:dyDescent="0.2">
      <c r="A7164" s="3"/>
    </row>
    <row r="7165" spans="1:1" x14ac:dyDescent="0.2">
      <c r="A7165" s="3"/>
    </row>
    <row r="7166" spans="1:1" x14ac:dyDescent="0.2">
      <c r="A7166" s="3"/>
    </row>
    <row r="7167" spans="1:1" x14ac:dyDescent="0.2">
      <c r="A7167" s="3"/>
    </row>
    <row r="7168" spans="1:1" x14ac:dyDescent="0.2">
      <c r="A7168" s="3"/>
    </row>
    <row r="7169" spans="1:1" x14ac:dyDescent="0.2">
      <c r="A7169" s="3"/>
    </row>
    <row r="7170" spans="1:1" x14ac:dyDescent="0.2">
      <c r="A7170" s="3"/>
    </row>
    <row r="7171" spans="1:1" x14ac:dyDescent="0.2">
      <c r="A7171" s="3"/>
    </row>
    <row r="7172" spans="1:1" x14ac:dyDescent="0.2">
      <c r="A7172" s="3"/>
    </row>
    <row r="7173" spans="1:1" x14ac:dyDescent="0.2">
      <c r="A7173" s="3"/>
    </row>
    <row r="7174" spans="1:1" x14ac:dyDescent="0.2">
      <c r="A7174" s="3"/>
    </row>
    <row r="7175" spans="1:1" x14ac:dyDescent="0.2">
      <c r="A7175" s="3"/>
    </row>
    <row r="7176" spans="1:1" x14ac:dyDescent="0.2">
      <c r="A7176" s="3"/>
    </row>
    <row r="7177" spans="1:1" x14ac:dyDescent="0.2">
      <c r="A7177" s="3"/>
    </row>
    <row r="7178" spans="1:1" x14ac:dyDescent="0.2">
      <c r="A7178" s="3"/>
    </row>
    <row r="7179" spans="1:1" x14ac:dyDescent="0.2">
      <c r="A7179" s="3"/>
    </row>
    <row r="7180" spans="1:1" x14ac:dyDescent="0.2">
      <c r="A7180" s="3"/>
    </row>
    <row r="7181" spans="1:1" x14ac:dyDescent="0.2">
      <c r="A7181" s="3"/>
    </row>
    <row r="7182" spans="1:1" x14ac:dyDescent="0.2">
      <c r="A7182" s="3"/>
    </row>
    <row r="7183" spans="1:1" x14ac:dyDescent="0.2">
      <c r="A7183" s="3"/>
    </row>
    <row r="7184" spans="1:1" x14ac:dyDescent="0.2">
      <c r="A7184" s="3"/>
    </row>
    <row r="7185" spans="1:1" x14ac:dyDescent="0.2">
      <c r="A7185" s="3"/>
    </row>
    <row r="7186" spans="1:1" x14ac:dyDescent="0.2">
      <c r="A7186" s="3"/>
    </row>
    <row r="7187" spans="1:1" x14ac:dyDescent="0.2">
      <c r="A7187" s="3"/>
    </row>
    <row r="7188" spans="1:1" x14ac:dyDescent="0.2">
      <c r="A7188" s="3"/>
    </row>
    <row r="7189" spans="1:1" x14ac:dyDescent="0.2">
      <c r="A7189" s="3"/>
    </row>
    <row r="7190" spans="1:1" x14ac:dyDescent="0.2">
      <c r="A7190" s="3"/>
    </row>
    <row r="7191" spans="1:1" x14ac:dyDescent="0.2">
      <c r="A7191" s="3"/>
    </row>
    <row r="7192" spans="1:1" x14ac:dyDescent="0.2">
      <c r="A7192" s="3"/>
    </row>
    <row r="7193" spans="1:1" x14ac:dyDescent="0.2">
      <c r="A7193" s="3"/>
    </row>
    <row r="7194" spans="1:1" x14ac:dyDescent="0.2">
      <c r="A7194" s="3"/>
    </row>
    <row r="7195" spans="1:1" x14ac:dyDescent="0.2">
      <c r="A7195" s="3"/>
    </row>
    <row r="7196" spans="1:1" x14ac:dyDescent="0.2">
      <c r="A7196" s="3"/>
    </row>
    <row r="7197" spans="1:1" x14ac:dyDescent="0.2">
      <c r="A7197" s="3"/>
    </row>
    <row r="7198" spans="1:1" x14ac:dyDescent="0.2">
      <c r="A7198" s="3"/>
    </row>
    <row r="7199" spans="1:1" x14ac:dyDescent="0.2">
      <c r="A7199" s="3"/>
    </row>
    <row r="7200" spans="1:1" x14ac:dyDescent="0.2">
      <c r="A7200" s="3"/>
    </row>
    <row r="7201" spans="1:1" x14ac:dyDescent="0.2">
      <c r="A7201" s="3"/>
    </row>
    <row r="7202" spans="1:1" x14ac:dyDescent="0.2">
      <c r="A7202" s="3"/>
    </row>
    <row r="7203" spans="1:1" x14ac:dyDescent="0.2">
      <c r="A7203" s="3"/>
    </row>
    <row r="7204" spans="1:1" x14ac:dyDescent="0.2">
      <c r="A7204" s="3"/>
    </row>
    <row r="7205" spans="1:1" x14ac:dyDescent="0.2">
      <c r="A7205" s="3"/>
    </row>
    <row r="7206" spans="1:1" x14ac:dyDescent="0.2">
      <c r="A7206" s="3"/>
    </row>
    <row r="7207" spans="1:1" x14ac:dyDescent="0.2">
      <c r="A7207" s="3"/>
    </row>
    <row r="7208" spans="1:1" x14ac:dyDescent="0.2">
      <c r="A7208" s="3"/>
    </row>
    <row r="7209" spans="1:1" x14ac:dyDescent="0.2">
      <c r="A7209" s="3"/>
    </row>
    <row r="7210" spans="1:1" x14ac:dyDescent="0.2">
      <c r="A7210" s="3"/>
    </row>
    <row r="7211" spans="1:1" x14ac:dyDescent="0.2">
      <c r="A7211" s="3"/>
    </row>
    <row r="7212" spans="1:1" x14ac:dyDescent="0.2">
      <c r="A7212" s="3"/>
    </row>
    <row r="7213" spans="1:1" x14ac:dyDescent="0.2">
      <c r="A7213" s="3"/>
    </row>
    <row r="7214" spans="1:1" x14ac:dyDescent="0.2">
      <c r="A7214" s="3"/>
    </row>
    <row r="7215" spans="1:1" x14ac:dyDescent="0.2">
      <c r="A7215" s="3"/>
    </row>
    <row r="7216" spans="1:1" x14ac:dyDescent="0.2">
      <c r="A7216" s="3"/>
    </row>
    <row r="7217" spans="1:1" x14ac:dyDescent="0.2">
      <c r="A7217" s="3"/>
    </row>
    <row r="7218" spans="1:1" x14ac:dyDescent="0.2">
      <c r="A7218" s="3"/>
    </row>
    <row r="7219" spans="1:1" x14ac:dyDescent="0.2">
      <c r="A7219" s="3"/>
    </row>
    <row r="7220" spans="1:1" x14ac:dyDescent="0.2">
      <c r="A7220" s="3"/>
    </row>
    <row r="7221" spans="1:1" x14ac:dyDescent="0.2">
      <c r="A7221" s="3"/>
    </row>
    <row r="7222" spans="1:1" x14ac:dyDescent="0.2">
      <c r="A7222" s="3"/>
    </row>
    <row r="7223" spans="1:1" x14ac:dyDescent="0.2">
      <c r="A7223" s="3"/>
    </row>
    <row r="7224" spans="1:1" x14ac:dyDescent="0.2">
      <c r="A7224" s="3"/>
    </row>
    <row r="7225" spans="1:1" x14ac:dyDescent="0.2">
      <c r="A7225" s="3"/>
    </row>
    <row r="7226" spans="1:1" x14ac:dyDescent="0.2">
      <c r="A7226" s="3"/>
    </row>
    <row r="7227" spans="1:1" x14ac:dyDescent="0.2">
      <c r="A7227" s="3"/>
    </row>
    <row r="7228" spans="1:1" x14ac:dyDescent="0.2">
      <c r="A7228" s="3"/>
    </row>
    <row r="7229" spans="1:1" x14ac:dyDescent="0.2">
      <c r="A7229" s="3"/>
    </row>
    <row r="7230" spans="1:1" x14ac:dyDescent="0.2">
      <c r="A7230" s="3"/>
    </row>
    <row r="7231" spans="1:1" x14ac:dyDescent="0.2">
      <c r="A7231" s="3"/>
    </row>
    <row r="7232" spans="1:1" x14ac:dyDescent="0.2">
      <c r="A7232" s="3"/>
    </row>
    <row r="7233" spans="1:1" x14ac:dyDescent="0.2">
      <c r="A7233" s="3"/>
    </row>
    <row r="7234" spans="1:1" x14ac:dyDescent="0.2">
      <c r="A7234" s="3"/>
    </row>
    <row r="7235" spans="1:1" x14ac:dyDescent="0.2">
      <c r="A7235" s="3"/>
    </row>
    <row r="7236" spans="1:1" x14ac:dyDescent="0.2">
      <c r="A7236" s="3"/>
    </row>
    <row r="7237" spans="1:1" x14ac:dyDescent="0.2">
      <c r="A7237" s="3"/>
    </row>
    <row r="7238" spans="1:1" x14ac:dyDescent="0.2">
      <c r="A7238" s="3"/>
    </row>
    <row r="7239" spans="1:1" x14ac:dyDescent="0.2">
      <c r="A7239" s="3"/>
    </row>
    <row r="7240" spans="1:1" x14ac:dyDescent="0.2">
      <c r="A7240" s="3"/>
    </row>
    <row r="7241" spans="1:1" x14ac:dyDescent="0.2">
      <c r="A7241" s="3"/>
    </row>
    <row r="7242" spans="1:1" x14ac:dyDescent="0.2">
      <c r="A7242" s="3"/>
    </row>
    <row r="7243" spans="1:1" x14ac:dyDescent="0.2">
      <c r="A7243" s="3"/>
    </row>
    <row r="7244" spans="1:1" x14ac:dyDescent="0.2">
      <c r="A7244" s="3"/>
    </row>
    <row r="7245" spans="1:1" x14ac:dyDescent="0.2">
      <c r="A7245" s="3"/>
    </row>
    <row r="7246" spans="1:1" x14ac:dyDescent="0.2">
      <c r="A7246" s="3"/>
    </row>
    <row r="7247" spans="1:1" x14ac:dyDescent="0.2">
      <c r="A7247" s="3"/>
    </row>
    <row r="7248" spans="1:1" x14ac:dyDescent="0.2">
      <c r="A7248" s="3"/>
    </row>
    <row r="7249" spans="1:1" x14ac:dyDescent="0.2">
      <c r="A7249" s="3"/>
    </row>
    <row r="7250" spans="1:1" x14ac:dyDescent="0.2">
      <c r="A7250" s="3"/>
    </row>
    <row r="7251" spans="1:1" x14ac:dyDescent="0.2">
      <c r="A7251" s="3"/>
    </row>
    <row r="7252" spans="1:1" x14ac:dyDescent="0.2">
      <c r="A7252" s="3"/>
    </row>
    <row r="7253" spans="1:1" x14ac:dyDescent="0.2">
      <c r="A7253" s="3"/>
    </row>
    <row r="7254" spans="1:1" x14ac:dyDescent="0.2">
      <c r="A7254" s="3"/>
    </row>
    <row r="7255" spans="1:1" x14ac:dyDescent="0.2">
      <c r="A7255" s="3"/>
    </row>
    <row r="7256" spans="1:1" x14ac:dyDescent="0.2">
      <c r="A7256" s="3"/>
    </row>
    <row r="7257" spans="1:1" x14ac:dyDescent="0.2">
      <c r="A7257" s="3"/>
    </row>
    <row r="7258" spans="1:1" x14ac:dyDescent="0.2">
      <c r="A7258" s="3"/>
    </row>
    <row r="7259" spans="1:1" x14ac:dyDescent="0.2">
      <c r="A7259" s="3"/>
    </row>
    <row r="7260" spans="1:1" x14ac:dyDescent="0.2">
      <c r="A7260" s="3"/>
    </row>
    <row r="7261" spans="1:1" x14ac:dyDescent="0.2">
      <c r="A7261" s="3"/>
    </row>
    <row r="7262" spans="1:1" x14ac:dyDescent="0.2">
      <c r="A7262" s="3"/>
    </row>
    <row r="7263" spans="1:1" x14ac:dyDescent="0.2">
      <c r="A7263" s="3"/>
    </row>
    <row r="7264" spans="1:1" x14ac:dyDescent="0.2">
      <c r="A7264" s="3"/>
    </row>
    <row r="7265" spans="1:1" x14ac:dyDescent="0.2">
      <c r="A7265" s="3"/>
    </row>
    <row r="7266" spans="1:1" x14ac:dyDescent="0.2">
      <c r="A7266" s="3"/>
    </row>
    <row r="7267" spans="1:1" x14ac:dyDescent="0.2">
      <c r="A7267" s="3"/>
    </row>
    <row r="7268" spans="1:1" x14ac:dyDescent="0.2">
      <c r="A7268" s="3"/>
    </row>
    <row r="7269" spans="1:1" x14ac:dyDescent="0.2">
      <c r="A7269" s="3"/>
    </row>
    <row r="7270" spans="1:1" x14ac:dyDescent="0.2">
      <c r="A7270" s="3"/>
    </row>
    <row r="7271" spans="1:1" x14ac:dyDescent="0.2">
      <c r="A7271" s="3"/>
    </row>
    <row r="7272" spans="1:1" x14ac:dyDescent="0.2">
      <c r="A7272" s="3"/>
    </row>
    <row r="7273" spans="1:1" x14ac:dyDescent="0.2">
      <c r="A7273" s="3"/>
    </row>
    <row r="7274" spans="1:1" x14ac:dyDescent="0.2">
      <c r="A7274" s="3"/>
    </row>
    <row r="7275" spans="1:1" x14ac:dyDescent="0.2">
      <c r="A7275" s="3"/>
    </row>
    <row r="7276" spans="1:1" x14ac:dyDescent="0.2">
      <c r="A7276" s="3"/>
    </row>
    <row r="7277" spans="1:1" x14ac:dyDescent="0.2">
      <c r="A7277" s="3"/>
    </row>
    <row r="7278" spans="1:1" x14ac:dyDescent="0.2">
      <c r="A7278" s="3"/>
    </row>
    <row r="7279" spans="1:1" x14ac:dyDescent="0.2">
      <c r="A7279" s="3"/>
    </row>
    <row r="7280" spans="1:1" x14ac:dyDescent="0.2">
      <c r="A7280" s="3"/>
    </row>
    <row r="7281" spans="1:1" x14ac:dyDescent="0.2">
      <c r="A7281" s="3"/>
    </row>
    <row r="7282" spans="1:1" x14ac:dyDescent="0.2">
      <c r="A7282" s="3"/>
    </row>
    <row r="7283" spans="1:1" x14ac:dyDescent="0.2">
      <c r="A7283" s="3"/>
    </row>
    <row r="7284" spans="1:1" x14ac:dyDescent="0.2">
      <c r="A7284" s="3"/>
    </row>
    <row r="7285" spans="1:1" x14ac:dyDescent="0.2">
      <c r="A7285" s="3"/>
    </row>
    <row r="7286" spans="1:1" x14ac:dyDescent="0.2">
      <c r="A7286" s="3"/>
    </row>
    <row r="7287" spans="1:1" x14ac:dyDescent="0.2">
      <c r="A7287" s="3"/>
    </row>
    <row r="7288" spans="1:1" x14ac:dyDescent="0.2">
      <c r="A7288" s="3"/>
    </row>
    <row r="7289" spans="1:1" x14ac:dyDescent="0.2">
      <c r="A7289" s="3"/>
    </row>
    <row r="7290" spans="1:1" x14ac:dyDescent="0.2">
      <c r="A7290" s="3"/>
    </row>
    <row r="7291" spans="1:1" x14ac:dyDescent="0.2">
      <c r="A7291" s="3"/>
    </row>
    <row r="7292" spans="1:1" x14ac:dyDescent="0.2">
      <c r="A7292" s="3"/>
    </row>
    <row r="7293" spans="1:1" x14ac:dyDescent="0.2">
      <c r="A7293" s="3"/>
    </row>
    <row r="7294" spans="1:1" x14ac:dyDescent="0.2">
      <c r="A7294" s="3"/>
    </row>
    <row r="7295" spans="1:1" x14ac:dyDescent="0.2">
      <c r="A7295" s="3"/>
    </row>
    <row r="7296" spans="1:1" x14ac:dyDescent="0.2">
      <c r="A7296" s="3"/>
    </row>
    <row r="7297" spans="1:1" x14ac:dyDescent="0.2">
      <c r="A7297" s="3"/>
    </row>
    <row r="7298" spans="1:1" x14ac:dyDescent="0.2">
      <c r="A7298" s="3"/>
    </row>
    <row r="7299" spans="1:1" x14ac:dyDescent="0.2">
      <c r="A7299" s="3"/>
    </row>
    <row r="7300" spans="1:1" x14ac:dyDescent="0.2">
      <c r="A7300" s="3"/>
    </row>
    <row r="7301" spans="1:1" x14ac:dyDescent="0.2">
      <c r="A7301" s="3"/>
    </row>
    <row r="7302" spans="1:1" x14ac:dyDescent="0.2">
      <c r="A7302" s="3"/>
    </row>
    <row r="7303" spans="1:1" x14ac:dyDescent="0.2">
      <c r="A7303" s="3"/>
    </row>
    <row r="7304" spans="1:1" x14ac:dyDescent="0.2">
      <c r="A7304" s="3"/>
    </row>
    <row r="7305" spans="1:1" x14ac:dyDescent="0.2">
      <c r="A7305" s="3"/>
    </row>
    <row r="7306" spans="1:1" x14ac:dyDescent="0.2">
      <c r="A7306" s="3"/>
    </row>
    <row r="7307" spans="1:1" x14ac:dyDescent="0.2">
      <c r="A7307" s="3"/>
    </row>
    <row r="7308" spans="1:1" x14ac:dyDescent="0.2">
      <c r="A7308" s="3"/>
    </row>
    <row r="7309" spans="1:1" x14ac:dyDescent="0.2">
      <c r="A7309" s="3"/>
    </row>
    <row r="7310" spans="1:1" x14ac:dyDescent="0.2">
      <c r="A7310" s="3"/>
    </row>
    <row r="7311" spans="1:1" x14ac:dyDescent="0.2">
      <c r="A7311" s="3"/>
    </row>
    <row r="7312" spans="1:1" x14ac:dyDescent="0.2">
      <c r="A7312" s="3"/>
    </row>
    <row r="7313" spans="1:1" x14ac:dyDescent="0.2">
      <c r="A7313" s="3"/>
    </row>
    <row r="7314" spans="1:1" x14ac:dyDescent="0.2">
      <c r="A7314" s="3"/>
    </row>
    <row r="7315" spans="1:1" x14ac:dyDescent="0.2">
      <c r="A7315" s="3"/>
    </row>
    <row r="7316" spans="1:1" x14ac:dyDescent="0.2">
      <c r="A7316" s="3"/>
    </row>
    <row r="7317" spans="1:1" x14ac:dyDescent="0.2">
      <c r="A7317" s="3"/>
    </row>
    <row r="7318" spans="1:1" x14ac:dyDescent="0.2">
      <c r="A7318" s="3"/>
    </row>
    <row r="7319" spans="1:1" x14ac:dyDescent="0.2">
      <c r="A7319" s="3"/>
    </row>
    <row r="7320" spans="1:1" x14ac:dyDescent="0.2">
      <c r="A7320" s="3"/>
    </row>
    <row r="7321" spans="1:1" x14ac:dyDescent="0.2">
      <c r="A7321" s="3"/>
    </row>
    <row r="7322" spans="1:1" x14ac:dyDescent="0.2">
      <c r="A7322" s="3"/>
    </row>
    <row r="7323" spans="1:1" x14ac:dyDescent="0.2">
      <c r="A7323" s="3"/>
    </row>
    <row r="7324" spans="1:1" x14ac:dyDescent="0.2">
      <c r="A7324" s="3"/>
    </row>
    <row r="7325" spans="1:1" x14ac:dyDescent="0.2">
      <c r="A7325" s="3"/>
    </row>
    <row r="7326" spans="1:1" x14ac:dyDescent="0.2">
      <c r="A7326" s="3"/>
    </row>
    <row r="7327" spans="1:1" x14ac:dyDescent="0.2">
      <c r="A7327" s="3"/>
    </row>
    <row r="7328" spans="1:1" x14ac:dyDescent="0.2">
      <c r="A7328" s="3"/>
    </row>
    <row r="7329" spans="1:1" x14ac:dyDescent="0.2">
      <c r="A7329" s="3"/>
    </row>
    <row r="7330" spans="1:1" x14ac:dyDescent="0.2">
      <c r="A7330" s="3"/>
    </row>
    <row r="7331" spans="1:1" x14ac:dyDescent="0.2">
      <c r="A7331" s="3"/>
    </row>
    <row r="7332" spans="1:1" x14ac:dyDescent="0.2">
      <c r="A7332" s="3"/>
    </row>
    <row r="7333" spans="1:1" x14ac:dyDescent="0.2">
      <c r="A7333" s="3"/>
    </row>
    <row r="7334" spans="1:1" x14ac:dyDescent="0.2">
      <c r="A7334" s="3"/>
    </row>
    <row r="7335" spans="1:1" x14ac:dyDescent="0.2">
      <c r="A7335" s="3"/>
    </row>
    <row r="7336" spans="1:1" x14ac:dyDescent="0.2">
      <c r="A7336" s="3"/>
    </row>
    <row r="7337" spans="1:1" x14ac:dyDescent="0.2">
      <c r="A7337" s="3"/>
    </row>
    <row r="7338" spans="1:1" x14ac:dyDescent="0.2">
      <c r="A7338" s="3"/>
    </row>
    <row r="7339" spans="1:1" x14ac:dyDescent="0.2">
      <c r="A7339" s="3"/>
    </row>
    <row r="7340" spans="1:1" x14ac:dyDescent="0.2">
      <c r="A7340" s="3"/>
    </row>
    <row r="7341" spans="1:1" x14ac:dyDescent="0.2">
      <c r="A7341" s="3"/>
    </row>
    <row r="7342" spans="1:1" x14ac:dyDescent="0.2">
      <c r="A7342" s="3"/>
    </row>
    <row r="7343" spans="1:1" x14ac:dyDescent="0.2">
      <c r="A7343" s="3"/>
    </row>
    <row r="7344" spans="1:1" x14ac:dyDescent="0.2">
      <c r="A7344" s="3"/>
    </row>
    <row r="7345" spans="1:1" x14ac:dyDescent="0.2">
      <c r="A7345" s="3"/>
    </row>
    <row r="7346" spans="1:1" x14ac:dyDescent="0.2">
      <c r="A7346" s="3"/>
    </row>
    <row r="7347" spans="1:1" x14ac:dyDescent="0.2">
      <c r="A7347" s="3"/>
    </row>
    <row r="7348" spans="1:1" x14ac:dyDescent="0.2">
      <c r="A7348" s="3"/>
    </row>
    <row r="7349" spans="1:1" x14ac:dyDescent="0.2">
      <c r="A7349" s="3"/>
    </row>
    <row r="7350" spans="1:1" x14ac:dyDescent="0.2">
      <c r="A7350" s="3"/>
    </row>
    <row r="7351" spans="1:1" x14ac:dyDescent="0.2">
      <c r="A7351" s="3"/>
    </row>
    <row r="7352" spans="1:1" x14ac:dyDescent="0.2">
      <c r="A7352" s="3"/>
    </row>
    <row r="7353" spans="1:1" x14ac:dyDescent="0.2">
      <c r="A7353" s="3"/>
    </row>
    <row r="7354" spans="1:1" x14ac:dyDescent="0.2">
      <c r="A7354" s="3"/>
    </row>
    <row r="7355" spans="1:1" x14ac:dyDescent="0.2">
      <c r="A7355" s="3"/>
    </row>
    <row r="7356" spans="1:1" x14ac:dyDescent="0.2">
      <c r="A7356" s="3"/>
    </row>
    <row r="7357" spans="1:1" x14ac:dyDescent="0.2">
      <c r="A7357" s="3"/>
    </row>
    <row r="7358" spans="1:1" x14ac:dyDescent="0.2">
      <c r="A7358" s="3"/>
    </row>
    <row r="7359" spans="1:1" x14ac:dyDescent="0.2">
      <c r="A7359" s="3"/>
    </row>
    <row r="7360" spans="1:1" x14ac:dyDescent="0.2">
      <c r="A7360" s="3"/>
    </row>
    <row r="7361" spans="1:1" x14ac:dyDescent="0.2">
      <c r="A7361" s="3"/>
    </row>
    <row r="7362" spans="1:1" x14ac:dyDescent="0.2">
      <c r="A7362" s="3"/>
    </row>
    <row r="7363" spans="1:1" x14ac:dyDescent="0.2">
      <c r="A7363" s="3"/>
    </row>
    <row r="7364" spans="1:1" x14ac:dyDescent="0.2">
      <c r="A7364" s="3"/>
    </row>
    <row r="7365" spans="1:1" x14ac:dyDescent="0.2">
      <c r="A7365" s="3"/>
    </row>
    <row r="7366" spans="1:1" x14ac:dyDescent="0.2">
      <c r="A7366" s="3"/>
    </row>
    <row r="7367" spans="1:1" x14ac:dyDescent="0.2">
      <c r="A7367" s="3"/>
    </row>
    <row r="7368" spans="1:1" x14ac:dyDescent="0.2">
      <c r="A7368" s="3"/>
    </row>
    <row r="7369" spans="1:1" x14ac:dyDescent="0.2">
      <c r="A7369" s="3"/>
    </row>
    <row r="7370" spans="1:1" x14ac:dyDescent="0.2">
      <c r="A7370" s="3"/>
    </row>
    <row r="7371" spans="1:1" x14ac:dyDescent="0.2">
      <c r="A7371" s="3"/>
    </row>
    <row r="7372" spans="1:1" x14ac:dyDescent="0.2">
      <c r="A7372" s="3"/>
    </row>
    <row r="7373" spans="1:1" x14ac:dyDescent="0.2">
      <c r="A7373" s="3"/>
    </row>
    <row r="7374" spans="1:1" x14ac:dyDescent="0.2">
      <c r="A7374" s="3"/>
    </row>
    <row r="7375" spans="1:1" x14ac:dyDescent="0.2">
      <c r="A7375" s="3"/>
    </row>
    <row r="7376" spans="1:1" x14ac:dyDescent="0.2">
      <c r="A7376" s="3"/>
    </row>
    <row r="7377" spans="1:1" x14ac:dyDescent="0.2">
      <c r="A7377" s="3"/>
    </row>
    <row r="7378" spans="1:1" x14ac:dyDescent="0.2">
      <c r="A7378" s="3"/>
    </row>
    <row r="7379" spans="1:1" x14ac:dyDescent="0.2">
      <c r="A7379" s="3"/>
    </row>
    <row r="7380" spans="1:1" x14ac:dyDescent="0.2">
      <c r="A7380" s="3"/>
    </row>
    <row r="7381" spans="1:1" x14ac:dyDescent="0.2">
      <c r="A7381" s="3"/>
    </row>
    <row r="7382" spans="1:1" x14ac:dyDescent="0.2">
      <c r="A7382" s="3"/>
    </row>
    <row r="7383" spans="1:1" x14ac:dyDescent="0.2">
      <c r="A7383" s="3"/>
    </row>
    <row r="7384" spans="1:1" x14ac:dyDescent="0.2">
      <c r="A7384" s="3"/>
    </row>
    <row r="7385" spans="1:1" x14ac:dyDescent="0.2">
      <c r="A7385" s="3"/>
    </row>
    <row r="7386" spans="1:1" x14ac:dyDescent="0.2">
      <c r="A7386" s="3"/>
    </row>
    <row r="7387" spans="1:1" x14ac:dyDescent="0.2">
      <c r="A7387" s="3"/>
    </row>
    <row r="7388" spans="1:1" x14ac:dyDescent="0.2">
      <c r="A7388" s="3"/>
    </row>
    <row r="7389" spans="1:1" x14ac:dyDescent="0.2">
      <c r="A7389" s="3"/>
    </row>
    <row r="7390" spans="1:1" x14ac:dyDescent="0.2">
      <c r="A7390" s="3"/>
    </row>
    <row r="7391" spans="1:1" x14ac:dyDescent="0.2">
      <c r="A7391" s="3"/>
    </row>
    <row r="7392" spans="1:1" x14ac:dyDescent="0.2">
      <c r="A7392" s="3"/>
    </row>
    <row r="7393" spans="1:1" x14ac:dyDescent="0.2">
      <c r="A7393" s="3"/>
    </row>
    <row r="7394" spans="1:1" x14ac:dyDescent="0.2">
      <c r="A7394" s="3"/>
    </row>
    <row r="7395" spans="1:1" x14ac:dyDescent="0.2">
      <c r="A7395" s="3"/>
    </row>
    <row r="7396" spans="1:1" x14ac:dyDescent="0.2">
      <c r="A7396" s="3"/>
    </row>
    <row r="7397" spans="1:1" x14ac:dyDescent="0.2">
      <c r="A7397" s="3"/>
    </row>
    <row r="7398" spans="1:1" x14ac:dyDescent="0.2">
      <c r="A7398" s="3"/>
    </row>
    <row r="7399" spans="1:1" x14ac:dyDescent="0.2">
      <c r="A7399" s="3"/>
    </row>
    <row r="7400" spans="1:1" x14ac:dyDescent="0.2">
      <c r="A7400" s="3"/>
    </row>
    <row r="7401" spans="1:1" x14ac:dyDescent="0.2">
      <c r="A7401" s="3"/>
    </row>
    <row r="7402" spans="1:1" x14ac:dyDescent="0.2">
      <c r="A7402" s="3"/>
    </row>
    <row r="7403" spans="1:1" x14ac:dyDescent="0.2">
      <c r="A7403" s="3"/>
    </row>
    <row r="7404" spans="1:1" x14ac:dyDescent="0.2">
      <c r="A7404" s="3"/>
    </row>
    <row r="7405" spans="1:1" x14ac:dyDescent="0.2">
      <c r="A7405" s="3"/>
    </row>
    <row r="7406" spans="1:1" x14ac:dyDescent="0.2">
      <c r="A7406" s="3"/>
    </row>
    <row r="7407" spans="1:1" x14ac:dyDescent="0.2">
      <c r="A7407" s="3"/>
    </row>
    <row r="7408" spans="1:1" x14ac:dyDescent="0.2">
      <c r="A7408" s="3"/>
    </row>
    <row r="7409" spans="1:1" x14ac:dyDescent="0.2">
      <c r="A7409" s="3"/>
    </row>
    <row r="7410" spans="1:1" x14ac:dyDescent="0.2">
      <c r="A7410" s="3"/>
    </row>
    <row r="7411" spans="1:1" x14ac:dyDescent="0.2">
      <c r="A7411" s="3"/>
    </row>
    <row r="7412" spans="1:1" x14ac:dyDescent="0.2">
      <c r="A7412" s="3"/>
    </row>
    <row r="7413" spans="1:1" x14ac:dyDescent="0.2">
      <c r="A7413" s="3"/>
    </row>
    <row r="7414" spans="1:1" x14ac:dyDescent="0.2">
      <c r="A7414" s="3"/>
    </row>
    <row r="7415" spans="1:1" x14ac:dyDescent="0.2">
      <c r="A7415" s="3"/>
    </row>
    <row r="7416" spans="1:1" x14ac:dyDescent="0.2">
      <c r="A7416" s="3"/>
    </row>
    <row r="7417" spans="1:1" x14ac:dyDescent="0.2">
      <c r="A7417" s="3"/>
    </row>
    <row r="7418" spans="1:1" x14ac:dyDescent="0.2">
      <c r="A7418" s="3"/>
    </row>
    <row r="7419" spans="1:1" x14ac:dyDescent="0.2">
      <c r="A7419" s="3"/>
    </row>
    <row r="7420" spans="1:1" x14ac:dyDescent="0.2">
      <c r="A7420" s="3"/>
    </row>
    <row r="7421" spans="1:1" x14ac:dyDescent="0.2">
      <c r="A7421" s="3"/>
    </row>
    <row r="7422" spans="1:1" x14ac:dyDescent="0.2">
      <c r="A7422" s="3"/>
    </row>
    <row r="7423" spans="1:1" x14ac:dyDescent="0.2">
      <c r="A7423" s="3"/>
    </row>
    <row r="7424" spans="1:1" x14ac:dyDescent="0.2">
      <c r="A7424" s="3"/>
    </row>
    <row r="7425" spans="1:1" x14ac:dyDescent="0.2">
      <c r="A7425" s="3"/>
    </row>
    <row r="7426" spans="1:1" x14ac:dyDescent="0.2">
      <c r="A7426" s="3"/>
    </row>
    <row r="7427" spans="1:1" x14ac:dyDescent="0.2">
      <c r="A7427" s="3"/>
    </row>
    <row r="7428" spans="1:1" x14ac:dyDescent="0.2">
      <c r="A7428" s="3"/>
    </row>
    <row r="7429" spans="1:1" x14ac:dyDescent="0.2">
      <c r="A7429" s="3"/>
    </row>
    <row r="7430" spans="1:1" x14ac:dyDescent="0.2">
      <c r="A7430" s="3"/>
    </row>
    <row r="7431" spans="1:1" x14ac:dyDescent="0.2">
      <c r="A7431" s="3"/>
    </row>
    <row r="7432" spans="1:1" x14ac:dyDescent="0.2">
      <c r="A7432" s="3"/>
    </row>
    <row r="7433" spans="1:1" x14ac:dyDescent="0.2">
      <c r="A7433" s="3"/>
    </row>
    <row r="7434" spans="1:1" x14ac:dyDescent="0.2">
      <c r="A7434" s="3"/>
    </row>
    <row r="7435" spans="1:1" x14ac:dyDescent="0.2">
      <c r="A7435" s="3"/>
    </row>
    <row r="7436" spans="1:1" x14ac:dyDescent="0.2">
      <c r="A7436" s="3"/>
    </row>
    <row r="7437" spans="1:1" x14ac:dyDescent="0.2">
      <c r="A7437" s="3"/>
    </row>
    <row r="7438" spans="1:1" x14ac:dyDescent="0.2">
      <c r="A7438" s="3"/>
    </row>
    <row r="7439" spans="1:1" x14ac:dyDescent="0.2">
      <c r="A7439" s="3"/>
    </row>
    <row r="7440" spans="1:1" x14ac:dyDescent="0.2">
      <c r="A7440" s="3"/>
    </row>
    <row r="7441" spans="1:1" x14ac:dyDescent="0.2">
      <c r="A7441" s="3"/>
    </row>
    <row r="7442" spans="1:1" x14ac:dyDescent="0.2">
      <c r="A7442" s="3"/>
    </row>
    <row r="7443" spans="1:1" x14ac:dyDescent="0.2">
      <c r="A7443" s="3"/>
    </row>
    <row r="7444" spans="1:1" x14ac:dyDescent="0.2">
      <c r="A7444" s="3"/>
    </row>
    <row r="7445" spans="1:1" x14ac:dyDescent="0.2">
      <c r="A7445" s="3"/>
    </row>
    <row r="7446" spans="1:1" x14ac:dyDescent="0.2">
      <c r="A7446" s="3"/>
    </row>
    <row r="7447" spans="1:1" x14ac:dyDescent="0.2">
      <c r="A7447" s="3"/>
    </row>
    <row r="7448" spans="1:1" x14ac:dyDescent="0.2">
      <c r="A7448" s="3"/>
    </row>
    <row r="7449" spans="1:1" x14ac:dyDescent="0.2">
      <c r="A7449" s="3"/>
    </row>
    <row r="7450" spans="1:1" x14ac:dyDescent="0.2">
      <c r="A7450" s="3"/>
    </row>
    <row r="7451" spans="1:1" x14ac:dyDescent="0.2">
      <c r="A7451" s="3"/>
    </row>
    <row r="7452" spans="1:1" x14ac:dyDescent="0.2">
      <c r="A7452" s="3"/>
    </row>
    <row r="7453" spans="1:1" x14ac:dyDescent="0.2">
      <c r="A7453" s="3"/>
    </row>
    <row r="7454" spans="1:1" x14ac:dyDescent="0.2">
      <c r="A7454" s="3"/>
    </row>
    <row r="7455" spans="1:1" x14ac:dyDescent="0.2">
      <c r="A7455" s="3"/>
    </row>
    <row r="7456" spans="1:1" x14ac:dyDescent="0.2">
      <c r="A7456" s="3"/>
    </row>
    <row r="7457" spans="1:1" x14ac:dyDescent="0.2">
      <c r="A7457" s="3"/>
    </row>
    <row r="7458" spans="1:1" x14ac:dyDescent="0.2">
      <c r="A7458" s="3"/>
    </row>
    <row r="7459" spans="1:1" x14ac:dyDescent="0.2">
      <c r="A7459" s="3"/>
    </row>
    <row r="7460" spans="1:1" x14ac:dyDescent="0.2">
      <c r="A7460" s="3"/>
    </row>
    <row r="7461" spans="1:1" x14ac:dyDescent="0.2">
      <c r="A7461" s="3"/>
    </row>
    <row r="7462" spans="1:1" x14ac:dyDescent="0.2">
      <c r="A7462" s="3"/>
    </row>
    <row r="7463" spans="1:1" x14ac:dyDescent="0.2">
      <c r="A7463" s="3"/>
    </row>
    <row r="7464" spans="1:1" x14ac:dyDescent="0.2">
      <c r="A7464" s="3"/>
    </row>
    <row r="7465" spans="1:1" x14ac:dyDescent="0.2">
      <c r="A7465" s="3"/>
    </row>
    <row r="7466" spans="1:1" x14ac:dyDescent="0.2">
      <c r="A7466" s="3"/>
    </row>
    <row r="7467" spans="1:1" x14ac:dyDescent="0.2">
      <c r="A7467" s="3"/>
    </row>
    <row r="7468" spans="1:1" x14ac:dyDescent="0.2">
      <c r="A7468" s="3"/>
    </row>
    <row r="7469" spans="1:1" x14ac:dyDescent="0.2">
      <c r="A7469" s="3"/>
    </row>
    <row r="7470" spans="1:1" x14ac:dyDescent="0.2">
      <c r="A7470" s="3"/>
    </row>
    <row r="7471" spans="1:1" x14ac:dyDescent="0.2">
      <c r="A7471" s="3"/>
    </row>
    <row r="7472" spans="1:1" x14ac:dyDescent="0.2">
      <c r="A7472" s="3"/>
    </row>
    <row r="7473" spans="1:1" x14ac:dyDescent="0.2">
      <c r="A7473" s="3"/>
    </row>
    <row r="7474" spans="1:1" x14ac:dyDescent="0.2">
      <c r="A7474" s="3"/>
    </row>
    <row r="7475" spans="1:1" x14ac:dyDescent="0.2">
      <c r="A7475" s="3"/>
    </row>
    <row r="7476" spans="1:1" x14ac:dyDescent="0.2">
      <c r="A7476" s="3"/>
    </row>
    <row r="7477" spans="1:1" x14ac:dyDescent="0.2">
      <c r="A7477" s="3"/>
    </row>
    <row r="7478" spans="1:1" x14ac:dyDescent="0.2">
      <c r="A7478" s="3"/>
    </row>
    <row r="7479" spans="1:1" x14ac:dyDescent="0.2">
      <c r="A7479" s="3"/>
    </row>
    <row r="7480" spans="1:1" x14ac:dyDescent="0.2">
      <c r="A7480" s="3"/>
    </row>
    <row r="7481" spans="1:1" x14ac:dyDescent="0.2">
      <c r="A7481" s="3"/>
    </row>
    <row r="7482" spans="1:1" x14ac:dyDescent="0.2">
      <c r="A7482" s="3"/>
    </row>
    <row r="7483" spans="1:1" x14ac:dyDescent="0.2">
      <c r="A7483" s="3"/>
    </row>
    <row r="7484" spans="1:1" x14ac:dyDescent="0.2">
      <c r="A7484" s="3"/>
    </row>
    <row r="7485" spans="1:1" x14ac:dyDescent="0.2">
      <c r="A7485" s="3"/>
    </row>
    <row r="7486" spans="1:1" x14ac:dyDescent="0.2">
      <c r="A7486" s="3"/>
    </row>
    <row r="7487" spans="1:1" x14ac:dyDescent="0.2">
      <c r="A7487" s="3"/>
    </row>
    <row r="7488" spans="1:1" x14ac:dyDescent="0.2">
      <c r="A7488" s="3"/>
    </row>
    <row r="7489" spans="1:1" x14ac:dyDescent="0.2">
      <c r="A7489" s="3"/>
    </row>
    <row r="7490" spans="1:1" x14ac:dyDescent="0.2">
      <c r="A7490" s="3"/>
    </row>
    <row r="7491" spans="1:1" x14ac:dyDescent="0.2">
      <c r="A7491" s="3"/>
    </row>
    <row r="7492" spans="1:1" x14ac:dyDescent="0.2">
      <c r="A7492" s="3"/>
    </row>
    <row r="7493" spans="1:1" x14ac:dyDescent="0.2">
      <c r="A7493" s="3"/>
    </row>
    <row r="7494" spans="1:1" x14ac:dyDescent="0.2">
      <c r="A7494" s="3"/>
    </row>
    <row r="7495" spans="1:1" x14ac:dyDescent="0.2">
      <c r="A7495" s="3"/>
    </row>
    <row r="7496" spans="1:1" x14ac:dyDescent="0.2">
      <c r="A7496" s="3"/>
    </row>
    <row r="7497" spans="1:1" x14ac:dyDescent="0.2">
      <c r="A7497" s="3"/>
    </row>
    <row r="7498" spans="1:1" x14ac:dyDescent="0.2">
      <c r="A7498" s="3"/>
    </row>
    <row r="7499" spans="1:1" x14ac:dyDescent="0.2">
      <c r="A7499" s="3"/>
    </row>
    <row r="7500" spans="1:1" x14ac:dyDescent="0.2">
      <c r="A7500" s="3"/>
    </row>
    <row r="7501" spans="1:1" x14ac:dyDescent="0.2">
      <c r="A7501" s="3"/>
    </row>
    <row r="7502" spans="1:1" x14ac:dyDescent="0.2">
      <c r="A7502" s="3"/>
    </row>
    <row r="7503" spans="1:1" x14ac:dyDescent="0.2">
      <c r="A7503" s="3"/>
    </row>
    <row r="7504" spans="1:1" x14ac:dyDescent="0.2">
      <c r="A7504" s="3"/>
    </row>
    <row r="7505" spans="1:1" x14ac:dyDescent="0.2">
      <c r="A7505" s="3"/>
    </row>
    <row r="7506" spans="1:1" x14ac:dyDescent="0.2">
      <c r="A7506" s="3"/>
    </row>
    <row r="7507" spans="1:1" x14ac:dyDescent="0.2">
      <c r="A7507" s="3"/>
    </row>
    <row r="7508" spans="1:1" x14ac:dyDescent="0.2">
      <c r="A7508" s="3"/>
    </row>
    <row r="7509" spans="1:1" x14ac:dyDescent="0.2">
      <c r="A7509" s="3"/>
    </row>
    <row r="7510" spans="1:1" x14ac:dyDescent="0.2">
      <c r="A7510" s="3"/>
    </row>
    <row r="7511" spans="1:1" x14ac:dyDescent="0.2">
      <c r="A7511" s="3"/>
    </row>
    <row r="7512" spans="1:1" x14ac:dyDescent="0.2">
      <c r="A7512" s="3"/>
    </row>
    <row r="7513" spans="1:1" x14ac:dyDescent="0.2">
      <c r="A7513" s="3"/>
    </row>
    <row r="7514" spans="1:1" x14ac:dyDescent="0.2">
      <c r="A7514" s="3"/>
    </row>
    <row r="7515" spans="1:1" x14ac:dyDescent="0.2">
      <c r="A7515" s="3"/>
    </row>
    <row r="7516" spans="1:1" x14ac:dyDescent="0.2">
      <c r="A7516" s="3"/>
    </row>
    <row r="7517" spans="1:1" x14ac:dyDescent="0.2">
      <c r="A7517" s="3"/>
    </row>
    <row r="7518" spans="1:1" x14ac:dyDescent="0.2">
      <c r="A7518" s="3"/>
    </row>
    <row r="7519" spans="1:1" x14ac:dyDescent="0.2">
      <c r="A7519" s="3"/>
    </row>
    <row r="7520" spans="1:1" x14ac:dyDescent="0.2">
      <c r="A7520" s="3"/>
    </row>
    <row r="7521" spans="1:1" x14ac:dyDescent="0.2">
      <c r="A7521" s="3"/>
    </row>
    <row r="7522" spans="1:1" x14ac:dyDescent="0.2">
      <c r="A7522" s="3"/>
    </row>
    <row r="7523" spans="1:1" x14ac:dyDescent="0.2">
      <c r="A7523" s="3"/>
    </row>
    <row r="7524" spans="1:1" x14ac:dyDescent="0.2">
      <c r="A7524" s="3"/>
    </row>
    <row r="7525" spans="1:1" x14ac:dyDescent="0.2">
      <c r="A7525" s="3"/>
    </row>
    <row r="7526" spans="1:1" x14ac:dyDescent="0.2">
      <c r="A7526" s="3"/>
    </row>
    <row r="7527" spans="1:1" x14ac:dyDescent="0.2">
      <c r="A7527" s="3"/>
    </row>
    <row r="7528" spans="1:1" x14ac:dyDescent="0.2">
      <c r="A7528" s="3"/>
    </row>
    <row r="7529" spans="1:1" x14ac:dyDescent="0.2">
      <c r="A7529" s="3"/>
    </row>
    <row r="7530" spans="1:1" x14ac:dyDescent="0.2">
      <c r="A7530" s="3"/>
    </row>
    <row r="7531" spans="1:1" x14ac:dyDescent="0.2">
      <c r="A7531" s="3"/>
    </row>
    <row r="7532" spans="1:1" x14ac:dyDescent="0.2">
      <c r="A7532" s="3"/>
    </row>
    <row r="7533" spans="1:1" x14ac:dyDescent="0.2">
      <c r="A7533" s="3"/>
    </row>
    <row r="7534" spans="1:1" x14ac:dyDescent="0.2">
      <c r="A7534" s="3"/>
    </row>
    <row r="7535" spans="1:1" x14ac:dyDescent="0.2">
      <c r="A7535" s="3"/>
    </row>
    <row r="7536" spans="1:1" x14ac:dyDescent="0.2">
      <c r="A7536" s="3"/>
    </row>
    <row r="7537" spans="1:1" x14ac:dyDescent="0.2">
      <c r="A7537" s="3"/>
    </row>
    <row r="7538" spans="1:1" x14ac:dyDescent="0.2">
      <c r="A7538" s="3"/>
    </row>
    <row r="7539" spans="1:1" x14ac:dyDescent="0.2">
      <c r="A7539" s="3"/>
    </row>
    <row r="7540" spans="1:1" x14ac:dyDescent="0.2">
      <c r="A7540" s="3"/>
    </row>
    <row r="7541" spans="1:1" x14ac:dyDescent="0.2">
      <c r="A7541" s="3"/>
    </row>
    <row r="7542" spans="1:1" x14ac:dyDescent="0.2">
      <c r="A7542" s="3"/>
    </row>
    <row r="7543" spans="1:1" x14ac:dyDescent="0.2">
      <c r="A7543" s="3"/>
    </row>
    <row r="7544" spans="1:1" x14ac:dyDescent="0.2">
      <c r="A7544" s="3"/>
    </row>
    <row r="7545" spans="1:1" x14ac:dyDescent="0.2">
      <c r="A7545" s="3"/>
    </row>
    <row r="7546" spans="1:1" x14ac:dyDescent="0.2">
      <c r="A7546" s="3"/>
    </row>
    <row r="7547" spans="1:1" x14ac:dyDescent="0.2">
      <c r="A7547" s="3"/>
    </row>
    <row r="7548" spans="1:1" x14ac:dyDescent="0.2">
      <c r="A7548" s="3"/>
    </row>
    <row r="7549" spans="1:1" x14ac:dyDescent="0.2">
      <c r="A7549" s="3"/>
    </row>
    <row r="7550" spans="1:1" x14ac:dyDescent="0.2">
      <c r="A7550" s="3"/>
    </row>
    <row r="7551" spans="1:1" x14ac:dyDescent="0.2">
      <c r="A7551" s="3"/>
    </row>
    <row r="7552" spans="1:1" x14ac:dyDescent="0.2">
      <c r="A7552" s="3"/>
    </row>
    <row r="7553" spans="1:1" x14ac:dyDescent="0.2">
      <c r="A7553" s="3"/>
    </row>
    <row r="7554" spans="1:1" x14ac:dyDescent="0.2">
      <c r="A7554" s="3"/>
    </row>
    <row r="7555" spans="1:1" x14ac:dyDescent="0.2">
      <c r="A7555" s="3"/>
    </row>
    <row r="7556" spans="1:1" x14ac:dyDescent="0.2">
      <c r="A7556" s="3"/>
    </row>
    <row r="7557" spans="1:1" x14ac:dyDescent="0.2">
      <c r="A7557" s="3"/>
    </row>
    <row r="7558" spans="1:1" x14ac:dyDescent="0.2">
      <c r="A7558" s="3"/>
    </row>
    <row r="7559" spans="1:1" x14ac:dyDescent="0.2">
      <c r="A7559" s="3"/>
    </row>
    <row r="7560" spans="1:1" x14ac:dyDescent="0.2">
      <c r="A7560" s="3"/>
    </row>
    <row r="7561" spans="1:1" x14ac:dyDescent="0.2">
      <c r="A7561" s="3"/>
    </row>
    <row r="7562" spans="1:1" x14ac:dyDescent="0.2">
      <c r="A7562" s="3"/>
    </row>
    <row r="7563" spans="1:1" x14ac:dyDescent="0.2">
      <c r="A7563" s="3"/>
    </row>
    <row r="7564" spans="1:1" x14ac:dyDescent="0.2">
      <c r="A7564" s="3"/>
    </row>
    <row r="7565" spans="1:1" x14ac:dyDescent="0.2">
      <c r="A7565" s="3"/>
    </row>
    <row r="7566" spans="1:1" x14ac:dyDescent="0.2">
      <c r="A7566" s="3"/>
    </row>
    <row r="7567" spans="1:1" x14ac:dyDescent="0.2">
      <c r="A7567" s="3"/>
    </row>
    <row r="7568" spans="1:1" x14ac:dyDescent="0.2">
      <c r="A7568" s="3"/>
    </row>
    <row r="7569" spans="1:1" x14ac:dyDescent="0.2">
      <c r="A7569" s="3"/>
    </row>
    <row r="7570" spans="1:1" x14ac:dyDescent="0.2">
      <c r="A7570" s="3"/>
    </row>
    <row r="7571" spans="1:1" x14ac:dyDescent="0.2">
      <c r="A7571" s="3"/>
    </row>
    <row r="7572" spans="1:1" x14ac:dyDescent="0.2">
      <c r="A7572" s="3"/>
    </row>
    <row r="7573" spans="1:1" x14ac:dyDescent="0.2">
      <c r="A7573" s="3"/>
    </row>
    <row r="7574" spans="1:1" x14ac:dyDescent="0.2">
      <c r="A7574" s="3"/>
    </row>
    <row r="7575" spans="1:1" x14ac:dyDescent="0.2">
      <c r="A7575" s="3"/>
    </row>
    <row r="7576" spans="1:1" x14ac:dyDescent="0.2">
      <c r="A7576" s="3"/>
    </row>
    <row r="7577" spans="1:1" x14ac:dyDescent="0.2">
      <c r="A7577" s="3"/>
    </row>
    <row r="7578" spans="1:1" x14ac:dyDescent="0.2">
      <c r="A7578" s="3"/>
    </row>
    <row r="7579" spans="1:1" x14ac:dyDescent="0.2">
      <c r="A7579" s="3"/>
    </row>
    <row r="7580" spans="1:1" x14ac:dyDescent="0.2">
      <c r="A7580" s="3"/>
    </row>
    <row r="7581" spans="1:1" x14ac:dyDescent="0.2">
      <c r="A7581" s="3"/>
    </row>
    <row r="7582" spans="1:1" x14ac:dyDescent="0.2">
      <c r="A7582" s="3"/>
    </row>
    <row r="7583" spans="1:1" x14ac:dyDescent="0.2">
      <c r="A7583" s="3"/>
    </row>
    <row r="7584" spans="1:1" x14ac:dyDescent="0.2">
      <c r="A7584" s="3"/>
    </row>
    <row r="7585" spans="1:1" x14ac:dyDescent="0.2">
      <c r="A7585" s="3"/>
    </row>
    <row r="7586" spans="1:1" x14ac:dyDescent="0.2">
      <c r="A7586" s="3"/>
    </row>
    <row r="7587" spans="1:1" x14ac:dyDescent="0.2">
      <c r="A7587" s="3"/>
    </row>
    <row r="7588" spans="1:1" x14ac:dyDescent="0.2">
      <c r="A7588" s="3"/>
    </row>
    <row r="7589" spans="1:1" x14ac:dyDescent="0.2">
      <c r="A7589" s="3"/>
    </row>
    <row r="7590" spans="1:1" x14ac:dyDescent="0.2">
      <c r="A7590" s="3"/>
    </row>
    <row r="7591" spans="1:1" x14ac:dyDescent="0.2">
      <c r="A7591" s="3"/>
    </row>
    <row r="7592" spans="1:1" x14ac:dyDescent="0.2">
      <c r="A7592" s="3"/>
    </row>
    <row r="7593" spans="1:1" x14ac:dyDescent="0.2">
      <c r="A7593" s="3"/>
    </row>
    <row r="7594" spans="1:1" x14ac:dyDescent="0.2">
      <c r="A7594" s="3"/>
    </row>
    <row r="7595" spans="1:1" x14ac:dyDescent="0.2">
      <c r="A7595" s="3"/>
    </row>
    <row r="7596" spans="1:1" x14ac:dyDescent="0.2">
      <c r="A7596" s="3"/>
    </row>
    <row r="7597" spans="1:1" x14ac:dyDescent="0.2">
      <c r="A7597" s="3"/>
    </row>
    <row r="7598" spans="1:1" x14ac:dyDescent="0.2">
      <c r="A7598" s="3"/>
    </row>
    <row r="7599" spans="1:1" x14ac:dyDescent="0.2">
      <c r="A7599" s="3"/>
    </row>
    <row r="7600" spans="1:1" x14ac:dyDescent="0.2">
      <c r="A7600" s="3"/>
    </row>
    <row r="7601" spans="1:1" x14ac:dyDescent="0.2">
      <c r="A7601" s="3"/>
    </row>
    <row r="7602" spans="1:1" x14ac:dyDescent="0.2">
      <c r="A7602" s="3"/>
    </row>
    <row r="7603" spans="1:1" x14ac:dyDescent="0.2">
      <c r="A7603" s="3"/>
    </row>
    <row r="7604" spans="1:1" x14ac:dyDescent="0.2">
      <c r="A7604" s="3"/>
    </row>
    <row r="7605" spans="1:1" x14ac:dyDescent="0.2">
      <c r="A7605" s="3"/>
    </row>
    <row r="7606" spans="1:1" x14ac:dyDescent="0.2">
      <c r="A7606" s="3"/>
    </row>
    <row r="7607" spans="1:1" x14ac:dyDescent="0.2">
      <c r="A7607" s="3"/>
    </row>
    <row r="7608" spans="1:1" x14ac:dyDescent="0.2">
      <c r="A7608" s="3"/>
    </row>
    <row r="7609" spans="1:1" x14ac:dyDescent="0.2">
      <c r="A7609" s="3"/>
    </row>
    <row r="7610" spans="1:1" x14ac:dyDescent="0.2">
      <c r="A7610" s="3"/>
    </row>
    <row r="7611" spans="1:1" x14ac:dyDescent="0.2">
      <c r="A7611" s="3"/>
    </row>
    <row r="7612" spans="1:1" x14ac:dyDescent="0.2">
      <c r="A7612" s="3"/>
    </row>
    <row r="7613" spans="1:1" x14ac:dyDescent="0.2">
      <c r="A7613" s="3"/>
    </row>
    <row r="7614" spans="1:1" x14ac:dyDescent="0.2">
      <c r="A7614" s="3"/>
    </row>
    <row r="7615" spans="1:1" x14ac:dyDescent="0.2">
      <c r="A7615" s="3"/>
    </row>
    <row r="7616" spans="1:1" x14ac:dyDescent="0.2">
      <c r="A7616" s="3"/>
    </row>
    <row r="7617" spans="1:1" x14ac:dyDescent="0.2">
      <c r="A7617" s="3"/>
    </row>
    <row r="7618" spans="1:1" x14ac:dyDescent="0.2">
      <c r="A7618" s="3"/>
    </row>
    <row r="7619" spans="1:1" x14ac:dyDescent="0.2">
      <c r="A7619" s="3"/>
    </row>
    <row r="7620" spans="1:1" x14ac:dyDescent="0.2">
      <c r="A7620" s="3"/>
    </row>
    <row r="7621" spans="1:1" x14ac:dyDescent="0.2">
      <c r="A7621" s="3"/>
    </row>
    <row r="7622" spans="1:1" x14ac:dyDescent="0.2">
      <c r="A7622" s="3"/>
    </row>
    <row r="7623" spans="1:1" x14ac:dyDescent="0.2">
      <c r="A7623" s="3"/>
    </row>
    <row r="7624" spans="1:1" x14ac:dyDescent="0.2">
      <c r="A7624" s="3"/>
    </row>
    <row r="7625" spans="1:1" x14ac:dyDescent="0.2">
      <c r="A7625" s="3"/>
    </row>
    <row r="7626" spans="1:1" x14ac:dyDescent="0.2">
      <c r="A7626" s="3"/>
    </row>
    <row r="7627" spans="1:1" x14ac:dyDescent="0.2">
      <c r="A7627" s="3"/>
    </row>
    <row r="7628" spans="1:1" x14ac:dyDescent="0.2">
      <c r="A7628" s="3"/>
    </row>
    <row r="7629" spans="1:1" x14ac:dyDescent="0.2">
      <c r="A7629" s="3"/>
    </row>
    <row r="7630" spans="1:1" x14ac:dyDescent="0.2">
      <c r="A7630" s="3"/>
    </row>
    <row r="7631" spans="1:1" x14ac:dyDescent="0.2">
      <c r="A7631" s="3"/>
    </row>
    <row r="7632" spans="1:1" x14ac:dyDescent="0.2">
      <c r="A7632" s="3"/>
    </row>
    <row r="7633" spans="1:1" x14ac:dyDescent="0.2">
      <c r="A7633" s="3"/>
    </row>
    <row r="7634" spans="1:1" x14ac:dyDescent="0.2">
      <c r="A7634" s="3"/>
    </row>
    <row r="7635" spans="1:1" x14ac:dyDescent="0.2">
      <c r="A7635" s="3"/>
    </row>
    <row r="7636" spans="1:1" x14ac:dyDescent="0.2">
      <c r="A7636" s="3"/>
    </row>
    <row r="7637" spans="1:1" x14ac:dyDescent="0.2">
      <c r="A7637" s="3"/>
    </row>
    <row r="7638" spans="1:1" x14ac:dyDescent="0.2">
      <c r="A7638" s="3"/>
    </row>
    <row r="7639" spans="1:1" x14ac:dyDescent="0.2">
      <c r="A7639" s="3"/>
    </row>
    <row r="7640" spans="1:1" x14ac:dyDescent="0.2">
      <c r="A7640" s="3"/>
    </row>
    <row r="7641" spans="1:1" x14ac:dyDescent="0.2">
      <c r="A7641" s="3"/>
    </row>
    <row r="7642" spans="1:1" x14ac:dyDescent="0.2">
      <c r="A7642" s="3"/>
    </row>
    <row r="7643" spans="1:1" x14ac:dyDescent="0.2">
      <c r="A7643" s="3"/>
    </row>
    <row r="7644" spans="1:1" x14ac:dyDescent="0.2">
      <c r="A7644" s="3"/>
    </row>
    <row r="7645" spans="1:1" x14ac:dyDescent="0.2">
      <c r="A7645" s="3"/>
    </row>
    <row r="7646" spans="1:1" x14ac:dyDescent="0.2">
      <c r="A7646" s="3"/>
    </row>
    <row r="7647" spans="1:1" x14ac:dyDescent="0.2">
      <c r="A7647" s="3"/>
    </row>
    <row r="7648" spans="1:1" x14ac:dyDescent="0.2">
      <c r="A7648" s="3"/>
    </row>
    <row r="7649" spans="1:1" x14ac:dyDescent="0.2">
      <c r="A7649" s="3"/>
    </row>
    <row r="7650" spans="1:1" x14ac:dyDescent="0.2">
      <c r="A7650" s="3"/>
    </row>
    <row r="7651" spans="1:1" x14ac:dyDescent="0.2">
      <c r="A7651" s="3"/>
    </row>
    <row r="7652" spans="1:1" x14ac:dyDescent="0.2">
      <c r="A7652" s="3"/>
    </row>
    <row r="7653" spans="1:1" x14ac:dyDescent="0.2">
      <c r="A7653" s="3"/>
    </row>
    <row r="7654" spans="1:1" x14ac:dyDescent="0.2">
      <c r="A7654" s="3"/>
    </row>
    <row r="7655" spans="1:1" x14ac:dyDescent="0.2">
      <c r="A7655" s="3"/>
    </row>
    <row r="7656" spans="1:1" x14ac:dyDescent="0.2">
      <c r="A7656" s="3"/>
    </row>
    <row r="7657" spans="1:1" x14ac:dyDescent="0.2">
      <c r="A7657" s="3"/>
    </row>
    <row r="7658" spans="1:1" x14ac:dyDescent="0.2">
      <c r="A7658" s="3"/>
    </row>
    <row r="7659" spans="1:1" x14ac:dyDescent="0.2">
      <c r="A7659" s="3"/>
    </row>
    <row r="7660" spans="1:1" x14ac:dyDescent="0.2">
      <c r="A7660" s="3"/>
    </row>
    <row r="7661" spans="1:1" x14ac:dyDescent="0.2">
      <c r="A7661" s="3"/>
    </row>
    <row r="7662" spans="1:1" x14ac:dyDescent="0.2">
      <c r="A7662" s="3"/>
    </row>
    <row r="7663" spans="1:1" x14ac:dyDescent="0.2">
      <c r="A7663" s="3"/>
    </row>
    <row r="7664" spans="1:1" x14ac:dyDescent="0.2">
      <c r="A7664" s="3"/>
    </row>
    <row r="7665" spans="1:1" x14ac:dyDescent="0.2">
      <c r="A7665" s="3"/>
    </row>
    <row r="7666" spans="1:1" x14ac:dyDescent="0.2">
      <c r="A7666" s="3"/>
    </row>
    <row r="7667" spans="1:1" x14ac:dyDescent="0.2">
      <c r="A7667" s="3"/>
    </row>
    <row r="7668" spans="1:1" x14ac:dyDescent="0.2">
      <c r="A7668" s="3"/>
    </row>
    <row r="7669" spans="1:1" x14ac:dyDescent="0.2">
      <c r="A7669" s="3"/>
    </row>
    <row r="7670" spans="1:1" x14ac:dyDescent="0.2">
      <c r="A7670" s="3"/>
    </row>
    <row r="7671" spans="1:1" x14ac:dyDescent="0.2">
      <c r="A7671" s="3"/>
    </row>
    <row r="7672" spans="1:1" x14ac:dyDescent="0.2">
      <c r="A7672" s="3"/>
    </row>
    <row r="7673" spans="1:1" x14ac:dyDescent="0.2">
      <c r="A7673" s="3"/>
    </row>
    <row r="7674" spans="1:1" x14ac:dyDescent="0.2">
      <c r="A7674" s="3"/>
    </row>
    <row r="7675" spans="1:1" x14ac:dyDescent="0.2">
      <c r="A7675" s="3"/>
    </row>
    <row r="7676" spans="1:1" x14ac:dyDescent="0.2">
      <c r="A7676" s="3"/>
    </row>
    <row r="7677" spans="1:1" x14ac:dyDescent="0.2">
      <c r="A7677" s="3"/>
    </row>
    <row r="7678" spans="1:1" x14ac:dyDescent="0.2">
      <c r="A7678" s="3"/>
    </row>
    <row r="7679" spans="1:1" x14ac:dyDescent="0.2">
      <c r="A7679" s="3"/>
    </row>
    <row r="7680" spans="1:1" x14ac:dyDescent="0.2">
      <c r="A7680" s="3"/>
    </row>
    <row r="7681" spans="1:1" x14ac:dyDescent="0.2">
      <c r="A7681" s="3"/>
    </row>
    <row r="7682" spans="1:1" x14ac:dyDescent="0.2">
      <c r="A7682" s="3"/>
    </row>
    <row r="7683" spans="1:1" x14ac:dyDescent="0.2">
      <c r="A7683" s="3"/>
    </row>
    <row r="7684" spans="1:1" x14ac:dyDescent="0.2">
      <c r="A7684" s="3"/>
    </row>
    <row r="7685" spans="1:1" x14ac:dyDescent="0.2">
      <c r="A7685" s="3"/>
    </row>
    <row r="7686" spans="1:1" x14ac:dyDescent="0.2">
      <c r="A7686" s="3"/>
    </row>
    <row r="7687" spans="1:1" x14ac:dyDescent="0.2">
      <c r="A7687" s="3"/>
    </row>
    <row r="7688" spans="1:1" x14ac:dyDescent="0.2">
      <c r="A7688" s="3"/>
    </row>
    <row r="7689" spans="1:1" x14ac:dyDescent="0.2">
      <c r="A7689" s="3"/>
    </row>
    <row r="7690" spans="1:1" x14ac:dyDescent="0.2">
      <c r="A7690" s="3"/>
    </row>
    <row r="7691" spans="1:1" x14ac:dyDescent="0.2">
      <c r="A7691" s="3"/>
    </row>
    <row r="7692" spans="1:1" x14ac:dyDescent="0.2">
      <c r="A7692" s="3"/>
    </row>
    <row r="7693" spans="1:1" x14ac:dyDescent="0.2">
      <c r="A7693" s="3"/>
    </row>
    <row r="7694" spans="1:1" x14ac:dyDescent="0.2">
      <c r="A7694" s="3"/>
    </row>
    <row r="7695" spans="1:1" x14ac:dyDescent="0.2">
      <c r="A7695" s="3"/>
    </row>
    <row r="7696" spans="1:1" x14ac:dyDescent="0.2">
      <c r="A7696" s="3"/>
    </row>
    <row r="7697" spans="1:1" x14ac:dyDescent="0.2">
      <c r="A7697" s="3"/>
    </row>
    <row r="7698" spans="1:1" x14ac:dyDescent="0.2">
      <c r="A7698" s="3"/>
    </row>
    <row r="7699" spans="1:1" x14ac:dyDescent="0.2">
      <c r="A7699" s="3"/>
    </row>
    <row r="7700" spans="1:1" x14ac:dyDescent="0.2">
      <c r="A7700" s="3"/>
    </row>
    <row r="7701" spans="1:1" x14ac:dyDescent="0.2">
      <c r="A7701" s="3"/>
    </row>
    <row r="7702" spans="1:1" x14ac:dyDescent="0.2">
      <c r="A7702" s="3"/>
    </row>
    <row r="7703" spans="1:1" x14ac:dyDescent="0.2">
      <c r="A7703" s="3"/>
    </row>
    <row r="7704" spans="1:1" x14ac:dyDescent="0.2">
      <c r="A7704" s="3"/>
    </row>
    <row r="7705" spans="1:1" x14ac:dyDescent="0.2">
      <c r="A7705" s="3"/>
    </row>
    <row r="7706" spans="1:1" x14ac:dyDescent="0.2">
      <c r="A7706" s="3"/>
    </row>
    <row r="7707" spans="1:1" x14ac:dyDescent="0.2">
      <c r="A7707" s="3"/>
    </row>
    <row r="7708" spans="1:1" x14ac:dyDescent="0.2">
      <c r="A7708" s="3"/>
    </row>
    <row r="7709" spans="1:1" x14ac:dyDescent="0.2">
      <c r="A7709" s="3"/>
    </row>
    <row r="7710" spans="1:1" x14ac:dyDescent="0.2">
      <c r="A7710" s="3"/>
    </row>
    <row r="7711" spans="1:1" x14ac:dyDescent="0.2">
      <c r="A7711" s="3"/>
    </row>
    <row r="7712" spans="1:1" x14ac:dyDescent="0.2">
      <c r="A7712" s="3"/>
    </row>
    <row r="7713" spans="1:1" x14ac:dyDescent="0.2">
      <c r="A7713" s="3"/>
    </row>
    <row r="7714" spans="1:1" x14ac:dyDescent="0.2">
      <c r="A7714" s="3"/>
    </row>
    <row r="7715" spans="1:1" x14ac:dyDescent="0.2">
      <c r="A7715" s="3"/>
    </row>
    <row r="7716" spans="1:1" x14ac:dyDescent="0.2">
      <c r="A7716" s="3"/>
    </row>
    <row r="7717" spans="1:1" x14ac:dyDescent="0.2">
      <c r="A7717" s="3"/>
    </row>
    <row r="7718" spans="1:1" x14ac:dyDescent="0.2">
      <c r="A7718" s="3"/>
    </row>
    <row r="7719" spans="1:1" x14ac:dyDescent="0.2">
      <c r="A7719" s="3"/>
    </row>
    <row r="7720" spans="1:1" x14ac:dyDescent="0.2">
      <c r="A7720" s="3"/>
    </row>
    <row r="7721" spans="1:1" x14ac:dyDescent="0.2">
      <c r="A7721" s="3"/>
    </row>
    <row r="7722" spans="1:1" x14ac:dyDescent="0.2">
      <c r="A7722" s="3"/>
    </row>
    <row r="7723" spans="1:1" x14ac:dyDescent="0.2">
      <c r="A7723" s="3"/>
    </row>
    <row r="7724" spans="1:1" x14ac:dyDescent="0.2">
      <c r="A7724" s="3"/>
    </row>
    <row r="7725" spans="1:1" x14ac:dyDescent="0.2">
      <c r="A7725" s="3"/>
    </row>
    <row r="7726" spans="1:1" x14ac:dyDescent="0.2">
      <c r="A7726" s="3"/>
    </row>
    <row r="7727" spans="1:1" x14ac:dyDescent="0.2">
      <c r="A7727" s="3"/>
    </row>
    <row r="7728" spans="1:1" x14ac:dyDescent="0.2">
      <c r="A7728" s="3"/>
    </row>
    <row r="7729" spans="1:1" x14ac:dyDescent="0.2">
      <c r="A7729" s="3"/>
    </row>
    <row r="7730" spans="1:1" x14ac:dyDescent="0.2">
      <c r="A7730" s="3"/>
    </row>
    <row r="7731" spans="1:1" x14ac:dyDescent="0.2">
      <c r="A7731" s="3"/>
    </row>
    <row r="7732" spans="1:1" x14ac:dyDescent="0.2">
      <c r="A7732" s="3"/>
    </row>
    <row r="7733" spans="1:1" x14ac:dyDescent="0.2">
      <c r="A7733" s="3"/>
    </row>
    <row r="7734" spans="1:1" x14ac:dyDescent="0.2">
      <c r="A7734" s="3"/>
    </row>
    <row r="7735" spans="1:1" x14ac:dyDescent="0.2">
      <c r="A7735" s="3"/>
    </row>
    <row r="7736" spans="1:1" x14ac:dyDescent="0.2">
      <c r="A7736" s="3"/>
    </row>
    <row r="7737" spans="1:1" x14ac:dyDescent="0.2">
      <c r="A7737" s="3"/>
    </row>
    <row r="7738" spans="1:1" x14ac:dyDescent="0.2">
      <c r="A7738" s="3"/>
    </row>
    <row r="7739" spans="1:1" x14ac:dyDescent="0.2">
      <c r="A7739" s="3"/>
    </row>
    <row r="7740" spans="1:1" x14ac:dyDescent="0.2">
      <c r="A7740" s="3"/>
    </row>
    <row r="7741" spans="1:1" x14ac:dyDescent="0.2">
      <c r="A7741" s="3"/>
    </row>
    <row r="7742" spans="1:1" x14ac:dyDescent="0.2">
      <c r="A7742" s="3"/>
    </row>
    <row r="7743" spans="1:1" x14ac:dyDescent="0.2">
      <c r="A7743" s="3"/>
    </row>
    <row r="7744" spans="1:1" x14ac:dyDescent="0.2">
      <c r="A7744" s="3"/>
    </row>
    <row r="7745" spans="1:1" x14ac:dyDescent="0.2">
      <c r="A7745" s="3"/>
    </row>
    <row r="7746" spans="1:1" x14ac:dyDescent="0.2">
      <c r="A7746" s="3"/>
    </row>
    <row r="7747" spans="1:1" x14ac:dyDescent="0.2">
      <c r="A7747" s="3"/>
    </row>
    <row r="7748" spans="1:1" x14ac:dyDescent="0.2">
      <c r="A7748" s="3"/>
    </row>
    <row r="7749" spans="1:1" x14ac:dyDescent="0.2">
      <c r="A7749" s="3"/>
    </row>
    <row r="7750" spans="1:1" x14ac:dyDescent="0.2">
      <c r="A7750" s="3"/>
    </row>
    <row r="7751" spans="1:1" x14ac:dyDescent="0.2">
      <c r="A7751" s="3"/>
    </row>
    <row r="7752" spans="1:1" x14ac:dyDescent="0.2">
      <c r="A7752" s="3"/>
    </row>
    <row r="7753" spans="1:1" x14ac:dyDescent="0.2">
      <c r="A7753" s="3"/>
    </row>
    <row r="7754" spans="1:1" x14ac:dyDescent="0.2">
      <c r="A7754" s="3"/>
    </row>
    <row r="7755" spans="1:1" x14ac:dyDescent="0.2">
      <c r="A7755" s="3"/>
    </row>
    <row r="7756" spans="1:1" x14ac:dyDescent="0.2">
      <c r="A7756" s="3"/>
    </row>
    <row r="7757" spans="1:1" x14ac:dyDescent="0.2">
      <c r="A7757" s="3"/>
    </row>
    <row r="7758" spans="1:1" x14ac:dyDescent="0.2">
      <c r="A7758" s="3"/>
    </row>
    <row r="7759" spans="1:1" x14ac:dyDescent="0.2">
      <c r="A7759" s="3"/>
    </row>
    <row r="7760" spans="1:1" x14ac:dyDescent="0.2">
      <c r="A7760" s="3"/>
    </row>
    <row r="7761" spans="1:1" x14ac:dyDescent="0.2">
      <c r="A7761" s="3"/>
    </row>
    <row r="7762" spans="1:1" x14ac:dyDescent="0.2">
      <c r="A7762" s="3"/>
    </row>
    <row r="7763" spans="1:1" x14ac:dyDescent="0.2">
      <c r="A7763" s="3"/>
    </row>
    <row r="7764" spans="1:1" x14ac:dyDescent="0.2">
      <c r="A7764" s="3"/>
    </row>
    <row r="7765" spans="1:1" x14ac:dyDescent="0.2">
      <c r="A7765" s="3"/>
    </row>
    <row r="7766" spans="1:1" x14ac:dyDescent="0.2">
      <c r="A7766" s="3"/>
    </row>
    <row r="7767" spans="1:1" x14ac:dyDescent="0.2">
      <c r="A7767" s="3"/>
    </row>
    <row r="7768" spans="1:1" x14ac:dyDescent="0.2">
      <c r="A7768" s="3"/>
    </row>
    <row r="7769" spans="1:1" x14ac:dyDescent="0.2">
      <c r="A7769" s="3"/>
    </row>
    <row r="7770" spans="1:1" x14ac:dyDescent="0.2">
      <c r="A7770" s="3"/>
    </row>
    <row r="7771" spans="1:1" x14ac:dyDescent="0.2">
      <c r="A7771" s="3"/>
    </row>
    <row r="7772" spans="1:1" x14ac:dyDescent="0.2">
      <c r="A7772" s="3"/>
    </row>
    <row r="7773" spans="1:1" x14ac:dyDescent="0.2">
      <c r="A7773" s="3"/>
    </row>
    <row r="7774" spans="1:1" x14ac:dyDescent="0.2">
      <c r="A7774" s="3"/>
    </row>
    <row r="7775" spans="1:1" x14ac:dyDescent="0.2">
      <c r="A7775" s="3"/>
    </row>
    <row r="7776" spans="1:1" x14ac:dyDescent="0.2">
      <c r="A7776" s="3"/>
    </row>
    <row r="7777" spans="1:1" x14ac:dyDescent="0.2">
      <c r="A7777" s="3"/>
    </row>
    <row r="7778" spans="1:1" x14ac:dyDescent="0.2">
      <c r="A7778" s="3"/>
    </row>
    <row r="7779" spans="1:1" x14ac:dyDescent="0.2">
      <c r="A7779" s="3"/>
    </row>
    <row r="7780" spans="1:1" x14ac:dyDescent="0.2">
      <c r="A7780" s="3"/>
    </row>
    <row r="7781" spans="1:1" x14ac:dyDescent="0.2">
      <c r="A7781" s="3"/>
    </row>
    <row r="7782" spans="1:1" x14ac:dyDescent="0.2">
      <c r="A7782" s="3"/>
    </row>
    <row r="7783" spans="1:1" x14ac:dyDescent="0.2">
      <c r="A7783" s="3"/>
    </row>
    <row r="7784" spans="1:1" x14ac:dyDescent="0.2">
      <c r="A7784" s="3"/>
    </row>
    <row r="7785" spans="1:1" x14ac:dyDescent="0.2">
      <c r="A7785" s="3"/>
    </row>
    <row r="7786" spans="1:1" x14ac:dyDescent="0.2">
      <c r="A7786" s="3"/>
    </row>
    <row r="7787" spans="1:1" x14ac:dyDescent="0.2">
      <c r="A7787" s="3"/>
    </row>
    <row r="7788" spans="1:1" x14ac:dyDescent="0.2">
      <c r="A7788" s="3"/>
    </row>
    <row r="7789" spans="1:1" x14ac:dyDescent="0.2">
      <c r="A7789" s="3"/>
    </row>
    <row r="7790" spans="1:1" x14ac:dyDescent="0.2">
      <c r="A7790" s="3"/>
    </row>
    <row r="7791" spans="1:1" x14ac:dyDescent="0.2">
      <c r="A7791" s="3"/>
    </row>
    <row r="7792" spans="1:1" x14ac:dyDescent="0.2">
      <c r="A7792" s="3"/>
    </row>
    <row r="7793" spans="1:1" x14ac:dyDescent="0.2">
      <c r="A7793" s="3"/>
    </row>
    <row r="7794" spans="1:1" x14ac:dyDescent="0.2">
      <c r="A7794" s="3"/>
    </row>
    <row r="7795" spans="1:1" x14ac:dyDescent="0.2">
      <c r="A7795" s="3"/>
    </row>
    <row r="7796" spans="1:1" x14ac:dyDescent="0.2">
      <c r="A7796" s="3"/>
    </row>
    <row r="7797" spans="1:1" x14ac:dyDescent="0.2">
      <c r="A7797" s="3"/>
    </row>
    <row r="7798" spans="1:1" x14ac:dyDescent="0.2">
      <c r="A7798" s="3"/>
    </row>
    <row r="7799" spans="1:1" x14ac:dyDescent="0.2">
      <c r="A7799" s="3"/>
    </row>
    <row r="7800" spans="1:1" x14ac:dyDescent="0.2">
      <c r="A7800" s="3"/>
    </row>
    <row r="7801" spans="1:1" x14ac:dyDescent="0.2">
      <c r="A7801" s="3"/>
    </row>
    <row r="7802" spans="1:1" x14ac:dyDescent="0.2">
      <c r="A7802" s="3"/>
    </row>
    <row r="7803" spans="1:1" x14ac:dyDescent="0.2">
      <c r="A7803" s="3"/>
    </row>
    <row r="7804" spans="1:1" x14ac:dyDescent="0.2">
      <c r="A7804" s="3"/>
    </row>
    <row r="7805" spans="1:1" x14ac:dyDescent="0.2">
      <c r="A7805" s="3"/>
    </row>
    <row r="7806" spans="1:1" x14ac:dyDescent="0.2">
      <c r="A7806" s="3"/>
    </row>
    <row r="7807" spans="1:1" x14ac:dyDescent="0.2">
      <c r="A7807" s="3"/>
    </row>
    <row r="7808" spans="1:1" x14ac:dyDescent="0.2">
      <c r="A7808" s="3"/>
    </row>
    <row r="7809" spans="1:1" x14ac:dyDescent="0.2">
      <c r="A7809" s="3"/>
    </row>
    <row r="7810" spans="1:1" x14ac:dyDescent="0.2">
      <c r="A7810" s="3"/>
    </row>
    <row r="7811" spans="1:1" x14ac:dyDescent="0.2">
      <c r="A7811" s="3"/>
    </row>
    <row r="7812" spans="1:1" x14ac:dyDescent="0.2">
      <c r="A7812" s="3"/>
    </row>
    <row r="7813" spans="1:1" x14ac:dyDescent="0.2">
      <c r="A7813" s="3"/>
    </row>
    <row r="7814" spans="1:1" x14ac:dyDescent="0.2">
      <c r="A7814" s="3"/>
    </row>
    <row r="7815" spans="1:1" x14ac:dyDescent="0.2">
      <c r="A7815" s="3"/>
    </row>
    <row r="7816" spans="1:1" x14ac:dyDescent="0.2">
      <c r="A7816" s="3"/>
    </row>
    <row r="7817" spans="1:1" x14ac:dyDescent="0.2">
      <c r="A7817" s="3"/>
    </row>
    <row r="7818" spans="1:1" x14ac:dyDescent="0.2">
      <c r="A7818" s="3"/>
    </row>
    <row r="7819" spans="1:1" x14ac:dyDescent="0.2">
      <c r="A7819" s="3"/>
    </row>
    <row r="7820" spans="1:1" x14ac:dyDescent="0.2">
      <c r="A7820" s="3"/>
    </row>
    <row r="7821" spans="1:1" x14ac:dyDescent="0.2">
      <c r="A7821" s="3"/>
    </row>
    <row r="7822" spans="1:1" x14ac:dyDescent="0.2">
      <c r="A7822" s="3"/>
    </row>
    <row r="7823" spans="1:1" x14ac:dyDescent="0.2">
      <c r="A7823" s="3"/>
    </row>
    <row r="7824" spans="1:1" x14ac:dyDescent="0.2">
      <c r="A7824" s="3"/>
    </row>
    <row r="7825" spans="1:1" x14ac:dyDescent="0.2">
      <c r="A7825" s="3"/>
    </row>
    <row r="7826" spans="1:1" x14ac:dyDescent="0.2">
      <c r="A7826" s="3"/>
    </row>
    <row r="7827" spans="1:1" x14ac:dyDescent="0.2">
      <c r="A7827" s="3"/>
    </row>
    <row r="7828" spans="1:1" x14ac:dyDescent="0.2">
      <c r="A7828" s="3"/>
    </row>
    <row r="7829" spans="1:1" x14ac:dyDescent="0.2">
      <c r="A7829" s="3"/>
    </row>
    <row r="7830" spans="1:1" x14ac:dyDescent="0.2">
      <c r="A7830" s="3"/>
    </row>
    <row r="7831" spans="1:1" x14ac:dyDescent="0.2">
      <c r="A7831" s="3"/>
    </row>
    <row r="7832" spans="1:1" x14ac:dyDescent="0.2">
      <c r="A7832" s="3"/>
    </row>
    <row r="7833" spans="1:1" x14ac:dyDescent="0.2">
      <c r="A7833" s="3"/>
    </row>
    <row r="7834" spans="1:1" x14ac:dyDescent="0.2">
      <c r="A7834" s="3"/>
    </row>
    <row r="7835" spans="1:1" x14ac:dyDescent="0.2">
      <c r="A7835" s="3"/>
    </row>
    <row r="7836" spans="1:1" x14ac:dyDescent="0.2">
      <c r="A7836" s="3"/>
    </row>
    <row r="7837" spans="1:1" x14ac:dyDescent="0.2">
      <c r="A7837" s="3"/>
    </row>
    <row r="7838" spans="1:1" x14ac:dyDescent="0.2">
      <c r="A7838" s="3"/>
    </row>
    <row r="7839" spans="1:1" x14ac:dyDescent="0.2">
      <c r="A7839" s="3"/>
    </row>
    <row r="7840" spans="1:1" x14ac:dyDescent="0.2">
      <c r="A7840" s="3"/>
    </row>
    <row r="7841" spans="1:1" x14ac:dyDescent="0.2">
      <c r="A7841" s="3"/>
    </row>
    <row r="7842" spans="1:1" x14ac:dyDescent="0.2">
      <c r="A7842" s="3"/>
    </row>
    <row r="7843" spans="1:1" x14ac:dyDescent="0.2">
      <c r="A7843" s="3"/>
    </row>
    <row r="7844" spans="1:1" x14ac:dyDescent="0.2">
      <c r="A7844" s="3"/>
    </row>
    <row r="7845" spans="1:1" x14ac:dyDescent="0.2">
      <c r="A7845" s="3"/>
    </row>
    <row r="7846" spans="1:1" x14ac:dyDescent="0.2">
      <c r="A7846" s="3"/>
    </row>
    <row r="7847" spans="1:1" x14ac:dyDescent="0.2">
      <c r="A7847" s="3"/>
    </row>
    <row r="7848" spans="1:1" x14ac:dyDescent="0.2">
      <c r="A7848" s="3"/>
    </row>
    <row r="7849" spans="1:1" x14ac:dyDescent="0.2">
      <c r="A7849" s="3"/>
    </row>
    <row r="7850" spans="1:1" x14ac:dyDescent="0.2">
      <c r="A7850" s="3"/>
    </row>
    <row r="7851" spans="1:1" x14ac:dyDescent="0.2">
      <c r="A7851" s="3"/>
    </row>
    <row r="7852" spans="1:1" x14ac:dyDescent="0.2">
      <c r="A7852" s="3"/>
    </row>
    <row r="7853" spans="1:1" x14ac:dyDescent="0.2">
      <c r="A7853" s="3"/>
    </row>
    <row r="7854" spans="1:1" x14ac:dyDescent="0.2">
      <c r="A7854" s="3"/>
    </row>
    <row r="7855" spans="1:1" x14ac:dyDescent="0.2">
      <c r="A7855" s="3"/>
    </row>
    <row r="7856" spans="1:1" x14ac:dyDescent="0.2">
      <c r="A7856" s="3"/>
    </row>
    <row r="7857" spans="1:1" x14ac:dyDescent="0.2">
      <c r="A7857" s="3"/>
    </row>
    <row r="7858" spans="1:1" x14ac:dyDescent="0.2">
      <c r="A7858" s="3"/>
    </row>
    <row r="7859" spans="1:1" x14ac:dyDescent="0.2">
      <c r="A7859" s="3"/>
    </row>
    <row r="7860" spans="1:1" x14ac:dyDescent="0.2">
      <c r="A7860" s="3"/>
    </row>
    <row r="7861" spans="1:1" x14ac:dyDescent="0.2">
      <c r="A7861" s="3"/>
    </row>
    <row r="7862" spans="1:1" x14ac:dyDescent="0.2">
      <c r="A7862" s="3"/>
    </row>
    <row r="7863" spans="1:1" x14ac:dyDescent="0.2">
      <c r="A7863" s="3"/>
    </row>
    <row r="7864" spans="1:1" x14ac:dyDescent="0.2">
      <c r="A7864" s="3"/>
    </row>
    <row r="7865" spans="1:1" x14ac:dyDescent="0.2">
      <c r="A7865" s="3"/>
    </row>
    <row r="7866" spans="1:1" x14ac:dyDescent="0.2">
      <c r="A7866" s="3"/>
    </row>
    <row r="7867" spans="1:1" x14ac:dyDescent="0.2">
      <c r="A7867" s="3"/>
    </row>
    <row r="7868" spans="1:1" x14ac:dyDescent="0.2">
      <c r="A7868" s="3"/>
    </row>
    <row r="7869" spans="1:1" x14ac:dyDescent="0.2">
      <c r="A7869" s="3"/>
    </row>
    <row r="7870" spans="1:1" x14ac:dyDescent="0.2">
      <c r="A7870" s="3"/>
    </row>
    <row r="7871" spans="1:1" x14ac:dyDescent="0.2">
      <c r="A7871" s="3"/>
    </row>
    <row r="7872" spans="1:1" x14ac:dyDescent="0.2">
      <c r="A7872" s="3"/>
    </row>
    <row r="7873" spans="1:1" x14ac:dyDescent="0.2">
      <c r="A7873" s="3"/>
    </row>
    <row r="7874" spans="1:1" x14ac:dyDescent="0.2">
      <c r="A7874" s="3"/>
    </row>
    <row r="7875" spans="1:1" x14ac:dyDescent="0.2">
      <c r="A7875" s="3"/>
    </row>
    <row r="7876" spans="1:1" x14ac:dyDescent="0.2">
      <c r="A7876" s="3"/>
    </row>
    <row r="7877" spans="1:1" x14ac:dyDescent="0.2">
      <c r="A7877" s="3"/>
    </row>
    <row r="7878" spans="1:1" x14ac:dyDescent="0.2">
      <c r="A7878" s="3"/>
    </row>
    <row r="7879" spans="1:1" x14ac:dyDescent="0.2">
      <c r="A7879" s="3"/>
    </row>
    <row r="7880" spans="1:1" x14ac:dyDescent="0.2">
      <c r="A7880" s="3"/>
    </row>
    <row r="7881" spans="1:1" x14ac:dyDescent="0.2">
      <c r="A7881" s="3"/>
    </row>
    <row r="7882" spans="1:1" x14ac:dyDescent="0.2">
      <c r="A7882" s="3"/>
    </row>
    <row r="7883" spans="1:1" x14ac:dyDescent="0.2">
      <c r="A7883" s="3"/>
    </row>
    <row r="7884" spans="1:1" x14ac:dyDescent="0.2">
      <c r="A7884" s="3"/>
    </row>
    <row r="7885" spans="1:1" x14ac:dyDescent="0.2">
      <c r="A7885" s="3"/>
    </row>
    <row r="7886" spans="1:1" x14ac:dyDescent="0.2">
      <c r="A7886" s="3"/>
    </row>
    <row r="7887" spans="1:1" x14ac:dyDescent="0.2">
      <c r="A7887" s="3"/>
    </row>
    <row r="7888" spans="1:1" x14ac:dyDescent="0.2">
      <c r="A7888" s="3"/>
    </row>
    <row r="7889" spans="1:1" x14ac:dyDescent="0.2">
      <c r="A7889" s="3"/>
    </row>
    <row r="7890" spans="1:1" x14ac:dyDescent="0.2">
      <c r="A7890" s="3"/>
    </row>
    <row r="7891" spans="1:1" x14ac:dyDescent="0.2">
      <c r="A7891" s="3"/>
    </row>
    <row r="7892" spans="1:1" x14ac:dyDescent="0.2">
      <c r="A7892" s="3"/>
    </row>
    <row r="7893" spans="1:1" x14ac:dyDescent="0.2">
      <c r="A7893" s="3"/>
    </row>
    <row r="7894" spans="1:1" x14ac:dyDescent="0.2">
      <c r="A7894" s="3"/>
    </row>
    <row r="7895" spans="1:1" x14ac:dyDescent="0.2">
      <c r="A7895" s="3"/>
    </row>
    <row r="7896" spans="1:1" x14ac:dyDescent="0.2">
      <c r="A7896" s="3"/>
    </row>
    <row r="7897" spans="1:1" x14ac:dyDescent="0.2">
      <c r="A7897" s="3"/>
    </row>
    <row r="7898" spans="1:1" x14ac:dyDescent="0.2">
      <c r="A7898" s="3"/>
    </row>
    <row r="7899" spans="1:1" x14ac:dyDescent="0.2">
      <c r="A7899" s="3"/>
    </row>
    <row r="7900" spans="1:1" x14ac:dyDescent="0.2">
      <c r="A7900" s="3"/>
    </row>
    <row r="7901" spans="1:1" x14ac:dyDescent="0.2">
      <c r="A7901" s="3"/>
    </row>
    <row r="7902" spans="1:1" x14ac:dyDescent="0.2">
      <c r="A7902" s="3"/>
    </row>
    <row r="7903" spans="1:1" x14ac:dyDescent="0.2">
      <c r="A7903" s="3"/>
    </row>
    <row r="7904" spans="1:1" x14ac:dyDescent="0.2">
      <c r="A7904" s="3"/>
    </row>
    <row r="7905" spans="1:1" x14ac:dyDescent="0.2">
      <c r="A7905" s="3"/>
    </row>
    <row r="7906" spans="1:1" x14ac:dyDescent="0.2">
      <c r="A7906" s="3"/>
    </row>
    <row r="7907" spans="1:1" x14ac:dyDescent="0.2">
      <c r="A7907" s="3"/>
    </row>
    <row r="7908" spans="1:1" x14ac:dyDescent="0.2">
      <c r="A7908" s="3"/>
    </row>
    <row r="7909" spans="1:1" x14ac:dyDescent="0.2">
      <c r="A7909" s="3"/>
    </row>
    <row r="7910" spans="1:1" x14ac:dyDescent="0.2">
      <c r="A7910" s="3"/>
    </row>
    <row r="7911" spans="1:1" x14ac:dyDescent="0.2">
      <c r="A7911" s="3"/>
    </row>
    <row r="7912" spans="1:1" x14ac:dyDescent="0.2">
      <c r="A7912" s="3"/>
    </row>
    <row r="7913" spans="1:1" x14ac:dyDescent="0.2">
      <c r="A7913" s="3"/>
    </row>
    <row r="7914" spans="1:1" x14ac:dyDescent="0.2">
      <c r="A7914" s="3"/>
    </row>
    <row r="7915" spans="1:1" x14ac:dyDescent="0.2">
      <c r="A7915" s="3"/>
    </row>
    <row r="7916" spans="1:1" x14ac:dyDescent="0.2">
      <c r="A7916" s="3"/>
    </row>
    <row r="7917" spans="1:1" x14ac:dyDescent="0.2">
      <c r="A7917" s="3"/>
    </row>
    <row r="7918" spans="1:1" x14ac:dyDescent="0.2">
      <c r="A7918" s="3"/>
    </row>
    <row r="7919" spans="1:1" x14ac:dyDescent="0.2">
      <c r="A7919" s="3"/>
    </row>
    <row r="7920" spans="1:1" x14ac:dyDescent="0.2">
      <c r="A7920" s="3"/>
    </row>
    <row r="7921" spans="1:1" x14ac:dyDescent="0.2">
      <c r="A7921" s="3"/>
    </row>
    <row r="7922" spans="1:1" x14ac:dyDescent="0.2">
      <c r="A7922" s="3"/>
    </row>
    <row r="7923" spans="1:1" x14ac:dyDescent="0.2">
      <c r="A7923" s="3"/>
    </row>
    <row r="7924" spans="1:1" x14ac:dyDescent="0.2">
      <c r="A7924" s="3"/>
    </row>
    <row r="7925" spans="1:1" x14ac:dyDescent="0.2">
      <c r="A7925" s="3"/>
    </row>
    <row r="7926" spans="1:1" x14ac:dyDescent="0.2">
      <c r="A7926" s="3"/>
    </row>
    <row r="7927" spans="1:1" x14ac:dyDescent="0.2">
      <c r="A7927" s="3"/>
    </row>
    <row r="7928" spans="1:1" x14ac:dyDescent="0.2">
      <c r="A7928" s="3"/>
    </row>
    <row r="7929" spans="1:1" x14ac:dyDescent="0.2">
      <c r="A7929" s="3"/>
    </row>
    <row r="7930" spans="1:1" x14ac:dyDescent="0.2">
      <c r="A7930" s="3"/>
    </row>
    <row r="7931" spans="1:1" x14ac:dyDescent="0.2">
      <c r="A7931" s="3"/>
    </row>
    <row r="7932" spans="1:1" x14ac:dyDescent="0.2">
      <c r="A7932" s="3"/>
    </row>
    <row r="7933" spans="1:1" x14ac:dyDescent="0.2">
      <c r="A7933" s="3"/>
    </row>
    <row r="7934" spans="1:1" x14ac:dyDescent="0.2">
      <c r="A7934" s="3"/>
    </row>
    <row r="7935" spans="1:1" x14ac:dyDescent="0.2">
      <c r="A7935" s="3"/>
    </row>
    <row r="7936" spans="1:1" x14ac:dyDescent="0.2">
      <c r="A7936" s="3"/>
    </row>
    <row r="7937" spans="1:1" x14ac:dyDescent="0.2">
      <c r="A7937" s="3"/>
    </row>
    <row r="7938" spans="1:1" x14ac:dyDescent="0.2">
      <c r="A7938" s="3"/>
    </row>
    <row r="7939" spans="1:1" x14ac:dyDescent="0.2">
      <c r="A7939" s="3"/>
    </row>
    <row r="7940" spans="1:1" x14ac:dyDescent="0.2">
      <c r="A7940" s="3"/>
    </row>
    <row r="7941" spans="1:1" x14ac:dyDescent="0.2">
      <c r="A7941" s="3"/>
    </row>
    <row r="7942" spans="1:1" x14ac:dyDescent="0.2">
      <c r="A7942" s="3"/>
    </row>
    <row r="7943" spans="1:1" x14ac:dyDescent="0.2">
      <c r="A7943" s="3"/>
    </row>
    <row r="7944" spans="1:1" x14ac:dyDescent="0.2">
      <c r="A7944" s="3"/>
    </row>
    <row r="7945" spans="1:1" x14ac:dyDescent="0.2">
      <c r="A7945" s="3"/>
    </row>
    <row r="7946" spans="1:1" x14ac:dyDescent="0.2">
      <c r="A7946" s="3"/>
    </row>
    <row r="7947" spans="1:1" x14ac:dyDescent="0.2">
      <c r="A7947" s="3"/>
    </row>
    <row r="7948" spans="1:1" x14ac:dyDescent="0.2">
      <c r="A7948" s="3"/>
    </row>
    <row r="7949" spans="1:1" x14ac:dyDescent="0.2">
      <c r="A7949" s="3"/>
    </row>
    <row r="7950" spans="1:1" x14ac:dyDescent="0.2">
      <c r="A7950" s="3"/>
    </row>
    <row r="7951" spans="1:1" x14ac:dyDescent="0.2">
      <c r="A7951" s="3"/>
    </row>
    <row r="7952" spans="1:1" x14ac:dyDescent="0.2">
      <c r="A7952" s="3"/>
    </row>
    <row r="7953" spans="1:1" x14ac:dyDescent="0.2">
      <c r="A7953" s="3"/>
    </row>
    <row r="7954" spans="1:1" x14ac:dyDescent="0.2">
      <c r="A7954" s="3"/>
    </row>
    <row r="7955" spans="1:1" x14ac:dyDescent="0.2">
      <c r="A7955" s="3"/>
    </row>
    <row r="7956" spans="1:1" x14ac:dyDescent="0.2">
      <c r="A7956" s="3"/>
    </row>
    <row r="7957" spans="1:1" x14ac:dyDescent="0.2">
      <c r="A7957" s="3"/>
    </row>
    <row r="7958" spans="1:1" x14ac:dyDescent="0.2">
      <c r="A7958" s="3"/>
    </row>
    <row r="7959" spans="1:1" x14ac:dyDescent="0.2">
      <c r="A7959" s="3"/>
    </row>
    <row r="7960" spans="1:1" x14ac:dyDescent="0.2">
      <c r="A7960" s="3"/>
    </row>
    <row r="7961" spans="1:1" x14ac:dyDescent="0.2">
      <c r="A7961" s="3"/>
    </row>
    <row r="7962" spans="1:1" x14ac:dyDescent="0.2">
      <c r="A7962" s="3"/>
    </row>
    <row r="7963" spans="1:1" x14ac:dyDescent="0.2">
      <c r="A7963" s="3"/>
    </row>
    <row r="7964" spans="1:1" x14ac:dyDescent="0.2">
      <c r="A7964" s="3"/>
    </row>
    <row r="7965" spans="1:1" x14ac:dyDescent="0.2">
      <c r="A7965" s="3"/>
    </row>
    <row r="7966" spans="1:1" x14ac:dyDescent="0.2">
      <c r="A7966" s="3"/>
    </row>
    <row r="7967" spans="1:1" x14ac:dyDescent="0.2">
      <c r="A7967" s="3"/>
    </row>
    <row r="7968" spans="1:1" x14ac:dyDescent="0.2">
      <c r="A7968" s="3"/>
    </row>
    <row r="7969" spans="1:1" x14ac:dyDescent="0.2">
      <c r="A7969" s="3"/>
    </row>
    <row r="7970" spans="1:1" x14ac:dyDescent="0.2">
      <c r="A7970" s="3"/>
    </row>
    <row r="7971" spans="1:1" x14ac:dyDescent="0.2">
      <c r="A7971" s="3"/>
    </row>
    <row r="7972" spans="1:1" x14ac:dyDescent="0.2">
      <c r="A7972" s="3"/>
    </row>
    <row r="7973" spans="1:1" x14ac:dyDescent="0.2">
      <c r="A7973" s="3"/>
    </row>
    <row r="7974" spans="1:1" x14ac:dyDescent="0.2">
      <c r="A7974" s="3"/>
    </row>
    <row r="7975" spans="1:1" x14ac:dyDescent="0.2">
      <c r="A7975" s="3"/>
    </row>
    <row r="7976" spans="1:1" x14ac:dyDescent="0.2">
      <c r="A7976" s="3"/>
    </row>
    <row r="7977" spans="1:1" x14ac:dyDescent="0.2">
      <c r="A7977" s="3"/>
    </row>
    <row r="7978" spans="1:1" x14ac:dyDescent="0.2">
      <c r="A7978" s="3"/>
    </row>
    <row r="7979" spans="1:1" x14ac:dyDescent="0.2">
      <c r="A7979" s="3"/>
    </row>
    <row r="7980" spans="1:1" x14ac:dyDescent="0.2">
      <c r="A7980" s="3"/>
    </row>
    <row r="7981" spans="1:1" x14ac:dyDescent="0.2">
      <c r="A7981" s="3"/>
    </row>
    <row r="7982" spans="1:1" x14ac:dyDescent="0.2">
      <c r="A7982" s="3"/>
    </row>
    <row r="7983" spans="1:1" x14ac:dyDescent="0.2">
      <c r="A7983" s="3"/>
    </row>
    <row r="7984" spans="1:1" x14ac:dyDescent="0.2">
      <c r="A7984" s="3"/>
    </row>
    <row r="7985" spans="1:1" x14ac:dyDescent="0.2">
      <c r="A7985" s="3"/>
    </row>
    <row r="7986" spans="1:1" x14ac:dyDescent="0.2">
      <c r="A7986" s="3"/>
    </row>
    <row r="7987" spans="1:1" x14ac:dyDescent="0.2">
      <c r="A7987" s="3"/>
    </row>
    <row r="7988" spans="1:1" x14ac:dyDescent="0.2">
      <c r="A7988" s="3"/>
    </row>
    <row r="7989" spans="1:1" x14ac:dyDescent="0.2">
      <c r="A7989" s="3"/>
    </row>
    <row r="7990" spans="1:1" x14ac:dyDescent="0.2">
      <c r="A7990" s="3"/>
    </row>
    <row r="7991" spans="1:1" x14ac:dyDescent="0.2">
      <c r="A7991" s="3"/>
    </row>
    <row r="7992" spans="1:1" x14ac:dyDescent="0.2">
      <c r="A7992" s="3"/>
    </row>
    <row r="7993" spans="1:1" x14ac:dyDescent="0.2">
      <c r="A7993" s="3"/>
    </row>
    <row r="7994" spans="1:1" x14ac:dyDescent="0.2">
      <c r="A7994" s="3"/>
    </row>
    <row r="7995" spans="1:1" x14ac:dyDescent="0.2">
      <c r="A7995" s="3"/>
    </row>
    <row r="7996" spans="1:1" x14ac:dyDescent="0.2">
      <c r="A7996" s="3"/>
    </row>
    <row r="7997" spans="1:1" x14ac:dyDescent="0.2">
      <c r="A7997" s="3"/>
    </row>
    <row r="7998" spans="1:1" x14ac:dyDescent="0.2">
      <c r="A7998" s="3"/>
    </row>
    <row r="7999" spans="1:1" x14ac:dyDescent="0.2">
      <c r="A7999" s="3"/>
    </row>
    <row r="8000" spans="1:1" x14ac:dyDescent="0.2">
      <c r="A8000" s="3"/>
    </row>
    <row r="8001" spans="1:1" x14ac:dyDescent="0.2">
      <c r="A8001" s="3"/>
    </row>
    <row r="8002" spans="1:1" x14ac:dyDescent="0.2">
      <c r="A8002" s="3"/>
    </row>
    <row r="8003" spans="1:1" x14ac:dyDescent="0.2">
      <c r="A8003" s="3"/>
    </row>
    <row r="8004" spans="1:1" x14ac:dyDescent="0.2">
      <c r="A8004" s="3"/>
    </row>
    <row r="8005" spans="1:1" x14ac:dyDescent="0.2">
      <c r="A8005" s="3"/>
    </row>
    <row r="8006" spans="1:1" x14ac:dyDescent="0.2">
      <c r="A8006" s="3"/>
    </row>
    <row r="8007" spans="1:1" x14ac:dyDescent="0.2">
      <c r="A8007" s="3"/>
    </row>
    <row r="8008" spans="1:1" x14ac:dyDescent="0.2">
      <c r="A8008" s="3"/>
    </row>
    <row r="8009" spans="1:1" x14ac:dyDescent="0.2">
      <c r="A8009" s="3"/>
    </row>
    <row r="8010" spans="1:1" x14ac:dyDescent="0.2">
      <c r="A8010" s="3"/>
    </row>
    <row r="8011" spans="1:1" x14ac:dyDescent="0.2">
      <c r="A8011" s="3"/>
    </row>
    <row r="8012" spans="1:1" x14ac:dyDescent="0.2">
      <c r="A8012" s="3"/>
    </row>
    <row r="8013" spans="1:1" x14ac:dyDescent="0.2">
      <c r="A8013" s="3"/>
    </row>
    <row r="8014" spans="1:1" x14ac:dyDescent="0.2">
      <c r="A8014" s="3"/>
    </row>
    <row r="8015" spans="1:1" x14ac:dyDescent="0.2">
      <c r="A8015" s="3"/>
    </row>
    <row r="8016" spans="1:1" x14ac:dyDescent="0.2">
      <c r="A8016" s="3"/>
    </row>
    <row r="8017" spans="1:1" x14ac:dyDescent="0.2">
      <c r="A8017" s="3"/>
    </row>
    <row r="8018" spans="1:1" x14ac:dyDescent="0.2">
      <c r="A8018" s="3"/>
    </row>
    <row r="8019" spans="1:1" x14ac:dyDescent="0.2">
      <c r="A8019" s="3"/>
    </row>
    <row r="8020" spans="1:1" x14ac:dyDescent="0.2">
      <c r="A8020" s="3"/>
    </row>
    <row r="8021" spans="1:1" x14ac:dyDescent="0.2">
      <c r="A8021" s="3"/>
    </row>
    <row r="8022" spans="1:1" x14ac:dyDescent="0.2">
      <c r="A8022" s="3"/>
    </row>
    <row r="8023" spans="1:1" x14ac:dyDescent="0.2">
      <c r="A8023" s="3"/>
    </row>
    <row r="8024" spans="1:1" x14ac:dyDescent="0.2">
      <c r="A8024" s="3"/>
    </row>
    <row r="8025" spans="1:1" x14ac:dyDescent="0.2">
      <c r="A8025" s="3"/>
    </row>
    <row r="8026" spans="1:1" x14ac:dyDescent="0.2">
      <c r="A8026" s="3"/>
    </row>
    <row r="8027" spans="1:1" x14ac:dyDescent="0.2">
      <c r="A8027" s="3"/>
    </row>
    <row r="8028" spans="1:1" x14ac:dyDescent="0.2">
      <c r="A8028" s="3"/>
    </row>
    <row r="8029" spans="1:1" x14ac:dyDescent="0.2">
      <c r="A8029" s="3"/>
    </row>
    <row r="8030" spans="1:1" x14ac:dyDescent="0.2">
      <c r="A8030" s="3"/>
    </row>
    <row r="8031" spans="1:1" x14ac:dyDescent="0.2">
      <c r="A8031" s="3"/>
    </row>
    <row r="8032" spans="1:1" x14ac:dyDescent="0.2">
      <c r="A8032" s="3"/>
    </row>
    <row r="8033" spans="1:1" x14ac:dyDescent="0.2">
      <c r="A8033" s="3"/>
    </row>
    <row r="8034" spans="1:1" x14ac:dyDescent="0.2">
      <c r="A8034" s="3"/>
    </row>
    <row r="8035" spans="1:1" x14ac:dyDescent="0.2">
      <c r="A8035" s="3"/>
    </row>
    <row r="8036" spans="1:1" x14ac:dyDescent="0.2">
      <c r="A8036" s="3"/>
    </row>
    <row r="8037" spans="1:1" x14ac:dyDescent="0.2">
      <c r="A8037" s="3"/>
    </row>
    <row r="8038" spans="1:1" x14ac:dyDescent="0.2">
      <c r="A8038" s="3"/>
    </row>
    <row r="8039" spans="1:1" x14ac:dyDescent="0.2">
      <c r="A8039" s="3"/>
    </row>
    <row r="8040" spans="1:1" x14ac:dyDescent="0.2">
      <c r="A8040" s="3"/>
    </row>
    <row r="8041" spans="1:1" x14ac:dyDescent="0.2">
      <c r="A8041" s="3"/>
    </row>
    <row r="8042" spans="1:1" x14ac:dyDescent="0.2">
      <c r="A8042" s="3"/>
    </row>
    <row r="8043" spans="1:1" x14ac:dyDescent="0.2">
      <c r="A8043" s="3"/>
    </row>
    <row r="8044" spans="1:1" x14ac:dyDescent="0.2">
      <c r="A8044" s="3"/>
    </row>
    <row r="8045" spans="1:1" x14ac:dyDescent="0.2">
      <c r="A8045" s="3"/>
    </row>
    <row r="8046" spans="1:1" x14ac:dyDescent="0.2">
      <c r="A8046" s="3"/>
    </row>
    <row r="8047" spans="1:1" x14ac:dyDescent="0.2">
      <c r="A8047" s="3"/>
    </row>
    <row r="8048" spans="1:1" x14ac:dyDescent="0.2">
      <c r="A8048" s="3"/>
    </row>
    <row r="8049" spans="1:1" x14ac:dyDescent="0.2">
      <c r="A8049" s="3"/>
    </row>
    <row r="8050" spans="1:1" x14ac:dyDescent="0.2">
      <c r="A8050" s="3"/>
    </row>
    <row r="8051" spans="1:1" x14ac:dyDescent="0.2">
      <c r="A8051" s="3"/>
    </row>
    <row r="8052" spans="1:1" x14ac:dyDescent="0.2">
      <c r="A8052" s="3"/>
    </row>
    <row r="8053" spans="1:1" x14ac:dyDescent="0.2">
      <c r="A8053" s="3"/>
    </row>
    <row r="8054" spans="1:1" x14ac:dyDescent="0.2">
      <c r="A8054" s="3"/>
    </row>
    <row r="8055" spans="1:1" x14ac:dyDescent="0.2">
      <c r="A8055" s="3"/>
    </row>
    <row r="8056" spans="1:1" x14ac:dyDescent="0.2">
      <c r="A8056" s="3"/>
    </row>
    <row r="8057" spans="1:1" x14ac:dyDescent="0.2">
      <c r="A8057" s="3"/>
    </row>
    <row r="8058" spans="1:1" x14ac:dyDescent="0.2">
      <c r="A8058" s="3"/>
    </row>
    <row r="8059" spans="1:1" x14ac:dyDescent="0.2">
      <c r="A8059" s="3"/>
    </row>
    <row r="8060" spans="1:1" x14ac:dyDescent="0.2">
      <c r="A8060" s="3"/>
    </row>
    <row r="8061" spans="1:1" x14ac:dyDescent="0.2">
      <c r="A8061" s="3"/>
    </row>
    <row r="8062" spans="1:1" x14ac:dyDescent="0.2">
      <c r="A8062" s="3"/>
    </row>
    <row r="8063" spans="1:1" x14ac:dyDescent="0.2">
      <c r="A8063" s="3"/>
    </row>
    <row r="8064" spans="1:1" x14ac:dyDescent="0.2">
      <c r="A8064" s="3"/>
    </row>
    <row r="8065" spans="1:1" x14ac:dyDescent="0.2">
      <c r="A8065" s="3"/>
    </row>
    <row r="8066" spans="1:1" x14ac:dyDescent="0.2">
      <c r="A8066" s="3"/>
    </row>
    <row r="8067" spans="1:1" x14ac:dyDescent="0.2">
      <c r="A8067" s="3"/>
    </row>
    <row r="8068" spans="1:1" x14ac:dyDescent="0.2">
      <c r="A8068" s="3"/>
    </row>
    <row r="8069" spans="1:1" x14ac:dyDescent="0.2">
      <c r="A8069" s="3"/>
    </row>
    <row r="8070" spans="1:1" x14ac:dyDescent="0.2">
      <c r="A8070" s="3"/>
    </row>
    <row r="8071" spans="1:1" x14ac:dyDescent="0.2">
      <c r="A8071" s="3"/>
    </row>
    <row r="8072" spans="1:1" x14ac:dyDescent="0.2">
      <c r="A8072" s="3"/>
    </row>
    <row r="8073" spans="1:1" x14ac:dyDescent="0.2">
      <c r="A8073" s="3"/>
    </row>
    <row r="8074" spans="1:1" x14ac:dyDescent="0.2">
      <c r="A8074" s="3"/>
    </row>
    <row r="8075" spans="1:1" x14ac:dyDescent="0.2">
      <c r="A8075" s="3"/>
    </row>
    <row r="8076" spans="1:1" x14ac:dyDescent="0.2">
      <c r="A8076" s="3"/>
    </row>
    <row r="8077" spans="1:1" x14ac:dyDescent="0.2">
      <c r="A8077" s="3"/>
    </row>
    <row r="8078" spans="1:1" x14ac:dyDescent="0.2">
      <c r="A8078" s="3"/>
    </row>
    <row r="8079" spans="1:1" x14ac:dyDescent="0.2">
      <c r="A8079" s="3"/>
    </row>
    <row r="8080" spans="1:1" x14ac:dyDescent="0.2">
      <c r="A8080" s="3"/>
    </row>
    <row r="8081" spans="1:1" x14ac:dyDescent="0.2">
      <c r="A8081" s="3"/>
    </row>
    <row r="8082" spans="1:1" x14ac:dyDescent="0.2">
      <c r="A8082" s="3"/>
    </row>
    <row r="8083" spans="1:1" x14ac:dyDescent="0.2">
      <c r="A8083" s="3"/>
    </row>
    <row r="8084" spans="1:1" x14ac:dyDescent="0.2">
      <c r="A8084" s="3"/>
    </row>
    <row r="8085" spans="1:1" x14ac:dyDescent="0.2">
      <c r="A8085" s="3"/>
    </row>
    <row r="8086" spans="1:1" x14ac:dyDescent="0.2">
      <c r="A8086" s="3"/>
    </row>
    <row r="8087" spans="1:1" x14ac:dyDescent="0.2">
      <c r="A8087" s="3"/>
    </row>
    <row r="8088" spans="1:1" x14ac:dyDescent="0.2">
      <c r="A8088" s="3"/>
    </row>
    <row r="8089" spans="1:1" x14ac:dyDescent="0.2">
      <c r="A8089" s="3"/>
    </row>
    <row r="8090" spans="1:1" x14ac:dyDescent="0.2">
      <c r="A8090" s="3"/>
    </row>
    <row r="8091" spans="1:1" x14ac:dyDescent="0.2">
      <c r="A8091" s="3"/>
    </row>
    <row r="8092" spans="1:1" x14ac:dyDescent="0.2">
      <c r="A8092" s="3"/>
    </row>
    <row r="8093" spans="1:1" x14ac:dyDescent="0.2">
      <c r="A8093" s="3"/>
    </row>
    <row r="8094" spans="1:1" x14ac:dyDescent="0.2">
      <c r="A8094" s="3"/>
    </row>
    <row r="8095" spans="1:1" x14ac:dyDescent="0.2">
      <c r="A8095" s="3"/>
    </row>
    <row r="8096" spans="1:1" x14ac:dyDescent="0.2">
      <c r="A8096" s="3"/>
    </row>
    <row r="8097" spans="1:1" x14ac:dyDescent="0.2">
      <c r="A8097" s="3"/>
    </row>
    <row r="8098" spans="1:1" x14ac:dyDescent="0.2">
      <c r="A8098" s="3"/>
    </row>
    <row r="8099" spans="1:1" x14ac:dyDescent="0.2">
      <c r="A8099" s="3"/>
    </row>
    <row r="8100" spans="1:1" x14ac:dyDescent="0.2">
      <c r="A8100" s="3"/>
    </row>
    <row r="8101" spans="1:1" x14ac:dyDescent="0.2">
      <c r="A8101" s="3"/>
    </row>
    <row r="8102" spans="1:1" x14ac:dyDescent="0.2">
      <c r="A8102" s="3"/>
    </row>
    <row r="8103" spans="1:1" x14ac:dyDescent="0.2">
      <c r="A8103" s="3"/>
    </row>
    <row r="8104" spans="1:1" x14ac:dyDescent="0.2">
      <c r="A8104" s="3"/>
    </row>
    <row r="8105" spans="1:1" x14ac:dyDescent="0.2">
      <c r="A8105" s="3"/>
    </row>
    <row r="8106" spans="1:1" x14ac:dyDescent="0.2">
      <c r="A8106" s="3"/>
    </row>
    <row r="8107" spans="1:1" x14ac:dyDescent="0.2">
      <c r="A8107" s="3"/>
    </row>
    <row r="8108" spans="1:1" x14ac:dyDescent="0.2">
      <c r="A8108" s="3"/>
    </row>
    <row r="8109" spans="1:1" x14ac:dyDescent="0.2">
      <c r="A8109" s="3"/>
    </row>
    <row r="8110" spans="1:1" x14ac:dyDescent="0.2">
      <c r="A8110" s="3"/>
    </row>
    <row r="8111" spans="1:1" x14ac:dyDescent="0.2">
      <c r="A8111" s="3"/>
    </row>
    <row r="8112" spans="1:1" x14ac:dyDescent="0.2">
      <c r="A8112" s="3"/>
    </row>
    <row r="8113" spans="1:1" x14ac:dyDescent="0.2">
      <c r="A8113" s="3"/>
    </row>
    <row r="8114" spans="1:1" x14ac:dyDescent="0.2">
      <c r="A8114" s="3"/>
    </row>
    <row r="8115" spans="1:1" x14ac:dyDescent="0.2">
      <c r="A8115" s="3"/>
    </row>
    <row r="8116" spans="1:1" x14ac:dyDescent="0.2">
      <c r="A8116" s="3"/>
    </row>
    <row r="8117" spans="1:1" x14ac:dyDescent="0.2">
      <c r="A8117" s="3"/>
    </row>
    <row r="8118" spans="1:1" x14ac:dyDescent="0.2">
      <c r="A8118" s="3"/>
    </row>
    <row r="8119" spans="1:1" x14ac:dyDescent="0.2">
      <c r="A8119" s="3"/>
    </row>
    <row r="8120" spans="1:1" x14ac:dyDescent="0.2">
      <c r="A8120" s="3"/>
    </row>
    <row r="8121" spans="1:1" x14ac:dyDescent="0.2">
      <c r="A8121" s="3"/>
    </row>
    <row r="8122" spans="1:1" x14ac:dyDescent="0.2">
      <c r="A8122" s="3"/>
    </row>
    <row r="8123" spans="1:1" x14ac:dyDescent="0.2">
      <c r="A8123" s="3"/>
    </row>
    <row r="8124" spans="1:1" x14ac:dyDescent="0.2">
      <c r="A8124" s="3"/>
    </row>
    <row r="8125" spans="1:1" x14ac:dyDescent="0.2">
      <c r="A8125" s="3"/>
    </row>
    <row r="8126" spans="1:1" x14ac:dyDescent="0.2">
      <c r="A8126" s="3"/>
    </row>
    <row r="8127" spans="1:1" x14ac:dyDescent="0.2">
      <c r="A8127" s="3"/>
    </row>
    <row r="8128" spans="1:1" x14ac:dyDescent="0.2">
      <c r="A8128" s="3"/>
    </row>
    <row r="8129" spans="1:1" x14ac:dyDescent="0.2">
      <c r="A8129" s="3"/>
    </row>
    <row r="8130" spans="1:1" x14ac:dyDescent="0.2">
      <c r="A8130" s="3"/>
    </row>
    <row r="8131" spans="1:1" x14ac:dyDescent="0.2">
      <c r="A8131" s="3"/>
    </row>
    <row r="8132" spans="1:1" x14ac:dyDescent="0.2">
      <c r="A8132" s="3"/>
    </row>
    <row r="8133" spans="1:1" x14ac:dyDescent="0.2">
      <c r="A8133" s="3"/>
    </row>
    <row r="8134" spans="1:1" x14ac:dyDescent="0.2">
      <c r="A8134" s="3"/>
    </row>
    <row r="8135" spans="1:1" x14ac:dyDescent="0.2">
      <c r="A8135" s="3"/>
    </row>
    <row r="8136" spans="1:1" x14ac:dyDescent="0.2">
      <c r="A8136" s="3"/>
    </row>
    <row r="8137" spans="1:1" x14ac:dyDescent="0.2">
      <c r="A8137" s="3"/>
    </row>
    <row r="8138" spans="1:1" x14ac:dyDescent="0.2">
      <c r="A8138" s="3"/>
    </row>
    <row r="8139" spans="1:1" x14ac:dyDescent="0.2">
      <c r="A8139" s="3"/>
    </row>
    <row r="8140" spans="1:1" x14ac:dyDescent="0.2">
      <c r="A8140" s="3"/>
    </row>
    <row r="8141" spans="1:1" x14ac:dyDescent="0.2">
      <c r="A8141" s="3"/>
    </row>
    <row r="8142" spans="1:1" x14ac:dyDescent="0.2">
      <c r="A8142" s="3"/>
    </row>
    <row r="8143" spans="1:1" x14ac:dyDescent="0.2">
      <c r="A8143" s="3"/>
    </row>
    <row r="8144" spans="1:1" x14ac:dyDescent="0.2">
      <c r="A8144" s="3"/>
    </row>
    <row r="8145" spans="1:1" x14ac:dyDescent="0.2">
      <c r="A8145" s="3"/>
    </row>
    <row r="8146" spans="1:1" x14ac:dyDescent="0.2">
      <c r="A8146" s="3"/>
    </row>
    <row r="8147" spans="1:1" x14ac:dyDescent="0.2">
      <c r="A8147" s="3"/>
    </row>
    <row r="8148" spans="1:1" x14ac:dyDescent="0.2">
      <c r="A8148" s="3"/>
    </row>
    <row r="8149" spans="1:1" x14ac:dyDescent="0.2">
      <c r="A8149" s="3"/>
    </row>
    <row r="8150" spans="1:1" x14ac:dyDescent="0.2">
      <c r="A8150" s="3"/>
    </row>
    <row r="8151" spans="1:1" x14ac:dyDescent="0.2">
      <c r="A8151" s="3"/>
    </row>
    <row r="8152" spans="1:1" x14ac:dyDescent="0.2">
      <c r="A8152" s="3"/>
    </row>
    <row r="8153" spans="1:1" x14ac:dyDescent="0.2">
      <c r="A8153" s="3"/>
    </row>
    <row r="8154" spans="1:1" x14ac:dyDescent="0.2">
      <c r="A8154" s="3"/>
    </row>
    <row r="8155" spans="1:1" x14ac:dyDescent="0.2">
      <c r="A8155" s="3"/>
    </row>
    <row r="8156" spans="1:1" x14ac:dyDescent="0.2">
      <c r="A8156" s="3"/>
    </row>
    <row r="8157" spans="1:1" x14ac:dyDescent="0.2">
      <c r="A8157" s="3"/>
    </row>
    <row r="8158" spans="1:1" x14ac:dyDescent="0.2">
      <c r="A8158" s="3"/>
    </row>
    <row r="8159" spans="1:1" x14ac:dyDescent="0.2">
      <c r="A8159" s="3"/>
    </row>
    <row r="8160" spans="1:1" x14ac:dyDescent="0.2">
      <c r="A8160" s="3"/>
    </row>
    <row r="8161" spans="1:1" x14ac:dyDescent="0.2">
      <c r="A8161" s="3"/>
    </row>
    <row r="8162" spans="1:1" x14ac:dyDescent="0.2">
      <c r="A8162" s="3"/>
    </row>
    <row r="8163" spans="1:1" x14ac:dyDescent="0.2">
      <c r="A8163" s="3"/>
    </row>
    <row r="8164" spans="1:1" x14ac:dyDescent="0.2">
      <c r="A8164" s="3"/>
    </row>
    <row r="8165" spans="1:1" x14ac:dyDescent="0.2">
      <c r="A8165" s="3"/>
    </row>
    <row r="8166" spans="1:1" x14ac:dyDescent="0.2">
      <c r="A8166" s="3"/>
    </row>
    <row r="8167" spans="1:1" x14ac:dyDescent="0.2">
      <c r="A8167" s="3"/>
    </row>
    <row r="8168" spans="1:1" x14ac:dyDescent="0.2">
      <c r="A8168" s="3"/>
    </row>
    <row r="8169" spans="1:1" x14ac:dyDescent="0.2">
      <c r="A8169" s="3"/>
    </row>
    <row r="8170" spans="1:1" x14ac:dyDescent="0.2">
      <c r="A8170" s="3"/>
    </row>
    <row r="8171" spans="1:1" x14ac:dyDescent="0.2">
      <c r="A8171" s="3"/>
    </row>
    <row r="8172" spans="1:1" x14ac:dyDescent="0.2">
      <c r="A8172" s="3"/>
    </row>
    <row r="8173" spans="1:1" x14ac:dyDescent="0.2">
      <c r="A8173" s="3"/>
    </row>
    <row r="8174" spans="1:1" x14ac:dyDescent="0.2">
      <c r="A8174" s="3"/>
    </row>
    <row r="8175" spans="1:1" x14ac:dyDescent="0.2">
      <c r="A8175" s="3"/>
    </row>
    <row r="8176" spans="1:1" x14ac:dyDescent="0.2">
      <c r="A8176" s="3"/>
    </row>
    <row r="8177" spans="1:1" x14ac:dyDescent="0.2">
      <c r="A8177" s="3"/>
    </row>
    <row r="8178" spans="1:1" x14ac:dyDescent="0.2">
      <c r="A8178" s="3"/>
    </row>
    <row r="8179" spans="1:1" x14ac:dyDescent="0.2">
      <c r="A8179" s="3"/>
    </row>
    <row r="8180" spans="1:1" x14ac:dyDescent="0.2">
      <c r="A8180" s="3"/>
    </row>
    <row r="8181" spans="1:1" x14ac:dyDescent="0.2">
      <c r="A8181" s="3"/>
    </row>
    <row r="8182" spans="1:1" x14ac:dyDescent="0.2">
      <c r="A8182" s="3"/>
    </row>
    <row r="8183" spans="1:1" x14ac:dyDescent="0.2">
      <c r="A8183" s="3"/>
    </row>
    <row r="8184" spans="1:1" x14ac:dyDescent="0.2">
      <c r="A8184" s="3"/>
    </row>
    <row r="8185" spans="1:1" x14ac:dyDescent="0.2">
      <c r="A8185" s="3"/>
    </row>
    <row r="8186" spans="1:1" x14ac:dyDescent="0.2">
      <c r="A8186" s="3"/>
    </row>
    <row r="8187" spans="1:1" x14ac:dyDescent="0.2">
      <c r="A8187" s="3"/>
    </row>
    <row r="8188" spans="1:1" x14ac:dyDescent="0.2">
      <c r="A8188" s="3"/>
    </row>
    <row r="8189" spans="1:1" x14ac:dyDescent="0.2">
      <c r="A8189" s="3"/>
    </row>
    <row r="8190" spans="1:1" x14ac:dyDescent="0.2">
      <c r="A8190" s="3"/>
    </row>
    <row r="8191" spans="1:1" x14ac:dyDescent="0.2">
      <c r="A8191" s="3"/>
    </row>
    <row r="8192" spans="1:1" x14ac:dyDescent="0.2">
      <c r="A8192" s="3"/>
    </row>
    <row r="8193" spans="1:1" x14ac:dyDescent="0.2">
      <c r="A8193" s="3"/>
    </row>
    <row r="8194" spans="1:1" x14ac:dyDescent="0.2">
      <c r="A8194" s="3"/>
    </row>
    <row r="8195" spans="1:1" x14ac:dyDescent="0.2">
      <c r="A8195" s="3"/>
    </row>
    <row r="8196" spans="1:1" x14ac:dyDescent="0.2">
      <c r="A8196" s="3"/>
    </row>
    <row r="8197" spans="1:1" x14ac:dyDescent="0.2">
      <c r="A8197" s="3"/>
    </row>
    <row r="8198" spans="1:1" x14ac:dyDescent="0.2">
      <c r="A8198" s="3"/>
    </row>
    <row r="8199" spans="1:1" x14ac:dyDescent="0.2">
      <c r="A8199" s="3"/>
    </row>
    <row r="8200" spans="1:1" x14ac:dyDescent="0.2">
      <c r="A8200" s="3"/>
    </row>
    <row r="8201" spans="1:1" x14ac:dyDescent="0.2">
      <c r="A8201" s="3"/>
    </row>
    <row r="8202" spans="1:1" x14ac:dyDescent="0.2">
      <c r="A8202" s="3"/>
    </row>
    <row r="8203" spans="1:1" x14ac:dyDescent="0.2">
      <c r="A8203" s="3"/>
    </row>
    <row r="8204" spans="1:1" x14ac:dyDescent="0.2">
      <c r="A8204" s="3"/>
    </row>
    <row r="8205" spans="1:1" x14ac:dyDescent="0.2">
      <c r="A8205" s="3"/>
    </row>
    <row r="8206" spans="1:1" x14ac:dyDescent="0.2">
      <c r="A8206" s="3"/>
    </row>
    <row r="8207" spans="1:1" x14ac:dyDescent="0.2">
      <c r="A8207" s="3"/>
    </row>
    <row r="8208" spans="1:1" x14ac:dyDescent="0.2">
      <c r="A8208" s="3"/>
    </row>
    <row r="8209" spans="1:1" x14ac:dyDescent="0.2">
      <c r="A8209" s="3"/>
    </row>
    <row r="8210" spans="1:1" x14ac:dyDescent="0.2">
      <c r="A8210" s="3"/>
    </row>
    <row r="8211" spans="1:1" x14ac:dyDescent="0.2">
      <c r="A8211" s="3"/>
    </row>
    <row r="8212" spans="1:1" x14ac:dyDescent="0.2">
      <c r="A8212" s="3"/>
    </row>
    <row r="8213" spans="1:1" x14ac:dyDescent="0.2">
      <c r="A8213" s="3"/>
    </row>
    <row r="8214" spans="1:1" x14ac:dyDescent="0.2">
      <c r="A8214" s="3"/>
    </row>
    <row r="8215" spans="1:1" x14ac:dyDescent="0.2">
      <c r="A8215" s="3"/>
    </row>
    <row r="8216" spans="1:1" x14ac:dyDescent="0.2">
      <c r="A8216" s="3"/>
    </row>
    <row r="8217" spans="1:1" x14ac:dyDescent="0.2">
      <c r="A8217" s="3"/>
    </row>
    <row r="8218" spans="1:1" x14ac:dyDescent="0.2">
      <c r="A8218" s="3"/>
    </row>
    <row r="8219" spans="1:1" x14ac:dyDescent="0.2">
      <c r="A8219" s="3"/>
    </row>
    <row r="8220" spans="1:1" x14ac:dyDescent="0.2">
      <c r="A8220" s="3"/>
    </row>
    <row r="8221" spans="1:1" x14ac:dyDescent="0.2">
      <c r="A8221" s="3"/>
    </row>
    <row r="8222" spans="1:1" x14ac:dyDescent="0.2">
      <c r="A8222" s="3"/>
    </row>
    <row r="8223" spans="1:1" x14ac:dyDescent="0.2">
      <c r="A8223" s="3"/>
    </row>
    <row r="8224" spans="1:1" x14ac:dyDescent="0.2">
      <c r="A8224" s="3"/>
    </row>
    <row r="8225" spans="1:1" x14ac:dyDescent="0.2">
      <c r="A8225" s="3"/>
    </row>
    <row r="8226" spans="1:1" x14ac:dyDescent="0.2">
      <c r="A8226" s="3"/>
    </row>
    <row r="8227" spans="1:1" x14ac:dyDescent="0.2">
      <c r="A8227" s="3"/>
    </row>
    <row r="8228" spans="1:1" x14ac:dyDescent="0.2">
      <c r="A8228" s="3"/>
    </row>
    <row r="8229" spans="1:1" x14ac:dyDescent="0.2">
      <c r="A8229" s="3"/>
    </row>
    <row r="8230" spans="1:1" x14ac:dyDescent="0.2">
      <c r="A8230" s="3"/>
    </row>
    <row r="8231" spans="1:1" x14ac:dyDescent="0.2">
      <c r="A8231" s="3"/>
    </row>
    <row r="8232" spans="1:1" x14ac:dyDescent="0.2">
      <c r="A8232" s="3"/>
    </row>
    <row r="8233" spans="1:1" x14ac:dyDescent="0.2">
      <c r="A8233" s="3"/>
    </row>
    <row r="8234" spans="1:1" x14ac:dyDescent="0.2">
      <c r="A8234" s="3"/>
    </row>
    <row r="8235" spans="1:1" x14ac:dyDescent="0.2">
      <c r="A8235" s="3"/>
    </row>
    <row r="8236" spans="1:1" x14ac:dyDescent="0.2">
      <c r="A8236" s="3"/>
    </row>
    <row r="8237" spans="1:1" x14ac:dyDescent="0.2">
      <c r="A8237" s="3"/>
    </row>
    <row r="8238" spans="1:1" x14ac:dyDescent="0.2">
      <c r="A8238" s="3"/>
    </row>
    <row r="8239" spans="1:1" x14ac:dyDescent="0.2">
      <c r="A8239" s="3"/>
    </row>
    <row r="8240" spans="1:1" x14ac:dyDescent="0.2">
      <c r="A8240" s="3"/>
    </row>
    <row r="8241" spans="1:1" x14ac:dyDescent="0.2">
      <c r="A8241" s="3"/>
    </row>
    <row r="8242" spans="1:1" x14ac:dyDescent="0.2">
      <c r="A8242" s="3"/>
    </row>
    <row r="8243" spans="1:1" x14ac:dyDescent="0.2">
      <c r="A8243" s="3"/>
    </row>
    <row r="8244" spans="1:1" x14ac:dyDescent="0.2">
      <c r="A8244" s="3"/>
    </row>
    <row r="8245" spans="1:1" x14ac:dyDescent="0.2">
      <c r="A8245" s="3"/>
    </row>
    <row r="8246" spans="1:1" x14ac:dyDescent="0.2">
      <c r="A8246" s="3"/>
    </row>
    <row r="8247" spans="1:1" x14ac:dyDescent="0.2">
      <c r="A8247" s="3"/>
    </row>
    <row r="8248" spans="1:1" x14ac:dyDescent="0.2">
      <c r="A8248" s="3"/>
    </row>
    <row r="8249" spans="1:1" x14ac:dyDescent="0.2">
      <c r="A8249" s="3"/>
    </row>
    <row r="8250" spans="1:1" x14ac:dyDescent="0.2">
      <c r="A8250" s="3"/>
    </row>
    <row r="8251" spans="1:1" x14ac:dyDescent="0.2">
      <c r="A8251" s="3"/>
    </row>
    <row r="8252" spans="1:1" x14ac:dyDescent="0.2">
      <c r="A8252" s="3"/>
    </row>
    <row r="8253" spans="1:1" x14ac:dyDescent="0.2">
      <c r="A8253" s="3"/>
    </row>
    <row r="8254" spans="1:1" x14ac:dyDescent="0.2">
      <c r="A8254" s="3"/>
    </row>
    <row r="8255" spans="1:1" x14ac:dyDescent="0.2">
      <c r="A8255" s="3"/>
    </row>
    <row r="8256" spans="1:1" x14ac:dyDescent="0.2">
      <c r="A8256" s="3"/>
    </row>
    <row r="8257" spans="1:1" x14ac:dyDescent="0.2">
      <c r="A8257" s="3"/>
    </row>
    <row r="8258" spans="1:1" x14ac:dyDescent="0.2">
      <c r="A8258" s="3"/>
    </row>
    <row r="8259" spans="1:1" x14ac:dyDescent="0.2">
      <c r="A8259" s="3"/>
    </row>
    <row r="8260" spans="1:1" x14ac:dyDescent="0.2">
      <c r="A8260" s="3"/>
    </row>
    <row r="8261" spans="1:1" x14ac:dyDescent="0.2">
      <c r="A8261" s="3"/>
    </row>
    <row r="8262" spans="1:1" x14ac:dyDescent="0.2">
      <c r="A8262" s="3"/>
    </row>
    <row r="8263" spans="1:1" x14ac:dyDescent="0.2">
      <c r="A8263" s="3"/>
    </row>
    <row r="8264" spans="1:1" x14ac:dyDescent="0.2">
      <c r="A8264" s="3"/>
    </row>
    <row r="8265" spans="1:1" x14ac:dyDescent="0.2">
      <c r="A8265" s="3"/>
    </row>
    <row r="8266" spans="1:1" x14ac:dyDescent="0.2">
      <c r="A8266" s="3"/>
    </row>
    <row r="8267" spans="1:1" x14ac:dyDescent="0.2">
      <c r="A8267" s="3"/>
    </row>
    <row r="8268" spans="1:1" x14ac:dyDescent="0.2">
      <c r="A8268" s="3"/>
    </row>
    <row r="8269" spans="1:1" x14ac:dyDescent="0.2">
      <c r="A8269" s="3"/>
    </row>
    <row r="8270" spans="1:1" x14ac:dyDescent="0.2">
      <c r="A8270" s="3"/>
    </row>
    <row r="8271" spans="1:1" x14ac:dyDescent="0.2">
      <c r="A8271" s="3"/>
    </row>
    <row r="8272" spans="1:1" x14ac:dyDescent="0.2">
      <c r="A8272" s="3"/>
    </row>
    <row r="8273" spans="1:1" x14ac:dyDescent="0.2">
      <c r="A8273" s="3"/>
    </row>
    <row r="8274" spans="1:1" x14ac:dyDescent="0.2">
      <c r="A8274" s="3"/>
    </row>
    <row r="8275" spans="1:1" x14ac:dyDescent="0.2">
      <c r="A8275" s="3"/>
    </row>
    <row r="8276" spans="1:1" x14ac:dyDescent="0.2">
      <c r="A8276" s="3"/>
    </row>
    <row r="8277" spans="1:1" x14ac:dyDescent="0.2">
      <c r="A8277" s="3"/>
    </row>
    <row r="8278" spans="1:1" x14ac:dyDescent="0.2">
      <c r="A8278" s="3"/>
    </row>
    <row r="8279" spans="1:1" x14ac:dyDescent="0.2">
      <c r="A8279" s="3"/>
    </row>
    <row r="8280" spans="1:1" x14ac:dyDescent="0.2">
      <c r="A8280" s="3"/>
    </row>
    <row r="8281" spans="1:1" x14ac:dyDescent="0.2">
      <c r="A8281" s="3"/>
    </row>
    <row r="8282" spans="1:1" x14ac:dyDescent="0.2">
      <c r="A8282" s="3"/>
    </row>
    <row r="8283" spans="1:1" x14ac:dyDescent="0.2">
      <c r="A8283" s="3"/>
    </row>
    <row r="8284" spans="1:1" x14ac:dyDescent="0.2">
      <c r="A8284" s="3"/>
    </row>
    <row r="8285" spans="1:1" x14ac:dyDescent="0.2">
      <c r="A8285" s="3"/>
    </row>
    <row r="8286" spans="1:1" x14ac:dyDescent="0.2">
      <c r="A8286" s="3"/>
    </row>
    <row r="8287" spans="1:1" x14ac:dyDescent="0.2">
      <c r="A8287" s="3"/>
    </row>
    <row r="8288" spans="1:1" x14ac:dyDescent="0.2">
      <c r="A8288" s="3"/>
    </row>
    <row r="8289" spans="1:1" x14ac:dyDescent="0.2">
      <c r="A8289" s="3"/>
    </row>
    <row r="8290" spans="1:1" x14ac:dyDescent="0.2">
      <c r="A8290" s="3"/>
    </row>
    <row r="8291" spans="1:1" x14ac:dyDescent="0.2">
      <c r="A8291" s="3"/>
    </row>
    <row r="8292" spans="1:1" x14ac:dyDescent="0.2">
      <c r="A8292" s="3"/>
    </row>
    <row r="8293" spans="1:1" x14ac:dyDescent="0.2">
      <c r="A8293" s="3"/>
    </row>
    <row r="8294" spans="1:1" x14ac:dyDescent="0.2">
      <c r="A8294" s="3"/>
    </row>
    <row r="8295" spans="1:1" x14ac:dyDescent="0.2">
      <c r="A8295" s="3"/>
    </row>
    <row r="8296" spans="1:1" x14ac:dyDescent="0.2">
      <c r="A8296" s="3"/>
    </row>
    <row r="8297" spans="1:1" x14ac:dyDescent="0.2">
      <c r="A8297" s="3"/>
    </row>
    <row r="8298" spans="1:1" x14ac:dyDescent="0.2">
      <c r="A8298" s="3"/>
    </row>
    <row r="8299" spans="1:1" x14ac:dyDescent="0.2">
      <c r="A8299" s="3"/>
    </row>
    <row r="8300" spans="1:1" x14ac:dyDescent="0.2">
      <c r="A8300" s="3"/>
    </row>
    <row r="8301" spans="1:1" x14ac:dyDescent="0.2">
      <c r="A8301" s="3"/>
    </row>
    <row r="8302" spans="1:1" x14ac:dyDescent="0.2">
      <c r="A8302" s="3"/>
    </row>
    <row r="8303" spans="1:1" x14ac:dyDescent="0.2">
      <c r="A8303" s="3"/>
    </row>
    <row r="8304" spans="1:1" x14ac:dyDescent="0.2">
      <c r="A8304" s="3"/>
    </row>
    <row r="8305" spans="1:1" x14ac:dyDescent="0.2">
      <c r="A8305" s="3"/>
    </row>
    <row r="8306" spans="1:1" x14ac:dyDescent="0.2">
      <c r="A8306" s="3"/>
    </row>
    <row r="8307" spans="1:1" x14ac:dyDescent="0.2">
      <c r="A8307" s="3"/>
    </row>
    <row r="8308" spans="1:1" x14ac:dyDescent="0.2">
      <c r="A8308" s="3"/>
    </row>
    <row r="8309" spans="1:1" x14ac:dyDescent="0.2">
      <c r="A8309" s="3"/>
    </row>
    <row r="8310" spans="1:1" x14ac:dyDescent="0.2">
      <c r="A8310" s="3"/>
    </row>
    <row r="8311" spans="1:1" x14ac:dyDescent="0.2">
      <c r="A8311" s="3"/>
    </row>
    <row r="8312" spans="1:1" x14ac:dyDescent="0.2">
      <c r="A8312" s="3"/>
    </row>
    <row r="8313" spans="1:1" x14ac:dyDescent="0.2">
      <c r="A8313" s="3"/>
    </row>
    <row r="8314" spans="1:1" x14ac:dyDescent="0.2">
      <c r="A8314" s="3"/>
    </row>
    <row r="8315" spans="1:1" x14ac:dyDescent="0.2">
      <c r="A8315" s="3"/>
    </row>
    <row r="8316" spans="1:1" x14ac:dyDescent="0.2">
      <c r="A8316" s="3"/>
    </row>
    <row r="8317" spans="1:1" x14ac:dyDescent="0.2">
      <c r="A8317" s="3"/>
    </row>
    <row r="8318" spans="1:1" x14ac:dyDescent="0.2">
      <c r="A8318" s="3"/>
    </row>
    <row r="8319" spans="1:1" x14ac:dyDescent="0.2">
      <c r="A8319" s="3"/>
    </row>
    <row r="8320" spans="1:1" x14ac:dyDescent="0.2">
      <c r="A8320" s="3"/>
    </row>
    <row r="8321" spans="1:1" x14ac:dyDescent="0.2">
      <c r="A8321" s="3"/>
    </row>
    <row r="8322" spans="1:1" x14ac:dyDescent="0.2">
      <c r="A8322" s="3"/>
    </row>
    <row r="8323" spans="1:1" x14ac:dyDescent="0.2">
      <c r="A8323" s="3"/>
    </row>
    <row r="8324" spans="1:1" x14ac:dyDescent="0.2">
      <c r="A8324" s="3"/>
    </row>
    <row r="8325" spans="1:1" x14ac:dyDescent="0.2">
      <c r="A8325" s="3"/>
    </row>
    <row r="8326" spans="1:1" x14ac:dyDescent="0.2">
      <c r="A8326" s="3"/>
    </row>
    <row r="8327" spans="1:1" x14ac:dyDescent="0.2">
      <c r="A8327" s="3"/>
    </row>
    <row r="8328" spans="1:1" x14ac:dyDescent="0.2">
      <c r="A8328" s="3"/>
    </row>
    <row r="8329" spans="1:1" x14ac:dyDescent="0.2">
      <c r="A8329" s="3"/>
    </row>
    <row r="8330" spans="1:1" x14ac:dyDescent="0.2">
      <c r="A8330" s="3"/>
    </row>
    <row r="8331" spans="1:1" x14ac:dyDescent="0.2">
      <c r="A8331" s="3"/>
    </row>
    <row r="8332" spans="1:1" x14ac:dyDescent="0.2">
      <c r="A8332" s="3"/>
    </row>
    <row r="8333" spans="1:1" x14ac:dyDescent="0.2">
      <c r="A8333" s="3"/>
    </row>
    <row r="8334" spans="1:1" x14ac:dyDescent="0.2">
      <c r="A8334" s="3"/>
    </row>
    <row r="8335" spans="1:1" x14ac:dyDescent="0.2">
      <c r="A8335" s="3"/>
    </row>
    <row r="8336" spans="1:1" x14ac:dyDescent="0.2">
      <c r="A8336" s="3"/>
    </row>
    <row r="8337" spans="1:1" x14ac:dyDescent="0.2">
      <c r="A8337" s="3"/>
    </row>
    <row r="8338" spans="1:1" x14ac:dyDescent="0.2">
      <c r="A8338" s="3"/>
    </row>
    <row r="8339" spans="1:1" x14ac:dyDescent="0.2">
      <c r="A8339" s="3"/>
    </row>
    <row r="8340" spans="1:1" x14ac:dyDescent="0.2">
      <c r="A8340" s="3"/>
    </row>
    <row r="8341" spans="1:1" x14ac:dyDescent="0.2">
      <c r="A8341" s="3"/>
    </row>
    <row r="8342" spans="1:1" x14ac:dyDescent="0.2">
      <c r="A8342" s="3"/>
    </row>
    <row r="8343" spans="1:1" x14ac:dyDescent="0.2">
      <c r="A8343" s="3"/>
    </row>
    <row r="8344" spans="1:1" x14ac:dyDescent="0.2">
      <c r="A8344" s="3"/>
    </row>
    <row r="8345" spans="1:1" x14ac:dyDescent="0.2">
      <c r="A8345" s="3"/>
    </row>
    <row r="8346" spans="1:1" x14ac:dyDescent="0.2">
      <c r="A8346" s="3"/>
    </row>
    <row r="8347" spans="1:1" x14ac:dyDescent="0.2">
      <c r="A8347" s="3"/>
    </row>
    <row r="8348" spans="1:1" x14ac:dyDescent="0.2">
      <c r="A8348" s="3"/>
    </row>
    <row r="8349" spans="1:1" x14ac:dyDescent="0.2">
      <c r="A8349" s="3"/>
    </row>
    <row r="8350" spans="1:1" x14ac:dyDescent="0.2">
      <c r="A8350" s="3"/>
    </row>
    <row r="8351" spans="1:1" x14ac:dyDescent="0.2">
      <c r="A8351" s="3"/>
    </row>
    <row r="8352" spans="1:1" x14ac:dyDescent="0.2">
      <c r="A8352" s="3"/>
    </row>
    <row r="8353" spans="1:1" x14ac:dyDescent="0.2">
      <c r="A8353" s="3"/>
    </row>
    <row r="8354" spans="1:1" x14ac:dyDescent="0.2">
      <c r="A8354" s="3"/>
    </row>
    <row r="8355" spans="1:1" x14ac:dyDescent="0.2">
      <c r="A8355" s="3"/>
    </row>
    <row r="8356" spans="1:1" x14ac:dyDescent="0.2">
      <c r="A8356" s="3"/>
    </row>
    <row r="8357" spans="1:1" x14ac:dyDescent="0.2">
      <c r="A8357" s="3"/>
    </row>
    <row r="8358" spans="1:1" x14ac:dyDescent="0.2">
      <c r="A8358" s="3"/>
    </row>
    <row r="8359" spans="1:1" x14ac:dyDescent="0.2">
      <c r="A8359" s="3"/>
    </row>
    <row r="8360" spans="1:1" x14ac:dyDescent="0.2">
      <c r="A8360" s="3"/>
    </row>
    <row r="8361" spans="1:1" x14ac:dyDescent="0.2">
      <c r="A8361" s="3"/>
    </row>
    <row r="8362" spans="1:1" x14ac:dyDescent="0.2">
      <c r="A8362" s="3"/>
    </row>
    <row r="8363" spans="1:1" x14ac:dyDescent="0.2">
      <c r="A8363" s="3"/>
    </row>
    <row r="8364" spans="1:1" x14ac:dyDescent="0.2">
      <c r="A8364" s="3"/>
    </row>
    <row r="8365" spans="1:1" x14ac:dyDescent="0.2">
      <c r="A8365" s="3"/>
    </row>
    <row r="8366" spans="1:1" x14ac:dyDescent="0.2">
      <c r="A8366" s="3"/>
    </row>
    <row r="8367" spans="1:1" x14ac:dyDescent="0.2">
      <c r="A8367" s="3"/>
    </row>
    <row r="8368" spans="1:1" x14ac:dyDescent="0.2">
      <c r="A8368" s="3"/>
    </row>
    <row r="8369" spans="1:1" x14ac:dyDescent="0.2">
      <c r="A8369" s="3"/>
    </row>
    <row r="8370" spans="1:1" x14ac:dyDescent="0.2">
      <c r="A8370" s="3"/>
    </row>
    <row r="8371" spans="1:1" x14ac:dyDescent="0.2">
      <c r="A8371" s="3"/>
    </row>
    <row r="8372" spans="1:1" x14ac:dyDescent="0.2">
      <c r="A8372" s="3"/>
    </row>
    <row r="8373" spans="1:1" x14ac:dyDescent="0.2">
      <c r="A8373" s="3"/>
    </row>
    <row r="8374" spans="1:1" x14ac:dyDescent="0.2">
      <c r="A8374" s="3"/>
    </row>
    <row r="8375" spans="1:1" x14ac:dyDescent="0.2">
      <c r="A8375" s="3"/>
    </row>
    <row r="8376" spans="1:1" x14ac:dyDescent="0.2">
      <c r="A8376" s="3"/>
    </row>
    <row r="8377" spans="1:1" x14ac:dyDescent="0.2">
      <c r="A8377" s="3"/>
    </row>
    <row r="8378" spans="1:1" x14ac:dyDescent="0.2">
      <c r="A8378" s="3"/>
    </row>
    <row r="8379" spans="1:1" x14ac:dyDescent="0.2">
      <c r="A8379" s="3"/>
    </row>
    <row r="8380" spans="1:1" x14ac:dyDescent="0.2">
      <c r="A8380" s="3"/>
    </row>
    <row r="8381" spans="1:1" x14ac:dyDescent="0.2">
      <c r="A8381" s="3"/>
    </row>
    <row r="8382" spans="1:1" x14ac:dyDescent="0.2">
      <c r="A8382" s="3"/>
    </row>
    <row r="8383" spans="1:1" x14ac:dyDescent="0.2">
      <c r="A8383" s="3"/>
    </row>
    <row r="8384" spans="1:1" x14ac:dyDescent="0.2">
      <c r="A8384" s="3"/>
    </row>
    <row r="8385" spans="1:1" x14ac:dyDescent="0.2">
      <c r="A8385" s="3"/>
    </row>
    <row r="8386" spans="1:1" x14ac:dyDescent="0.2">
      <c r="A8386" s="3"/>
    </row>
    <row r="8387" spans="1:1" x14ac:dyDescent="0.2">
      <c r="A8387" s="3"/>
    </row>
    <row r="8388" spans="1:1" x14ac:dyDescent="0.2">
      <c r="A8388" s="3"/>
    </row>
    <row r="8389" spans="1:1" x14ac:dyDescent="0.2">
      <c r="A8389" s="3"/>
    </row>
    <row r="8390" spans="1:1" x14ac:dyDescent="0.2">
      <c r="A8390" s="3"/>
    </row>
    <row r="8391" spans="1:1" x14ac:dyDescent="0.2">
      <c r="A8391" s="3"/>
    </row>
    <row r="8392" spans="1:1" x14ac:dyDescent="0.2">
      <c r="A8392" s="3"/>
    </row>
    <row r="8393" spans="1:1" x14ac:dyDescent="0.2">
      <c r="A8393" s="3"/>
    </row>
    <row r="8394" spans="1:1" x14ac:dyDescent="0.2">
      <c r="A8394" s="3"/>
    </row>
    <row r="8395" spans="1:1" x14ac:dyDescent="0.2">
      <c r="A8395" s="3"/>
    </row>
    <row r="8396" spans="1:1" x14ac:dyDescent="0.2">
      <c r="A8396" s="3"/>
    </row>
    <row r="8397" spans="1:1" x14ac:dyDescent="0.2">
      <c r="A8397" s="3"/>
    </row>
    <row r="8398" spans="1:1" x14ac:dyDescent="0.2">
      <c r="A8398" s="3"/>
    </row>
    <row r="8399" spans="1:1" x14ac:dyDescent="0.2">
      <c r="A8399" s="3"/>
    </row>
    <row r="8400" spans="1:1" x14ac:dyDescent="0.2">
      <c r="A8400" s="3"/>
    </row>
    <row r="8401" spans="1:1" x14ac:dyDescent="0.2">
      <c r="A8401" s="3"/>
    </row>
    <row r="8402" spans="1:1" x14ac:dyDescent="0.2">
      <c r="A8402" s="3"/>
    </row>
    <row r="8403" spans="1:1" x14ac:dyDescent="0.2">
      <c r="A8403" s="3"/>
    </row>
    <row r="8404" spans="1:1" x14ac:dyDescent="0.2">
      <c r="A8404" s="3"/>
    </row>
    <row r="8405" spans="1:1" x14ac:dyDescent="0.2">
      <c r="A8405" s="3"/>
    </row>
    <row r="8406" spans="1:1" x14ac:dyDescent="0.2">
      <c r="A8406" s="3"/>
    </row>
    <row r="8407" spans="1:1" x14ac:dyDescent="0.2">
      <c r="A8407" s="3"/>
    </row>
    <row r="8408" spans="1:1" x14ac:dyDescent="0.2">
      <c r="A8408" s="3"/>
    </row>
    <row r="8409" spans="1:1" x14ac:dyDescent="0.2">
      <c r="A8409" s="3"/>
    </row>
    <row r="8410" spans="1:1" x14ac:dyDescent="0.2">
      <c r="A8410" s="3"/>
    </row>
    <row r="8411" spans="1:1" x14ac:dyDescent="0.2">
      <c r="A8411" s="3"/>
    </row>
    <row r="8412" spans="1:1" x14ac:dyDescent="0.2">
      <c r="A8412" s="3"/>
    </row>
    <row r="8413" spans="1:1" x14ac:dyDescent="0.2">
      <c r="A8413" s="3"/>
    </row>
    <row r="8414" spans="1:1" x14ac:dyDescent="0.2">
      <c r="A8414" s="3"/>
    </row>
    <row r="8415" spans="1:1" x14ac:dyDescent="0.2">
      <c r="A8415" s="3"/>
    </row>
    <row r="8416" spans="1:1" x14ac:dyDescent="0.2">
      <c r="A8416" s="3"/>
    </row>
    <row r="8417" spans="1:1" x14ac:dyDescent="0.2">
      <c r="A8417" s="3"/>
    </row>
    <row r="8418" spans="1:1" x14ac:dyDescent="0.2">
      <c r="A8418" s="3"/>
    </row>
    <row r="8419" spans="1:1" x14ac:dyDescent="0.2">
      <c r="A8419" s="3"/>
    </row>
    <row r="8420" spans="1:1" x14ac:dyDescent="0.2">
      <c r="A8420" s="3"/>
    </row>
    <row r="8421" spans="1:1" x14ac:dyDescent="0.2">
      <c r="A8421" s="3"/>
    </row>
    <row r="8422" spans="1:1" x14ac:dyDescent="0.2">
      <c r="A8422" s="3"/>
    </row>
    <row r="8423" spans="1:1" x14ac:dyDescent="0.2">
      <c r="A8423" s="3"/>
    </row>
    <row r="8424" spans="1:1" x14ac:dyDescent="0.2">
      <c r="A8424" s="3"/>
    </row>
    <row r="8425" spans="1:1" x14ac:dyDescent="0.2">
      <c r="A8425" s="3"/>
    </row>
    <row r="8426" spans="1:1" x14ac:dyDescent="0.2">
      <c r="A8426" s="3"/>
    </row>
    <row r="8427" spans="1:1" x14ac:dyDescent="0.2">
      <c r="A8427" s="3"/>
    </row>
    <row r="8428" spans="1:1" x14ac:dyDescent="0.2">
      <c r="A8428" s="3"/>
    </row>
    <row r="8429" spans="1:1" x14ac:dyDescent="0.2">
      <c r="A8429" s="3"/>
    </row>
    <row r="8430" spans="1:1" x14ac:dyDescent="0.2">
      <c r="A8430" s="3"/>
    </row>
    <row r="8431" spans="1:1" x14ac:dyDescent="0.2">
      <c r="A8431" s="3"/>
    </row>
    <row r="8432" spans="1:1" x14ac:dyDescent="0.2">
      <c r="A8432" s="3"/>
    </row>
    <row r="8433" spans="1:1" x14ac:dyDescent="0.2">
      <c r="A8433" s="3"/>
    </row>
    <row r="8434" spans="1:1" x14ac:dyDescent="0.2">
      <c r="A8434" s="3"/>
    </row>
    <row r="8435" spans="1:1" x14ac:dyDescent="0.2">
      <c r="A8435" s="3"/>
    </row>
    <row r="8436" spans="1:1" x14ac:dyDescent="0.2">
      <c r="A8436" s="3"/>
    </row>
    <row r="8437" spans="1:1" x14ac:dyDescent="0.2">
      <c r="A8437" s="3"/>
    </row>
    <row r="8438" spans="1:1" x14ac:dyDescent="0.2">
      <c r="A8438" s="3"/>
    </row>
    <row r="8439" spans="1:1" x14ac:dyDescent="0.2">
      <c r="A8439" s="3"/>
    </row>
    <row r="8440" spans="1:1" x14ac:dyDescent="0.2">
      <c r="A8440" s="3"/>
    </row>
    <row r="8441" spans="1:1" x14ac:dyDescent="0.2">
      <c r="A8441" s="3"/>
    </row>
    <row r="8442" spans="1:1" x14ac:dyDescent="0.2">
      <c r="A8442" s="3"/>
    </row>
    <row r="8443" spans="1:1" x14ac:dyDescent="0.2">
      <c r="A8443" s="3"/>
    </row>
    <row r="8444" spans="1:1" x14ac:dyDescent="0.2">
      <c r="A8444" s="3"/>
    </row>
    <row r="8445" spans="1:1" x14ac:dyDescent="0.2">
      <c r="A8445" s="3"/>
    </row>
    <row r="8446" spans="1:1" x14ac:dyDescent="0.2">
      <c r="A8446" s="3"/>
    </row>
    <row r="8447" spans="1:1" x14ac:dyDescent="0.2">
      <c r="A8447" s="3"/>
    </row>
    <row r="8448" spans="1:1" x14ac:dyDescent="0.2">
      <c r="A8448" s="3"/>
    </row>
    <row r="8449" spans="1:1" x14ac:dyDescent="0.2">
      <c r="A8449" s="3"/>
    </row>
    <row r="8450" spans="1:1" x14ac:dyDescent="0.2">
      <c r="A8450" s="3"/>
    </row>
    <row r="8451" spans="1:1" x14ac:dyDescent="0.2">
      <c r="A8451" s="3"/>
    </row>
    <row r="8452" spans="1:1" x14ac:dyDescent="0.2">
      <c r="A8452" s="3"/>
    </row>
    <row r="8453" spans="1:1" x14ac:dyDescent="0.2">
      <c r="A8453" s="3"/>
    </row>
    <row r="8454" spans="1:1" x14ac:dyDescent="0.2">
      <c r="A8454" s="3"/>
    </row>
    <row r="8455" spans="1:1" x14ac:dyDescent="0.2">
      <c r="A8455" s="3"/>
    </row>
    <row r="8456" spans="1:1" x14ac:dyDescent="0.2">
      <c r="A8456" s="3"/>
    </row>
    <row r="8457" spans="1:1" x14ac:dyDescent="0.2">
      <c r="A8457" s="3"/>
    </row>
    <row r="8458" spans="1:1" x14ac:dyDescent="0.2">
      <c r="A8458" s="3"/>
    </row>
    <row r="8459" spans="1:1" x14ac:dyDescent="0.2">
      <c r="A8459" s="3"/>
    </row>
    <row r="8460" spans="1:1" x14ac:dyDescent="0.2">
      <c r="A8460" s="3"/>
    </row>
    <row r="8461" spans="1:1" x14ac:dyDescent="0.2">
      <c r="A8461" s="3"/>
    </row>
    <row r="8462" spans="1:1" x14ac:dyDescent="0.2">
      <c r="A8462" s="3"/>
    </row>
    <row r="8463" spans="1:1" x14ac:dyDescent="0.2">
      <c r="A8463" s="3"/>
    </row>
    <row r="8464" spans="1:1" x14ac:dyDescent="0.2">
      <c r="A8464" s="3"/>
    </row>
    <row r="8465" spans="1:1" x14ac:dyDescent="0.2">
      <c r="A8465" s="3"/>
    </row>
    <row r="8466" spans="1:1" x14ac:dyDescent="0.2">
      <c r="A8466" s="3"/>
    </row>
    <row r="8467" spans="1:1" x14ac:dyDescent="0.2">
      <c r="A8467" s="3"/>
    </row>
    <row r="8468" spans="1:1" x14ac:dyDescent="0.2">
      <c r="A8468" s="3"/>
    </row>
    <row r="8469" spans="1:1" x14ac:dyDescent="0.2">
      <c r="A8469" s="3"/>
    </row>
    <row r="8470" spans="1:1" x14ac:dyDescent="0.2">
      <c r="A8470" s="3"/>
    </row>
    <row r="8471" spans="1:1" x14ac:dyDescent="0.2">
      <c r="A8471" s="3"/>
    </row>
    <row r="8472" spans="1:1" x14ac:dyDescent="0.2">
      <c r="A8472" s="3"/>
    </row>
    <row r="8473" spans="1:1" x14ac:dyDescent="0.2">
      <c r="A8473" s="3"/>
    </row>
    <row r="8474" spans="1:1" x14ac:dyDescent="0.2">
      <c r="A8474" s="3"/>
    </row>
    <row r="8475" spans="1:1" x14ac:dyDescent="0.2">
      <c r="A8475" s="3"/>
    </row>
    <row r="8476" spans="1:1" x14ac:dyDescent="0.2">
      <c r="A8476" s="3"/>
    </row>
    <row r="8477" spans="1:1" x14ac:dyDescent="0.2">
      <c r="A8477" s="3"/>
    </row>
    <row r="8478" spans="1:1" x14ac:dyDescent="0.2">
      <c r="A8478" s="3"/>
    </row>
    <row r="8479" spans="1:1" x14ac:dyDescent="0.2">
      <c r="A8479" s="3"/>
    </row>
    <row r="8480" spans="1:1" x14ac:dyDescent="0.2">
      <c r="A8480" s="3"/>
    </row>
    <row r="8481" spans="1:1" x14ac:dyDescent="0.2">
      <c r="A8481" s="3"/>
    </row>
    <row r="8482" spans="1:1" x14ac:dyDescent="0.2">
      <c r="A8482" s="3"/>
    </row>
    <row r="8483" spans="1:1" x14ac:dyDescent="0.2">
      <c r="A8483" s="3"/>
    </row>
    <row r="8484" spans="1:1" x14ac:dyDescent="0.2">
      <c r="A8484" s="3"/>
    </row>
    <row r="8485" spans="1:1" x14ac:dyDescent="0.2">
      <c r="A8485" s="3"/>
    </row>
    <row r="8486" spans="1:1" x14ac:dyDescent="0.2">
      <c r="A8486" s="3"/>
    </row>
    <row r="8487" spans="1:1" x14ac:dyDescent="0.2">
      <c r="A8487" s="3"/>
    </row>
    <row r="8488" spans="1:1" x14ac:dyDescent="0.2">
      <c r="A8488" s="3"/>
    </row>
    <row r="8489" spans="1:1" x14ac:dyDescent="0.2">
      <c r="A8489" s="3"/>
    </row>
    <row r="8490" spans="1:1" x14ac:dyDescent="0.2">
      <c r="A8490" s="3"/>
    </row>
    <row r="8491" spans="1:1" x14ac:dyDescent="0.2">
      <c r="A8491" s="3"/>
    </row>
    <row r="8492" spans="1:1" x14ac:dyDescent="0.2">
      <c r="A8492" s="3"/>
    </row>
    <row r="8493" spans="1:1" x14ac:dyDescent="0.2">
      <c r="A8493" s="3"/>
    </row>
    <row r="8494" spans="1:1" x14ac:dyDescent="0.2">
      <c r="A8494" s="3"/>
    </row>
    <row r="8495" spans="1:1" x14ac:dyDescent="0.2">
      <c r="A8495" s="3"/>
    </row>
    <row r="8496" spans="1:1" x14ac:dyDescent="0.2">
      <c r="A8496" s="3"/>
    </row>
    <row r="8497" spans="1:1" x14ac:dyDescent="0.2">
      <c r="A8497" s="3"/>
    </row>
    <row r="8498" spans="1:1" x14ac:dyDescent="0.2">
      <c r="A8498" s="3"/>
    </row>
    <row r="8499" spans="1:1" x14ac:dyDescent="0.2">
      <c r="A8499" s="3"/>
    </row>
    <row r="8500" spans="1:1" x14ac:dyDescent="0.2">
      <c r="A8500" s="3"/>
    </row>
    <row r="8501" spans="1:1" x14ac:dyDescent="0.2">
      <c r="A8501" s="3"/>
    </row>
    <row r="8502" spans="1:1" x14ac:dyDescent="0.2">
      <c r="A8502" s="3"/>
    </row>
    <row r="8503" spans="1:1" x14ac:dyDescent="0.2">
      <c r="A8503" s="3"/>
    </row>
    <row r="8504" spans="1:1" x14ac:dyDescent="0.2">
      <c r="A8504" s="3"/>
    </row>
    <row r="8505" spans="1:1" x14ac:dyDescent="0.2">
      <c r="A8505" s="3"/>
    </row>
    <row r="8506" spans="1:1" x14ac:dyDescent="0.2">
      <c r="A8506" s="3"/>
    </row>
    <row r="8507" spans="1:1" x14ac:dyDescent="0.2">
      <c r="A8507" s="3"/>
    </row>
    <row r="8508" spans="1:1" x14ac:dyDescent="0.2">
      <c r="A8508" s="3"/>
    </row>
    <row r="8509" spans="1:1" x14ac:dyDescent="0.2">
      <c r="A8509" s="3"/>
    </row>
    <row r="8510" spans="1:1" x14ac:dyDescent="0.2">
      <c r="A8510" s="3"/>
    </row>
    <row r="8511" spans="1:1" x14ac:dyDescent="0.2">
      <c r="A8511" s="3"/>
    </row>
    <row r="8512" spans="1:1" x14ac:dyDescent="0.2">
      <c r="A8512" s="3"/>
    </row>
    <row r="8513" spans="1:1" x14ac:dyDescent="0.2">
      <c r="A8513" s="3"/>
    </row>
    <row r="8514" spans="1:1" x14ac:dyDescent="0.2">
      <c r="A8514" s="3"/>
    </row>
    <row r="8515" spans="1:1" x14ac:dyDescent="0.2">
      <c r="A8515" s="3"/>
    </row>
    <row r="8516" spans="1:1" x14ac:dyDescent="0.2">
      <c r="A8516" s="3"/>
    </row>
    <row r="8517" spans="1:1" x14ac:dyDescent="0.2">
      <c r="A8517" s="3"/>
    </row>
    <row r="8518" spans="1:1" x14ac:dyDescent="0.2">
      <c r="A8518" s="3"/>
    </row>
    <row r="8519" spans="1:1" x14ac:dyDescent="0.2">
      <c r="A8519" s="3"/>
    </row>
    <row r="8520" spans="1:1" x14ac:dyDescent="0.2">
      <c r="A8520" s="3"/>
    </row>
    <row r="8521" spans="1:1" x14ac:dyDescent="0.2">
      <c r="A8521" s="3"/>
    </row>
    <row r="8522" spans="1:1" x14ac:dyDescent="0.2">
      <c r="A8522" s="3"/>
    </row>
    <row r="8523" spans="1:1" x14ac:dyDescent="0.2">
      <c r="A8523" s="3"/>
    </row>
    <row r="8524" spans="1:1" x14ac:dyDescent="0.2">
      <c r="A8524" s="3"/>
    </row>
    <row r="8525" spans="1:1" x14ac:dyDescent="0.2">
      <c r="A8525" s="3"/>
    </row>
    <row r="8526" spans="1:1" x14ac:dyDescent="0.2">
      <c r="A8526" s="3"/>
    </row>
    <row r="8527" spans="1:1" x14ac:dyDescent="0.2">
      <c r="A8527" s="3"/>
    </row>
    <row r="8528" spans="1:1" x14ac:dyDescent="0.2">
      <c r="A8528" s="3"/>
    </row>
    <row r="8529" spans="1:1" x14ac:dyDescent="0.2">
      <c r="A8529" s="3"/>
    </row>
    <row r="8530" spans="1:1" x14ac:dyDescent="0.2">
      <c r="A8530" s="3"/>
    </row>
    <row r="8531" spans="1:1" x14ac:dyDescent="0.2">
      <c r="A8531" s="3"/>
    </row>
    <row r="8532" spans="1:1" x14ac:dyDescent="0.2">
      <c r="A8532" s="3"/>
    </row>
    <row r="8533" spans="1:1" x14ac:dyDescent="0.2">
      <c r="A8533" s="3"/>
    </row>
    <row r="8534" spans="1:1" x14ac:dyDescent="0.2">
      <c r="A8534" s="3"/>
    </row>
    <row r="8535" spans="1:1" x14ac:dyDescent="0.2">
      <c r="A8535" s="3"/>
    </row>
    <row r="8536" spans="1:1" x14ac:dyDescent="0.2">
      <c r="A8536" s="3"/>
    </row>
    <row r="8537" spans="1:1" x14ac:dyDescent="0.2">
      <c r="A8537" s="3"/>
    </row>
    <row r="8538" spans="1:1" x14ac:dyDescent="0.2">
      <c r="A8538" s="3"/>
    </row>
    <row r="8539" spans="1:1" x14ac:dyDescent="0.2">
      <c r="A8539" s="3"/>
    </row>
    <row r="8540" spans="1:1" x14ac:dyDescent="0.2">
      <c r="A8540" s="3"/>
    </row>
    <row r="8541" spans="1:1" x14ac:dyDescent="0.2">
      <c r="A8541" s="3"/>
    </row>
    <row r="8542" spans="1:1" x14ac:dyDescent="0.2">
      <c r="A8542" s="3"/>
    </row>
    <row r="8543" spans="1:1" x14ac:dyDescent="0.2">
      <c r="A8543" s="3"/>
    </row>
    <row r="8544" spans="1:1" x14ac:dyDescent="0.2">
      <c r="A8544" s="3"/>
    </row>
    <row r="8545" spans="1:1" x14ac:dyDescent="0.2">
      <c r="A8545" s="3"/>
    </row>
    <row r="8546" spans="1:1" x14ac:dyDescent="0.2">
      <c r="A8546" s="3"/>
    </row>
    <row r="8547" spans="1:1" x14ac:dyDescent="0.2">
      <c r="A8547" s="3"/>
    </row>
    <row r="8548" spans="1:1" x14ac:dyDescent="0.2">
      <c r="A8548" s="3"/>
    </row>
    <row r="8549" spans="1:1" x14ac:dyDescent="0.2">
      <c r="A8549" s="3"/>
    </row>
    <row r="8550" spans="1:1" x14ac:dyDescent="0.2">
      <c r="A8550" s="3"/>
    </row>
    <row r="8551" spans="1:1" x14ac:dyDescent="0.2">
      <c r="A8551" s="3"/>
    </row>
    <row r="8552" spans="1:1" x14ac:dyDescent="0.2">
      <c r="A8552" s="3"/>
    </row>
    <row r="8553" spans="1:1" x14ac:dyDescent="0.2">
      <c r="A8553" s="3"/>
    </row>
    <row r="8554" spans="1:1" x14ac:dyDescent="0.2">
      <c r="A8554" s="3"/>
    </row>
    <row r="8555" spans="1:1" x14ac:dyDescent="0.2">
      <c r="A8555" s="3"/>
    </row>
    <row r="8556" spans="1:1" x14ac:dyDescent="0.2">
      <c r="A8556" s="3"/>
    </row>
    <row r="8557" spans="1:1" x14ac:dyDescent="0.2">
      <c r="A8557" s="3"/>
    </row>
    <row r="8558" spans="1:1" x14ac:dyDescent="0.2">
      <c r="A8558" s="3"/>
    </row>
    <row r="8559" spans="1:1" x14ac:dyDescent="0.2">
      <c r="A8559" s="3"/>
    </row>
    <row r="8560" spans="1:1" x14ac:dyDescent="0.2">
      <c r="A8560" s="3"/>
    </row>
    <row r="8561" spans="1:1" x14ac:dyDescent="0.2">
      <c r="A8561" s="3"/>
    </row>
    <row r="8562" spans="1:1" x14ac:dyDescent="0.2">
      <c r="A8562" s="3"/>
    </row>
    <row r="8563" spans="1:1" x14ac:dyDescent="0.2">
      <c r="A8563" s="3"/>
    </row>
    <row r="8564" spans="1:1" x14ac:dyDescent="0.2">
      <c r="A8564" s="3"/>
    </row>
    <row r="8565" spans="1:1" x14ac:dyDescent="0.2">
      <c r="A8565" s="3"/>
    </row>
    <row r="8566" spans="1:1" x14ac:dyDescent="0.2">
      <c r="A8566" s="3"/>
    </row>
    <row r="8567" spans="1:1" x14ac:dyDescent="0.2">
      <c r="A8567" s="3"/>
    </row>
    <row r="8568" spans="1:1" x14ac:dyDescent="0.2">
      <c r="A8568" s="3"/>
    </row>
    <row r="8569" spans="1:1" x14ac:dyDescent="0.2">
      <c r="A8569" s="3"/>
    </row>
    <row r="8570" spans="1:1" x14ac:dyDescent="0.2">
      <c r="A8570" s="3"/>
    </row>
    <row r="8571" spans="1:1" x14ac:dyDescent="0.2">
      <c r="A8571" s="3"/>
    </row>
    <row r="8572" spans="1:1" x14ac:dyDescent="0.2">
      <c r="A8572" s="3"/>
    </row>
    <row r="8573" spans="1:1" x14ac:dyDescent="0.2">
      <c r="A8573" s="3"/>
    </row>
    <row r="8574" spans="1:1" x14ac:dyDescent="0.2">
      <c r="A8574" s="3"/>
    </row>
    <row r="8575" spans="1:1" x14ac:dyDescent="0.2">
      <c r="A8575" s="3"/>
    </row>
    <row r="8576" spans="1:1" x14ac:dyDescent="0.2">
      <c r="A8576" s="3"/>
    </row>
    <row r="8577" spans="1:1" x14ac:dyDescent="0.2">
      <c r="A8577" s="3"/>
    </row>
    <row r="8578" spans="1:1" x14ac:dyDescent="0.2">
      <c r="A8578" s="3"/>
    </row>
    <row r="8579" spans="1:1" x14ac:dyDescent="0.2">
      <c r="A8579" s="3"/>
    </row>
    <row r="8580" spans="1:1" x14ac:dyDescent="0.2">
      <c r="A8580" s="3"/>
    </row>
    <row r="8581" spans="1:1" x14ac:dyDescent="0.2">
      <c r="A8581" s="3"/>
    </row>
    <row r="8582" spans="1:1" x14ac:dyDescent="0.2">
      <c r="A8582" s="3"/>
    </row>
    <row r="8583" spans="1:1" x14ac:dyDescent="0.2">
      <c r="A8583" s="3"/>
    </row>
    <row r="8584" spans="1:1" x14ac:dyDescent="0.2">
      <c r="A8584" s="3"/>
    </row>
    <row r="8585" spans="1:1" x14ac:dyDescent="0.2">
      <c r="A8585" s="3"/>
    </row>
    <row r="8586" spans="1:1" x14ac:dyDescent="0.2">
      <c r="A8586" s="3"/>
    </row>
    <row r="8587" spans="1:1" x14ac:dyDescent="0.2">
      <c r="A8587" s="3"/>
    </row>
    <row r="8588" spans="1:1" x14ac:dyDescent="0.2">
      <c r="A8588" s="3"/>
    </row>
    <row r="8589" spans="1:1" x14ac:dyDescent="0.2">
      <c r="A8589" s="3"/>
    </row>
    <row r="8590" spans="1:1" x14ac:dyDescent="0.2">
      <c r="A8590" s="3"/>
    </row>
    <row r="8591" spans="1:1" x14ac:dyDescent="0.2">
      <c r="A8591" s="3"/>
    </row>
    <row r="8592" spans="1:1" x14ac:dyDescent="0.2">
      <c r="A8592" s="3"/>
    </row>
    <row r="8593" spans="1:1" x14ac:dyDescent="0.2">
      <c r="A8593" s="3"/>
    </row>
    <row r="8594" spans="1:1" x14ac:dyDescent="0.2">
      <c r="A8594" s="3"/>
    </row>
    <row r="8595" spans="1:1" x14ac:dyDescent="0.2">
      <c r="A8595" s="3"/>
    </row>
    <row r="8596" spans="1:1" x14ac:dyDescent="0.2">
      <c r="A8596" s="3"/>
    </row>
    <row r="8597" spans="1:1" x14ac:dyDescent="0.2">
      <c r="A8597" s="3"/>
    </row>
    <row r="8598" spans="1:1" x14ac:dyDescent="0.2">
      <c r="A8598" s="3"/>
    </row>
    <row r="8599" spans="1:1" x14ac:dyDescent="0.2">
      <c r="A8599" s="3"/>
    </row>
    <row r="8600" spans="1:1" x14ac:dyDescent="0.2">
      <c r="A8600" s="3"/>
    </row>
    <row r="8601" spans="1:1" x14ac:dyDescent="0.2">
      <c r="A8601" s="3"/>
    </row>
    <row r="8602" spans="1:1" x14ac:dyDescent="0.2">
      <c r="A8602" s="3"/>
    </row>
    <row r="8603" spans="1:1" x14ac:dyDescent="0.2">
      <c r="A8603" s="3"/>
    </row>
    <row r="8604" spans="1:1" x14ac:dyDescent="0.2">
      <c r="A8604" s="3"/>
    </row>
    <row r="8605" spans="1:1" x14ac:dyDescent="0.2">
      <c r="A8605" s="3"/>
    </row>
    <row r="8606" spans="1:1" x14ac:dyDescent="0.2">
      <c r="A8606" s="3"/>
    </row>
    <row r="8607" spans="1:1" x14ac:dyDescent="0.2">
      <c r="A8607" s="3"/>
    </row>
    <row r="8608" spans="1:1" x14ac:dyDescent="0.2">
      <c r="A8608" s="3"/>
    </row>
    <row r="8609" spans="1:1" x14ac:dyDescent="0.2">
      <c r="A8609" s="3"/>
    </row>
    <row r="8610" spans="1:1" x14ac:dyDescent="0.2">
      <c r="A8610" s="3"/>
    </row>
    <row r="8611" spans="1:1" x14ac:dyDescent="0.2">
      <c r="A8611" s="3"/>
    </row>
    <row r="8612" spans="1:1" x14ac:dyDescent="0.2">
      <c r="A8612" s="3"/>
    </row>
    <row r="8613" spans="1:1" x14ac:dyDescent="0.2">
      <c r="A8613" s="3"/>
    </row>
    <row r="8614" spans="1:1" x14ac:dyDescent="0.2">
      <c r="A8614" s="3"/>
    </row>
    <row r="8615" spans="1:1" x14ac:dyDescent="0.2">
      <c r="A8615" s="3"/>
    </row>
    <row r="8616" spans="1:1" x14ac:dyDescent="0.2">
      <c r="A8616" s="3"/>
    </row>
    <row r="8617" spans="1:1" x14ac:dyDescent="0.2">
      <c r="A8617" s="3"/>
    </row>
    <row r="8618" spans="1:1" x14ac:dyDescent="0.2">
      <c r="A8618" s="3"/>
    </row>
    <row r="8619" spans="1:1" x14ac:dyDescent="0.2">
      <c r="A8619" s="3"/>
    </row>
    <row r="8620" spans="1:1" x14ac:dyDescent="0.2">
      <c r="A8620" s="3"/>
    </row>
    <row r="8621" spans="1:1" x14ac:dyDescent="0.2">
      <c r="A8621" s="3"/>
    </row>
    <row r="8622" spans="1:1" x14ac:dyDescent="0.2">
      <c r="A8622" s="3"/>
    </row>
    <row r="8623" spans="1:1" x14ac:dyDescent="0.2">
      <c r="A8623" s="3"/>
    </row>
    <row r="8624" spans="1:1" x14ac:dyDescent="0.2">
      <c r="A8624" s="3"/>
    </row>
    <row r="8625" spans="1:1" x14ac:dyDescent="0.2">
      <c r="A8625" s="3"/>
    </row>
    <row r="8626" spans="1:1" x14ac:dyDescent="0.2">
      <c r="A8626" s="3"/>
    </row>
    <row r="8627" spans="1:1" x14ac:dyDescent="0.2">
      <c r="A8627" s="3"/>
    </row>
    <row r="8628" spans="1:1" x14ac:dyDescent="0.2">
      <c r="A8628" s="3"/>
    </row>
    <row r="8629" spans="1:1" x14ac:dyDescent="0.2">
      <c r="A8629" s="3"/>
    </row>
    <row r="8630" spans="1:1" x14ac:dyDescent="0.2">
      <c r="A8630" s="3"/>
    </row>
    <row r="8631" spans="1:1" x14ac:dyDescent="0.2">
      <c r="A8631" s="3"/>
    </row>
    <row r="8632" spans="1:1" x14ac:dyDescent="0.2">
      <c r="A8632" s="3"/>
    </row>
    <row r="8633" spans="1:1" x14ac:dyDescent="0.2">
      <c r="A8633" s="3"/>
    </row>
    <row r="8634" spans="1:1" x14ac:dyDescent="0.2">
      <c r="A8634" s="3"/>
    </row>
    <row r="8635" spans="1:1" x14ac:dyDescent="0.2">
      <c r="A8635" s="3"/>
    </row>
    <row r="8636" spans="1:1" x14ac:dyDescent="0.2">
      <c r="A8636" s="3"/>
    </row>
    <row r="8637" spans="1:1" x14ac:dyDescent="0.2">
      <c r="A8637" s="3"/>
    </row>
    <row r="8638" spans="1:1" x14ac:dyDescent="0.2">
      <c r="A8638" s="3"/>
    </row>
    <row r="8639" spans="1:1" x14ac:dyDescent="0.2">
      <c r="A8639" s="3"/>
    </row>
    <row r="8640" spans="1:1" x14ac:dyDescent="0.2">
      <c r="A8640" s="3"/>
    </row>
    <row r="8641" spans="1:1" x14ac:dyDescent="0.2">
      <c r="A8641" s="3"/>
    </row>
    <row r="8642" spans="1:1" x14ac:dyDescent="0.2">
      <c r="A8642" s="3"/>
    </row>
    <row r="8643" spans="1:1" x14ac:dyDescent="0.2">
      <c r="A8643" s="3"/>
    </row>
    <row r="8644" spans="1:1" x14ac:dyDescent="0.2">
      <c r="A8644" s="3"/>
    </row>
    <row r="8645" spans="1:1" x14ac:dyDescent="0.2">
      <c r="A8645" s="3"/>
    </row>
    <row r="8646" spans="1:1" x14ac:dyDescent="0.2">
      <c r="A8646" s="3"/>
    </row>
    <row r="8647" spans="1:1" x14ac:dyDescent="0.2">
      <c r="A8647" s="3"/>
    </row>
    <row r="8648" spans="1:1" x14ac:dyDescent="0.2">
      <c r="A8648" s="3"/>
    </row>
    <row r="8649" spans="1:1" x14ac:dyDescent="0.2">
      <c r="A8649" s="3"/>
    </row>
    <row r="8650" spans="1:1" x14ac:dyDescent="0.2">
      <c r="A8650" s="3"/>
    </row>
    <row r="8651" spans="1:1" x14ac:dyDescent="0.2">
      <c r="A8651" s="3"/>
    </row>
    <row r="8652" spans="1:1" x14ac:dyDescent="0.2">
      <c r="A8652" s="3"/>
    </row>
    <row r="8653" spans="1:1" x14ac:dyDescent="0.2">
      <c r="A8653" s="3"/>
    </row>
    <row r="8654" spans="1:1" x14ac:dyDescent="0.2">
      <c r="A8654" s="3"/>
    </row>
    <row r="8655" spans="1:1" x14ac:dyDescent="0.2">
      <c r="A8655" s="3"/>
    </row>
    <row r="8656" spans="1:1" x14ac:dyDescent="0.2">
      <c r="A8656" s="3"/>
    </row>
    <row r="8657" spans="1:1" x14ac:dyDescent="0.2">
      <c r="A8657" s="3"/>
    </row>
    <row r="8658" spans="1:1" x14ac:dyDescent="0.2">
      <c r="A8658" s="3"/>
    </row>
    <row r="8659" spans="1:1" x14ac:dyDescent="0.2">
      <c r="A8659" s="3"/>
    </row>
    <row r="8660" spans="1:1" x14ac:dyDescent="0.2">
      <c r="A8660" s="3"/>
    </row>
    <row r="8661" spans="1:1" x14ac:dyDescent="0.2">
      <c r="A8661" s="3"/>
    </row>
    <row r="8662" spans="1:1" x14ac:dyDescent="0.2">
      <c r="A8662" s="3"/>
    </row>
    <row r="8663" spans="1:1" x14ac:dyDescent="0.2">
      <c r="A8663" s="3"/>
    </row>
    <row r="8664" spans="1:1" x14ac:dyDescent="0.2">
      <c r="A8664" s="3"/>
    </row>
    <row r="8665" spans="1:1" x14ac:dyDescent="0.2">
      <c r="A8665" s="3"/>
    </row>
    <row r="8666" spans="1:1" x14ac:dyDescent="0.2">
      <c r="A8666" s="3"/>
    </row>
    <row r="8667" spans="1:1" x14ac:dyDescent="0.2">
      <c r="A8667" s="3"/>
    </row>
    <row r="8668" spans="1:1" x14ac:dyDescent="0.2">
      <c r="A8668" s="3"/>
    </row>
    <row r="8669" spans="1:1" x14ac:dyDescent="0.2">
      <c r="A8669" s="3"/>
    </row>
    <row r="8670" spans="1:1" x14ac:dyDescent="0.2">
      <c r="A8670" s="3"/>
    </row>
    <row r="8671" spans="1:1" x14ac:dyDescent="0.2">
      <c r="A8671" s="3"/>
    </row>
    <row r="8672" spans="1:1" x14ac:dyDescent="0.2">
      <c r="A8672" s="3"/>
    </row>
    <row r="8673" spans="1:1" x14ac:dyDescent="0.2">
      <c r="A8673" s="3"/>
    </row>
    <row r="8674" spans="1:1" x14ac:dyDescent="0.2">
      <c r="A8674" s="3"/>
    </row>
    <row r="8675" spans="1:1" x14ac:dyDescent="0.2">
      <c r="A8675" s="3"/>
    </row>
    <row r="8676" spans="1:1" x14ac:dyDescent="0.2">
      <c r="A8676" s="3"/>
    </row>
    <row r="8677" spans="1:1" x14ac:dyDescent="0.2">
      <c r="A8677" s="3"/>
    </row>
    <row r="8678" spans="1:1" x14ac:dyDescent="0.2">
      <c r="A8678" s="3"/>
    </row>
    <row r="8679" spans="1:1" x14ac:dyDescent="0.2">
      <c r="A8679" s="3"/>
    </row>
    <row r="8680" spans="1:1" x14ac:dyDescent="0.2">
      <c r="A8680" s="3"/>
    </row>
    <row r="8681" spans="1:1" x14ac:dyDescent="0.2">
      <c r="A8681" s="3"/>
    </row>
    <row r="8682" spans="1:1" x14ac:dyDescent="0.2">
      <c r="A8682" s="3"/>
    </row>
    <row r="8683" spans="1:1" x14ac:dyDescent="0.2">
      <c r="A8683" s="3"/>
    </row>
    <row r="8684" spans="1:1" x14ac:dyDescent="0.2">
      <c r="A8684" s="3"/>
    </row>
    <row r="8685" spans="1:1" x14ac:dyDescent="0.2">
      <c r="A8685" s="3"/>
    </row>
    <row r="8686" spans="1:1" x14ac:dyDescent="0.2">
      <c r="A8686" s="3"/>
    </row>
    <row r="8687" spans="1:1" x14ac:dyDescent="0.2">
      <c r="A8687" s="3"/>
    </row>
    <row r="8688" spans="1:1" x14ac:dyDescent="0.2">
      <c r="A8688" s="3"/>
    </row>
    <row r="8689" spans="1:1" x14ac:dyDescent="0.2">
      <c r="A8689" s="3"/>
    </row>
    <row r="8690" spans="1:1" x14ac:dyDescent="0.2">
      <c r="A8690" s="3"/>
    </row>
    <row r="8691" spans="1:1" x14ac:dyDescent="0.2">
      <c r="A8691" s="3"/>
    </row>
    <row r="8692" spans="1:1" x14ac:dyDescent="0.2">
      <c r="A8692" s="3"/>
    </row>
    <row r="8693" spans="1:1" x14ac:dyDescent="0.2">
      <c r="A8693" s="3"/>
    </row>
    <row r="8694" spans="1:1" x14ac:dyDescent="0.2">
      <c r="A8694" s="3"/>
    </row>
    <row r="8695" spans="1:1" x14ac:dyDescent="0.2">
      <c r="A8695" s="3"/>
    </row>
    <row r="8696" spans="1:1" x14ac:dyDescent="0.2">
      <c r="A8696" s="3"/>
    </row>
    <row r="8697" spans="1:1" x14ac:dyDescent="0.2">
      <c r="A8697" s="3"/>
    </row>
    <row r="8698" spans="1:1" x14ac:dyDescent="0.2">
      <c r="A8698" s="3"/>
    </row>
    <row r="8699" spans="1:1" x14ac:dyDescent="0.2">
      <c r="A8699" s="3"/>
    </row>
    <row r="8700" spans="1:1" x14ac:dyDescent="0.2">
      <c r="A8700" s="3"/>
    </row>
    <row r="8701" spans="1:1" x14ac:dyDescent="0.2">
      <c r="A8701" s="3"/>
    </row>
    <row r="8702" spans="1:1" x14ac:dyDescent="0.2">
      <c r="A8702" s="3"/>
    </row>
    <row r="8703" spans="1:1" x14ac:dyDescent="0.2">
      <c r="A8703" s="3"/>
    </row>
    <row r="8704" spans="1:1" x14ac:dyDescent="0.2">
      <c r="A8704" s="3"/>
    </row>
    <row r="8705" spans="1:1" x14ac:dyDescent="0.2">
      <c r="A8705" s="3"/>
    </row>
    <row r="8706" spans="1:1" x14ac:dyDescent="0.2">
      <c r="A8706" s="3"/>
    </row>
    <row r="8707" spans="1:1" x14ac:dyDescent="0.2">
      <c r="A8707" s="3"/>
    </row>
    <row r="8708" spans="1:1" x14ac:dyDescent="0.2">
      <c r="A8708" s="3"/>
    </row>
    <row r="8709" spans="1:1" x14ac:dyDescent="0.2">
      <c r="A8709" s="3"/>
    </row>
    <row r="8710" spans="1:1" x14ac:dyDescent="0.2">
      <c r="A8710" s="3"/>
    </row>
    <row r="8711" spans="1:1" x14ac:dyDescent="0.2">
      <c r="A8711" s="3"/>
    </row>
    <row r="8712" spans="1:1" x14ac:dyDescent="0.2">
      <c r="A8712" s="3"/>
    </row>
    <row r="8713" spans="1:1" x14ac:dyDescent="0.2">
      <c r="A8713" s="3"/>
    </row>
    <row r="8714" spans="1:1" x14ac:dyDescent="0.2">
      <c r="A8714" s="3"/>
    </row>
    <row r="8715" spans="1:1" x14ac:dyDescent="0.2">
      <c r="A8715" s="3"/>
    </row>
    <row r="8716" spans="1:1" x14ac:dyDescent="0.2">
      <c r="A8716" s="3"/>
    </row>
    <row r="8717" spans="1:1" x14ac:dyDescent="0.2">
      <c r="A8717" s="3"/>
    </row>
    <row r="8718" spans="1:1" x14ac:dyDescent="0.2">
      <c r="A8718" s="3"/>
    </row>
    <row r="8719" spans="1:1" x14ac:dyDescent="0.2">
      <c r="A8719" s="3"/>
    </row>
    <row r="8720" spans="1:1" x14ac:dyDescent="0.2">
      <c r="A8720" s="3"/>
    </row>
    <row r="8721" spans="1:1" x14ac:dyDescent="0.2">
      <c r="A8721" s="3"/>
    </row>
    <row r="8722" spans="1:1" x14ac:dyDescent="0.2">
      <c r="A8722" s="3"/>
    </row>
    <row r="8723" spans="1:1" x14ac:dyDescent="0.2">
      <c r="A8723" s="3"/>
    </row>
    <row r="8724" spans="1:1" x14ac:dyDescent="0.2">
      <c r="A8724" s="3"/>
    </row>
    <row r="8725" spans="1:1" x14ac:dyDescent="0.2">
      <c r="A8725" s="3"/>
    </row>
    <row r="8726" spans="1:1" x14ac:dyDescent="0.2">
      <c r="A8726" s="3"/>
    </row>
    <row r="8727" spans="1:1" x14ac:dyDescent="0.2">
      <c r="A8727" s="3"/>
    </row>
    <row r="8728" spans="1:1" x14ac:dyDescent="0.2">
      <c r="A8728" s="3"/>
    </row>
    <row r="8729" spans="1:1" x14ac:dyDescent="0.2">
      <c r="A8729" s="3"/>
    </row>
    <row r="8730" spans="1:1" x14ac:dyDescent="0.2">
      <c r="A8730" s="3"/>
    </row>
    <row r="8731" spans="1:1" x14ac:dyDescent="0.2">
      <c r="A8731" s="3"/>
    </row>
    <row r="8732" spans="1:1" x14ac:dyDescent="0.2">
      <c r="A8732" s="3"/>
    </row>
    <row r="8733" spans="1:1" x14ac:dyDescent="0.2">
      <c r="A8733" s="3"/>
    </row>
    <row r="8734" spans="1:1" x14ac:dyDescent="0.2">
      <c r="A8734" s="3"/>
    </row>
    <row r="8735" spans="1:1" x14ac:dyDescent="0.2">
      <c r="A8735" s="3"/>
    </row>
    <row r="8736" spans="1:1" x14ac:dyDescent="0.2">
      <c r="A8736" s="3"/>
    </row>
    <row r="8737" spans="1:1" x14ac:dyDescent="0.2">
      <c r="A8737" s="3"/>
    </row>
    <row r="8738" spans="1:1" x14ac:dyDescent="0.2">
      <c r="A8738" s="3"/>
    </row>
    <row r="8739" spans="1:1" x14ac:dyDescent="0.2">
      <c r="A8739" s="3"/>
    </row>
    <row r="8740" spans="1:1" x14ac:dyDescent="0.2">
      <c r="A8740" s="3"/>
    </row>
    <row r="8741" spans="1:1" x14ac:dyDescent="0.2">
      <c r="A8741" s="3"/>
    </row>
    <row r="8742" spans="1:1" x14ac:dyDescent="0.2">
      <c r="A8742" s="3"/>
    </row>
    <row r="8743" spans="1:1" x14ac:dyDescent="0.2">
      <c r="A8743" s="3"/>
    </row>
    <row r="8744" spans="1:1" x14ac:dyDescent="0.2">
      <c r="A8744" s="3"/>
    </row>
    <row r="8745" spans="1:1" x14ac:dyDescent="0.2">
      <c r="A8745" s="3"/>
    </row>
    <row r="8746" spans="1:1" x14ac:dyDescent="0.2">
      <c r="A8746" s="3"/>
    </row>
    <row r="8747" spans="1:1" x14ac:dyDescent="0.2">
      <c r="A8747" s="3"/>
    </row>
    <row r="8748" spans="1:1" x14ac:dyDescent="0.2">
      <c r="A8748" s="3"/>
    </row>
    <row r="8749" spans="1:1" x14ac:dyDescent="0.2">
      <c r="A8749" s="3"/>
    </row>
    <row r="8750" spans="1:1" x14ac:dyDescent="0.2">
      <c r="A8750" s="3"/>
    </row>
    <row r="8751" spans="1:1" x14ac:dyDescent="0.2">
      <c r="A8751" s="3"/>
    </row>
    <row r="8752" spans="1:1" x14ac:dyDescent="0.2">
      <c r="A8752" s="3"/>
    </row>
    <row r="8753" spans="1:1" x14ac:dyDescent="0.2">
      <c r="A8753" s="3"/>
    </row>
    <row r="8754" spans="1:1" x14ac:dyDescent="0.2">
      <c r="A8754" s="3"/>
    </row>
    <row r="8755" spans="1:1" x14ac:dyDescent="0.2">
      <c r="A8755" s="3"/>
    </row>
    <row r="8756" spans="1:1" x14ac:dyDescent="0.2">
      <c r="A8756" s="3"/>
    </row>
    <row r="8757" spans="1:1" x14ac:dyDescent="0.2">
      <c r="A8757" s="3"/>
    </row>
    <row r="8758" spans="1:1" x14ac:dyDescent="0.2">
      <c r="A8758" s="3"/>
    </row>
    <row r="8759" spans="1:1" x14ac:dyDescent="0.2">
      <c r="A8759" s="3"/>
    </row>
    <row r="8760" spans="1:1" x14ac:dyDescent="0.2">
      <c r="A8760" s="3"/>
    </row>
    <row r="8761" spans="1:1" x14ac:dyDescent="0.2">
      <c r="A8761" s="3"/>
    </row>
    <row r="8762" spans="1:1" x14ac:dyDescent="0.2">
      <c r="A8762" s="3"/>
    </row>
    <row r="8763" spans="1:1" x14ac:dyDescent="0.2">
      <c r="A8763" s="3"/>
    </row>
    <row r="8764" spans="1:1" x14ac:dyDescent="0.2">
      <c r="A8764" s="3"/>
    </row>
    <row r="8765" spans="1:1" x14ac:dyDescent="0.2">
      <c r="A8765" s="3"/>
    </row>
    <row r="8766" spans="1:1" x14ac:dyDescent="0.2">
      <c r="A8766" s="3"/>
    </row>
    <row r="8767" spans="1:1" x14ac:dyDescent="0.2">
      <c r="A8767" s="3"/>
    </row>
    <row r="8768" spans="1:1" x14ac:dyDescent="0.2">
      <c r="A8768" s="3"/>
    </row>
    <row r="8769" spans="1:1" x14ac:dyDescent="0.2">
      <c r="A8769" s="3"/>
    </row>
    <row r="8770" spans="1:1" x14ac:dyDescent="0.2">
      <c r="A8770" s="3"/>
    </row>
    <row r="8771" spans="1:1" x14ac:dyDescent="0.2">
      <c r="A8771" s="3"/>
    </row>
    <row r="8772" spans="1:1" x14ac:dyDescent="0.2">
      <c r="A8772" s="3"/>
    </row>
    <row r="8773" spans="1:1" x14ac:dyDescent="0.2">
      <c r="A8773" s="3"/>
    </row>
    <row r="8774" spans="1:1" x14ac:dyDescent="0.2">
      <c r="A8774" s="3"/>
    </row>
    <row r="8775" spans="1:1" x14ac:dyDescent="0.2">
      <c r="A8775" s="3"/>
    </row>
    <row r="8776" spans="1:1" x14ac:dyDescent="0.2">
      <c r="A8776" s="3"/>
    </row>
    <row r="8777" spans="1:1" x14ac:dyDescent="0.2">
      <c r="A8777" s="3"/>
    </row>
    <row r="8778" spans="1:1" x14ac:dyDescent="0.2">
      <c r="A8778" s="3"/>
    </row>
    <row r="8779" spans="1:1" x14ac:dyDescent="0.2">
      <c r="A8779" s="3"/>
    </row>
    <row r="8780" spans="1:1" x14ac:dyDescent="0.2">
      <c r="A8780" s="3"/>
    </row>
    <row r="8781" spans="1:1" x14ac:dyDescent="0.2">
      <c r="A8781" s="3"/>
    </row>
    <row r="8782" spans="1:1" x14ac:dyDescent="0.2">
      <c r="A8782" s="3"/>
    </row>
    <row r="8783" spans="1:1" x14ac:dyDescent="0.2">
      <c r="A8783" s="3"/>
    </row>
    <row r="8784" spans="1:1" x14ac:dyDescent="0.2">
      <c r="A8784" s="3"/>
    </row>
    <row r="8785" spans="1:1" x14ac:dyDescent="0.2">
      <c r="A8785" s="3"/>
    </row>
    <row r="8786" spans="1:1" x14ac:dyDescent="0.2">
      <c r="A8786" s="3"/>
    </row>
    <row r="8787" spans="1:1" x14ac:dyDescent="0.2">
      <c r="A8787" s="3"/>
    </row>
    <row r="8788" spans="1:1" x14ac:dyDescent="0.2">
      <c r="A8788" s="3"/>
    </row>
    <row r="8789" spans="1:1" x14ac:dyDescent="0.2">
      <c r="A8789" s="3"/>
    </row>
    <row r="8790" spans="1:1" x14ac:dyDescent="0.2">
      <c r="A8790" s="3"/>
    </row>
    <row r="8791" spans="1:1" x14ac:dyDescent="0.2">
      <c r="A8791" s="3"/>
    </row>
    <row r="8792" spans="1:1" x14ac:dyDescent="0.2">
      <c r="A8792" s="3"/>
    </row>
    <row r="8793" spans="1:1" x14ac:dyDescent="0.2">
      <c r="A8793" s="3"/>
    </row>
    <row r="8794" spans="1:1" x14ac:dyDescent="0.2">
      <c r="A8794" s="3"/>
    </row>
    <row r="8795" spans="1:1" x14ac:dyDescent="0.2">
      <c r="A8795" s="3"/>
    </row>
    <row r="8796" spans="1:1" x14ac:dyDescent="0.2">
      <c r="A8796" s="3"/>
    </row>
    <row r="8797" spans="1:1" x14ac:dyDescent="0.2">
      <c r="A8797" s="3"/>
    </row>
    <row r="8798" spans="1:1" x14ac:dyDescent="0.2">
      <c r="A8798" s="3"/>
    </row>
    <row r="8799" spans="1:1" x14ac:dyDescent="0.2">
      <c r="A8799" s="3"/>
    </row>
    <row r="8800" spans="1:1" x14ac:dyDescent="0.2">
      <c r="A8800" s="3"/>
    </row>
    <row r="8801" spans="1:1" x14ac:dyDescent="0.2">
      <c r="A8801" s="3"/>
    </row>
    <row r="8802" spans="1:1" x14ac:dyDescent="0.2">
      <c r="A8802" s="3"/>
    </row>
    <row r="8803" spans="1:1" x14ac:dyDescent="0.2">
      <c r="A8803" s="3"/>
    </row>
    <row r="8804" spans="1:1" x14ac:dyDescent="0.2">
      <c r="A8804" s="3"/>
    </row>
    <row r="8805" spans="1:1" x14ac:dyDescent="0.2">
      <c r="A8805" s="3"/>
    </row>
    <row r="8806" spans="1:1" x14ac:dyDescent="0.2">
      <c r="A8806" s="3"/>
    </row>
    <row r="8807" spans="1:1" x14ac:dyDescent="0.2">
      <c r="A8807" s="3"/>
    </row>
    <row r="8808" spans="1:1" x14ac:dyDescent="0.2">
      <c r="A8808" s="3"/>
    </row>
    <row r="8809" spans="1:1" x14ac:dyDescent="0.2">
      <c r="A8809" s="3"/>
    </row>
    <row r="8810" spans="1:1" x14ac:dyDescent="0.2">
      <c r="A8810" s="3"/>
    </row>
    <row r="8811" spans="1:1" x14ac:dyDescent="0.2">
      <c r="A8811" s="3"/>
    </row>
    <row r="8812" spans="1:1" x14ac:dyDescent="0.2">
      <c r="A8812" s="3"/>
    </row>
    <row r="8813" spans="1:1" x14ac:dyDescent="0.2">
      <c r="A8813" s="3"/>
    </row>
    <row r="8814" spans="1:1" x14ac:dyDescent="0.2">
      <c r="A8814" s="3"/>
    </row>
    <row r="8815" spans="1:1" x14ac:dyDescent="0.2">
      <c r="A8815" s="3"/>
    </row>
    <row r="8816" spans="1:1" x14ac:dyDescent="0.2">
      <c r="A8816" s="3"/>
    </row>
    <row r="8817" spans="1:1" x14ac:dyDescent="0.2">
      <c r="A8817" s="3"/>
    </row>
    <row r="8818" spans="1:1" x14ac:dyDescent="0.2">
      <c r="A8818" s="3"/>
    </row>
    <row r="8819" spans="1:1" x14ac:dyDescent="0.2">
      <c r="A8819" s="3"/>
    </row>
    <row r="8820" spans="1:1" x14ac:dyDescent="0.2">
      <c r="A8820" s="3"/>
    </row>
    <row r="8821" spans="1:1" x14ac:dyDescent="0.2">
      <c r="A8821" s="3"/>
    </row>
    <row r="8822" spans="1:1" x14ac:dyDescent="0.2">
      <c r="A8822" s="3"/>
    </row>
    <row r="8823" spans="1:1" x14ac:dyDescent="0.2">
      <c r="A8823" s="3"/>
    </row>
    <row r="8824" spans="1:1" x14ac:dyDescent="0.2">
      <c r="A8824" s="3"/>
    </row>
    <row r="8825" spans="1:1" x14ac:dyDescent="0.2">
      <c r="A8825" s="3"/>
    </row>
    <row r="8826" spans="1:1" x14ac:dyDescent="0.2">
      <c r="A8826" s="3"/>
    </row>
    <row r="8827" spans="1:1" x14ac:dyDescent="0.2">
      <c r="A8827" s="3"/>
    </row>
    <row r="8828" spans="1:1" x14ac:dyDescent="0.2">
      <c r="A8828" s="3"/>
    </row>
    <row r="8829" spans="1:1" x14ac:dyDescent="0.2">
      <c r="A8829" s="3"/>
    </row>
    <row r="8830" spans="1:1" x14ac:dyDescent="0.2">
      <c r="A8830" s="3"/>
    </row>
    <row r="8831" spans="1:1" x14ac:dyDescent="0.2">
      <c r="A8831" s="3"/>
    </row>
    <row r="8832" spans="1:1" x14ac:dyDescent="0.2">
      <c r="A8832" s="3"/>
    </row>
    <row r="8833" spans="1:1" x14ac:dyDescent="0.2">
      <c r="A8833" s="3"/>
    </row>
    <row r="8834" spans="1:1" x14ac:dyDescent="0.2">
      <c r="A8834" s="3"/>
    </row>
    <row r="8835" spans="1:1" x14ac:dyDescent="0.2">
      <c r="A8835" s="3"/>
    </row>
    <row r="8836" spans="1:1" x14ac:dyDescent="0.2">
      <c r="A8836" s="3"/>
    </row>
    <row r="8837" spans="1:1" x14ac:dyDescent="0.2">
      <c r="A8837" s="3"/>
    </row>
    <row r="8838" spans="1:1" x14ac:dyDescent="0.2">
      <c r="A8838" s="3"/>
    </row>
    <row r="8839" spans="1:1" x14ac:dyDescent="0.2">
      <c r="A8839" s="3"/>
    </row>
    <row r="8840" spans="1:1" x14ac:dyDescent="0.2">
      <c r="A8840" s="3"/>
    </row>
    <row r="8841" spans="1:1" x14ac:dyDescent="0.2">
      <c r="A8841" s="3"/>
    </row>
    <row r="8842" spans="1:1" x14ac:dyDescent="0.2">
      <c r="A8842" s="3"/>
    </row>
    <row r="8843" spans="1:1" x14ac:dyDescent="0.2">
      <c r="A8843" s="3"/>
    </row>
    <row r="8844" spans="1:1" x14ac:dyDescent="0.2">
      <c r="A8844" s="3"/>
    </row>
    <row r="8845" spans="1:1" x14ac:dyDescent="0.2">
      <c r="A8845" s="3"/>
    </row>
    <row r="8846" spans="1:1" x14ac:dyDescent="0.2">
      <c r="A8846" s="3"/>
    </row>
    <row r="8847" spans="1:1" x14ac:dyDescent="0.2">
      <c r="A8847" s="3"/>
    </row>
    <row r="8848" spans="1:1" x14ac:dyDescent="0.2">
      <c r="A8848" s="3"/>
    </row>
    <row r="8849" spans="1:1" x14ac:dyDescent="0.2">
      <c r="A8849" s="3"/>
    </row>
    <row r="8850" spans="1:1" x14ac:dyDescent="0.2">
      <c r="A8850" s="3"/>
    </row>
    <row r="8851" spans="1:1" x14ac:dyDescent="0.2">
      <c r="A8851" s="3"/>
    </row>
    <row r="8852" spans="1:1" x14ac:dyDescent="0.2">
      <c r="A8852" s="3"/>
    </row>
    <row r="8853" spans="1:1" x14ac:dyDescent="0.2">
      <c r="A8853" s="3"/>
    </row>
    <row r="8854" spans="1:1" x14ac:dyDescent="0.2">
      <c r="A8854" s="3"/>
    </row>
    <row r="8855" spans="1:1" x14ac:dyDescent="0.2">
      <c r="A8855" s="3"/>
    </row>
    <row r="8856" spans="1:1" x14ac:dyDescent="0.2">
      <c r="A8856" s="3"/>
    </row>
    <row r="8857" spans="1:1" x14ac:dyDescent="0.2">
      <c r="A8857" s="3"/>
    </row>
    <row r="8858" spans="1:1" x14ac:dyDescent="0.2">
      <c r="A8858" s="3"/>
    </row>
    <row r="8859" spans="1:1" x14ac:dyDescent="0.2">
      <c r="A8859" s="3"/>
    </row>
    <row r="8860" spans="1:1" x14ac:dyDescent="0.2">
      <c r="A8860" s="3"/>
    </row>
    <row r="8861" spans="1:1" x14ac:dyDescent="0.2">
      <c r="A8861" s="3"/>
    </row>
    <row r="8862" spans="1:1" x14ac:dyDescent="0.2">
      <c r="A8862" s="3"/>
    </row>
    <row r="8863" spans="1:1" x14ac:dyDescent="0.2">
      <c r="A8863" s="3"/>
    </row>
    <row r="8864" spans="1:1" x14ac:dyDescent="0.2">
      <c r="A8864" s="3"/>
    </row>
    <row r="8865" spans="1:1" x14ac:dyDescent="0.2">
      <c r="A8865" s="3"/>
    </row>
    <row r="8866" spans="1:1" x14ac:dyDescent="0.2">
      <c r="A8866" s="3"/>
    </row>
    <row r="8867" spans="1:1" x14ac:dyDescent="0.2">
      <c r="A8867" s="3"/>
    </row>
    <row r="8868" spans="1:1" x14ac:dyDescent="0.2">
      <c r="A8868" s="3"/>
    </row>
    <row r="8869" spans="1:1" x14ac:dyDescent="0.2">
      <c r="A8869" s="3"/>
    </row>
    <row r="8870" spans="1:1" x14ac:dyDescent="0.2">
      <c r="A8870" s="3"/>
    </row>
    <row r="8871" spans="1:1" x14ac:dyDescent="0.2">
      <c r="A8871" s="3"/>
    </row>
    <row r="8872" spans="1:1" x14ac:dyDescent="0.2">
      <c r="A8872" s="3"/>
    </row>
    <row r="8873" spans="1:1" x14ac:dyDescent="0.2">
      <c r="A8873" s="3"/>
    </row>
    <row r="8874" spans="1:1" x14ac:dyDescent="0.2">
      <c r="A8874" s="3"/>
    </row>
    <row r="8875" spans="1:1" x14ac:dyDescent="0.2">
      <c r="A8875" s="3"/>
    </row>
    <row r="8876" spans="1:1" x14ac:dyDescent="0.2">
      <c r="A8876" s="3"/>
    </row>
    <row r="8877" spans="1:1" x14ac:dyDescent="0.2">
      <c r="A8877" s="3"/>
    </row>
    <row r="8878" spans="1:1" x14ac:dyDescent="0.2">
      <c r="A8878" s="3"/>
    </row>
    <row r="8879" spans="1:1" x14ac:dyDescent="0.2">
      <c r="A8879" s="3"/>
    </row>
    <row r="8880" spans="1:1" x14ac:dyDescent="0.2">
      <c r="A8880" s="3"/>
    </row>
    <row r="8881" spans="1:1" x14ac:dyDescent="0.2">
      <c r="A8881" s="3"/>
    </row>
    <row r="8882" spans="1:1" x14ac:dyDescent="0.2">
      <c r="A8882" s="3"/>
    </row>
    <row r="8883" spans="1:1" x14ac:dyDescent="0.2">
      <c r="A8883" s="3"/>
    </row>
    <row r="8884" spans="1:1" x14ac:dyDescent="0.2">
      <c r="A8884" s="3"/>
    </row>
    <row r="8885" spans="1:1" x14ac:dyDescent="0.2">
      <c r="A8885" s="3"/>
    </row>
    <row r="8886" spans="1:1" x14ac:dyDescent="0.2">
      <c r="A8886" s="3"/>
    </row>
    <row r="8887" spans="1:1" x14ac:dyDescent="0.2">
      <c r="A8887" s="3"/>
    </row>
    <row r="8888" spans="1:1" x14ac:dyDescent="0.2">
      <c r="A8888" s="3"/>
    </row>
    <row r="8889" spans="1:1" x14ac:dyDescent="0.2">
      <c r="A8889" s="3"/>
    </row>
    <row r="8890" spans="1:1" x14ac:dyDescent="0.2">
      <c r="A8890" s="3"/>
    </row>
    <row r="8891" spans="1:1" x14ac:dyDescent="0.2">
      <c r="A8891" s="3"/>
    </row>
    <row r="8892" spans="1:1" x14ac:dyDescent="0.2">
      <c r="A8892" s="3"/>
    </row>
    <row r="8893" spans="1:1" x14ac:dyDescent="0.2">
      <c r="A8893" s="3"/>
    </row>
    <row r="8894" spans="1:1" x14ac:dyDescent="0.2">
      <c r="A8894" s="3"/>
    </row>
    <row r="8895" spans="1:1" x14ac:dyDescent="0.2">
      <c r="A8895" s="3"/>
    </row>
    <row r="8896" spans="1:1" x14ac:dyDescent="0.2">
      <c r="A8896" s="3"/>
    </row>
    <row r="8897" spans="1:1" x14ac:dyDescent="0.2">
      <c r="A8897" s="3"/>
    </row>
    <row r="8898" spans="1:1" x14ac:dyDescent="0.2">
      <c r="A8898" s="3"/>
    </row>
    <row r="8899" spans="1:1" x14ac:dyDescent="0.2">
      <c r="A8899" s="3"/>
    </row>
    <row r="8900" spans="1:1" x14ac:dyDescent="0.2">
      <c r="A8900" s="3"/>
    </row>
    <row r="8901" spans="1:1" x14ac:dyDescent="0.2">
      <c r="A8901" s="3"/>
    </row>
    <row r="8902" spans="1:1" x14ac:dyDescent="0.2">
      <c r="A8902" s="3"/>
    </row>
    <row r="8903" spans="1:1" x14ac:dyDescent="0.2">
      <c r="A8903" s="3"/>
    </row>
    <row r="8904" spans="1:1" x14ac:dyDescent="0.2">
      <c r="A8904" s="3"/>
    </row>
    <row r="8905" spans="1:1" x14ac:dyDescent="0.2">
      <c r="A8905" s="3"/>
    </row>
    <row r="8906" spans="1:1" x14ac:dyDescent="0.2">
      <c r="A8906" s="3"/>
    </row>
    <row r="8907" spans="1:1" x14ac:dyDescent="0.2">
      <c r="A8907" s="3"/>
    </row>
    <row r="8908" spans="1:1" x14ac:dyDescent="0.2">
      <c r="A8908" s="3"/>
    </row>
    <row r="8909" spans="1:1" x14ac:dyDescent="0.2">
      <c r="A8909" s="3"/>
    </row>
    <row r="8910" spans="1:1" x14ac:dyDescent="0.2">
      <c r="A8910" s="3"/>
    </row>
    <row r="8911" spans="1:1" x14ac:dyDescent="0.2">
      <c r="A8911" s="3"/>
    </row>
    <row r="8912" spans="1:1" x14ac:dyDescent="0.2">
      <c r="A8912" s="3"/>
    </row>
    <row r="8913" spans="1:1" x14ac:dyDescent="0.2">
      <c r="A8913" s="3"/>
    </row>
    <row r="8914" spans="1:1" x14ac:dyDescent="0.2">
      <c r="A8914" s="3"/>
    </row>
    <row r="8915" spans="1:1" x14ac:dyDescent="0.2">
      <c r="A8915" s="3"/>
    </row>
    <row r="8916" spans="1:1" x14ac:dyDescent="0.2">
      <c r="A8916" s="3"/>
    </row>
    <row r="8917" spans="1:1" x14ac:dyDescent="0.2">
      <c r="A8917" s="3"/>
    </row>
    <row r="8918" spans="1:1" x14ac:dyDescent="0.2">
      <c r="A8918" s="3"/>
    </row>
    <row r="8919" spans="1:1" x14ac:dyDescent="0.2">
      <c r="A8919" s="3"/>
    </row>
    <row r="8920" spans="1:1" x14ac:dyDescent="0.2">
      <c r="A8920" s="3"/>
    </row>
    <row r="8921" spans="1:1" x14ac:dyDescent="0.2">
      <c r="A8921" s="3"/>
    </row>
    <row r="8922" spans="1:1" x14ac:dyDescent="0.2">
      <c r="A8922" s="3"/>
    </row>
    <row r="8923" spans="1:1" x14ac:dyDescent="0.2">
      <c r="A8923" s="3"/>
    </row>
    <row r="8924" spans="1:1" x14ac:dyDescent="0.2">
      <c r="A8924" s="3"/>
    </row>
    <row r="8925" spans="1:1" x14ac:dyDescent="0.2">
      <c r="A8925" s="3"/>
    </row>
    <row r="8926" spans="1:1" x14ac:dyDescent="0.2">
      <c r="A8926" s="3"/>
    </row>
    <row r="8927" spans="1:1" x14ac:dyDescent="0.2">
      <c r="A8927" s="3"/>
    </row>
    <row r="8928" spans="1:1" x14ac:dyDescent="0.2">
      <c r="A8928" s="3"/>
    </row>
    <row r="8929" spans="1:1" x14ac:dyDescent="0.2">
      <c r="A8929" s="3"/>
    </row>
    <row r="8930" spans="1:1" x14ac:dyDescent="0.2">
      <c r="A8930" s="3"/>
    </row>
    <row r="8931" spans="1:1" x14ac:dyDescent="0.2">
      <c r="A8931" s="3"/>
    </row>
    <row r="8932" spans="1:1" x14ac:dyDescent="0.2">
      <c r="A8932" s="3"/>
    </row>
    <row r="8933" spans="1:1" x14ac:dyDescent="0.2">
      <c r="A8933" s="3"/>
    </row>
    <row r="8934" spans="1:1" x14ac:dyDescent="0.2">
      <c r="A8934" s="3"/>
    </row>
    <row r="8935" spans="1:1" x14ac:dyDescent="0.2">
      <c r="A8935" s="3"/>
    </row>
    <row r="8936" spans="1:1" x14ac:dyDescent="0.2">
      <c r="A8936" s="3"/>
    </row>
    <row r="8937" spans="1:1" x14ac:dyDescent="0.2">
      <c r="A8937" s="3"/>
    </row>
    <row r="8938" spans="1:1" x14ac:dyDescent="0.2">
      <c r="A8938" s="3"/>
    </row>
    <row r="8939" spans="1:1" x14ac:dyDescent="0.2">
      <c r="A8939" s="3"/>
    </row>
    <row r="8940" spans="1:1" x14ac:dyDescent="0.2">
      <c r="A8940" s="3"/>
    </row>
    <row r="8941" spans="1:1" x14ac:dyDescent="0.2">
      <c r="A8941" s="3"/>
    </row>
    <row r="8942" spans="1:1" x14ac:dyDescent="0.2">
      <c r="A8942" s="3"/>
    </row>
    <row r="8943" spans="1:1" x14ac:dyDescent="0.2">
      <c r="A8943" s="3"/>
    </row>
    <row r="8944" spans="1:1" x14ac:dyDescent="0.2">
      <c r="A8944" s="3"/>
    </row>
    <row r="8945" spans="1:1" x14ac:dyDescent="0.2">
      <c r="A8945" s="3"/>
    </row>
    <row r="8946" spans="1:1" x14ac:dyDescent="0.2">
      <c r="A8946" s="3"/>
    </row>
    <row r="8947" spans="1:1" x14ac:dyDescent="0.2">
      <c r="A8947" s="3"/>
    </row>
    <row r="8948" spans="1:1" x14ac:dyDescent="0.2">
      <c r="A8948" s="3"/>
    </row>
    <row r="8949" spans="1:1" x14ac:dyDescent="0.2">
      <c r="A8949" s="3"/>
    </row>
    <row r="8950" spans="1:1" x14ac:dyDescent="0.2">
      <c r="A8950" s="3"/>
    </row>
    <row r="8951" spans="1:1" x14ac:dyDescent="0.2">
      <c r="A8951" s="3"/>
    </row>
    <row r="8952" spans="1:1" x14ac:dyDescent="0.2">
      <c r="A8952" s="3"/>
    </row>
    <row r="8953" spans="1:1" x14ac:dyDescent="0.2">
      <c r="A8953" s="3"/>
    </row>
    <row r="8954" spans="1:1" x14ac:dyDescent="0.2">
      <c r="A8954" s="3"/>
    </row>
    <row r="8955" spans="1:1" x14ac:dyDescent="0.2">
      <c r="A8955" s="3"/>
    </row>
    <row r="8956" spans="1:1" x14ac:dyDescent="0.2">
      <c r="A8956" s="3"/>
    </row>
    <row r="8957" spans="1:1" x14ac:dyDescent="0.2">
      <c r="A8957" s="3"/>
    </row>
    <row r="8958" spans="1:1" x14ac:dyDescent="0.2">
      <c r="A8958" s="3"/>
    </row>
    <row r="8959" spans="1:1" x14ac:dyDescent="0.2">
      <c r="A8959" s="3"/>
    </row>
    <row r="8960" spans="1:1" x14ac:dyDescent="0.2">
      <c r="A8960" s="3"/>
    </row>
    <row r="8961" spans="1:1" x14ac:dyDescent="0.2">
      <c r="A8961" s="3"/>
    </row>
    <row r="8962" spans="1:1" x14ac:dyDescent="0.2">
      <c r="A8962" s="3"/>
    </row>
    <row r="8963" spans="1:1" x14ac:dyDescent="0.2">
      <c r="A8963" s="3"/>
    </row>
    <row r="8964" spans="1:1" x14ac:dyDescent="0.2">
      <c r="A8964" s="3"/>
    </row>
    <row r="8965" spans="1:1" x14ac:dyDescent="0.2">
      <c r="A8965" s="3"/>
    </row>
    <row r="8966" spans="1:1" x14ac:dyDescent="0.2">
      <c r="A8966" s="3"/>
    </row>
    <row r="8967" spans="1:1" x14ac:dyDescent="0.2">
      <c r="A8967" s="3"/>
    </row>
    <row r="8968" spans="1:1" x14ac:dyDescent="0.2">
      <c r="A8968" s="3"/>
    </row>
    <row r="8969" spans="1:1" x14ac:dyDescent="0.2">
      <c r="A8969" s="3"/>
    </row>
    <row r="8970" spans="1:1" x14ac:dyDescent="0.2">
      <c r="A8970" s="3"/>
    </row>
    <row r="8971" spans="1:1" x14ac:dyDescent="0.2">
      <c r="A8971" s="3"/>
    </row>
    <row r="8972" spans="1:1" x14ac:dyDescent="0.2">
      <c r="A8972" s="3"/>
    </row>
    <row r="8973" spans="1:1" x14ac:dyDescent="0.2">
      <c r="A8973" s="3"/>
    </row>
    <row r="8974" spans="1:1" x14ac:dyDescent="0.2">
      <c r="A8974" s="3"/>
    </row>
    <row r="8975" spans="1:1" x14ac:dyDescent="0.2">
      <c r="A8975" s="3"/>
    </row>
    <row r="8976" spans="1:1" x14ac:dyDescent="0.2">
      <c r="A8976" s="3"/>
    </row>
    <row r="8977" spans="1:1" x14ac:dyDescent="0.2">
      <c r="A8977" s="3"/>
    </row>
    <row r="8978" spans="1:1" x14ac:dyDescent="0.2">
      <c r="A8978" s="3"/>
    </row>
    <row r="8979" spans="1:1" x14ac:dyDescent="0.2">
      <c r="A8979" s="3"/>
    </row>
    <row r="8980" spans="1:1" x14ac:dyDescent="0.2">
      <c r="A8980" s="3"/>
    </row>
    <row r="8981" spans="1:1" x14ac:dyDescent="0.2">
      <c r="A8981" s="3"/>
    </row>
    <row r="8982" spans="1:1" x14ac:dyDescent="0.2">
      <c r="A8982" s="3"/>
    </row>
    <row r="8983" spans="1:1" x14ac:dyDescent="0.2">
      <c r="A8983" s="3"/>
    </row>
    <row r="8984" spans="1:1" x14ac:dyDescent="0.2">
      <c r="A8984" s="3"/>
    </row>
    <row r="8985" spans="1:1" x14ac:dyDescent="0.2">
      <c r="A8985" s="3"/>
    </row>
    <row r="8986" spans="1:1" x14ac:dyDescent="0.2">
      <c r="A8986" s="3"/>
    </row>
    <row r="8987" spans="1:1" x14ac:dyDescent="0.2">
      <c r="A8987" s="3"/>
    </row>
    <row r="8988" spans="1:1" x14ac:dyDescent="0.2">
      <c r="A8988" s="3"/>
    </row>
    <row r="8989" spans="1:1" x14ac:dyDescent="0.2">
      <c r="A8989" s="3"/>
    </row>
    <row r="8990" spans="1:1" x14ac:dyDescent="0.2">
      <c r="A8990" s="3"/>
    </row>
    <row r="8991" spans="1:1" x14ac:dyDescent="0.2">
      <c r="A8991" s="3"/>
    </row>
    <row r="8992" spans="1:1" x14ac:dyDescent="0.2">
      <c r="A8992" s="3"/>
    </row>
    <row r="8993" spans="1:1" x14ac:dyDescent="0.2">
      <c r="A8993" s="3"/>
    </row>
    <row r="8994" spans="1:1" x14ac:dyDescent="0.2">
      <c r="A8994" s="3"/>
    </row>
    <row r="8995" spans="1:1" x14ac:dyDescent="0.2">
      <c r="A8995" s="3"/>
    </row>
    <row r="8996" spans="1:1" x14ac:dyDescent="0.2">
      <c r="A8996" s="3"/>
    </row>
    <row r="8997" spans="1:1" x14ac:dyDescent="0.2">
      <c r="A8997" s="3"/>
    </row>
    <row r="8998" spans="1:1" x14ac:dyDescent="0.2">
      <c r="A8998" s="3"/>
    </row>
    <row r="8999" spans="1:1" x14ac:dyDescent="0.2">
      <c r="A8999" s="3"/>
    </row>
    <row r="9000" spans="1:1" x14ac:dyDescent="0.2">
      <c r="A9000" s="3"/>
    </row>
    <row r="9001" spans="1:1" x14ac:dyDescent="0.2">
      <c r="A9001" s="3"/>
    </row>
    <row r="9002" spans="1:1" x14ac:dyDescent="0.2">
      <c r="A9002" s="3"/>
    </row>
    <row r="9003" spans="1:1" x14ac:dyDescent="0.2">
      <c r="A9003" s="3"/>
    </row>
    <row r="9004" spans="1:1" x14ac:dyDescent="0.2">
      <c r="A9004" s="3"/>
    </row>
    <row r="9005" spans="1:1" x14ac:dyDescent="0.2">
      <c r="A9005" s="3"/>
    </row>
    <row r="9006" spans="1:1" x14ac:dyDescent="0.2">
      <c r="A9006" s="3"/>
    </row>
    <row r="9007" spans="1:1" x14ac:dyDescent="0.2">
      <c r="A9007" s="3"/>
    </row>
    <row r="9008" spans="1:1" x14ac:dyDescent="0.2">
      <c r="A9008" s="3"/>
    </row>
    <row r="9009" spans="1:1" x14ac:dyDescent="0.2">
      <c r="A9009" s="3"/>
    </row>
    <row r="9010" spans="1:1" x14ac:dyDescent="0.2">
      <c r="A9010" s="3"/>
    </row>
    <row r="9011" spans="1:1" x14ac:dyDescent="0.2">
      <c r="A9011" s="3"/>
    </row>
    <row r="9012" spans="1:1" x14ac:dyDescent="0.2">
      <c r="A9012" s="3"/>
    </row>
    <row r="9013" spans="1:1" x14ac:dyDescent="0.2">
      <c r="A9013" s="3"/>
    </row>
    <row r="9014" spans="1:1" x14ac:dyDescent="0.2">
      <c r="A9014" s="3"/>
    </row>
    <row r="9015" spans="1:1" x14ac:dyDescent="0.2">
      <c r="A9015" s="3"/>
    </row>
    <row r="9016" spans="1:1" x14ac:dyDescent="0.2">
      <c r="A9016" s="3"/>
    </row>
    <row r="9017" spans="1:1" x14ac:dyDescent="0.2">
      <c r="A9017" s="3"/>
    </row>
    <row r="9018" spans="1:1" x14ac:dyDescent="0.2">
      <c r="A9018" s="3"/>
    </row>
    <row r="9019" spans="1:1" x14ac:dyDescent="0.2">
      <c r="A9019" s="3"/>
    </row>
    <row r="9020" spans="1:1" x14ac:dyDescent="0.2">
      <c r="A9020" s="3"/>
    </row>
    <row r="9021" spans="1:1" x14ac:dyDescent="0.2">
      <c r="A9021" s="3"/>
    </row>
    <row r="9022" spans="1:1" x14ac:dyDescent="0.2">
      <c r="A9022" s="3"/>
    </row>
    <row r="9023" spans="1:1" x14ac:dyDescent="0.2">
      <c r="A9023" s="3"/>
    </row>
    <row r="9024" spans="1:1" x14ac:dyDescent="0.2">
      <c r="A9024" s="3"/>
    </row>
    <row r="9025" spans="1:1" x14ac:dyDescent="0.2">
      <c r="A9025" s="3"/>
    </row>
    <row r="9026" spans="1:1" x14ac:dyDescent="0.2">
      <c r="A9026" s="3"/>
    </row>
    <row r="9027" spans="1:1" x14ac:dyDescent="0.2">
      <c r="A9027" s="3"/>
    </row>
    <row r="9028" spans="1:1" x14ac:dyDescent="0.2">
      <c r="A9028" s="3"/>
    </row>
    <row r="9029" spans="1:1" x14ac:dyDescent="0.2">
      <c r="A9029" s="3"/>
    </row>
    <row r="9030" spans="1:1" x14ac:dyDescent="0.2">
      <c r="A9030" s="3"/>
    </row>
    <row r="9031" spans="1:1" x14ac:dyDescent="0.2">
      <c r="A9031" s="3"/>
    </row>
    <row r="9032" spans="1:1" x14ac:dyDescent="0.2">
      <c r="A9032" s="3"/>
    </row>
    <row r="9033" spans="1:1" x14ac:dyDescent="0.2">
      <c r="A9033" s="3"/>
    </row>
    <row r="9034" spans="1:1" x14ac:dyDescent="0.2">
      <c r="A9034" s="3"/>
    </row>
    <row r="9035" spans="1:1" x14ac:dyDescent="0.2">
      <c r="A9035" s="3"/>
    </row>
    <row r="9036" spans="1:1" x14ac:dyDescent="0.2">
      <c r="A9036" s="3"/>
    </row>
    <row r="9037" spans="1:1" x14ac:dyDescent="0.2">
      <c r="A9037" s="3"/>
    </row>
    <row r="9038" spans="1:1" x14ac:dyDescent="0.2">
      <c r="A9038" s="3"/>
    </row>
    <row r="9039" spans="1:1" x14ac:dyDescent="0.2">
      <c r="A9039" s="3"/>
    </row>
    <row r="9040" spans="1:1" x14ac:dyDescent="0.2">
      <c r="A9040" s="3"/>
    </row>
    <row r="9041" spans="1:1" x14ac:dyDescent="0.2">
      <c r="A9041" s="3"/>
    </row>
    <row r="9042" spans="1:1" x14ac:dyDescent="0.2">
      <c r="A9042" s="3"/>
    </row>
    <row r="9043" spans="1:1" x14ac:dyDescent="0.2">
      <c r="A9043" s="3"/>
    </row>
    <row r="9044" spans="1:1" x14ac:dyDescent="0.2">
      <c r="A9044" s="3"/>
    </row>
    <row r="9045" spans="1:1" x14ac:dyDescent="0.2">
      <c r="A9045" s="3"/>
    </row>
    <row r="9046" spans="1:1" x14ac:dyDescent="0.2">
      <c r="A9046" s="3"/>
    </row>
    <row r="9047" spans="1:1" x14ac:dyDescent="0.2">
      <c r="A9047" s="3"/>
    </row>
    <row r="9048" spans="1:1" x14ac:dyDescent="0.2">
      <c r="A9048" s="3"/>
    </row>
    <row r="9049" spans="1:1" x14ac:dyDescent="0.2">
      <c r="A9049" s="3"/>
    </row>
    <row r="9050" spans="1:1" x14ac:dyDescent="0.2">
      <c r="A9050" s="3"/>
    </row>
    <row r="9051" spans="1:1" x14ac:dyDescent="0.2">
      <c r="A9051" s="3"/>
    </row>
    <row r="9052" spans="1:1" x14ac:dyDescent="0.2">
      <c r="A9052" s="3"/>
    </row>
    <row r="9053" spans="1:1" x14ac:dyDescent="0.2">
      <c r="A9053" s="3"/>
    </row>
    <row r="9054" spans="1:1" x14ac:dyDescent="0.2">
      <c r="A9054" s="3"/>
    </row>
    <row r="9055" spans="1:1" x14ac:dyDescent="0.2">
      <c r="A9055" s="3"/>
    </row>
    <row r="9056" spans="1:1" x14ac:dyDescent="0.2">
      <c r="A9056" s="3"/>
    </row>
    <row r="9057" spans="1:1" x14ac:dyDescent="0.2">
      <c r="A9057" s="3"/>
    </row>
    <row r="9058" spans="1:1" x14ac:dyDescent="0.2">
      <c r="A9058" s="3"/>
    </row>
    <row r="9059" spans="1:1" x14ac:dyDescent="0.2">
      <c r="A9059" s="3"/>
    </row>
    <row r="9060" spans="1:1" x14ac:dyDescent="0.2">
      <c r="A9060" s="3"/>
    </row>
    <row r="9061" spans="1:1" x14ac:dyDescent="0.2">
      <c r="A9061" s="3"/>
    </row>
    <row r="9062" spans="1:1" x14ac:dyDescent="0.2">
      <c r="A9062" s="3"/>
    </row>
    <row r="9063" spans="1:1" x14ac:dyDescent="0.2">
      <c r="A9063" s="3"/>
    </row>
    <row r="9064" spans="1:1" x14ac:dyDescent="0.2">
      <c r="A9064" s="3"/>
    </row>
    <row r="9065" spans="1:1" x14ac:dyDescent="0.2">
      <c r="A9065" s="3"/>
    </row>
    <row r="9066" spans="1:1" x14ac:dyDescent="0.2">
      <c r="A9066" s="3"/>
    </row>
    <row r="9067" spans="1:1" x14ac:dyDescent="0.2">
      <c r="A9067" s="3"/>
    </row>
    <row r="9068" spans="1:1" x14ac:dyDescent="0.2">
      <c r="A9068" s="3"/>
    </row>
    <row r="9069" spans="1:1" x14ac:dyDescent="0.2">
      <c r="A9069" s="3"/>
    </row>
    <row r="9070" spans="1:1" x14ac:dyDescent="0.2">
      <c r="A9070" s="3"/>
    </row>
    <row r="9071" spans="1:1" x14ac:dyDescent="0.2">
      <c r="A9071" s="3"/>
    </row>
    <row r="9072" spans="1:1" x14ac:dyDescent="0.2">
      <c r="A9072" s="3"/>
    </row>
    <row r="9073" spans="1:1" x14ac:dyDescent="0.2">
      <c r="A9073" s="3"/>
    </row>
    <row r="9074" spans="1:1" x14ac:dyDescent="0.2">
      <c r="A9074" s="3"/>
    </row>
    <row r="9075" spans="1:1" x14ac:dyDescent="0.2">
      <c r="A9075" s="3"/>
    </row>
    <row r="9076" spans="1:1" x14ac:dyDescent="0.2">
      <c r="A9076" s="3"/>
    </row>
    <row r="9077" spans="1:1" x14ac:dyDescent="0.2">
      <c r="A9077" s="3"/>
    </row>
    <row r="9078" spans="1:1" x14ac:dyDescent="0.2">
      <c r="A9078" s="3"/>
    </row>
    <row r="9079" spans="1:1" x14ac:dyDescent="0.2">
      <c r="A9079" s="3"/>
    </row>
    <row r="9080" spans="1:1" x14ac:dyDescent="0.2">
      <c r="A9080" s="3"/>
    </row>
    <row r="9081" spans="1:1" x14ac:dyDescent="0.2">
      <c r="A9081" s="3"/>
    </row>
    <row r="9082" spans="1:1" x14ac:dyDescent="0.2">
      <c r="A9082" s="3"/>
    </row>
    <row r="9083" spans="1:1" x14ac:dyDescent="0.2">
      <c r="A9083" s="3"/>
    </row>
    <row r="9084" spans="1:1" x14ac:dyDescent="0.2">
      <c r="A9084" s="3"/>
    </row>
    <row r="9085" spans="1:1" x14ac:dyDescent="0.2">
      <c r="A9085" s="3"/>
    </row>
    <row r="9086" spans="1:1" x14ac:dyDescent="0.2">
      <c r="A9086" s="3"/>
    </row>
    <row r="9087" spans="1:1" x14ac:dyDescent="0.2">
      <c r="A9087" s="3"/>
    </row>
    <row r="9088" spans="1:1" x14ac:dyDescent="0.2">
      <c r="A9088" s="3"/>
    </row>
    <row r="9089" spans="1:1" x14ac:dyDescent="0.2">
      <c r="A9089" s="3"/>
    </row>
    <row r="9090" spans="1:1" x14ac:dyDescent="0.2">
      <c r="A9090" s="3"/>
    </row>
    <row r="9091" spans="1:1" x14ac:dyDescent="0.2">
      <c r="A9091" s="3"/>
    </row>
    <row r="9092" spans="1:1" x14ac:dyDescent="0.2">
      <c r="A9092" s="3"/>
    </row>
    <row r="9093" spans="1:1" x14ac:dyDescent="0.2">
      <c r="A9093" s="3"/>
    </row>
    <row r="9094" spans="1:1" x14ac:dyDescent="0.2">
      <c r="A9094" s="3"/>
    </row>
    <row r="9095" spans="1:1" x14ac:dyDescent="0.2">
      <c r="A9095" s="3"/>
    </row>
    <row r="9096" spans="1:1" x14ac:dyDescent="0.2">
      <c r="A9096" s="3"/>
    </row>
    <row r="9097" spans="1:1" x14ac:dyDescent="0.2">
      <c r="A9097" s="3"/>
    </row>
    <row r="9098" spans="1:1" x14ac:dyDescent="0.2">
      <c r="A9098" s="3"/>
    </row>
    <row r="9099" spans="1:1" x14ac:dyDescent="0.2">
      <c r="A9099" s="3"/>
    </row>
    <row r="9100" spans="1:1" x14ac:dyDescent="0.2">
      <c r="A9100" s="3"/>
    </row>
    <row r="9101" spans="1:1" x14ac:dyDescent="0.2">
      <c r="A9101" s="3"/>
    </row>
    <row r="9102" spans="1:1" x14ac:dyDescent="0.2">
      <c r="A9102" s="3"/>
    </row>
    <row r="9103" spans="1:1" x14ac:dyDescent="0.2">
      <c r="A9103" s="3"/>
    </row>
    <row r="9104" spans="1:1" x14ac:dyDescent="0.2">
      <c r="A9104" s="3"/>
    </row>
    <row r="9105" spans="1:1" x14ac:dyDescent="0.2">
      <c r="A9105" s="3"/>
    </row>
    <row r="9106" spans="1:1" x14ac:dyDescent="0.2">
      <c r="A9106" s="3"/>
    </row>
    <row r="9107" spans="1:1" x14ac:dyDescent="0.2">
      <c r="A9107" s="3"/>
    </row>
    <row r="9108" spans="1:1" x14ac:dyDescent="0.2">
      <c r="A9108" s="3"/>
    </row>
    <row r="9109" spans="1:1" x14ac:dyDescent="0.2">
      <c r="A9109" s="3"/>
    </row>
    <row r="9110" spans="1:1" x14ac:dyDescent="0.2">
      <c r="A9110" s="3"/>
    </row>
    <row r="9111" spans="1:1" x14ac:dyDescent="0.2">
      <c r="A9111" s="3"/>
    </row>
    <row r="9112" spans="1:1" x14ac:dyDescent="0.2">
      <c r="A9112" s="3"/>
    </row>
    <row r="9113" spans="1:1" x14ac:dyDescent="0.2">
      <c r="A9113" s="3"/>
    </row>
    <row r="9114" spans="1:1" x14ac:dyDescent="0.2">
      <c r="A9114" s="3"/>
    </row>
    <row r="9115" spans="1:1" x14ac:dyDescent="0.2">
      <c r="A9115" s="3"/>
    </row>
    <row r="9116" spans="1:1" x14ac:dyDescent="0.2">
      <c r="A9116" s="3"/>
    </row>
    <row r="9117" spans="1:1" x14ac:dyDescent="0.2">
      <c r="A9117" s="3"/>
    </row>
    <row r="9118" spans="1:1" x14ac:dyDescent="0.2">
      <c r="A9118" s="3"/>
    </row>
    <row r="9119" spans="1:1" x14ac:dyDescent="0.2">
      <c r="A9119" s="3"/>
    </row>
    <row r="9120" spans="1:1" x14ac:dyDescent="0.2">
      <c r="A9120" s="3"/>
    </row>
    <row r="9121" spans="1:1" x14ac:dyDescent="0.2">
      <c r="A9121" s="3"/>
    </row>
    <row r="9122" spans="1:1" x14ac:dyDescent="0.2">
      <c r="A9122" s="3"/>
    </row>
    <row r="9123" spans="1:1" x14ac:dyDescent="0.2">
      <c r="A9123" s="3"/>
    </row>
    <row r="9124" spans="1:1" x14ac:dyDescent="0.2">
      <c r="A9124" s="3"/>
    </row>
    <row r="9125" spans="1:1" x14ac:dyDescent="0.2">
      <c r="A9125" s="3"/>
    </row>
    <row r="9126" spans="1:1" x14ac:dyDescent="0.2">
      <c r="A9126" s="3"/>
    </row>
    <row r="9127" spans="1:1" x14ac:dyDescent="0.2">
      <c r="A9127" s="3"/>
    </row>
    <row r="9128" spans="1:1" x14ac:dyDescent="0.2">
      <c r="A9128" s="3"/>
    </row>
    <row r="9129" spans="1:1" x14ac:dyDescent="0.2">
      <c r="A9129" s="3"/>
    </row>
    <row r="9130" spans="1:1" x14ac:dyDescent="0.2">
      <c r="A9130" s="3"/>
    </row>
    <row r="9131" spans="1:1" x14ac:dyDescent="0.2">
      <c r="A9131" s="3"/>
    </row>
    <row r="9132" spans="1:1" x14ac:dyDescent="0.2">
      <c r="A9132" s="3"/>
    </row>
    <row r="9133" spans="1:1" x14ac:dyDescent="0.2">
      <c r="A9133" s="3"/>
    </row>
    <row r="9134" spans="1:1" x14ac:dyDescent="0.2">
      <c r="A9134" s="3"/>
    </row>
    <row r="9135" spans="1:1" x14ac:dyDescent="0.2">
      <c r="A9135" s="3"/>
    </row>
    <row r="9136" spans="1:1" x14ac:dyDescent="0.2">
      <c r="A9136" s="3"/>
    </row>
    <row r="9137" spans="1:1" x14ac:dyDescent="0.2">
      <c r="A9137" s="3"/>
    </row>
    <row r="9138" spans="1:1" x14ac:dyDescent="0.2">
      <c r="A9138" s="3"/>
    </row>
    <row r="9139" spans="1:1" x14ac:dyDescent="0.2">
      <c r="A9139" s="3"/>
    </row>
    <row r="9140" spans="1:1" x14ac:dyDescent="0.2">
      <c r="A9140" s="3"/>
    </row>
    <row r="9141" spans="1:1" x14ac:dyDescent="0.2">
      <c r="A9141" s="3"/>
    </row>
    <row r="9142" spans="1:1" x14ac:dyDescent="0.2">
      <c r="A9142" s="3"/>
    </row>
    <row r="9143" spans="1:1" x14ac:dyDescent="0.2">
      <c r="A9143" s="3"/>
    </row>
    <row r="9144" spans="1:1" x14ac:dyDescent="0.2">
      <c r="A9144" s="3"/>
    </row>
    <row r="9145" spans="1:1" x14ac:dyDescent="0.2">
      <c r="A9145" s="3"/>
    </row>
    <row r="9146" spans="1:1" x14ac:dyDescent="0.2">
      <c r="A9146" s="3"/>
    </row>
    <row r="9147" spans="1:1" x14ac:dyDescent="0.2">
      <c r="A9147" s="3"/>
    </row>
    <row r="9148" spans="1:1" x14ac:dyDescent="0.2">
      <c r="A9148" s="3"/>
    </row>
    <row r="9149" spans="1:1" x14ac:dyDescent="0.2">
      <c r="A9149" s="3"/>
    </row>
    <row r="9150" spans="1:1" x14ac:dyDescent="0.2">
      <c r="A9150" s="3"/>
    </row>
    <row r="9151" spans="1:1" x14ac:dyDescent="0.2">
      <c r="A9151" s="3"/>
    </row>
    <row r="9152" spans="1:1" x14ac:dyDescent="0.2">
      <c r="A9152" s="3"/>
    </row>
    <row r="9153" spans="1:1" x14ac:dyDescent="0.2">
      <c r="A9153" s="3"/>
    </row>
    <row r="9154" spans="1:1" x14ac:dyDescent="0.2">
      <c r="A9154" s="3"/>
    </row>
    <row r="9155" spans="1:1" x14ac:dyDescent="0.2">
      <c r="A9155" s="3"/>
    </row>
    <row r="9156" spans="1:1" x14ac:dyDescent="0.2">
      <c r="A9156" s="3"/>
    </row>
    <row r="9157" spans="1:1" x14ac:dyDescent="0.2">
      <c r="A9157" s="3"/>
    </row>
    <row r="9158" spans="1:1" x14ac:dyDescent="0.2">
      <c r="A9158" s="3"/>
    </row>
    <row r="9159" spans="1:1" x14ac:dyDescent="0.2">
      <c r="A9159" s="3"/>
    </row>
    <row r="9160" spans="1:1" x14ac:dyDescent="0.2">
      <c r="A9160" s="3"/>
    </row>
    <row r="9161" spans="1:1" x14ac:dyDescent="0.2">
      <c r="A9161" s="3"/>
    </row>
    <row r="9162" spans="1:1" x14ac:dyDescent="0.2">
      <c r="A9162" s="3"/>
    </row>
    <row r="9163" spans="1:1" x14ac:dyDescent="0.2">
      <c r="A9163" s="3"/>
    </row>
    <row r="9164" spans="1:1" x14ac:dyDescent="0.2">
      <c r="A9164" s="3"/>
    </row>
    <row r="9165" spans="1:1" x14ac:dyDescent="0.2">
      <c r="A9165" s="3"/>
    </row>
    <row r="9166" spans="1:1" x14ac:dyDescent="0.2">
      <c r="A9166" s="3"/>
    </row>
    <row r="9167" spans="1:1" x14ac:dyDescent="0.2">
      <c r="A9167" s="3"/>
    </row>
    <row r="9168" spans="1:1" x14ac:dyDescent="0.2">
      <c r="A9168" s="3"/>
    </row>
    <row r="9169" spans="1:1" x14ac:dyDescent="0.2">
      <c r="A9169" s="3"/>
    </row>
    <row r="9170" spans="1:1" x14ac:dyDescent="0.2">
      <c r="A9170" s="3"/>
    </row>
    <row r="9171" spans="1:1" x14ac:dyDescent="0.2">
      <c r="A9171" s="3"/>
    </row>
    <row r="9172" spans="1:1" x14ac:dyDescent="0.2">
      <c r="A9172" s="3"/>
    </row>
    <row r="9173" spans="1:1" x14ac:dyDescent="0.2">
      <c r="A9173" s="3"/>
    </row>
    <row r="9174" spans="1:1" x14ac:dyDescent="0.2">
      <c r="A9174" s="3"/>
    </row>
    <row r="9175" spans="1:1" x14ac:dyDescent="0.2">
      <c r="A9175" s="3"/>
    </row>
    <row r="9176" spans="1:1" x14ac:dyDescent="0.2">
      <c r="A9176" s="3"/>
    </row>
    <row r="9177" spans="1:1" x14ac:dyDescent="0.2">
      <c r="A9177" s="3"/>
    </row>
    <row r="9178" spans="1:1" x14ac:dyDescent="0.2">
      <c r="A9178" s="3"/>
    </row>
    <row r="9179" spans="1:1" x14ac:dyDescent="0.2">
      <c r="A9179" s="3"/>
    </row>
    <row r="9180" spans="1:1" x14ac:dyDescent="0.2">
      <c r="A9180" s="3"/>
    </row>
    <row r="9181" spans="1:1" x14ac:dyDescent="0.2">
      <c r="A9181" s="3"/>
    </row>
    <row r="9182" spans="1:1" x14ac:dyDescent="0.2">
      <c r="A9182" s="3"/>
    </row>
    <row r="9183" spans="1:1" x14ac:dyDescent="0.2">
      <c r="A9183" s="3"/>
    </row>
    <row r="9184" spans="1:1" x14ac:dyDescent="0.2">
      <c r="A9184" s="3"/>
    </row>
    <row r="9185" spans="1:1" x14ac:dyDescent="0.2">
      <c r="A9185" s="3"/>
    </row>
    <row r="9186" spans="1:1" x14ac:dyDescent="0.2">
      <c r="A9186" s="3"/>
    </row>
    <row r="9187" spans="1:1" x14ac:dyDescent="0.2">
      <c r="A9187" s="3"/>
    </row>
    <row r="9188" spans="1:1" x14ac:dyDescent="0.2">
      <c r="A9188" s="3"/>
    </row>
    <row r="9189" spans="1:1" x14ac:dyDescent="0.2">
      <c r="A9189" s="3"/>
    </row>
    <row r="9190" spans="1:1" x14ac:dyDescent="0.2">
      <c r="A9190" s="3"/>
    </row>
    <row r="9191" spans="1:1" x14ac:dyDescent="0.2">
      <c r="A9191" s="3"/>
    </row>
    <row r="9192" spans="1:1" x14ac:dyDescent="0.2">
      <c r="A9192" s="3"/>
    </row>
    <row r="9193" spans="1:1" x14ac:dyDescent="0.2">
      <c r="A9193" s="3"/>
    </row>
    <row r="9194" spans="1:1" x14ac:dyDescent="0.2">
      <c r="A9194" s="3"/>
    </row>
    <row r="9195" spans="1:1" x14ac:dyDescent="0.2">
      <c r="A9195" s="3"/>
    </row>
    <row r="9196" spans="1:1" x14ac:dyDescent="0.2">
      <c r="A9196" s="3"/>
    </row>
    <row r="9197" spans="1:1" x14ac:dyDescent="0.2">
      <c r="A9197" s="3"/>
    </row>
    <row r="9198" spans="1:1" x14ac:dyDescent="0.2">
      <c r="A9198" s="3"/>
    </row>
    <row r="9199" spans="1:1" x14ac:dyDescent="0.2">
      <c r="A9199" s="3"/>
    </row>
    <row r="9200" spans="1:1" x14ac:dyDescent="0.2">
      <c r="A9200" s="3"/>
    </row>
    <row r="9201" spans="1:1" x14ac:dyDescent="0.2">
      <c r="A9201" s="3"/>
    </row>
    <row r="9202" spans="1:1" x14ac:dyDescent="0.2">
      <c r="A9202" s="3"/>
    </row>
    <row r="9203" spans="1:1" x14ac:dyDescent="0.2">
      <c r="A9203" s="3"/>
    </row>
    <row r="9204" spans="1:1" x14ac:dyDescent="0.2">
      <c r="A9204" s="3"/>
    </row>
    <row r="9205" spans="1:1" x14ac:dyDescent="0.2">
      <c r="A9205" s="3"/>
    </row>
    <row r="9206" spans="1:1" x14ac:dyDescent="0.2">
      <c r="A9206" s="3"/>
    </row>
    <row r="9207" spans="1:1" x14ac:dyDescent="0.2">
      <c r="A9207" s="3"/>
    </row>
    <row r="9208" spans="1:1" x14ac:dyDescent="0.2">
      <c r="A9208" s="3"/>
    </row>
    <row r="9209" spans="1:1" x14ac:dyDescent="0.2">
      <c r="A9209" s="3"/>
    </row>
    <row r="9210" spans="1:1" x14ac:dyDescent="0.2">
      <c r="A9210" s="3"/>
    </row>
    <row r="9211" spans="1:1" x14ac:dyDescent="0.2">
      <c r="A9211" s="3"/>
    </row>
    <row r="9212" spans="1:1" x14ac:dyDescent="0.2">
      <c r="A9212" s="3"/>
    </row>
    <row r="9213" spans="1:1" x14ac:dyDescent="0.2">
      <c r="A9213" s="3"/>
    </row>
    <row r="9214" spans="1:1" x14ac:dyDescent="0.2">
      <c r="A9214" s="3"/>
    </row>
    <row r="9215" spans="1:1" x14ac:dyDescent="0.2">
      <c r="A9215" s="3"/>
    </row>
    <row r="9216" spans="1:1" x14ac:dyDescent="0.2">
      <c r="A9216" s="3"/>
    </row>
    <row r="9217" spans="1:1" x14ac:dyDescent="0.2">
      <c r="A9217" s="3"/>
    </row>
    <row r="9218" spans="1:1" x14ac:dyDescent="0.2">
      <c r="A9218" s="3"/>
    </row>
    <row r="9219" spans="1:1" x14ac:dyDescent="0.2">
      <c r="A9219" s="3"/>
    </row>
    <row r="9220" spans="1:1" x14ac:dyDescent="0.2">
      <c r="A9220" s="3"/>
    </row>
    <row r="9221" spans="1:1" x14ac:dyDescent="0.2">
      <c r="A9221" s="3"/>
    </row>
    <row r="9222" spans="1:1" x14ac:dyDescent="0.2">
      <c r="A9222" s="3"/>
    </row>
    <row r="9223" spans="1:1" x14ac:dyDescent="0.2">
      <c r="A9223" s="3"/>
    </row>
    <row r="9224" spans="1:1" x14ac:dyDescent="0.2">
      <c r="A9224" s="3"/>
    </row>
    <row r="9225" spans="1:1" x14ac:dyDescent="0.2">
      <c r="A9225" s="3"/>
    </row>
    <row r="9226" spans="1:1" x14ac:dyDescent="0.2">
      <c r="A9226" s="3"/>
    </row>
    <row r="9227" spans="1:1" x14ac:dyDescent="0.2">
      <c r="A9227" s="3"/>
    </row>
    <row r="9228" spans="1:1" x14ac:dyDescent="0.2">
      <c r="A9228" s="3"/>
    </row>
    <row r="9229" spans="1:1" x14ac:dyDescent="0.2">
      <c r="A9229" s="3"/>
    </row>
    <row r="9230" spans="1:1" x14ac:dyDescent="0.2">
      <c r="A9230" s="3"/>
    </row>
    <row r="9231" spans="1:1" x14ac:dyDescent="0.2">
      <c r="A9231" s="3"/>
    </row>
    <row r="9232" spans="1:1" x14ac:dyDescent="0.2">
      <c r="A9232" s="3"/>
    </row>
    <row r="9233" spans="1:1" x14ac:dyDescent="0.2">
      <c r="A9233" s="3"/>
    </row>
    <row r="9234" spans="1:1" x14ac:dyDescent="0.2">
      <c r="A9234" s="3"/>
    </row>
    <row r="9235" spans="1:1" x14ac:dyDescent="0.2">
      <c r="A9235" s="3"/>
    </row>
    <row r="9236" spans="1:1" x14ac:dyDescent="0.2">
      <c r="A9236" s="3"/>
    </row>
    <row r="9237" spans="1:1" x14ac:dyDescent="0.2">
      <c r="A9237" s="3"/>
    </row>
    <row r="9238" spans="1:1" x14ac:dyDescent="0.2">
      <c r="A9238" s="3"/>
    </row>
    <row r="9239" spans="1:1" x14ac:dyDescent="0.2">
      <c r="A9239" s="3"/>
    </row>
    <row r="9240" spans="1:1" x14ac:dyDescent="0.2">
      <c r="A9240" s="3"/>
    </row>
    <row r="9241" spans="1:1" x14ac:dyDescent="0.2">
      <c r="A9241" s="3"/>
    </row>
    <row r="9242" spans="1:1" x14ac:dyDescent="0.2">
      <c r="A9242" s="3"/>
    </row>
    <row r="9243" spans="1:1" x14ac:dyDescent="0.2">
      <c r="A9243" s="3"/>
    </row>
    <row r="9244" spans="1:1" x14ac:dyDescent="0.2">
      <c r="A9244" s="3"/>
    </row>
    <row r="9245" spans="1:1" x14ac:dyDescent="0.2">
      <c r="A9245" s="3"/>
    </row>
    <row r="9246" spans="1:1" x14ac:dyDescent="0.2">
      <c r="A9246" s="3"/>
    </row>
    <row r="9247" spans="1:1" x14ac:dyDescent="0.2">
      <c r="A9247" s="3"/>
    </row>
    <row r="9248" spans="1:1" x14ac:dyDescent="0.2">
      <c r="A9248" s="3"/>
    </row>
    <row r="9249" spans="1:1" x14ac:dyDescent="0.2">
      <c r="A9249" s="3"/>
    </row>
    <row r="9250" spans="1:1" x14ac:dyDescent="0.2">
      <c r="A9250" s="3"/>
    </row>
    <row r="9251" spans="1:1" x14ac:dyDescent="0.2">
      <c r="A9251" s="3"/>
    </row>
    <row r="9252" spans="1:1" x14ac:dyDescent="0.2">
      <c r="A9252" s="3"/>
    </row>
    <row r="9253" spans="1:1" x14ac:dyDescent="0.2">
      <c r="A9253" s="3"/>
    </row>
    <row r="9254" spans="1:1" x14ac:dyDescent="0.2">
      <c r="A9254" s="3"/>
    </row>
    <row r="9255" spans="1:1" x14ac:dyDescent="0.2">
      <c r="A9255" s="3"/>
    </row>
    <row r="9256" spans="1:1" x14ac:dyDescent="0.2">
      <c r="A9256" s="3"/>
    </row>
    <row r="9257" spans="1:1" x14ac:dyDescent="0.2">
      <c r="A9257" s="3"/>
    </row>
    <row r="9258" spans="1:1" x14ac:dyDescent="0.2">
      <c r="A9258" s="3"/>
    </row>
    <row r="9259" spans="1:1" x14ac:dyDescent="0.2">
      <c r="A9259" s="3"/>
    </row>
    <row r="9260" spans="1:1" x14ac:dyDescent="0.2">
      <c r="A9260" s="3"/>
    </row>
    <row r="9261" spans="1:1" x14ac:dyDescent="0.2">
      <c r="A9261" s="3"/>
    </row>
    <row r="9262" spans="1:1" x14ac:dyDescent="0.2">
      <c r="A9262" s="3"/>
    </row>
    <row r="9263" spans="1:1" x14ac:dyDescent="0.2">
      <c r="A9263" s="3"/>
    </row>
    <row r="9264" spans="1:1" x14ac:dyDescent="0.2">
      <c r="A9264" s="3"/>
    </row>
    <row r="9265" spans="1:1" x14ac:dyDescent="0.2">
      <c r="A9265" s="3"/>
    </row>
    <row r="9266" spans="1:1" x14ac:dyDescent="0.2">
      <c r="A9266" s="3"/>
    </row>
    <row r="9267" spans="1:1" x14ac:dyDescent="0.2">
      <c r="A9267" s="3"/>
    </row>
    <row r="9268" spans="1:1" x14ac:dyDescent="0.2">
      <c r="A9268" s="3"/>
    </row>
    <row r="9269" spans="1:1" x14ac:dyDescent="0.2">
      <c r="A9269" s="3"/>
    </row>
    <row r="9270" spans="1:1" x14ac:dyDescent="0.2">
      <c r="A9270" s="3"/>
    </row>
    <row r="9271" spans="1:1" x14ac:dyDescent="0.2">
      <c r="A9271" s="3"/>
    </row>
    <row r="9272" spans="1:1" x14ac:dyDescent="0.2">
      <c r="A9272" s="3"/>
    </row>
    <row r="9273" spans="1:1" x14ac:dyDescent="0.2">
      <c r="A9273" s="3"/>
    </row>
    <row r="9274" spans="1:1" x14ac:dyDescent="0.2">
      <c r="A9274" s="3"/>
    </row>
    <row r="9275" spans="1:1" x14ac:dyDescent="0.2">
      <c r="A9275" s="3"/>
    </row>
    <row r="9276" spans="1:1" x14ac:dyDescent="0.2">
      <c r="A9276" s="3"/>
    </row>
    <row r="9277" spans="1:1" x14ac:dyDescent="0.2">
      <c r="A9277" s="3"/>
    </row>
    <row r="9278" spans="1:1" x14ac:dyDescent="0.2">
      <c r="A9278" s="3"/>
    </row>
    <row r="9279" spans="1:1" x14ac:dyDescent="0.2">
      <c r="A9279" s="3"/>
    </row>
    <row r="9280" spans="1:1" x14ac:dyDescent="0.2">
      <c r="A9280" s="3"/>
    </row>
    <row r="9281" spans="1:1" x14ac:dyDescent="0.2">
      <c r="A9281" s="3"/>
    </row>
    <row r="9282" spans="1:1" x14ac:dyDescent="0.2">
      <c r="A9282" s="3"/>
    </row>
    <row r="9283" spans="1:1" x14ac:dyDescent="0.2">
      <c r="A9283" s="3"/>
    </row>
    <row r="9284" spans="1:1" x14ac:dyDescent="0.2">
      <c r="A9284" s="3"/>
    </row>
    <row r="9285" spans="1:1" x14ac:dyDescent="0.2">
      <c r="A9285" s="3"/>
    </row>
    <row r="9286" spans="1:1" x14ac:dyDescent="0.2">
      <c r="A9286" s="3"/>
    </row>
    <row r="9287" spans="1:1" x14ac:dyDescent="0.2">
      <c r="A9287" s="3"/>
    </row>
    <row r="9288" spans="1:1" x14ac:dyDescent="0.2">
      <c r="A9288" s="3"/>
    </row>
    <row r="9289" spans="1:1" x14ac:dyDescent="0.2">
      <c r="A9289" s="3"/>
    </row>
    <row r="9290" spans="1:1" x14ac:dyDescent="0.2">
      <c r="A9290" s="3"/>
    </row>
    <row r="9291" spans="1:1" x14ac:dyDescent="0.2">
      <c r="A9291" s="3"/>
    </row>
    <row r="9292" spans="1:1" x14ac:dyDescent="0.2">
      <c r="A9292" s="3"/>
    </row>
    <row r="9293" spans="1:1" x14ac:dyDescent="0.2">
      <c r="A9293" s="3"/>
    </row>
    <row r="9294" spans="1:1" x14ac:dyDescent="0.2">
      <c r="A9294" s="3"/>
    </row>
    <row r="9295" spans="1:1" x14ac:dyDescent="0.2">
      <c r="A9295" s="3"/>
    </row>
    <row r="9296" spans="1:1" x14ac:dyDescent="0.2">
      <c r="A9296" s="3"/>
    </row>
    <row r="9297" spans="1:1" x14ac:dyDescent="0.2">
      <c r="A9297" s="3"/>
    </row>
    <row r="9298" spans="1:1" x14ac:dyDescent="0.2">
      <c r="A9298" s="3"/>
    </row>
    <row r="9299" spans="1:1" x14ac:dyDescent="0.2">
      <c r="A9299" s="3"/>
    </row>
    <row r="9300" spans="1:1" x14ac:dyDescent="0.2">
      <c r="A9300" s="3"/>
    </row>
    <row r="9301" spans="1:1" x14ac:dyDescent="0.2">
      <c r="A9301" s="3"/>
    </row>
    <row r="9302" spans="1:1" x14ac:dyDescent="0.2">
      <c r="A9302" s="3"/>
    </row>
    <row r="9303" spans="1:1" x14ac:dyDescent="0.2">
      <c r="A9303" s="3"/>
    </row>
    <row r="9304" spans="1:1" x14ac:dyDescent="0.2">
      <c r="A9304" s="3"/>
    </row>
    <row r="9305" spans="1:1" x14ac:dyDescent="0.2">
      <c r="A9305" s="3"/>
    </row>
    <row r="9306" spans="1:1" x14ac:dyDescent="0.2">
      <c r="A9306" s="3"/>
    </row>
    <row r="9307" spans="1:1" x14ac:dyDescent="0.2">
      <c r="A9307" s="3"/>
    </row>
    <row r="9308" spans="1:1" x14ac:dyDescent="0.2">
      <c r="A9308" s="3"/>
    </row>
    <row r="9309" spans="1:1" x14ac:dyDescent="0.2">
      <c r="A9309" s="3"/>
    </row>
    <row r="9310" spans="1:1" x14ac:dyDescent="0.2">
      <c r="A9310" s="3"/>
    </row>
    <row r="9311" spans="1:1" x14ac:dyDescent="0.2">
      <c r="A9311" s="3"/>
    </row>
    <row r="9312" spans="1:1" x14ac:dyDescent="0.2">
      <c r="A9312" s="3"/>
    </row>
    <row r="9313" spans="1:1" x14ac:dyDescent="0.2">
      <c r="A9313" s="3"/>
    </row>
    <row r="9314" spans="1:1" x14ac:dyDescent="0.2">
      <c r="A9314" s="3"/>
    </row>
    <row r="9315" spans="1:1" x14ac:dyDescent="0.2">
      <c r="A9315" s="3"/>
    </row>
    <row r="9316" spans="1:1" x14ac:dyDescent="0.2">
      <c r="A9316" s="3"/>
    </row>
    <row r="9317" spans="1:1" x14ac:dyDescent="0.2">
      <c r="A9317" s="3"/>
    </row>
    <row r="9318" spans="1:1" x14ac:dyDescent="0.2">
      <c r="A9318" s="3"/>
    </row>
    <row r="9319" spans="1:1" x14ac:dyDescent="0.2">
      <c r="A9319" s="3"/>
    </row>
    <row r="9320" spans="1:1" x14ac:dyDescent="0.2">
      <c r="A9320" s="3"/>
    </row>
    <row r="9321" spans="1:1" x14ac:dyDescent="0.2">
      <c r="A9321" s="3"/>
    </row>
    <row r="9322" spans="1:1" x14ac:dyDescent="0.2">
      <c r="A9322" s="3"/>
    </row>
    <row r="9323" spans="1:1" x14ac:dyDescent="0.2">
      <c r="A9323" s="3"/>
    </row>
    <row r="9324" spans="1:1" x14ac:dyDescent="0.2">
      <c r="A9324" s="3"/>
    </row>
    <row r="9325" spans="1:1" x14ac:dyDescent="0.2">
      <c r="A9325" s="3"/>
    </row>
    <row r="9326" spans="1:1" x14ac:dyDescent="0.2">
      <c r="A9326" s="3"/>
    </row>
    <row r="9327" spans="1:1" x14ac:dyDescent="0.2">
      <c r="A9327" s="3"/>
    </row>
    <row r="9328" spans="1:1" x14ac:dyDescent="0.2">
      <c r="A9328" s="3"/>
    </row>
    <row r="9329" spans="1:1" x14ac:dyDescent="0.2">
      <c r="A9329" s="3"/>
    </row>
    <row r="9330" spans="1:1" x14ac:dyDescent="0.2">
      <c r="A9330" s="3"/>
    </row>
    <row r="9331" spans="1:1" x14ac:dyDescent="0.2">
      <c r="A9331" s="3"/>
    </row>
    <row r="9332" spans="1:1" x14ac:dyDescent="0.2">
      <c r="A9332" s="3"/>
    </row>
    <row r="9333" spans="1:1" x14ac:dyDescent="0.2">
      <c r="A9333" s="3"/>
    </row>
    <row r="9334" spans="1:1" x14ac:dyDescent="0.2">
      <c r="A9334" s="3"/>
    </row>
    <row r="9335" spans="1:1" x14ac:dyDescent="0.2">
      <c r="A9335" s="3"/>
    </row>
    <row r="9336" spans="1:1" x14ac:dyDescent="0.2">
      <c r="A9336" s="3"/>
    </row>
    <row r="9337" spans="1:1" x14ac:dyDescent="0.2">
      <c r="A9337" s="3"/>
    </row>
    <row r="9338" spans="1:1" x14ac:dyDescent="0.2">
      <c r="A9338" s="3"/>
    </row>
    <row r="9339" spans="1:1" x14ac:dyDescent="0.2">
      <c r="A9339" s="3"/>
    </row>
    <row r="9340" spans="1:1" x14ac:dyDescent="0.2">
      <c r="A9340" s="3"/>
    </row>
    <row r="9341" spans="1:1" x14ac:dyDescent="0.2">
      <c r="A9341" s="3"/>
    </row>
    <row r="9342" spans="1:1" x14ac:dyDescent="0.2">
      <c r="A9342" s="3"/>
    </row>
    <row r="9343" spans="1:1" x14ac:dyDescent="0.2">
      <c r="A9343" s="3"/>
    </row>
    <row r="9344" spans="1:1" x14ac:dyDescent="0.2">
      <c r="A9344" s="3"/>
    </row>
    <row r="9345" spans="1:1" x14ac:dyDescent="0.2">
      <c r="A9345" s="3"/>
    </row>
    <row r="9346" spans="1:1" x14ac:dyDescent="0.2">
      <c r="A9346" s="3"/>
    </row>
    <row r="9347" spans="1:1" x14ac:dyDescent="0.2">
      <c r="A9347" s="3"/>
    </row>
    <row r="9348" spans="1:1" x14ac:dyDescent="0.2">
      <c r="A9348" s="3"/>
    </row>
    <row r="9349" spans="1:1" x14ac:dyDescent="0.2">
      <c r="A9349" s="3"/>
    </row>
    <row r="9350" spans="1:1" x14ac:dyDescent="0.2">
      <c r="A9350" s="3"/>
    </row>
    <row r="9351" spans="1:1" x14ac:dyDescent="0.2">
      <c r="A9351" s="3"/>
    </row>
    <row r="9352" spans="1:1" x14ac:dyDescent="0.2">
      <c r="A9352" s="3"/>
    </row>
    <row r="9353" spans="1:1" x14ac:dyDescent="0.2">
      <c r="A9353" s="3"/>
    </row>
    <row r="9354" spans="1:1" x14ac:dyDescent="0.2">
      <c r="A9354" s="3"/>
    </row>
    <row r="9355" spans="1:1" x14ac:dyDescent="0.2">
      <c r="A9355" s="3"/>
    </row>
    <row r="9356" spans="1:1" x14ac:dyDescent="0.2">
      <c r="A9356" s="3"/>
    </row>
    <row r="9357" spans="1:1" x14ac:dyDescent="0.2">
      <c r="A9357" s="3"/>
    </row>
    <row r="9358" spans="1:1" x14ac:dyDescent="0.2">
      <c r="A9358" s="3"/>
    </row>
    <row r="9359" spans="1:1" x14ac:dyDescent="0.2">
      <c r="A9359" s="3"/>
    </row>
    <row r="9360" spans="1:1" x14ac:dyDescent="0.2">
      <c r="A9360" s="3"/>
    </row>
    <row r="9361" spans="1:1" x14ac:dyDescent="0.2">
      <c r="A9361" s="3"/>
    </row>
    <row r="9362" spans="1:1" x14ac:dyDescent="0.2">
      <c r="A9362" s="3"/>
    </row>
    <row r="9363" spans="1:1" x14ac:dyDescent="0.2">
      <c r="A9363" s="3"/>
    </row>
    <row r="9364" spans="1:1" x14ac:dyDescent="0.2">
      <c r="A9364" s="3"/>
    </row>
    <row r="9365" spans="1:1" x14ac:dyDescent="0.2">
      <c r="A9365" s="3"/>
    </row>
    <row r="9366" spans="1:1" x14ac:dyDescent="0.2">
      <c r="A9366" s="3"/>
    </row>
    <row r="9367" spans="1:1" x14ac:dyDescent="0.2">
      <c r="A9367" s="3"/>
    </row>
    <row r="9368" spans="1:1" x14ac:dyDescent="0.2">
      <c r="A9368" s="3"/>
    </row>
    <row r="9369" spans="1:1" x14ac:dyDescent="0.2">
      <c r="A9369" s="3"/>
    </row>
    <row r="9370" spans="1:1" x14ac:dyDescent="0.2">
      <c r="A9370" s="3"/>
    </row>
    <row r="9371" spans="1:1" x14ac:dyDescent="0.2">
      <c r="A9371" s="3"/>
    </row>
    <row r="9372" spans="1:1" x14ac:dyDescent="0.2">
      <c r="A9372" s="3"/>
    </row>
    <row r="9373" spans="1:1" x14ac:dyDescent="0.2">
      <c r="A9373" s="3"/>
    </row>
    <row r="9374" spans="1:1" x14ac:dyDescent="0.2">
      <c r="A9374" s="3"/>
    </row>
    <row r="9375" spans="1:1" x14ac:dyDescent="0.2">
      <c r="A9375" s="3"/>
    </row>
    <row r="9376" spans="1:1" x14ac:dyDescent="0.2">
      <c r="A9376" s="3"/>
    </row>
    <row r="9377" spans="1:1" x14ac:dyDescent="0.2">
      <c r="A9377" s="3"/>
    </row>
    <row r="9378" spans="1:1" x14ac:dyDescent="0.2">
      <c r="A9378" s="3"/>
    </row>
    <row r="9379" spans="1:1" x14ac:dyDescent="0.2">
      <c r="A9379" s="3"/>
    </row>
    <row r="9380" spans="1:1" x14ac:dyDescent="0.2">
      <c r="A9380" s="3"/>
    </row>
    <row r="9381" spans="1:1" x14ac:dyDescent="0.2">
      <c r="A9381" s="3"/>
    </row>
    <row r="9382" spans="1:1" x14ac:dyDescent="0.2">
      <c r="A9382" s="3"/>
    </row>
    <row r="9383" spans="1:1" x14ac:dyDescent="0.2">
      <c r="A9383" s="3"/>
    </row>
    <row r="9384" spans="1:1" x14ac:dyDescent="0.2">
      <c r="A9384" s="3"/>
    </row>
    <row r="9385" spans="1:1" x14ac:dyDescent="0.2">
      <c r="A9385" s="3"/>
    </row>
    <row r="9386" spans="1:1" x14ac:dyDescent="0.2">
      <c r="A9386" s="3"/>
    </row>
    <row r="9387" spans="1:1" x14ac:dyDescent="0.2">
      <c r="A9387" s="3"/>
    </row>
    <row r="9388" spans="1:1" x14ac:dyDescent="0.2">
      <c r="A9388" s="3"/>
    </row>
    <row r="9389" spans="1:1" x14ac:dyDescent="0.2">
      <c r="A9389" s="3"/>
    </row>
    <row r="9390" spans="1:1" x14ac:dyDescent="0.2">
      <c r="A9390" s="3"/>
    </row>
    <row r="9391" spans="1:1" x14ac:dyDescent="0.2">
      <c r="A9391" s="3"/>
    </row>
    <row r="9392" spans="1:1" x14ac:dyDescent="0.2">
      <c r="A9392" s="3"/>
    </row>
    <row r="9393" spans="1:1" x14ac:dyDescent="0.2">
      <c r="A9393" s="3"/>
    </row>
    <row r="9394" spans="1:1" x14ac:dyDescent="0.2">
      <c r="A9394" s="3"/>
    </row>
    <row r="9395" spans="1:1" x14ac:dyDescent="0.2">
      <c r="A9395" s="3"/>
    </row>
    <row r="9396" spans="1:1" x14ac:dyDescent="0.2">
      <c r="A9396" s="3"/>
    </row>
    <row r="9397" spans="1:1" x14ac:dyDescent="0.2">
      <c r="A9397" s="3"/>
    </row>
    <row r="9398" spans="1:1" x14ac:dyDescent="0.2">
      <c r="A9398" s="3"/>
    </row>
    <row r="9399" spans="1:1" x14ac:dyDescent="0.2">
      <c r="A9399" s="3"/>
    </row>
    <row r="9400" spans="1:1" x14ac:dyDescent="0.2">
      <c r="A9400" s="3"/>
    </row>
    <row r="9401" spans="1:1" x14ac:dyDescent="0.2">
      <c r="A9401" s="3"/>
    </row>
    <row r="9402" spans="1:1" x14ac:dyDescent="0.2">
      <c r="A9402" s="3"/>
    </row>
    <row r="9403" spans="1:1" x14ac:dyDescent="0.2">
      <c r="A9403" s="3"/>
    </row>
    <row r="9404" spans="1:1" x14ac:dyDescent="0.2">
      <c r="A9404" s="3"/>
    </row>
    <row r="9405" spans="1:1" x14ac:dyDescent="0.2">
      <c r="A9405" s="3"/>
    </row>
    <row r="9406" spans="1:1" x14ac:dyDescent="0.2">
      <c r="A9406" s="3"/>
    </row>
    <row r="9407" spans="1:1" x14ac:dyDescent="0.2">
      <c r="A9407" s="3"/>
    </row>
    <row r="9408" spans="1:1" x14ac:dyDescent="0.2">
      <c r="A9408" s="3"/>
    </row>
    <row r="9409" spans="1:1" x14ac:dyDescent="0.2">
      <c r="A9409" s="3"/>
    </row>
    <row r="9410" spans="1:1" x14ac:dyDescent="0.2">
      <c r="A9410" s="3"/>
    </row>
    <row r="9411" spans="1:1" x14ac:dyDescent="0.2">
      <c r="A9411" s="3"/>
    </row>
    <row r="9412" spans="1:1" x14ac:dyDescent="0.2">
      <c r="A9412" s="3"/>
    </row>
    <row r="9413" spans="1:1" x14ac:dyDescent="0.2">
      <c r="A9413" s="3"/>
    </row>
    <row r="9414" spans="1:1" x14ac:dyDescent="0.2">
      <c r="A9414" s="3"/>
    </row>
    <row r="9415" spans="1:1" x14ac:dyDescent="0.2">
      <c r="A9415" s="3"/>
    </row>
    <row r="9416" spans="1:1" x14ac:dyDescent="0.2">
      <c r="A9416" s="3"/>
    </row>
    <row r="9417" spans="1:1" x14ac:dyDescent="0.2">
      <c r="A9417" s="3"/>
    </row>
    <row r="9418" spans="1:1" x14ac:dyDescent="0.2">
      <c r="A9418" s="3"/>
    </row>
    <row r="9419" spans="1:1" x14ac:dyDescent="0.2">
      <c r="A9419" s="3"/>
    </row>
    <row r="9420" spans="1:1" x14ac:dyDescent="0.2">
      <c r="A9420" s="3"/>
    </row>
    <row r="9421" spans="1:1" x14ac:dyDescent="0.2">
      <c r="A9421" s="3"/>
    </row>
    <row r="9422" spans="1:1" x14ac:dyDescent="0.2">
      <c r="A9422" s="3"/>
    </row>
    <row r="9423" spans="1:1" x14ac:dyDescent="0.2">
      <c r="A9423" s="3"/>
    </row>
    <row r="9424" spans="1:1" x14ac:dyDescent="0.2">
      <c r="A9424" s="3"/>
    </row>
    <row r="9425" spans="1:1" x14ac:dyDescent="0.2">
      <c r="A9425" s="3"/>
    </row>
    <row r="9426" spans="1:1" x14ac:dyDescent="0.2">
      <c r="A9426" s="3"/>
    </row>
    <row r="9427" spans="1:1" x14ac:dyDescent="0.2">
      <c r="A9427" s="3"/>
    </row>
    <row r="9428" spans="1:1" x14ac:dyDescent="0.2">
      <c r="A9428" s="3"/>
    </row>
    <row r="9429" spans="1:1" x14ac:dyDescent="0.2">
      <c r="A9429" s="3"/>
    </row>
    <row r="9430" spans="1:1" x14ac:dyDescent="0.2">
      <c r="A9430" s="3"/>
    </row>
    <row r="9431" spans="1:1" x14ac:dyDescent="0.2">
      <c r="A9431" s="3"/>
    </row>
    <row r="9432" spans="1:1" x14ac:dyDescent="0.2">
      <c r="A9432" s="3"/>
    </row>
    <row r="9433" spans="1:1" x14ac:dyDescent="0.2">
      <c r="A9433" s="3"/>
    </row>
    <row r="9434" spans="1:1" x14ac:dyDescent="0.2">
      <c r="A9434" s="3"/>
    </row>
    <row r="9435" spans="1:1" x14ac:dyDescent="0.2">
      <c r="A9435" s="3"/>
    </row>
    <row r="9436" spans="1:1" x14ac:dyDescent="0.2">
      <c r="A9436" s="3"/>
    </row>
    <row r="9437" spans="1:1" x14ac:dyDescent="0.2">
      <c r="A9437" s="3"/>
    </row>
    <row r="9438" spans="1:1" x14ac:dyDescent="0.2">
      <c r="A9438" s="3"/>
    </row>
    <row r="9439" spans="1:1" x14ac:dyDescent="0.2">
      <c r="A9439" s="3"/>
    </row>
    <row r="9440" spans="1:1" x14ac:dyDescent="0.2">
      <c r="A9440" s="3"/>
    </row>
    <row r="9441" spans="1:1" x14ac:dyDescent="0.2">
      <c r="A9441" s="3"/>
    </row>
    <row r="9442" spans="1:1" x14ac:dyDescent="0.2">
      <c r="A9442" s="3"/>
    </row>
    <row r="9443" spans="1:1" x14ac:dyDescent="0.2">
      <c r="A9443" s="3"/>
    </row>
    <row r="9444" spans="1:1" x14ac:dyDescent="0.2">
      <c r="A9444" s="3"/>
    </row>
    <row r="9445" spans="1:1" x14ac:dyDescent="0.2">
      <c r="A9445" s="3"/>
    </row>
    <row r="9446" spans="1:1" x14ac:dyDescent="0.2">
      <c r="A9446" s="3"/>
    </row>
    <row r="9447" spans="1:1" x14ac:dyDescent="0.2">
      <c r="A9447" s="3"/>
    </row>
    <row r="9448" spans="1:1" x14ac:dyDescent="0.2">
      <c r="A9448" s="3"/>
    </row>
    <row r="9449" spans="1:1" x14ac:dyDescent="0.2">
      <c r="A9449" s="3"/>
    </row>
    <row r="9450" spans="1:1" x14ac:dyDescent="0.2">
      <c r="A9450" s="3"/>
    </row>
    <row r="9451" spans="1:1" x14ac:dyDescent="0.2">
      <c r="A9451" s="3"/>
    </row>
    <row r="9452" spans="1:1" x14ac:dyDescent="0.2">
      <c r="A9452" s="3"/>
    </row>
    <row r="9453" spans="1:1" x14ac:dyDescent="0.2">
      <c r="A9453" s="3"/>
    </row>
    <row r="9454" spans="1:1" x14ac:dyDescent="0.2">
      <c r="A9454" s="3"/>
    </row>
    <row r="9455" spans="1:1" x14ac:dyDescent="0.2">
      <c r="A9455" s="3"/>
    </row>
    <row r="9456" spans="1:1" x14ac:dyDescent="0.2">
      <c r="A9456" s="3"/>
    </row>
    <row r="9457" spans="1:1" x14ac:dyDescent="0.2">
      <c r="A9457" s="3"/>
    </row>
    <row r="9458" spans="1:1" x14ac:dyDescent="0.2">
      <c r="A9458" s="3"/>
    </row>
    <row r="9459" spans="1:1" x14ac:dyDescent="0.2">
      <c r="A9459" s="3"/>
    </row>
    <row r="9460" spans="1:1" x14ac:dyDescent="0.2">
      <c r="A9460" s="3"/>
    </row>
    <row r="9461" spans="1:1" x14ac:dyDescent="0.2">
      <c r="A9461" s="3"/>
    </row>
    <row r="9462" spans="1:1" x14ac:dyDescent="0.2">
      <c r="A9462" s="3"/>
    </row>
    <row r="9463" spans="1:1" x14ac:dyDescent="0.2">
      <c r="A9463" s="3"/>
    </row>
    <row r="9464" spans="1:1" x14ac:dyDescent="0.2">
      <c r="A9464" s="3"/>
    </row>
    <row r="9465" spans="1:1" x14ac:dyDescent="0.2">
      <c r="A9465" s="3"/>
    </row>
    <row r="9466" spans="1:1" x14ac:dyDescent="0.2">
      <c r="A9466" s="3"/>
    </row>
    <row r="9467" spans="1:1" x14ac:dyDescent="0.2">
      <c r="A9467" s="3"/>
    </row>
    <row r="9468" spans="1:1" x14ac:dyDescent="0.2">
      <c r="A9468" s="3"/>
    </row>
    <row r="9469" spans="1:1" x14ac:dyDescent="0.2">
      <c r="A9469" s="3"/>
    </row>
    <row r="9470" spans="1:1" x14ac:dyDescent="0.2">
      <c r="A9470" s="3"/>
    </row>
    <row r="9471" spans="1:1" x14ac:dyDescent="0.2">
      <c r="A9471" s="3"/>
    </row>
    <row r="9472" spans="1:1" x14ac:dyDescent="0.2">
      <c r="A9472" s="3"/>
    </row>
    <row r="9473" spans="1:1" x14ac:dyDescent="0.2">
      <c r="A9473" s="3"/>
    </row>
    <row r="9474" spans="1:1" x14ac:dyDescent="0.2">
      <c r="A9474" s="3"/>
    </row>
    <row r="9475" spans="1:1" x14ac:dyDescent="0.2">
      <c r="A9475" s="3"/>
    </row>
    <row r="9476" spans="1:1" x14ac:dyDescent="0.2">
      <c r="A9476" s="3"/>
    </row>
    <row r="9477" spans="1:1" x14ac:dyDescent="0.2">
      <c r="A9477" s="3"/>
    </row>
    <row r="9478" spans="1:1" x14ac:dyDescent="0.2">
      <c r="A9478" s="3"/>
    </row>
    <row r="9479" spans="1:1" x14ac:dyDescent="0.2">
      <c r="A9479" s="3"/>
    </row>
    <row r="9480" spans="1:1" x14ac:dyDescent="0.2">
      <c r="A9480" s="3"/>
    </row>
    <row r="9481" spans="1:1" x14ac:dyDescent="0.2">
      <c r="A9481" s="3"/>
    </row>
    <row r="9482" spans="1:1" x14ac:dyDescent="0.2">
      <c r="A9482" s="3"/>
    </row>
    <row r="9483" spans="1:1" x14ac:dyDescent="0.2">
      <c r="A9483" s="3"/>
    </row>
    <row r="9484" spans="1:1" x14ac:dyDescent="0.2">
      <c r="A9484" s="3"/>
    </row>
    <row r="9485" spans="1:1" x14ac:dyDescent="0.2">
      <c r="A9485" s="3"/>
    </row>
    <row r="9486" spans="1:1" x14ac:dyDescent="0.2">
      <c r="A9486" s="3"/>
    </row>
    <row r="9487" spans="1:1" x14ac:dyDescent="0.2">
      <c r="A9487" s="3"/>
    </row>
    <row r="9488" spans="1:1" x14ac:dyDescent="0.2">
      <c r="A9488" s="3"/>
    </row>
    <row r="9489" spans="1:1" x14ac:dyDescent="0.2">
      <c r="A9489" s="3"/>
    </row>
    <row r="9490" spans="1:1" x14ac:dyDescent="0.2">
      <c r="A9490" s="3"/>
    </row>
    <row r="9491" spans="1:1" x14ac:dyDescent="0.2">
      <c r="A9491" s="3"/>
    </row>
    <row r="9492" spans="1:1" x14ac:dyDescent="0.2">
      <c r="A9492" s="3"/>
    </row>
    <row r="9493" spans="1:1" x14ac:dyDescent="0.2">
      <c r="A9493" s="3"/>
    </row>
    <row r="9494" spans="1:1" x14ac:dyDescent="0.2">
      <c r="A9494" s="3"/>
    </row>
    <row r="9495" spans="1:1" x14ac:dyDescent="0.2">
      <c r="A9495" s="3"/>
    </row>
    <row r="9496" spans="1:1" x14ac:dyDescent="0.2">
      <c r="A9496" s="3"/>
    </row>
    <row r="9497" spans="1:1" x14ac:dyDescent="0.2">
      <c r="A9497" s="3"/>
    </row>
    <row r="9498" spans="1:1" x14ac:dyDescent="0.2">
      <c r="A9498" s="3"/>
    </row>
    <row r="9499" spans="1:1" x14ac:dyDescent="0.2">
      <c r="A9499" s="3"/>
    </row>
    <row r="9500" spans="1:1" x14ac:dyDescent="0.2">
      <c r="A9500" s="3"/>
    </row>
    <row r="9501" spans="1:1" x14ac:dyDescent="0.2">
      <c r="A9501" s="3"/>
    </row>
    <row r="9502" spans="1:1" x14ac:dyDescent="0.2">
      <c r="A9502" s="3"/>
    </row>
    <row r="9503" spans="1:1" x14ac:dyDescent="0.2">
      <c r="A9503" s="3"/>
    </row>
    <row r="9504" spans="1:1" x14ac:dyDescent="0.2">
      <c r="A9504" s="3"/>
    </row>
    <row r="9505" spans="1:1" x14ac:dyDescent="0.2">
      <c r="A9505" s="3"/>
    </row>
    <row r="9506" spans="1:1" x14ac:dyDescent="0.2">
      <c r="A9506" s="3"/>
    </row>
    <row r="9507" spans="1:1" x14ac:dyDescent="0.2">
      <c r="A9507" s="3"/>
    </row>
    <row r="9508" spans="1:1" x14ac:dyDescent="0.2">
      <c r="A9508" s="3"/>
    </row>
    <row r="9509" spans="1:1" x14ac:dyDescent="0.2">
      <c r="A9509" s="3"/>
    </row>
    <row r="9510" spans="1:1" x14ac:dyDescent="0.2">
      <c r="A9510" s="3"/>
    </row>
    <row r="9511" spans="1:1" x14ac:dyDescent="0.2">
      <c r="A9511" s="3"/>
    </row>
    <row r="9512" spans="1:1" x14ac:dyDescent="0.2">
      <c r="A9512" s="3"/>
    </row>
    <row r="9513" spans="1:1" x14ac:dyDescent="0.2">
      <c r="A9513" s="3"/>
    </row>
    <row r="9514" spans="1:1" x14ac:dyDescent="0.2">
      <c r="A9514" s="3"/>
    </row>
    <row r="9515" spans="1:1" x14ac:dyDescent="0.2">
      <c r="A9515" s="3"/>
    </row>
    <row r="9516" spans="1:1" x14ac:dyDescent="0.2">
      <c r="A9516" s="3"/>
    </row>
    <row r="9517" spans="1:1" x14ac:dyDescent="0.2">
      <c r="A9517" s="3"/>
    </row>
    <row r="9518" spans="1:1" x14ac:dyDescent="0.2">
      <c r="A9518" s="3"/>
    </row>
    <row r="9519" spans="1:1" x14ac:dyDescent="0.2">
      <c r="A9519" s="3"/>
    </row>
    <row r="9520" spans="1:1" x14ac:dyDescent="0.2">
      <c r="A9520" s="3"/>
    </row>
    <row r="9521" spans="1:1" x14ac:dyDescent="0.2">
      <c r="A9521" s="3"/>
    </row>
    <row r="9522" spans="1:1" x14ac:dyDescent="0.2">
      <c r="A9522" s="3"/>
    </row>
    <row r="9523" spans="1:1" x14ac:dyDescent="0.2">
      <c r="A9523" s="3"/>
    </row>
    <row r="9524" spans="1:1" x14ac:dyDescent="0.2">
      <c r="A9524" s="3"/>
    </row>
    <row r="9525" spans="1:1" x14ac:dyDescent="0.2">
      <c r="A9525" s="3"/>
    </row>
    <row r="9526" spans="1:1" x14ac:dyDescent="0.2">
      <c r="A9526" s="3"/>
    </row>
    <row r="9527" spans="1:1" x14ac:dyDescent="0.2">
      <c r="A9527" s="3"/>
    </row>
    <row r="9528" spans="1:1" x14ac:dyDescent="0.2">
      <c r="A9528" s="3"/>
    </row>
    <row r="9529" spans="1:1" x14ac:dyDescent="0.2">
      <c r="A9529" s="3"/>
    </row>
    <row r="9530" spans="1:1" x14ac:dyDescent="0.2">
      <c r="A9530" s="3"/>
    </row>
    <row r="9531" spans="1:1" x14ac:dyDescent="0.2">
      <c r="A9531" s="3"/>
    </row>
    <row r="9532" spans="1:1" x14ac:dyDescent="0.2">
      <c r="A9532" s="3"/>
    </row>
    <row r="9533" spans="1:1" x14ac:dyDescent="0.2">
      <c r="A9533" s="3"/>
    </row>
    <row r="9534" spans="1:1" x14ac:dyDescent="0.2">
      <c r="A9534" s="3"/>
    </row>
    <row r="9535" spans="1:1" x14ac:dyDescent="0.2">
      <c r="A9535" s="3"/>
    </row>
    <row r="9536" spans="1:1" x14ac:dyDescent="0.2">
      <c r="A9536" s="3"/>
    </row>
    <row r="9537" spans="1:1" x14ac:dyDescent="0.2">
      <c r="A9537" s="3"/>
    </row>
    <row r="9538" spans="1:1" x14ac:dyDescent="0.2">
      <c r="A9538" s="3"/>
    </row>
    <row r="9539" spans="1:1" x14ac:dyDescent="0.2">
      <c r="A9539" s="3"/>
    </row>
    <row r="9540" spans="1:1" x14ac:dyDescent="0.2">
      <c r="A9540" s="3"/>
    </row>
    <row r="9541" spans="1:1" x14ac:dyDescent="0.2">
      <c r="A9541" s="3"/>
    </row>
    <row r="9542" spans="1:1" x14ac:dyDescent="0.2">
      <c r="A9542" s="3"/>
    </row>
    <row r="9543" spans="1:1" x14ac:dyDescent="0.2">
      <c r="A9543" s="3"/>
    </row>
    <row r="9544" spans="1:1" x14ac:dyDescent="0.2">
      <c r="A9544" s="3"/>
    </row>
    <row r="9545" spans="1:1" x14ac:dyDescent="0.2">
      <c r="A9545" s="3"/>
    </row>
    <row r="9546" spans="1:1" x14ac:dyDescent="0.2">
      <c r="A9546" s="3"/>
    </row>
    <row r="9547" spans="1:1" x14ac:dyDescent="0.2">
      <c r="A9547" s="3"/>
    </row>
    <row r="9548" spans="1:1" x14ac:dyDescent="0.2">
      <c r="A9548" s="3"/>
    </row>
    <row r="9549" spans="1:1" x14ac:dyDescent="0.2">
      <c r="A9549" s="3"/>
    </row>
    <row r="9550" spans="1:1" x14ac:dyDescent="0.2">
      <c r="A9550" s="3"/>
    </row>
    <row r="9551" spans="1:1" x14ac:dyDescent="0.2">
      <c r="A9551" s="3"/>
    </row>
    <row r="9552" spans="1:1" x14ac:dyDescent="0.2">
      <c r="A9552" s="3"/>
    </row>
    <row r="9553" spans="1:1" x14ac:dyDescent="0.2">
      <c r="A9553" s="3"/>
    </row>
    <row r="9554" spans="1:1" x14ac:dyDescent="0.2">
      <c r="A9554" s="3"/>
    </row>
    <row r="9555" spans="1:1" x14ac:dyDescent="0.2">
      <c r="A9555" s="3"/>
    </row>
    <row r="9556" spans="1:1" x14ac:dyDescent="0.2">
      <c r="A9556" s="3"/>
    </row>
    <row r="9557" spans="1:1" x14ac:dyDescent="0.2">
      <c r="A9557" s="3"/>
    </row>
    <row r="9558" spans="1:1" x14ac:dyDescent="0.2">
      <c r="A9558" s="3"/>
    </row>
    <row r="9559" spans="1:1" x14ac:dyDescent="0.2">
      <c r="A9559" s="3"/>
    </row>
    <row r="9560" spans="1:1" x14ac:dyDescent="0.2">
      <c r="A9560" s="3"/>
    </row>
    <row r="9561" spans="1:1" x14ac:dyDescent="0.2">
      <c r="A9561" s="3"/>
    </row>
    <row r="9562" spans="1:1" x14ac:dyDescent="0.2">
      <c r="A9562" s="3"/>
    </row>
    <row r="9563" spans="1:1" x14ac:dyDescent="0.2">
      <c r="A9563" s="3"/>
    </row>
    <row r="9564" spans="1:1" x14ac:dyDescent="0.2">
      <c r="A9564" s="3"/>
    </row>
    <row r="9565" spans="1:1" x14ac:dyDescent="0.2">
      <c r="A9565" s="3"/>
    </row>
    <row r="9566" spans="1:1" x14ac:dyDescent="0.2">
      <c r="A9566" s="3"/>
    </row>
    <row r="9567" spans="1:1" x14ac:dyDescent="0.2">
      <c r="A9567" s="3"/>
    </row>
    <row r="9568" spans="1:1" x14ac:dyDescent="0.2">
      <c r="A9568" s="3"/>
    </row>
    <row r="9569" spans="1:1" x14ac:dyDescent="0.2">
      <c r="A9569" s="3"/>
    </row>
    <row r="9570" spans="1:1" x14ac:dyDescent="0.2">
      <c r="A9570" s="3"/>
    </row>
    <row r="9571" spans="1:1" x14ac:dyDescent="0.2">
      <c r="A9571" s="3"/>
    </row>
    <row r="9572" spans="1:1" x14ac:dyDescent="0.2">
      <c r="A9572" s="3"/>
    </row>
    <row r="9573" spans="1:1" x14ac:dyDescent="0.2">
      <c r="A9573" s="3"/>
    </row>
    <row r="9574" spans="1:1" x14ac:dyDescent="0.2">
      <c r="A9574" s="3"/>
    </row>
    <row r="9575" spans="1:1" x14ac:dyDescent="0.2">
      <c r="A9575" s="3"/>
    </row>
    <row r="9576" spans="1:1" x14ac:dyDescent="0.2">
      <c r="A9576" s="3"/>
    </row>
    <row r="9577" spans="1:1" x14ac:dyDescent="0.2">
      <c r="A9577" s="3"/>
    </row>
    <row r="9578" spans="1:1" x14ac:dyDescent="0.2">
      <c r="A9578" s="3"/>
    </row>
    <row r="9579" spans="1:1" x14ac:dyDescent="0.2">
      <c r="A9579" s="3"/>
    </row>
    <row r="9580" spans="1:1" x14ac:dyDescent="0.2">
      <c r="A9580" s="3"/>
    </row>
    <row r="9581" spans="1:1" x14ac:dyDescent="0.2">
      <c r="A9581" s="3"/>
    </row>
    <row r="9582" spans="1:1" x14ac:dyDescent="0.2">
      <c r="A9582" s="3"/>
    </row>
    <row r="9583" spans="1:1" x14ac:dyDescent="0.2">
      <c r="A9583" s="3"/>
    </row>
    <row r="9584" spans="1:1" x14ac:dyDescent="0.2">
      <c r="A9584" s="3"/>
    </row>
    <row r="9585" spans="1:1" x14ac:dyDescent="0.2">
      <c r="A9585" s="3"/>
    </row>
    <row r="9586" spans="1:1" x14ac:dyDescent="0.2">
      <c r="A9586" s="3"/>
    </row>
    <row r="9587" spans="1:1" x14ac:dyDescent="0.2">
      <c r="A9587" s="3"/>
    </row>
    <row r="9588" spans="1:1" x14ac:dyDescent="0.2">
      <c r="A9588" s="3"/>
    </row>
    <row r="9589" spans="1:1" x14ac:dyDescent="0.2">
      <c r="A9589" s="3"/>
    </row>
    <row r="9590" spans="1:1" x14ac:dyDescent="0.2">
      <c r="A9590" s="3"/>
    </row>
    <row r="9591" spans="1:1" x14ac:dyDescent="0.2">
      <c r="A9591" s="3"/>
    </row>
    <row r="9592" spans="1:1" x14ac:dyDescent="0.2">
      <c r="A9592" s="3"/>
    </row>
    <row r="9593" spans="1:1" x14ac:dyDescent="0.2">
      <c r="A9593" s="3"/>
    </row>
    <row r="9594" spans="1:1" x14ac:dyDescent="0.2">
      <c r="A9594" s="3"/>
    </row>
    <row r="9595" spans="1:1" x14ac:dyDescent="0.2">
      <c r="A9595" s="3"/>
    </row>
    <row r="9596" spans="1:1" x14ac:dyDescent="0.2">
      <c r="A9596" s="3"/>
    </row>
    <row r="9597" spans="1:1" x14ac:dyDescent="0.2">
      <c r="A9597" s="3"/>
    </row>
    <row r="9598" spans="1:1" x14ac:dyDescent="0.2">
      <c r="A9598" s="3"/>
    </row>
    <row r="9599" spans="1:1" x14ac:dyDescent="0.2">
      <c r="A9599" s="3"/>
    </row>
    <row r="9600" spans="1:1" x14ac:dyDescent="0.2">
      <c r="A9600" s="3"/>
    </row>
    <row r="9601" spans="1:1" x14ac:dyDescent="0.2">
      <c r="A9601" s="3"/>
    </row>
    <row r="9602" spans="1:1" x14ac:dyDescent="0.2">
      <c r="A9602" s="3"/>
    </row>
    <row r="9603" spans="1:1" x14ac:dyDescent="0.2">
      <c r="A9603" s="3"/>
    </row>
    <row r="9604" spans="1:1" x14ac:dyDescent="0.2">
      <c r="A9604" s="3"/>
    </row>
    <row r="9605" spans="1:1" x14ac:dyDescent="0.2">
      <c r="A9605" s="3"/>
    </row>
    <row r="9606" spans="1:1" x14ac:dyDescent="0.2">
      <c r="A9606" s="3"/>
    </row>
    <row r="9607" spans="1:1" x14ac:dyDescent="0.2">
      <c r="A9607" s="3"/>
    </row>
    <row r="9608" spans="1:1" x14ac:dyDescent="0.2">
      <c r="A9608" s="3"/>
    </row>
    <row r="9609" spans="1:1" x14ac:dyDescent="0.2">
      <c r="A9609" s="3"/>
    </row>
    <row r="9610" spans="1:1" x14ac:dyDescent="0.2">
      <c r="A9610" s="3"/>
    </row>
    <row r="9611" spans="1:1" x14ac:dyDescent="0.2">
      <c r="A9611" s="3"/>
    </row>
    <row r="9612" spans="1:1" x14ac:dyDescent="0.2">
      <c r="A9612" s="3"/>
    </row>
    <row r="9613" spans="1:1" x14ac:dyDescent="0.2">
      <c r="A9613" s="3"/>
    </row>
    <row r="9614" spans="1:1" x14ac:dyDescent="0.2">
      <c r="A9614" s="3"/>
    </row>
    <row r="9615" spans="1:1" x14ac:dyDescent="0.2">
      <c r="A9615" s="3"/>
    </row>
    <row r="9616" spans="1:1" x14ac:dyDescent="0.2">
      <c r="A9616" s="3"/>
    </row>
    <row r="9617" spans="1:1" x14ac:dyDescent="0.2">
      <c r="A9617" s="3"/>
    </row>
    <row r="9618" spans="1:1" x14ac:dyDescent="0.2">
      <c r="A9618" s="3"/>
    </row>
    <row r="9619" spans="1:1" x14ac:dyDescent="0.2">
      <c r="A9619" s="3"/>
    </row>
    <row r="9620" spans="1:1" x14ac:dyDescent="0.2">
      <c r="A9620" s="3"/>
    </row>
    <row r="9621" spans="1:1" x14ac:dyDescent="0.2">
      <c r="A9621" s="3"/>
    </row>
    <row r="9622" spans="1:1" x14ac:dyDescent="0.2">
      <c r="A9622" s="3"/>
    </row>
    <row r="9623" spans="1:1" x14ac:dyDescent="0.2">
      <c r="A9623" s="3"/>
    </row>
    <row r="9624" spans="1:1" x14ac:dyDescent="0.2">
      <c r="A9624" s="3"/>
    </row>
    <row r="9625" spans="1:1" x14ac:dyDescent="0.2">
      <c r="A9625" s="3"/>
    </row>
    <row r="9626" spans="1:1" x14ac:dyDescent="0.2">
      <c r="A9626" s="3"/>
    </row>
    <row r="9627" spans="1:1" x14ac:dyDescent="0.2">
      <c r="A9627" s="3"/>
    </row>
    <row r="9628" spans="1:1" x14ac:dyDescent="0.2">
      <c r="A9628" s="3"/>
    </row>
    <row r="9629" spans="1:1" x14ac:dyDescent="0.2">
      <c r="A9629" s="3"/>
    </row>
    <row r="9630" spans="1:1" x14ac:dyDescent="0.2">
      <c r="A9630" s="3"/>
    </row>
    <row r="9631" spans="1:1" x14ac:dyDescent="0.2">
      <c r="A9631" s="3"/>
    </row>
    <row r="9632" spans="1:1" x14ac:dyDescent="0.2">
      <c r="A9632" s="3"/>
    </row>
    <row r="9633" spans="1:1" x14ac:dyDescent="0.2">
      <c r="A9633" s="3"/>
    </row>
    <row r="9634" spans="1:1" x14ac:dyDescent="0.2">
      <c r="A9634" s="3"/>
    </row>
    <row r="9635" spans="1:1" x14ac:dyDescent="0.2">
      <c r="A9635" s="3"/>
    </row>
    <row r="9636" spans="1:1" x14ac:dyDescent="0.2">
      <c r="A9636" s="3"/>
    </row>
    <row r="9637" spans="1:1" x14ac:dyDescent="0.2">
      <c r="A9637" s="3"/>
    </row>
    <row r="9638" spans="1:1" x14ac:dyDescent="0.2">
      <c r="A9638" s="3"/>
    </row>
    <row r="9639" spans="1:1" x14ac:dyDescent="0.2">
      <c r="A9639" s="3"/>
    </row>
    <row r="9640" spans="1:1" x14ac:dyDescent="0.2">
      <c r="A9640" s="3"/>
    </row>
    <row r="9641" spans="1:1" x14ac:dyDescent="0.2">
      <c r="A9641" s="3"/>
    </row>
    <row r="9642" spans="1:1" x14ac:dyDescent="0.2">
      <c r="A9642" s="3"/>
    </row>
    <row r="9643" spans="1:1" x14ac:dyDescent="0.2">
      <c r="A9643" s="3"/>
    </row>
    <row r="9644" spans="1:1" x14ac:dyDescent="0.2">
      <c r="A9644" s="3"/>
    </row>
    <row r="9645" spans="1:1" x14ac:dyDescent="0.2">
      <c r="A9645" s="3"/>
    </row>
    <row r="9646" spans="1:1" x14ac:dyDescent="0.2">
      <c r="A9646" s="3"/>
    </row>
    <row r="9647" spans="1:1" x14ac:dyDescent="0.2">
      <c r="A9647" s="3"/>
    </row>
    <row r="9648" spans="1:1" x14ac:dyDescent="0.2">
      <c r="A9648" s="3"/>
    </row>
    <row r="9649" spans="1:1" x14ac:dyDescent="0.2">
      <c r="A9649" s="3"/>
    </row>
    <row r="9650" spans="1:1" x14ac:dyDescent="0.2">
      <c r="A9650" s="3"/>
    </row>
    <row r="9651" spans="1:1" x14ac:dyDescent="0.2">
      <c r="A9651" s="3"/>
    </row>
    <row r="9652" spans="1:1" x14ac:dyDescent="0.2">
      <c r="A9652" s="3"/>
    </row>
    <row r="9653" spans="1:1" x14ac:dyDescent="0.2">
      <c r="A9653" s="3"/>
    </row>
    <row r="9654" spans="1:1" x14ac:dyDescent="0.2">
      <c r="A9654" s="3"/>
    </row>
    <row r="9655" spans="1:1" x14ac:dyDescent="0.2">
      <c r="A9655" s="3"/>
    </row>
    <row r="9656" spans="1:1" x14ac:dyDescent="0.2">
      <c r="A9656" s="3"/>
    </row>
    <row r="9657" spans="1:1" x14ac:dyDescent="0.2">
      <c r="A9657" s="3"/>
    </row>
    <row r="9658" spans="1:1" x14ac:dyDescent="0.2">
      <c r="A9658" s="3"/>
    </row>
    <row r="9659" spans="1:1" x14ac:dyDescent="0.2">
      <c r="A9659" s="3"/>
    </row>
    <row r="9660" spans="1:1" x14ac:dyDescent="0.2">
      <c r="A9660" s="3"/>
    </row>
    <row r="9661" spans="1:1" x14ac:dyDescent="0.2">
      <c r="A9661" s="3"/>
    </row>
    <row r="9662" spans="1:1" x14ac:dyDescent="0.2">
      <c r="A9662" s="3"/>
    </row>
    <row r="9663" spans="1:1" x14ac:dyDescent="0.2">
      <c r="A9663" s="3"/>
    </row>
    <row r="9664" spans="1:1" x14ac:dyDescent="0.2">
      <c r="A9664" s="3"/>
    </row>
    <row r="9665" spans="1:1" x14ac:dyDescent="0.2">
      <c r="A9665" s="3"/>
    </row>
    <row r="9666" spans="1:1" x14ac:dyDescent="0.2">
      <c r="A9666" s="3"/>
    </row>
    <row r="9667" spans="1:1" x14ac:dyDescent="0.2">
      <c r="A9667" s="3"/>
    </row>
    <row r="9668" spans="1:1" x14ac:dyDescent="0.2">
      <c r="A9668" s="3"/>
    </row>
    <row r="9669" spans="1:1" x14ac:dyDescent="0.2">
      <c r="A9669" s="3"/>
    </row>
    <row r="9670" spans="1:1" x14ac:dyDescent="0.2">
      <c r="A9670" s="3"/>
    </row>
    <row r="9671" spans="1:1" x14ac:dyDescent="0.2">
      <c r="A9671" s="3"/>
    </row>
    <row r="9672" spans="1:1" x14ac:dyDescent="0.2">
      <c r="A9672" s="3"/>
    </row>
    <row r="9673" spans="1:1" x14ac:dyDescent="0.2">
      <c r="A9673" s="3"/>
    </row>
    <row r="9674" spans="1:1" x14ac:dyDescent="0.2">
      <c r="A9674" s="3"/>
    </row>
    <row r="9675" spans="1:1" x14ac:dyDescent="0.2">
      <c r="A9675" s="3"/>
    </row>
    <row r="9676" spans="1:1" x14ac:dyDescent="0.2">
      <c r="A9676" s="3"/>
    </row>
    <row r="9677" spans="1:1" x14ac:dyDescent="0.2">
      <c r="A9677" s="3"/>
    </row>
    <row r="9678" spans="1:1" x14ac:dyDescent="0.2">
      <c r="A9678" s="3"/>
    </row>
    <row r="9679" spans="1:1" x14ac:dyDescent="0.2">
      <c r="A9679" s="3"/>
    </row>
    <row r="9680" spans="1:1" x14ac:dyDescent="0.2">
      <c r="A9680" s="3"/>
    </row>
    <row r="9681" spans="1:1" x14ac:dyDescent="0.2">
      <c r="A9681" s="3"/>
    </row>
    <row r="9682" spans="1:1" x14ac:dyDescent="0.2">
      <c r="A9682" s="3"/>
    </row>
    <row r="9683" spans="1:1" x14ac:dyDescent="0.2">
      <c r="A9683" s="3"/>
    </row>
    <row r="9684" spans="1:1" x14ac:dyDescent="0.2">
      <c r="A9684" s="3"/>
    </row>
    <row r="9685" spans="1:1" x14ac:dyDescent="0.2">
      <c r="A9685" s="3"/>
    </row>
    <row r="9686" spans="1:1" x14ac:dyDescent="0.2">
      <c r="A9686" s="3"/>
    </row>
    <row r="9687" spans="1:1" x14ac:dyDescent="0.2">
      <c r="A9687" s="3"/>
    </row>
    <row r="9688" spans="1:1" x14ac:dyDescent="0.2">
      <c r="A9688" s="3"/>
    </row>
    <row r="9689" spans="1:1" x14ac:dyDescent="0.2">
      <c r="A9689" s="3"/>
    </row>
    <row r="9690" spans="1:1" x14ac:dyDescent="0.2">
      <c r="A9690" s="3"/>
    </row>
    <row r="9691" spans="1:1" x14ac:dyDescent="0.2">
      <c r="A9691" s="3"/>
    </row>
    <row r="9692" spans="1:1" x14ac:dyDescent="0.2">
      <c r="A9692" s="3"/>
    </row>
    <row r="9693" spans="1:1" x14ac:dyDescent="0.2">
      <c r="A9693" s="3"/>
    </row>
    <row r="9694" spans="1:1" x14ac:dyDescent="0.2">
      <c r="A9694" s="3"/>
    </row>
    <row r="9695" spans="1:1" x14ac:dyDescent="0.2">
      <c r="A9695" s="3"/>
    </row>
    <row r="9696" spans="1:1" x14ac:dyDescent="0.2">
      <c r="A9696" s="3"/>
    </row>
    <row r="9697" spans="1:1" x14ac:dyDescent="0.2">
      <c r="A9697" s="3"/>
    </row>
    <row r="9698" spans="1:1" x14ac:dyDescent="0.2">
      <c r="A9698" s="3"/>
    </row>
    <row r="9699" spans="1:1" x14ac:dyDescent="0.2">
      <c r="A9699" s="3"/>
    </row>
    <row r="9700" spans="1:1" x14ac:dyDescent="0.2">
      <c r="A9700" s="3"/>
    </row>
    <row r="9701" spans="1:1" x14ac:dyDescent="0.2">
      <c r="A9701" s="3"/>
    </row>
    <row r="9702" spans="1:1" x14ac:dyDescent="0.2">
      <c r="A9702" s="3"/>
    </row>
    <row r="9703" spans="1:1" x14ac:dyDescent="0.2">
      <c r="A9703" s="3"/>
    </row>
    <row r="9704" spans="1:1" x14ac:dyDescent="0.2">
      <c r="A9704" s="3"/>
    </row>
    <row r="9705" spans="1:1" x14ac:dyDescent="0.2">
      <c r="A9705" s="3"/>
    </row>
    <row r="9706" spans="1:1" x14ac:dyDescent="0.2">
      <c r="A9706" s="3"/>
    </row>
    <row r="9707" spans="1:1" x14ac:dyDescent="0.2">
      <c r="A9707" s="3"/>
    </row>
    <row r="9708" spans="1:1" x14ac:dyDescent="0.2">
      <c r="A9708" s="3"/>
    </row>
    <row r="9709" spans="1:1" x14ac:dyDescent="0.2">
      <c r="A9709" s="3"/>
    </row>
    <row r="9710" spans="1:1" x14ac:dyDescent="0.2">
      <c r="A9710" s="3"/>
    </row>
    <row r="9711" spans="1:1" x14ac:dyDescent="0.2">
      <c r="A9711" s="3"/>
    </row>
    <row r="9712" spans="1:1" x14ac:dyDescent="0.2">
      <c r="A9712" s="3"/>
    </row>
    <row r="9713" spans="1:1" x14ac:dyDescent="0.2">
      <c r="A9713" s="3"/>
    </row>
    <row r="9714" spans="1:1" x14ac:dyDescent="0.2">
      <c r="A9714" s="3"/>
    </row>
    <row r="9715" spans="1:1" x14ac:dyDescent="0.2">
      <c r="A9715" s="3"/>
    </row>
    <row r="9716" spans="1:1" x14ac:dyDescent="0.2">
      <c r="A9716" s="3"/>
    </row>
    <row r="9717" spans="1:1" x14ac:dyDescent="0.2">
      <c r="A9717" s="3"/>
    </row>
    <row r="9718" spans="1:1" x14ac:dyDescent="0.2">
      <c r="A9718" s="3"/>
    </row>
    <row r="9719" spans="1:1" x14ac:dyDescent="0.2">
      <c r="A9719" s="3"/>
    </row>
    <row r="9720" spans="1:1" x14ac:dyDescent="0.2">
      <c r="A9720" s="3"/>
    </row>
    <row r="9721" spans="1:1" x14ac:dyDescent="0.2">
      <c r="A9721" s="3"/>
    </row>
    <row r="9722" spans="1:1" x14ac:dyDescent="0.2">
      <c r="A9722" s="3"/>
    </row>
    <row r="9723" spans="1:1" x14ac:dyDescent="0.2">
      <c r="A9723" s="3"/>
    </row>
    <row r="9724" spans="1:1" x14ac:dyDescent="0.2">
      <c r="A9724" s="3"/>
    </row>
    <row r="9725" spans="1:1" x14ac:dyDescent="0.2">
      <c r="A9725" s="3"/>
    </row>
    <row r="9726" spans="1:1" x14ac:dyDescent="0.2">
      <c r="A9726" s="3"/>
    </row>
    <row r="9727" spans="1:1" x14ac:dyDescent="0.2">
      <c r="A9727" s="3"/>
    </row>
    <row r="9728" spans="1:1" x14ac:dyDescent="0.2">
      <c r="A9728" s="3"/>
    </row>
    <row r="9729" spans="1:1" x14ac:dyDescent="0.2">
      <c r="A9729" s="3"/>
    </row>
    <row r="9730" spans="1:1" x14ac:dyDescent="0.2">
      <c r="A9730" s="3"/>
    </row>
    <row r="9731" spans="1:1" x14ac:dyDescent="0.2">
      <c r="A9731" s="3"/>
    </row>
    <row r="9732" spans="1:1" x14ac:dyDescent="0.2">
      <c r="A9732" s="3"/>
    </row>
    <row r="9733" spans="1:1" x14ac:dyDescent="0.2">
      <c r="A9733" s="3"/>
    </row>
    <row r="9734" spans="1:1" x14ac:dyDescent="0.2">
      <c r="A9734" s="3"/>
    </row>
    <row r="9735" spans="1:1" x14ac:dyDescent="0.2">
      <c r="A9735" s="3"/>
    </row>
    <row r="9736" spans="1:1" x14ac:dyDescent="0.2">
      <c r="A9736" s="3"/>
    </row>
    <row r="9737" spans="1:1" x14ac:dyDescent="0.2">
      <c r="A9737" s="3"/>
    </row>
    <row r="9738" spans="1:1" x14ac:dyDescent="0.2">
      <c r="A9738" s="3"/>
    </row>
    <row r="9739" spans="1:1" x14ac:dyDescent="0.2">
      <c r="A9739" s="3"/>
    </row>
    <row r="9740" spans="1:1" x14ac:dyDescent="0.2">
      <c r="A9740" s="3"/>
    </row>
    <row r="9741" spans="1:1" x14ac:dyDescent="0.2">
      <c r="A9741" s="3"/>
    </row>
    <row r="9742" spans="1:1" x14ac:dyDescent="0.2">
      <c r="A9742" s="3"/>
    </row>
    <row r="9743" spans="1:1" x14ac:dyDescent="0.2">
      <c r="A9743" s="3"/>
    </row>
    <row r="9744" spans="1:1" x14ac:dyDescent="0.2">
      <c r="A9744" s="3"/>
    </row>
    <row r="9745" spans="1:1" x14ac:dyDescent="0.2">
      <c r="A9745" s="3"/>
    </row>
    <row r="9746" spans="1:1" x14ac:dyDescent="0.2">
      <c r="A9746" s="3"/>
    </row>
    <row r="9747" spans="1:1" x14ac:dyDescent="0.2">
      <c r="A9747" s="3"/>
    </row>
    <row r="9748" spans="1:1" x14ac:dyDescent="0.2">
      <c r="A9748" s="3"/>
    </row>
    <row r="9749" spans="1:1" x14ac:dyDescent="0.2">
      <c r="A9749" s="3"/>
    </row>
    <row r="9750" spans="1:1" x14ac:dyDescent="0.2">
      <c r="A9750" s="3"/>
    </row>
    <row r="9751" spans="1:1" x14ac:dyDescent="0.2">
      <c r="A9751" s="3"/>
    </row>
    <row r="9752" spans="1:1" x14ac:dyDescent="0.2">
      <c r="A9752" s="3"/>
    </row>
    <row r="9753" spans="1:1" x14ac:dyDescent="0.2">
      <c r="A9753" s="3"/>
    </row>
    <row r="9754" spans="1:1" x14ac:dyDescent="0.2">
      <c r="A9754" s="3"/>
    </row>
    <row r="9755" spans="1:1" x14ac:dyDescent="0.2">
      <c r="A9755" s="3"/>
    </row>
    <row r="9756" spans="1:1" x14ac:dyDescent="0.2">
      <c r="A9756" s="3"/>
    </row>
    <row r="9757" spans="1:1" x14ac:dyDescent="0.2">
      <c r="A9757" s="3"/>
    </row>
    <row r="9758" spans="1:1" x14ac:dyDescent="0.2">
      <c r="A9758" s="3"/>
    </row>
    <row r="9759" spans="1:1" x14ac:dyDescent="0.2">
      <c r="A9759" s="3"/>
    </row>
    <row r="9760" spans="1:1" x14ac:dyDescent="0.2">
      <c r="A9760" s="3"/>
    </row>
    <row r="9761" spans="1:1" x14ac:dyDescent="0.2">
      <c r="A9761" s="3"/>
    </row>
    <row r="9762" spans="1:1" x14ac:dyDescent="0.2">
      <c r="A9762" s="3"/>
    </row>
    <row r="9763" spans="1:1" x14ac:dyDescent="0.2">
      <c r="A9763" s="3"/>
    </row>
    <row r="9764" spans="1:1" x14ac:dyDescent="0.2">
      <c r="A9764" s="3"/>
    </row>
    <row r="9765" spans="1:1" x14ac:dyDescent="0.2">
      <c r="A9765" s="3"/>
    </row>
    <row r="9766" spans="1:1" x14ac:dyDescent="0.2">
      <c r="A9766" s="3"/>
    </row>
    <row r="9767" spans="1:1" x14ac:dyDescent="0.2">
      <c r="A9767" s="3"/>
    </row>
    <row r="9768" spans="1:1" x14ac:dyDescent="0.2">
      <c r="A9768" s="3"/>
    </row>
    <row r="9769" spans="1:1" x14ac:dyDescent="0.2">
      <c r="A9769" s="3"/>
    </row>
    <row r="9770" spans="1:1" x14ac:dyDescent="0.2">
      <c r="A9770" s="3"/>
    </row>
    <row r="9771" spans="1:1" x14ac:dyDescent="0.2">
      <c r="A9771" s="3"/>
    </row>
    <row r="9772" spans="1:1" x14ac:dyDescent="0.2">
      <c r="A9772" s="3"/>
    </row>
    <row r="9773" spans="1:1" x14ac:dyDescent="0.2">
      <c r="A9773" s="3"/>
    </row>
    <row r="9774" spans="1:1" x14ac:dyDescent="0.2">
      <c r="A9774" s="3"/>
    </row>
    <row r="9775" spans="1:1" x14ac:dyDescent="0.2">
      <c r="A9775" s="3"/>
    </row>
    <row r="9776" spans="1:1" x14ac:dyDescent="0.2">
      <c r="A9776" s="3"/>
    </row>
    <row r="9777" spans="1:1" x14ac:dyDescent="0.2">
      <c r="A9777" s="3"/>
    </row>
    <row r="9778" spans="1:1" x14ac:dyDescent="0.2">
      <c r="A9778" s="3"/>
    </row>
    <row r="9779" spans="1:1" x14ac:dyDescent="0.2">
      <c r="A9779" s="3"/>
    </row>
    <row r="9780" spans="1:1" x14ac:dyDescent="0.2">
      <c r="A9780" s="3"/>
    </row>
    <row r="9781" spans="1:1" x14ac:dyDescent="0.2">
      <c r="A9781" s="3"/>
    </row>
    <row r="9782" spans="1:1" x14ac:dyDescent="0.2">
      <c r="A9782" s="3"/>
    </row>
    <row r="9783" spans="1:1" x14ac:dyDescent="0.2">
      <c r="A9783" s="3"/>
    </row>
    <row r="9784" spans="1:1" x14ac:dyDescent="0.2">
      <c r="A9784" s="3"/>
    </row>
    <row r="9785" spans="1:1" x14ac:dyDescent="0.2">
      <c r="A9785" s="3"/>
    </row>
    <row r="9786" spans="1:1" x14ac:dyDescent="0.2">
      <c r="A9786" s="3"/>
    </row>
    <row r="9787" spans="1:1" x14ac:dyDescent="0.2">
      <c r="A9787" s="3"/>
    </row>
    <row r="9788" spans="1:1" x14ac:dyDescent="0.2">
      <c r="A9788" s="3"/>
    </row>
    <row r="9789" spans="1:1" x14ac:dyDescent="0.2">
      <c r="A9789" s="3"/>
    </row>
    <row r="9790" spans="1:1" x14ac:dyDescent="0.2">
      <c r="A9790" s="3"/>
    </row>
    <row r="9791" spans="1:1" x14ac:dyDescent="0.2">
      <c r="A9791" s="3"/>
    </row>
    <row r="9792" spans="1:1" x14ac:dyDescent="0.2">
      <c r="A9792" s="3"/>
    </row>
    <row r="9793" spans="1:1" x14ac:dyDescent="0.2">
      <c r="A9793" s="3"/>
    </row>
    <row r="9794" spans="1:1" x14ac:dyDescent="0.2">
      <c r="A9794" s="3"/>
    </row>
    <row r="9795" spans="1:1" x14ac:dyDescent="0.2">
      <c r="A9795" s="3"/>
    </row>
    <row r="9796" spans="1:1" x14ac:dyDescent="0.2">
      <c r="A9796" s="3"/>
    </row>
    <row r="9797" spans="1:1" x14ac:dyDescent="0.2">
      <c r="A9797" s="3"/>
    </row>
    <row r="9798" spans="1:1" x14ac:dyDescent="0.2">
      <c r="A9798" s="3"/>
    </row>
    <row r="9799" spans="1:1" x14ac:dyDescent="0.2">
      <c r="A9799" s="3"/>
    </row>
    <row r="9800" spans="1:1" x14ac:dyDescent="0.2">
      <c r="A9800" s="3"/>
    </row>
    <row r="9801" spans="1:1" x14ac:dyDescent="0.2">
      <c r="A9801" s="3"/>
    </row>
    <row r="9802" spans="1:1" x14ac:dyDescent="0.2">
      <c r="A9802" s="3"/>
    </row>
    <row r="9803" spans="1:1" x14ac:dyDescent="0.2">
      <c r="A9803" s="3"/>
    </row>
    <row r="9804" spans="1:1" x14ac:dyDescent="0.2">
      <c r="A9804" s="3"/>
    </row>
    <row r="9805" spans="1:1" x14ac:dyDescent="0.2">
      <c r="A9805" s="3"/>
    </row>
    <row r="9806" spans="1:1" x14ac:dyDescent="0.2">
      <c r="A9806" s="3"/>
    </row>
    <row r="9807" spans="1:1" x14ac:dyDescent="0.2">
      <c r="A9807" s="3"/>
    </row>
    <row r="9808" spans="1:1" x14ac:dyDescent="0.2">
      <c r="A9808" s="3"/>
    </row>
    <row r="9809" spans="1:1" x14ac:dyDescent="0.2">
      <c r="A9809" s="3"/>
    </row>
    <row r="9810" spans="1:1" x14ac:dyDescent="0.2">
      <c r="A9810" s="3"/>
    </row>
    <row r="9811" spans="1:1" x14ac:dyDescent="0.2">
      <c r="A9811" s="3"/>
    </row>
    <row r="9812" spans="1:1" x14ac:dyDescent="0.2">
      <c r="A9812" s="3"/>
    </row>
    <row r="9813" spans="1:1" x14ac:dyDescent="0.2">
      <c r="A9813" s="3"/>
    </row>
    <row r="9814" spans="1:1" x14ac:dyDescent="0.2">
      <c r="A9814" s="3"/>
    </row>
    <row r="9815" spans="1:1" x14ac:dyDescent="0.2">
      <c r="A9815" s="3"/>
    </row>
    <row r="9816" spans="1:1" x14ac:dyDescent="0.2">
      <c r="A9816" s="3"/>
    </row>
    <row r="9817" spans="1:1" x14ac:dyDescent="0.2">
      <c r="A9817" s="3"/>
    </row>
    <row r="9818" spans="1:1" x14ac:dyDescent="0.2">
      <c r="A9818" s="3"/>
    </row>
    <row r="9819" spans="1:1" x14ac:dyDescent="0.2">
      <c r="A9819" s="3"/>
    </row>
    <row r="9820" spans="1:1" x14ac:dyDescent="0.2">
      <c r="A9820" s="3"/>
    </row>
    <row r="9821" spans="1:1" x14ac:dyDescent="0.2">
      <c r="A9821" s="3"/>
    </row>
    <row r="9822" spans="1:1" x14ac:dyDescent="0.2">
      <c r="A9822" s="3"/>
    </row>
    <row r="9823" spans="1:1" x14ac:dyDescent="0.2">
      <c r="A9823" s="3"/>
    </row>
    <row r="9824" spans="1:1" x14ac:dyDescent="0.2">
      <c r="A9824" s="3"/>
    </row>
    <row r="9825" spans="1:1" x14ac:dyDescent="0.2">
      <c r="A9825" s="3"/>
    </row>
    <row r="9826" spans="1:1" x14ac:dyDescent="0.2">
      <c r="A9826" s="3"/>
    </row>
    <row r="9827" spans="1:1" x14ac:dyDescent="0.2">
      <c r="A9827" s="3"/>
    </row>
    <row r="9828" spans="1:1" x14ac:dyDescent="0.2">
      <c r="A9828" s="3"/>
    </row>
    <row r="9829" spans="1:1" x14ac:dyDescent="0.2">
      <c r="A9829" s="3"/>
    </row>
    <row r="9830" spans="1:1" x14ac:dyDescent="0.2">
      <c r="A9830" s="3"/>
    </row>
    <row r="9831" spans="1:1" x14ac:dyDescent="0.2">
      <c r="A9831" s="3"/>
    </row>
    <row r="9832" spans="1:1" x14ac:dyDescent="0.2">
      <c r="A9832" s="3"/>
    </row>
    <row r="9833" spans="1:1" x14ac:dyDescent="0.2">
      <c r="A9833" s="3"/>
    </row>
    <row r="9834" spans="1:1" x14ac:dyDescent="0.2">
      <c r="A9834" s="3"/>
    </row>
    <row r="9835" spans="1:1" x14ac:dyDescent="0.2">
      <c r="A9835" s="3"/>
    </row>
    <row r="9836" spans="1:1" x14ac:dyDescent="0.2">
      <c r="A9836" s="3"/>
    </row>
    <row r="9837" spans="1:1" x14ac:dyDescent="0.2">
      <c r="A9837" s="3"/>
    </row>
    <row r="9838" spans="1:1" x14ac:dyDescent="0.2">
      <c r="A9838" s="3"/>
    </row>
    <row r="9839" spans="1:1" x14ac:dyDescent="0.2">
      <c r="A9839" s="3"/>
    </row>
    <row r="9840" spans="1:1" x14ac:dyDescent="0.2">
      <c r="A9840" s="3"/>
    </row>
    <row r="9841" spans="1:1" x14ac:dyDescent="0.2">
      <c r="A9841" s="3"/>
    </row>
    <row r="9842" spans="1:1" x14ac:dyDescent="0.2">
      <c r="A9842" s="3"/>
    </row>
    <row r="9843" spans="1:1" x14ac:dyDescent="0.2">
      <c r="A9843" s="3"/>
    </row>
    <row r="9844" spans="1:1" x14ac:dyDescent="0.2">
      <c r="A9844" s="3"/>
    </row>
    <row r="9845" spans="1:1" x14ac:dyDescent="0.2">
      <c r="A9845" s="3"/>
    </row>
    <row r="9846" spans="1:1" x14ac:dyDescent="0.2">
      <c r="A9846" s="3"/>
    </row>
    <row r="9847" spans="1:1" x14ac:dyDescent="0.2">
      <c r="A9847" s="3"/>
    </row>
    <row r="9848" spans="1:1" x14ac:dyDescent="0.2">
      <c r="A9848" s="3"/>
    </row>
    <row r="9849" spans="1:1" x14ac:dyDescent="0.2">
      <c r="A9849" s="3"/>
    </row>
    <row r="9850" spans="1:1" x14ac:dyDescent="0.2">
      <c r="A9850" s="3"/>
    </row>
    <row r="9851" spans="1:1" x14ac:dyDescent="0.2">
      <c r="A9851" s="3"/>
    </row>
    <row r="9852" spans="1:1" x14ac:dyDescent="0.2">
      <c r="A9852" s="3"/>
    </row>
    <row r="9853" spans="1:1" x14ac:dyDescent="0.2">
      <c r="A9853" s="3"/>
    </row>
    <row r="9854" spans="1:1" x14ac:dyDescent="0.2">
      <c r="A9854" s="3"/>
    </row>
    <row r="9855" spans="1:1" x14ac:dyDescent="0.2">
      <c r="A9855" s="3"/>
    </row>
    <row r="9856" spans="1:1" x14ac:dyDescent="0.2">
      <c r="A9856" s="3"/>
    </row>
    <row r="9857" spans="1:1" x14ac:dyDescent="0.2">
      <c r="A9857" s="3"/>
    </row>
    <row r="9858" spans="1:1" x14ac:dyDescent="0.2">
      <c r="A9858" s="3"/>
    </row>
    <row r="9859" spans="1:1" x14ac:dyDescent="0.2">
      <c r="A9859" s="3"/>
    </row>
    <row r="9860" spans="1:1" x14ac:dyDescent="0.2">
      <c r="A9860" s="3"/>
    </row>
    <row r="9861" spans="1:1" x14ac:dyDescent="0.2">
      <c r="A9861" s="3"/>
    </row>
    <row r="9862" spans="1:1" x14ac:dyDescent="0.2">
      <c r="A9862" s="3"/>
    </row>
    <row r="9863" spans="1:1" x14ac:dyDescent="0.2">
      <c r="A9863" s="3"/>
    </row>
    <row r="9864" spans="1:1" x14ac:dyDescent="0.2">
      <c r="A9864" s="3"/>
    </row>
    <row r="9865" spans="1:1" x14ac:dyDescent="0.2">
      <c r="A9865" s="3"/>
    </row>
    <row r="9866" spans="1:1" x14ac:dyDescent="0.2">
      <c r="A9866" s="3"/>
    </row>
    <row r="9867" spans="1:1" x14ac:dyDescent="0.2">
      <c r="A9867" s="3"/>
    </row>
    <row r="9868" spans="1:1" x14ac:dyDescent="0.2">
      <c r="A9868" s="3"/>
    </row>
    <row r="9869" spans="1:1" x14ac:dyDescent="0.2">
      <c r="A9869" s="3"/>
    </row>
    <row r="9870" spans="1:1" x14ac:dyDescent="0.2">
      <c r="A9870" s="3"/>
    </row>
    <row r="9871" spans="1:1" x14ac:dyDescent="0.2">
      <c r="A9871" s="3"/>
    </row>
    <row r="9872" spans="1:1" x14ac:dyDescent="0.2">
      <c r="A9872" s="3"/>
    </row>
    <row r="9873" spans="1:1" x14ac:dyDescent="0.2">
      <c r="A9873" s="3"/>
    </row>
    <row r="9874" spans="1:1" x14ac:dyDescent="0.2">
      <c r="A9874" s="3"/>
    </row>
    <row r="9875" spans="1:1" x14ac:dyDescent="0.2">
      <c r="A9875" s="3"/>
    </row>
    <row r="9876" spans="1:1" x14ac:dyDescent="0.2">
      <c r="A9876" s="3"/>
    </row>
    <row r="9877" spans="1:1" x14ac:dyDescent="0.2">
      <c r="A9877" s="3"/>
    </row>
    <row r="9878" spans="1:1" x14ac:dyDescent="0.2">
      <c r="A9878" s="3"/>
    </row>
    <row r="9879" spans="1:1" x14ac:dyDescent="0.2">
      <c r="A9879" s="3"/>
    </row>
    <row r="9880" spans="1:1" x14ac:dyDescent="0.2">
      <c r="A9880" s="3"/>
    </row>
    <row r="9881" spans="1:1" x14ac:dyDescent="0.2">
      <c r="A9881" s="3"/>
    </row>
    <row r="9882" spans="1:1" x14ac:dyDescent="0.2">
      <c r="A9882" s="3"/>
    </row>
    <row r="9883" spans="1:1" x14ac:dyDescent="0.2">
      <c r="A9883" s="3"/>
    </row>
    <row r="9884" spans="1:1" x14ac:dyDescent="0.2">
      <c r="A9884" s="3"/>
    </row>
    <row r="9885" spans="1:1" x14ac:dyDescent="0.2">
      <c r="A9885" s="3"/>
    </row>
    <row r="9886" spans="1:1" x14ac:dyDescent="0.2">
      <c r="A9886" s="3"/>
    </row>
    <row r="9887" spans="1:1" x14ac:dyDescent="0.2">
      <c r="A9887" s="3"/>
    </row>
    <row r="9888" spans="1:1" x14ac:dyDescent="0.2">
      <c r="A9888" s="3"/>
    </row>
    <row r="9889" spans="1:1" x14ac:dyDescent="0.2">
      <c r="A9889" s="3"/>
    </row>
    <row r="9890" spans="1:1" x14ac:dyDescent="0.2">
      <c r="A9890" s="3"/>
    </row>
    <row r="9891" spans="1:1" x14ac:dyDescent="0.2">
      <c r="A9891" s="3"/>
    </row>
    <row r="9892" spans="1:1" x14ac:dyDescent="0.2">
      <c r="A9892" s="3"/>
    </row>
    <row r="9893" spans="1:1" x14ac:dyDescent="0.2">
      <c r="A9893" s="3"/>
    </row>
    <row r="9894" spans="1:1" x14ac:dyDescent="0.2">
      <c r="A9894" s="3"/>
    </row>
    <row r="9895" spans="1:1" x14ac:dyDescent="0.2">
      <c r="A9895" s="3"/>
    </row>
    <row r="9896" spans="1:1" x14ac:dyDescent="0.2">
      <c r="A9896" s="3"/>
    </row>
    <row r="9897" spans="1:1" x14ac:dyDescent="0.2">
      <c r="A9897" s="3"/>
    </row>
    <row r="9898" spans="1:1" x14ac:dyDescent="0.2">
      <c r="A9898" s="3"/>
    </row>
    <row r="9899" spans="1:1" x14ac:dyDescent="0.2">
      <c r="A9899" s="3"/>
    </row>
    <row r="9900" spans="1:1" x14ac:dyDescent="0.2">
      <c r="A9900" s="3"/>
    </row>
    <row r="9901" spans="1:1" x14ac:dyDescent="0.2">
      <c r="A9901" s="3"/>
    </row>
    <row r="9902" spans="1:1" x14ac:dyDescent="0.2">
      <c r="A9902" s="3"/>
    </row>
    <row r="9903" spans="1:1" x14ac:dyDescent="0.2">
      <c r="A9903" s="3"/>
    </row>
    <row r="9904" spans="1:1" x14ac:dyDescent="0.2">
      <c r="A9904" s="3"/>
    </row>
    <row r="9905" spans="1:1" x14ac:dyDescent="0.2">
      <c r="A9905" s="3"/>
    </row>
    <row r="9906" spans="1:1" x14ac:dyDescent="0.2">
      <c r="A9906" s="3"/>
    </row>
    <row r="9907" spans="1:1" x14ac:dyDescent="0.2">
      <c r="A9907" s="3"/>
    </row>
    <row r="9908" spans="1:1" x14ac:dyDescent="0.2">
      <c r="A9908" s="3"/>
    </row>
    <row r="9909" spans="1:1" x14ac:dyDescent="0.2">
      <c r="A9909" s="3"/>
    </row>
    <row r="9910" spans="1:1" x14ac:dyDescent="0.2">
      <c r="A9910" s="3"/>
    </row>
    <row r="9911" spans="1:1" x14ac:dyDescent="0.2">
      <c r="A9911" s="3"/>
    </row>
    <row r="9912" spans="1:1" x14ac:dyDescent="0.2">
      <c r="A9912" s="3"/>
    </row>
    <row r="9913" spans="1:1" x14ac:dyDescent="0.2">
      <c r="A9913" s="3"/>
    </row>
    <row r="9914" spans="1:1" x14ac:dyDescent="0.2">
      <c r="A9914" s="3"/>
    </row>
    <row r="9915" spans="1:1" x14ac:dyDescent="0.2">
      <c r="A9915" s="3"/>
    </row>
    <row r="9916" spans="1:1" x14ac:dyDescent="0.2">
      <c r="A9916" s="3"/>
    </row>
    <row r="9917" spans="1:1" x14ac:dyDescent="0.2">
      <c r="A9917" s="3"/>
    </row>
    <row r="9918" spans="1:1" x14ac:dyDescent="0.2">
      <c r="A9918" s="3"/>
    </row>
    <row r="9919" spans="1:1" x14ac:dyDescent="0.2">
      <c r="A9919" s="3"/>
    </row>
    <row r="9920" spans="1:1" x14ac:dyDescent="0.2">
      <c r="A9920" s="3"/>
    </row>
    <row r="9921" spans="1:1" x14ac:dyDescent="0.2">
      <c r="A9921" s="3"/>
    </row>
    <row r="9922" spans="1:1" x14ac:dyDescent="0.2">
      <c r="A9922" s="3"/>
    </row>
    <row r="9923" spans="1:1" x14ac:dyDescent="0.2">
      <c r="A9923" s="3"/>
    </row>
    <row r="9924" spans="1:1" x14ac:dyDescent="0.2">
      <c r="A9924" s="3"/>
    </row>
    <row r="9925" spans="1:1" x14ac:dyDescent="0.2">
      <c r="A9925" s="3"/>
    </row>
    <row r="9926" spans="1:1" x14ac:dyDescent="0.2">
      <c r="A9926" s="3"/>
    </row>
    <row r="9927" spans="1:1" x14ac:dyDescent="0.2">
      <c r="A9927" s="3"/>
    </row>
    <row r="9928" spans="1:1" x14ac:dyDescent="0.2">
      <c r="A9928" s="3"/>
    </row>
    <row r="9929" spans="1:1" x14ac:dyDescent="0.2">
      <c r="A9929" s="3"/>
    </row>
    <row r="9930" spans="1:1" x14ac:dyDescent="0.2">
      <c r="A9930" s="3"/>
    </row>
    <row r="9931" spans="1:1" x14ac:dyDescent="0.2">
      <c r="A9931" s="3"/>
    </row>
    <row r="9932" spans="1:1" x14ac:dyDescent="0.2">
      <c r="A9932" s="3"/>
    </row>
    <row r="9933" spans="1:1" x14ac:dyDescent="0.2">
      <c r="A9933" s="3"/>
    </row>
    <row r="9934" spans="1:1" x14ac:dyDescent="0.2">
      <c r="A9934" s="3"/>
    </row>
    <row r="9935" spans="1:1" x14ac:dyDescent="0.2">
      <c r="A9935" s="3"/>
    </row>
    <row r="9936" spans="1:1" x14ac:dyDescent="0.2">
      <c r="A9936" s="3"/>
    </row>
    <row r="9937" spans="1:1" x14ac:dyDescent="0.2">
      <c r="A9937" s="3"/>
    </row>
    <row r="9938" spans="1:1" x14ac:dyDescent="0.2">
      <c r="A9938" s="3"/>
    </row>
    <row r="9939" spans="1:1" x14ac:dyDescent="0.2">
      <c r="A9939" s="3"/>
    </row>
    <row r="9940" spans="1:1" x14ac:dyDescent="0.2">
      <c r="A9940" s="3"/>
    </row>
    <row r="9941" spans="1:1" x14ac:dyDescent="0.2">
      <c r="A9941" s="3"/>
    </row>
    <row r="9942" spans="1:1" x14ac:dyDescent="0.2">
      <c r="A9942" s="3"/>
    </row>
    <row r="9943" spans="1:1" x14ac:dyDescent="0.2">
      <c r="A9943" s="3"/>
    </row>
    <row r="9944" spans="1:1" x14ac:dyDescent="0.2">
      <c r="A9944" s="3"/>
    </row>
    <row r="9945" spans="1:1" x14ac:dyDescent="0.2">
      <c r="A9945" s="3"/>
    </row>
    <row r="9946" spans="1:1" x14ac:dyDescent="0.2">
      <c r="A9946" s="3"/>
    </row>
    <row r="9947" spans="1:1" x14ac:dyDescent="0.2">
      <c r="A9947" s="3"/>
    </row>
    <row r="9948" spans="1:1" x14ac:dyDescent="0.2">
      <c r="A9948" s="3"/>
    </row>
    <row r="9949" spans="1:1" x14ac:dyDescent="0.2">
      <c r="A9949" s="3"/>
    </row>
    <row r="9950" spans="1:1" x14ac:dyDescent="0.2">
      <c r="A9950" s="3"/>
    </row>
    <row r="9951" spans="1:1" x14ac:dyDescent="0.2">
      <c r="A9951" s="3"/>
    </row>
    <row r="9952" spans="1:1" x14ac:dyDescent="0.2">
      <c r="A9952" s="3"/>
    </row>
    <row r="9953" spans="1:1" x14ac:dyDescent="0.2">
      <c r="A9953" s="3"/>
    </row>
    <row r="9954" spans="1:1" x14ac:dyDescent="0.2">
      <c r="A9954" s="3"/>
    </row>
    <row r="9955" spans="1:1" x14ac:dyDescent="0.2">
      <c r="A9955" s="3"/>
    </row>
    <row r="9956" spans="1:1" x14ac:dyDescent="0.2">
      <c r="A9956" s="3"/>
    </row>
    <row r="9957" spans="1:1" x14ac:dyDescent="0.2">
      <c r="A9957" s="3"/>
    </row>
    <row r="9958" spans="1:1" x14ac:dyDescent="0.2">
      <c r="A9958" s="3"/>
    </row>
    <row r="9959" spans="1:1" x14ac:dyDescent="0.2">
      <c r="A9959" s="3"/>
    </row>
    <row r="9960" spans="1:1" x14ac:dyDescent="0.2">
      <c r="A9960" s="3"/>
    </row>
    <row r="9961" spans="1:1" x14ac:dyDescent="0.2">
      <c r="A9961" s="3"/>
    </row>
    <row r="9962" spans="1:1" x14ac:dyDescent="0.2">
      <c r="A9962" s="3"/>
    </row>
    <row r="9963" spans="1:1" x14ac:dyDescent="0.2">
      <c r="A9963" s="3"/>
    </row>
    <row r="9964" spans="1:1" x14ac:dyDescent="0.2">
      <c r="A9964" s="3"/>
    </row>
    <row r="9965" spans="1:1" x14ac:dyDescent="0.2">
      <c r="A9965" s="3"/>
    </row>
    <row r="9966" spans="1:1" x14ac:dyDescent="0.2">
      <c r="A9966" s="3"/>
    </row>
    <row r="9967" spans="1:1" x14ac:dyDescent="0.2">
      <c r="A9967" s="3"/>
    </row>
    <row r="9968" spans="1:1" x14ac:dyDescent="0.2">
      <c r="A9968" s="3"/>
    </row>
    <row r="9969" spans="1:1" x14ac:dyDescent="0.2">
      <c r="A9969" s="3"/>
    </row>
    <row r="9970" spans="1:1" x14ac:dyDescent="0.2">
      <c r="A9970" s="3"/>
    </row>
    <row r="9971" spans="1:1" x14ac:dyDescent="0.2">
      <c r="A9971" s="3"/>
    </row>
    <row r="9972" spans="1:1" x14ac:dyDescent="0.2">
      <c r="A9972" s="3"/>
    </row>
    <row r="9973" spans="1:1" x14ac:dyDescent="0.2">
      <c r="A9973" s="3"/>
    </row>
    <row r="9974" spans="1:1" x14ac:dyDescent="0.2">
      <c r="A9974" s="3"/>
    </row>
    <row r="9975" spans="1:1" x14ac:dyDescent="0.2">
      <c r="A9975" s="3"/>
    </row>
    <row r="9976" spans="1:1" x14ac:dyDescent="0.2">
      <c r="A9976" s="3"/>
    </row>
    <row r="9977" spans="1:1" x14ac:dyDescent="0.2">
      <c r="A9977" s="3"/>
    </row>
    <row r="9978" spans="1:1" x14ac:dyDescent="0.2">
      <c r="A9978" s="3"/>
    </row>
    <row r="9979" spans="1:1" x14ac:dyDescent="0.2">
      <c r="A9979" s="3"/>
    </row>
    <row r="9980" spans="1:1" x14ac:dyDescent="0.2">
      <c r="A9980" s="3"/>
    </row>
    <row r="9981" spans="1:1" x14ac:dyDescent="0.2">
      <c r="A9981" s="3"/>
    </row>
    <row r="9982" spans="1:1" x14ac:dyDescent="0.2">
      <c r="A9982" s="3"/>
    </row>
    <row r="9983" spans="1:1" x14ac:dyDescent="0.2">
      <c r="A9983" s="3"/>
    </row>
    <row r="9984" spans="1:1" x14ac:dyDescent="0.2">
      <c r="A9984" s="3"/>
    </row>
    <row r="9985" spans="1:1" x14ac:dyDescent="0.2">
      <c r="A9985" s="3"/>
    </row>
    <row r="9986" spans="1:1" x14ac:dyDescent="0.2">
      <c r="A9986" s="3"/>
    </row>
    <row r="9987" spans="1:1" x14ac:dyDescent="0.2">
      <c r="A9987" s="3"/>
    </row>
    <row r="9988" spans="1:1" x14ac:dyDescent="0.2">
      <c r="A9988" s="3"/>
    </row>
    <row r="9989" spans="1:1" x14ac:dyDescent="0.2">
      <c r="A9989" s="3"/>
    </row>
    <row r="9990" spans="1:1" x14ac:dyDescent="0.2">
      <c r="A9990" s="3"/>
    </row>
    <row r="9991" spans="1:1" x14ac:dyDescent="0.2">
      <c r="A9991" s="3"/>
    </row>
    <row r="9992" spans="1:1" x14ac:dyDescent="0.2">
      <c r="A9992" s="3"/>
    </row>
    <row r="9993" spans="1:1" x14ac:dyDescent="0.2">
      <c r="A9993" s="3"/>
    </row>
    <row r="9994" spans="1:1" x14ac:dyDescent="0.2">
      <c r="A9994" s="3"/>
    </row>
    <row r="9995" spans="1:1" x14ac:dyDescent="0.2">
      <c r="A9995" s="3"/>
    </row>
    <row r="9996" spans="1:1" x14ac:dyDescent="0.2">
      <c r="A9996" s="3"/>
    </row>
    <row r="9997" spans="1:1" x14ac:dyDescent="0.2">
      <c r="A9997" s="3"/>
    </row>
    <row r="9998" spans="1:1" x14ac:dyDescent="0.2">
      <c r="A9998" s="3"/>
    </row>
    <row r="9999" spans="1:1" x14ac:dyDescent="0.2">
      <c r="A9999" s="3"/>
    </row>
    <row r="10000" spans="1:1" x14ac:dyDescent="0.2">
      <c r="A10000" s="3"/>
    </row>
    <row r="10001" spans="1:1" x14ac:dyDescent="0.2">
      <c r="A10001" s="3"/>
    </row>
    <row r="10002" spans="1:1" x14ac:dyDescent="0.2">
      <c r="A10002" s="3"/>
    </row>
    <row r="10003" spans="1:1" x14ac:dyDescent="0.2">
      <c r="A10003" s="3"/>
    </row>
    <row r="10004" spans="1:1" x14ac:dyDescent="0.2">
      <c r="A10004" s="3"/>
    </row>
    <row r="10005" spans="1:1" x14ac:dyDescent="0.2">
      <c r="A10005" s="3"/>
    </row>
    <row r="10006" spans="1:1" x14ac:dyDescent="0.2">
      <c r="A10006" s="3"/>
    </row>
    <row r="10007" spans="1:1" x14ac:dyDescent="0.2">
      <c r="A10007" s="3"/>
    </row>
    <row r="10008" spans="1:1" x14ac:dyDescent="0.2">
      <c r="A10008" s="3"/>
    </row>
    <row r="10009" spans="1:1" x14ac:dyDescent="0.2">
      <c r="A10009" s="3"/>
    </row>
    <row r="10010" spans="1:1" x14ac:dyDescent="0.2">
      <c r="A10010" s="3"/>
    </row>
    <row r="10011" spans="1:1" x14ac:dyDescent="0.2">
      <c r="A10011" s="3"/>
    </row>
    <row r="10012" spans="1:1" x14ac:dyDescent="0.2">
      <c r="A10012" s="3"/>
    </row>
    <row r="10013" spans="1:1" x14ac:dyDescent="0.2">
      <c r="A10013" s="3"/>
    </row>
    <row r="10014" spans="1:1" x14ac:dyDescent="0.2">
      <c r="A10014" s="3"/>
    </row>
    <row r="10015" spans="1:1" x14ac:dyDescent="0.2">
      <c r="A10015" s="3"/>
    </row>
    <row r="10016" spans="1:1" x14ac:dyDescent="0.2">
      <c r="A10016" s="3"/>
    </row>
    <row r="10017" spans="1:1" x14ac:dyDescent="0.2">
      <c r="A10017" s="3"/>
    </row>
    <row r="10018" spans="1:1" x14ac:dyDescent="0.2">
      <c r="A10018" s="3"/>
    </row>
    <row r="10019" spans="1:1" x14ac:dyDescent="0.2">
      <c r="A10019" s="3"/>
    </row>
    <row r="10020" spans="1:1" x14ac:dyDescent="0.2">
      <c r="A10020" s="3"/>
    </row>
    <row r="10021" spans="1:1" x14ac:dyDescent="0.2">
      <c r="A10021" s="3"/>
    </row>
    <row r="10022" spans="1:1" x14ac:dyDescent="0.2">
      <c r="A10022" s="3"/>
    </row>
    <row r="10023" spans="1:1" x14ac:dyDescent="0.2">
      <c r="A10023" s="3"/>
    </row>
    <row r="10024" spans="1:1" x14ac:dyDescent="0.2">
      <c r="A10024" s="3"/>
    </row>
    <row r="10025" spans="1:1" x14ac:dyDescent="0.2">
      <c r="A10025" s="3"/>
    </row>
    <row r="10026" spans="1:1" x14ac:dyDescent="0.2">
      <c r="A10026" s="3"/>
    </row>
    <row r="10027" spans="1:1" x14ac:dyDescent="0.2">
      <c r="A10027" s="3"/>
    </row>
    <row r="10028" spans="1:1" x14ac:dyDescent="0.2">
      <c r="A10028" s="3"/>
    </row>
    <row r="10029" spans="1:1" x14ac:dyDescent="0.2">
      <c r="A10029" s="3"/>
    </row>
    <row r="10030" spans="1:1" x14ac:dyDescent="0.2">
      <c r="A10030" s="3"/>
    </row>
    <row r="10031" spans="1:1" x14ac:dyDescent="0.2">
      <c r="A10031" s="3"/>
    </row>
    <row r="10032" spans="1:1" x14ac:dyDescent="0.2">
      <c r="A10032" s="3"/>
    </row>
    <row r="10033" spans="1:1" x14ac:dyDescent="0.2">
      <c r="A10033" s="3"/>
    </row>
    <row r="10034" spans="1:1" x14ac:dyDescent="0.2">
      <c r="A10034" s="3"/>
    </row>
    <row r="10035" spans="1:1" x14ac:dyDescent="0.2">
      <c r="A10035" s="3"/>
    </row>
    <row r="10036" spans="1:1" x14ac:dyDescent="0.2">
      <c r="A10036" s="3"/>
    </row>
    <row r="10037" spans="1:1" x14ac:dyDescent="0.2">
      <c r="A10037" s="3"/>
    </row>
    <row r="10038" spans="1:1" x14ac:dyDescent="0.2">
      <c r="A10038" s="3"/>
    </row>
    <row r="10039" spans="1:1" x14ac:dyDescent="0.2">
      <c r="A10039" s="3"/>
    </row>
    <row r="10040" spans="1:1" x14ac:dyDescent="0.2">
      <c r="A10040" s="3"/>
    </row>
    <row r="10041" spans="1:1" x14ac:dyDescent="0.2">
      <c r="A10041" s="3"/>
    </row>
    <row r="10042" spans="1:1" x14ac:dyDescent="0.2">
      <c r="A10042" s="3"/>
    </row>
    <row r="10043" spans="1:1" x14ac:dyDescent="0.2">
      <c r="A10043" s="3"/>
    </row>
    <row r="10044" spans="1:1" x14ac:dyDescent="0.2">
      <c r="A10044" s="3"/>
    </row>
    <row r="10045" spans="1:1" x14ac:dyDescent="0.2">
      <c r="A10045" s="3"/>
    </row>
    <row r="10046" spans="1:1" x14ac:dyDescent="0.2">
      <c r="A10046" s="3"/>
    </row>
    <row r="10047" spans="1:1" x14ac:dyDescent="0.2">
      <c r="A10047" s="3"/>
    </row>
    <row r="10048" spans="1:1" x14ac:dyDescent="0.2">
      <c r="A10048" s="3"/>
    </row>
    <row r="10049" spans="1:1" x14ac:dyDescent="0.2">
      <c r="A10049" s="3"/>
    </row>
    <row r="10050" spans="1:1" x14ac:dyDescent="0.2">
      <c r="A10050" s="3"/>
    </row>
    <row r="10051" spans="1:1" x14ac:dyDescent="0.2">
      <c r="A10051" s="3"/>
    </row>
    <row r="10052" spans="1:1" x14ac:dyDescent="0.2">
      <c r="A10052" s="3"/>
    </row>
    <row r="10053" spans="1:1" x14ac:dyDescent="0.2">
      <c r="A10053" s="3"/>
    </row>
    <row r="10054" spans="1:1" x14ac:dyDescent="0.2">
      <c r="A10054" s="3"/>
    </row>
    <row r="10055" spans="1:1" x14ac:dyDescent="0.2">
      <c r="A10055" s="3"/>
    </row>
    <row r="10056" spans="1:1" x14ac:dyDescent="0.2">
      <c r="A10056" s="3"/>
    </row>
    <row r="10057" spans="1:1" x14ac:dyDescent="0.2">
      <c r="A10057" s="3"/>
    </row>
    <row r="10058" spans="1:1" x14ac:dyDescent="0.2">
      <c r="A10058" s="3"/>
    </row>
    <row r="10059" spans="1:1" x14ac:dyDescent="0.2">
      <c r="A10059" s="3"/>
    </row>
    <row r="10060" spans="1:1" x14ac:dyDescent="0.2">
      <c r="A10060" s="3"/>
    </row>
    <row r="10061" spans="1:1" x14ac:dyDescent="0.2">
      <c r="A10061" s="3"/>
    </row>
    <row r="10062" spans="1:1" x14ac:dyDescent="0.2">
      <c r="A10062" s="3"/>
    </row>
    <row r="10063" spans="1:1" x14ac:dyDescent="0.2">
      <c r="A10063" s="3"/>
    </row>
    <row r="10064" spans="1:1" x14ac:dyDescent="0.2">
      <c r="A10064" s="3"/>
    </row>
    <row r="10065" spans="1:1" x14ac:dyDescent="0.2">
      <c r="A10065" s="3"/>
    </row>
    <row r="10066" spans="1:1" x14ac:dyDescent="0.2">
      <c r="A10066" s="3"/>
    </row>
    <row r="10067" spans="1:1" x14ac:dyDescent="0.2">
      <c r="A10067" s="3"/>
    </row>
    <row r="10068" spans="1:1" x14ac:dyDescent="0.2">
      <c r="A10068" s="3"/>
    </row>
    <row r="10069" spans="1:1" x14ac:dyDescent="0.2">
      <c r="A10069" s="3"/>
    </row>
    <row r="10070" spans="1:1" x14ac:dyDescent="0.2">
      <c r="A10070" s="3"/>
    </row>
    <row r="10071" spans="1:1" x14ac:dyDescent="0.2">
      <c r="A10071" s="3"/>
    </row>
    <row r="10072" spans="1:1" x14ac:dyDescent="0.2">
      <c r="A10072" s="3"/>
    </row>
    <row r="10073" spans="1:1" x14ac:dyDescent="0.2">
      <c r="A10073" s="3"/>
    </row>
    <row r="10074" spans="1:1" x14ac:dyDescent="0.2">
      <c r="A10074" s="3"/>
    </row>
    <row r="10075" spans="1:1" x14ac:dyDescent="0.2">
      <c r="A10075" s="3"/>
    </row>
    <row r="10076" spans="1:1" x14ac:dyDescent="0.2">
      <c r="A10076" s="3"/>
    </row>
    <row r="10077" spans="1:1" x14ac:dyDescent="0.2">
      <c r="A10077" s="3"/>
    </row>
    <row r="10078" spans="1:1" x14ac:dyDescent="0.2">
      <c r="A10078" s="3"/>
    </row>
    <row r="10079" spans="1:1" x14ac:dyDescent="0.2">
      <c r="A10079" s="3"/>
    </row>
    <row r="10080" spans="1:1" x14ac:dyDescent="0.2">
      <c r="A10080" s="3"/>
    </row>
    <row r="10081" spans="1:1" x14ac:dyDescent="0.2">
      <c r="A10081" s="3"/>
    </row>
    <row r="10082" spans="1:1" x14ac:dyDescent="0.2">
      <c r="A10082" s="3"/>
    </row>
    <row r="10083" spans="1:1" x14ac:dyDescent="0.2">
      <c r="A10083" s="3"/>
    </row>
    <row r="10084" spans="1:1" x14ac:dyDescent="0.2">
      <c r="A10084" s="3"/>
    </row>
    <row r="10085" spans="1:1" x14ac:dyDescent="0.2">
      <c r="A10085" s="3"/>
    </row>
    <row r="10086" spans="1:1" x14ac:dyDescent="0.2">
      <c r="A10086" s="3"/>
    </row>
    <row r="10087" spans="1:1" x14ac:dyDescent="0.2">
      <c r="A10087" s="3"/>
    </row>
    <row r="10088" spans="1:1" x14ac:dyDescent="0.2">
      <c r="A10088" s="3"/>
    </row>
    <row r="10089" spans="1:1" x14ac:dyDescent="0.2">
      <c r="A10089" s="3"/>
    </row>
    <row r="10090" spans="1:1" x14ac:dyDescent="0.2">
      <c r="A10090" s="3"/>
    </row>
    <row r="10091" spans="1:1" x14ac:dyDescent="0.2">
      <c r="A10091" s="3"/>
    </row>
    <row r="10092" spans="1:1" x14ac:dyDescent="0.2">
      <c r="A10092" s="3"/>
    </row>
    <row r="10093" spans="1:1" x14ac:dyDescent="0.2">
      <c r="A10093" s="3"/>
    </row>
    <row r="10094" spans="1:1" x14ac:dyDescent="0.2">
      <c r="A10094" s="3"/>
    </row>
    <row r="10095" spans="1:1" x14ac:dyDescent="0.2">
      <c r="A10095" s="3"/>
    </row>
    <row r="10096" spans="1:1" x14ac:dyDescent="0.2">
      <c r="A10096" s="3"/>
    </row>
    <row r="10097" spans="1:1" x14ac:dyDescent="0.2">
      <c r="A10097" s="3"/>
    </row>
    <row r="10098" spans="1:1" x14ac:dyDescent="0.2">
      <c r="A10098" s="3"/>
    </row>
    <row r="10099" spans="1:1" x14ac:dyDescent="0.2">
      <c r="A10099" s="3"/>
    </row>
    <row r="10100" spans="1:1" x14ac:dyDescent="0.2">
      <c r="A10100" s="3"/>
    </row>
    <row r="10101" spans="1:1" x14ac:dyDescent="0.2">
      <c r="A10101" s="3"/>
    </row>
    <row r="10102" spans="1:1" x14ac:dyDescent="0.2">
      <c r="A10102" s="3"/>
    </row>
    <row r="10103" spans="1:1" x14ac:dyDescent="0.2">
      <c r="A10103" s="3"/>
    </row>
    <row r="10104" spans="1:1" x14ac:dyDescent="0.2">
      <c r="A10104" s="3"/>
    </row>
    <row r="10105" spans="1:1" x14ac:dyDescent="0.2">
      <c r="A10105" s="3"/>
    </row>
    <row r="10106" spans="1:1" x14ac:dyDescent="0.2">
      <c r="A10106" s="3"/>
    </row>
    <row r="10107" spans="1:1" x14ac:dyDescent="0.2">
      <c r="A10107" s="3"/>
    </row>
    <row r="10108" spans="1:1" x14ac:dyDescent="0.2">
      <c r="A10108" s="3"/>
    </row>
    <row r="10109" spans="1:1" x14ac:dyDescent="0.2">
      <c r="A10109" s="3"/>
    </row>
    <row r="10110" spans="1:1" x14ac:dyDescent="0.2">
      <c r="A10110" s="3"/>
    </row>
    <row r="10111" spans="1:1" x14ac:dyDescent="0.2">
      <c r="A10111" s="3"/>
    </row>
    <row r="10112" spans="1:1" x14ac:dyDescent="0.2">
      <c r="A10112" s="3"/>
    </row>
    <row r="10113" spans="1:1" x14ac:dyDescent="0.2">
      <c r="A10113" s="3"/>
    </row>
    <row r="10114" spans="1:1" x14ac:dyDescent="0.2">
      <c r="A10114" s="3"/>
    </row>
    <row r="10115" spans="1:1" x14ac:dyDescent="0.2">
      <c r="A10115" s="3"/>
    </row>
    <row r="10116" spans="1:1" x14ac:dyDescent="0.2">
      <c r="A10116" s="3"/>
    </row>
    <row r="10117" spans="1:1" x14ac:dyDescent="0.2">
      <c r="A10117" s="3"/>
    </row>
    <row r="10118" spans="1:1" x14ac:dyDescent="0.2">
      <c r="A10118" s="3"/>
    </row>
    <row r="10119" spans="1:1" x14ac:dyDescent="0.2">
      <c r="A10119" s="3"/>
    </row>
    <row r="10120" spans="1:1" x14ac:dyDescent="0.2">
      <c r="A10120" s="3"/>
    </row>
    <row r="10121" spans="1:1" x14ac:dyDescent="0.2">
      <c r="A10121" s="3"/>
    </row>
    <row r="10122" spans="1:1" x14ac:dyDescent="0.2">
      <c r="A10122" s="3"/>
    </row>
    <row r="10123" spans="1:1" x14ac:dyDescent="0.2">
      <c r="A10123" s="3"/>
    </row>
    <row r="10124" spans="1:1" x14ac:dyDescent="0.2">
      <c r="A10124" s="3"/>
    </row>
    <row r="10125" spans="1:1" x14ac:dyDescent="0.2">
      <c r="A10125" s="3"/>
    </row>
    <row r="10126" spans="1:1" x14ac:dyDescent="0.2">
      <c r="A10126" s="3"/>
    </row>
    <row r="10127" spans="1:1" x14ac:dyDescent="0.2">
      <c r="A10127" s="3"/>
    </row>
    <row r="10128" spans="1:1" x14ac:dyDescent="0.2">
      <c r="A10128" s="3"/>
    </row>
    <row r="10129" spans="1:1" x14ac:dyDescent="0.2">
      <c r="A10129" s="3"/>
    </row>
    <row r="10130" spans="1:1" x14ac:dyDescent="0.2">
      <c r="A10130" s="3"/>
    </row>
    <row r="10131" spans="1:1" x14ac:dyDescent="0.2">
      <c r="A10131" s="3"/>
    </row>
    <row r="10132" spans="1:1" x14ac:dyDescent="0.2">
      <c r="A10132" s="3"/>
    </row>
    <row r="10133" spans="1:1" x14ac:dyDescent="0.2">
      <c r="A10133" s="3"/>
    </row>
    <row r="10134" spans="1:1" x14ac:dyDescent="0.2">
      <c r="A10134" s="3"/>
    </row>
    <row r="10135" spans="1:1" x14ac:dyDescent="0.2">
      <c r="A10135" s="3"/>
    </row>
    <row r="10136" spans="1:1" x14ac:dyDescent="0.2">
      <c r="A10136" s="3"/>
    </row>
    <row r="10137" spans="1:1" x14ac:dyDescent="0.2">
      <c r="A10137" s="3"/>
    </row>
    <row r="10138" spans="1:1" x14ac:dyDescent="0.2">
      <c r="A10138" s="3"/>
    </row>
    <row r="10139" spans="1:1" x14ac:dyDescent="0.2">
      <c r="A10139" s="3"/>
    </row>
    <row r="10140" spans="1:1" x14ac:dyDescent="0.2">
      <c r="A10140" s="3"/>
    </row>
    <row r="10141" spans="1:1" x14ac:dyDescent="0.2">
      <c r="A10141" s="3"/>
    </row>
    <row r="10142" spans="1:1" x14ac:dyDescent="0.2">
      <c r="A10142" s="3"/>
    </row>
    <row r="10143" spans="1:1" x14ac:dyDescent="0.2">
      <c r="A10143" s="3"/>
    </row>
    <row r="10144" spans="1:1" x14ac:dyDescent="0.2">
      <c r="A10144" s="3"/>
    </row>
    <row r="10145" spans="1:1" x14ac:dyDescent="0.2">
      <c r="A10145" s="3"/>
    </row>
    <row r="10146" spans="1:1" x14ac:dyDescent="0.2">
      <c r="A10146" s="3"/>
    </row>
    <row r="10147" spans="1:1" x14ac:dyDescent="0.2">
      <c r="A10147" s="3"/>
    </row>
    <row r="10148" spans="1:1" x14ac:dyDescent="0.2">
      <c r="A10148" s="3"/>
    </row>
    <row r="10149" spans="1:1" x14ac:dyDescent="0.2">
      <c r="A10149" s="3"/>
    </row>
    <row r="10150" spans="1:1" x14ac:dyDescent="0.2">
      <c r="A10150" s="3"/>
    </row>
    <row r="10151" spans="1:1" x14ac:dyDescent="0.2">
      <c r="A10151" s="3"/>
    </row>
    <row r="10152" spans="1:1" x14ac:dyDescent="0.2">
      <c r="A10152" s="3"/>
    </row>
    <row r="10153" spans="1:1" x14ac:dyDescent="0.2">
      <c r="A10153" s="3"/>
    </row>
    <row r="10154" spans="1:1" x14ac:dyDescent="0.2">
      <c r="A10154" s="3"/>
    </row>
    <row r="10155" spans="1:1" x14ac:dyDescent="0.2">
      <c r="A10155" s="3"/>
    </row>
    <row r="10156" spans="1:1" x14ac:dyDescent="0.2">
      <c r="A10156" s="3"/>
    </row>
    <row r="10157" spans="1:1" x14ac:dyDescent="0.2">
      <c r="A10157" s="3"/>
    </row>
    <row r="10158" spans="1:1" x14ac:dyDescent="0.2">
      <c r="A10158" s="3"/>
    </row>
    <row r="10159" spans="1:1" x14ac:dyDescent="0.2">
      <c r="A10159" s="3"/>
    </row>
    <row r="10160" spans="1:1" x14ac:dyDescent="0.2">
      <c r="A10160" s="3"/>
    </row>
    <row r="10161" spans="1:1" x14ac:dyDescent="0.2">
      <c r="A10161" s="3"/>
    </row>
    <row r="10162" spans="1:1" x14ac:dyDescent="0.2">
      <c r="A10162" s="3"/>
    </row>
    <row r="10163" spans="1:1" x14ac:dyDescent="0.2">
      <c r="A10163" s="3"/>
    </row>
    <row r="10164" spans="1:1" x14ac:dyDescent="0.2">
      <c r="A10164" s="3"/>
    </row>
    <row r="10165" spans="1:1" x14ac:dyDescent="0.2">
      <c r="A10165" s="3"/>
    </row>
    <row r="10166" spans="1:1" x14ac:dyDescent="0.2">
      <c r="A10166" s="3"/>
    </row>
    <row r="10167" spans="1:1" x14ac:dyDescent="0.2">
      <c r="A10167" s="3"/>
    </row>
    <row r="10168" spans="1:1" x14ac:dyDescent="0.2">
      <c r="A10168" s="3"/>
    </row>
    <row r="10169" spans="1:1" x14ac:dyDescent="0.2">
      <c r="A10169" s="3"/>
    </row>
    <row r="10170" spans="1:1" x14ac:dyDescent="0.2">
      <c r="A10170" s="3"/>
    </row>
    <row r="10171" spans="1:1" x14ac:dyDescent="0.2">
      <c r="A10171" s="3"/>
    </row>
    <row r="10172" spans="1:1" x14ac:dyDescent="0.2">
      <c r="A10172" s="3"/>
    </row>
    <row r="10173" spans="1:1" x14ac:dyDescent="0.2">
      <c r="A10173" s="3"/>
    </row>
    <row r="10174" spans="1:1" x14ac:dyDescent="0.2">
      <c r="A10174" s="3"/>
    </row>
    <row r="10175" spans="1:1" x14ac:dyDescent="0.2">
      <c r="A10175" s="3"/>
    </row>
    <row r="10176" spans="1:1" x14ac:dyDescent="0.2">
      <c r="A10176" s="3"/>
    </row>
    <row r="10177" spans="1:1" x14ac:dyDescent="0.2">
      <c r="A10177" s="3"/>
    </row>
    <row r="10178" spans="1:1" x14ac:dyDescent="0.2">
      <c r="A10178" s="3"/>
    </row>
    <row r="10179" spans="1:1" x14ac:dyDescent="0.2">
      <c r="A10179" s="3"/>
    </row>
    <row r="10180" spans="1:1" x14ac:dyDescent="0.2">
      <c r="A10180" s="3"/>
    </row>
    <row r="10181" spans="1:1" x14ac:dyDescent="0.2">
      <c r="A10181" s="3"/>
    </row>
    <row r="10182" spans="1:1" x14ac:dyDescent="0.2">
      <c r="A10182" s="3"/>
    </row>
    <row r="10183" spans="1:1" x14ac:dyDescent="0.2">
      <c r="A10183" s="3"/>
    </row>
    <row r="10184" spans="1:1" x14ac:dyDescent="0.2">
      <c r="A10184" s="3"/>
    </row>
    <row r="10185" spans="1:1" x14ac:dyDescent="0.2">
      <c r="A10185" s="3"/>
    </row>
    <row r="10186" spans="1:1" x14ac:dyDescent="0.2">
      <c r="A10186" s="3"/>
    </row>
    <row r="10187" spans="1:1" x14ac:dyDescent="0.2">
      <c r="A10187" s="3"/>
    </row>
    <row r="10188" spans="1:1" x14ac:dyDescent="0.2">
      <c r="A10188" s="3"/>
    </row>
    <row r="10189" spans="1:1" x14ac:dyDescent="0.2">
      <c r="A10189" s="3"/>
    </row>
    <row r="10190" spans="1:1" x14ac:dyDescent="0.2">
      <c r="A10190" s="3"/>
    </row>
    <row r="10191" spans="1:1" x14ac:dyDescent="0.2">
      <c r="A10191" s="3"/>
    </row>
    <row r="10192" spans="1:1" x14ac:dyDescent="0.2">
      <c r="A10192" s="3"/>
    </row>
    <row r="10193" spans="1:1" x14ac:dyDescent="0.2">
      <c r="A10193" s="3"/>
    </row>
    <row r="10194" spans="1:1" x14ac:dyDescent="0.2">
      <c r="A10194" s="3"/>
    </row>
    <row r="10195" spans="1:1" x14ac:dyDescent="0.2">
      <c r="A10195" s="3"/>
    </row>
    <row r="10196" spans="1:1" x14ac:dyDescent="0.2">
      <c r="A10196" s="3"/>
    </row>
    <row r="10197" spans="1:1" x14ac:dyDescent="0.2">
      <c r="A10197" s="3"/>
    </row>
    <row r="10198" spans="1:1" x14ac:dyDescent="0.2">
      <c r="A10198" s="3"/>
    </row>
    <row r="10199" spans="1:1" x14ac:dyDescent="0.2">
      <c r="A10199" s="3"/>
    </row>
    <row r="10200" spans="1:1" x14ac:dyDescent="0.2">
      <c r="A10200" s="3"/>
    </row>
    <row r="10201" spans="1:1" x14ac:dyDescent="0.2">
      <c r="A10201" s="3"/>
    </row>
    <row r="10202" spans="1:1" x14ac:dyDescent="0.2">
      <c r="A10202" s="3"/>
    </row>
    <row r="10203" spans="1:1" x14ac:dyDescent="0.2">
      <c r="A10203" s="3"/>
    </row>
    <row r="10204" spans="1:1" x14ac:dyDescent="0.2">
      <c r="A10204" s="3"/>
    </row>
    <row r="10205" spans="1:1" x14ac:dyDescent="0.2">
      <c r="A10205" s="3"/>
    </row>
    <row r="10206" spans="1:1" x14ac:dyDescent="0.2">
      <c r="A10206" s="3"/>
    </row>
    <row r="10207" spans="1:1" x14ac:dyDescent="0.2">
      <c r="A10207" s="3"/>
    </row>
    <row r="10208" spans="1:1" x14ac:dyDescent="0.2">
      <c r="A10208" s="3"/>
    </row>
    <row r="10209" spans="1:1" x14ac:dyDescent="0.2">
      <c r="A10209" s="3"/>
    </row>
    <row r="10210" spans="1:1" x14ac:dyDescent="0.2">
      <c r="A10210" s="3"/>
    </row>
    <row r="10211" spans="1:1" x14ac:dyDescent="0.2">
      <c r="A10211" s="3"/>
    </row>
    <row r="10212" spans="1:1" x14ac:dyDescent="0.2">
      <c r="A10212" s="3"/>
    </row>
    <row r="10213" spans="1:1" x14ac:dyDescent="0.2">
      <c r="A10213" s="3"/>
    </row>
    <row r="10214" spans="1:1" x14ac:dyDescent="0.2">
      <c r="A10214" s="3"/>
    </row>
    <row r="10215" spans="1:1" x14ac:dyDescent="0.2">
      <c r="A10215" s="3"/>
    </row>
    <row r="10216" spans="1:1" x14ac:dyDescent="0.2">
      <c r="A10216" s="3"/>
    </row>
    <row r="10217" spans="1:1" x14ac:dyDescent="0.2">
      <c r="A10217" s="3"/>
    </row>
    <row r="10218" spans="1:1" x14ac:dyDescent="0.2">
      <c r="A10218" s="3"/>
    </row>
    <row r="10219" spans="1:1" x14ac:dyDescent="0.2">
      <c r="A10219" s="3"/>
    </row>
    <row r="10220" spans="1:1" x14ac:dyDescent="0.2">
      <c r="A10220" s="3"/>
    </row>
    <row r="10221" spans="1:1" x14ac:dyDescent="0.2">
      <c r="A10221" s="3"/>
    </row>
    <row r="10222" spans="1:1" x14ac:dyDescent="0.2">
      <c r="A10222" s="3"/>
    </row>
    <row r="10223" spans="1:1" x14ac:dyDescent="0.2">
      <c r="A10223" s="3"/>
    </row>
    <row r="10224" spans="1:1" x14ac:dyDescent="0.2">
      <c r="A10224" s="3"/>
    </row>
    <row r="10225" spans="1:1" x14ac:dyDescent="0.2">
      <c r="A10225" s="3"/>
    </row>
    <row r="10226" spans="1:1" x14ac:dyDescent="0.2">
      <c r="A10226" s="3"/>
    </row>
    <row r="10227" spans="1:1" x14ac:dyDescent="0.2">
      <c r="A10227" s="3"/>
    </row>
    <row r="10228" spans="1:1" x14ac:dyDescent="0.2">
      <c r="A10228" s="3"/>
    </row>
    <row r="10229" spans="1:1" x14ac:dyDescent="0.2">
      <c r="A10229" s="3"/>
    </row>
    <row r="10230" spans="1:1" x14ac:dyDescent="0.2">
      <c r="A10230" s="3"/>
    </row>
    <row r="10231" spans="1:1" x14ac:dyDescent="0.2">
      <c r="A10231" s="3"/>
    </row>
    <row r="10232" spans="1:1" x14ac:dyDescent="0.2">
      <c r="A10232" s="3"/>
    </row>
    <row r="10233" spans="1:1" x14ac:dyDescent="0.2">
      <c r="A10233" s="3"/>
    </row>
    <row r="10234" spans="1:1" x14ac:dyDescent="0.2">
      <c r="A10234" s="3"/>
    </row>
    <row r="10235" spans="1:1" x14ac:dyDescent="0.2">
      <c r="A10235" s="3"/>
    </row>
    <row r="10236" spans="1:1" x14ac:dyDescent="0.2">
      <c r="A10236" s="3"/>
    </row>
    <row r="10237" spans="1:1" x14ac:dyDescent="0.2">
      <c r="A10237" s="3"/>
    </row>
    <row r="10238" spans="1:1" x14ac:dyDescent="0.2">
      <c r="A10238" s="3"/>
    </row>
    <row r="10239" spans="1:1" x14ac:dyDescent="0.2">
      <c r="A10239" s="3"/>
    </row>
    <row r="10240" spans="1:1" x14ac:dyDescent="0.2">
      <c r="A10240" s="3"/>
    </row>
    <row r="10241" spans="1:1" x14ac:dyDescent="0.2">
      <c r="A10241" s="3"/>
    </row>
    <row r="10242" spans="1:1" x14ac:dyDescent="0.2">
      <c r="A10242" s="3"/>
    </row>
    <row r="10243" spans="1:1" x14ac:dyDescent="0.2">
      <c r="A10243" s="3"/>
    </row>
    <row r="10244" spans="1:1" x14ac:dyDescent="0.2">
      <c r="A10244" s="3"/>
    </row>
    <row r="10245" spans="1:1" x14ac:dyDescent="0.2">
      <c r="A10245" s="3"/>
    </row>
    <row r="10246" spans="1:1" x14ac:dyDescent="0.2">
      <c r="A10246" s="3"/>
    </row>
    <row r="10247" spans="1:1" x14ac:dyDescent="0.2">
      <c r="A10247" s="3"/>
    </row>
    <row r="10248" spans="1:1" x14ac:dyDescent="0.2">
      <c r="A10248" s="3"/>
    </row>
    <row r="10249" spans="1:1" x14ac:dyDescent="0.2">
      <c r="A10249" s="3"/>
    </row>
    <row r="10250" spans="1:1" x14ac:dyDescent="0.2">
      <c r="A10250" s="3"/>
    </row>
    <row r="10251" spans="1:1" x14ac:dyDescent="0.2">
      <c r="A10251" s="3"/>
    </row>
    <row r="10252" spans="1:1" x14ac:dyDescent="0.2">
      <c r="A10252" s="3"/>
    </row>
    <row r="10253" spans="1:1" x14ac:dyDescent="0.2">
      <c r="A10253" s="3"/>
    </row>
    <row r="10254" spans="1:1" x14ac:dyDescent="0.2">
      <c r="A10254" s="3"/>
    </row>
    <row r="10255" spans="1:1" x14ac:dyDescent="0.2">
      <c r="A10255" s="3"/>
    </row>
    <row r="10256" spans="1:1" x14ac:dyDescent="0.2">
      <c r="A10256" s="3"/>
    </row>
    <row r="10257" spans="1:1" x14ac:dyDescent="0.2">
      <c r="A10257" s="3"/>
    </row>
    <row r="10258" spans="1:1" x14ac:dyDescent="0.2">
      <c r="A10258" s="3"/>
    </row>
    <row r="10259" spans="1:1" x14ac:dyDescent="0.2">
      <c r="A10259" s="3"/>
    </row>
    <row r="10260" spans="1:1" x14ac:dyDescent="0.2">
      <c r="A10260" s="3"/>
    </row>
    <row r="10261" spans="1:1" x14ac:dyDescent="0.2">
      <c r="A10261" s="3"/>
    </row>
    <row r="10262" spans="1:1" x14ac:dyDescent="0.2">
      <c r="A10262" s="3"/>
    </row>
    <row r="10263" spans="1:1" x14ac:dyDescent="0.2">
      <c r="A10263" s="3"/>
    </row>
    <row r="10264" spans="1:1" x14ac:dyDescent="0.2">
      <c r="A10264" s="3"/>
    </row>
    <row r="10265" spans="1:1" x14ac:dyDescent="0.2">
      <c r="A10265" s="3"/>
    </row>
    <row r="10266" spans="1:1" x14ac:dyDescent="0.2">
      <c r="A10266" s="3"/>
    </row>
    <row r="10267" spans="1:1" x14ac:dyDescent="0.2">
      <c r="A10267" s="3"/>
    </row>
    <row r="10268" spans="1:1" x14ac:dyDescent="0.2">
      <c r="A10268" s="3"/>
    </row>
    <row r="10269" spans="1:1" x14ac:dyDescent="0.2">
      <c r="A10269" s="3"/>
    </row>
    <row r="10270" spans="1:1" x14ac:dyDescent="0.2">
      <c r="A10270" s="3"/>
    </row>
    <row r="10271" spans="1:1" x14ac:dyDescent="0.2">
      <c r="A10271" s="3"/>
    </row>
    <row r="10272" spans="1:1" x14ac:dyDescent="0.2">
      <c r="A10272" s="3"/>
    </row>
    <row r="10273" spans="1:1" x14ac:dyDescent="0.2">
      <c r="A10273" s="3"/>
    </row>
    <row r="10274" spans="1:1" x14ac:dyDescent="0.2">
      <c r="A10274" s="3"/>
    </row>
    <row r="10275" spans="1:1" x14ac:dyDescent="0.2">
      <c r="A10275" s="3"/>
    </row>
    <row r="10276" spans="1:1" x14ac:dyDescent="0.2">
      <c r="A10276" s="3"/>
    </row>
    <row r="10277" spans="1:1" x14ac:dyDescent="0.2">
      <c r="A10277" s="3"/>
    </row>
    <row r="10278" spans="1:1" x14ac:dyDescent="0.2">
      <c r="A10278" s="3"/>
    </row>
    <row r="10279" spans="1:1" x14ac:dyDescent="0.2">
      <c r="A10279" s="3"/>
    </row>
    <row r="10280" spans="1:1" x14ac:dyDescent="0.2">
      <c r="A10280" s="3"/>
    </row>
    <row r="10281" spans="1:1" x14ac:dyDescent="0.2">
      <c r="A10281" s="3"/>
    </row>
    <row r="10282" spans="1:1" x14ac:dyDescent="0.2">
      <c r="A10282" s="3"/>
    </row>
    <row r="10283" spans="1:1" x14ac:dyDescent="0.2">
      <c r="A10283" s="3"/>
    </row>
    <row r="10284" spans="1:1" x14ac:dyDescent="0.2">
      <c r="A10284" s="3"/>
    </row>
    <row r="10285" spans="1:1" x14ac:dyDescent="0.2">
      <c r="A10285" s="3"/>
    </row>
    <row r="10286" spans="1:1" x14ac:dyDescent="0.2">
      <c r="A10286" s="3"/>
    </row>
    <row r="10287" spans="1:1" x14ac:dyDescent="0.2">
      <c r="A10287" s="3"/>
    </row>
    <row r="10288" spans="1:1" x14ac:dyDescent="0.2">
      <c r="A10288" s="3"/>
    </row>
    <row r="10289" spans="1:1" x14ac:dyDescent="0.2">
      <c r="A10289" s="3"/>
    </row>
    <row r="10290" spans="1:1" x14ac:dyDescent="0.2">
      <c r="A10290" s="3"/>
    </row>
    <row r="10291" spans="1:1" x14ac:dyDescent="0.2">
      <c r="A10291" s="3"/>
    </row>
    <row r="10292" spans="1:1" x14ac:dyDescent="0.2">
      <c r="A10292" s="3"/>
    </row>
    <row r="10293" spans="1:1" x14ac:dyDescent="0.2">
      <c r="A10293" s="3"/>
    </row>
    <row r="10294" spans="1:1" x14ac:dyDescent="0.2">
      <c r="A10294" s="3"/>
    </row>
    <row r="10295" spans="1:1" x14ac:dyDescent="0.2">
      <c r="A10295" s="3"/>
    </row>
    <row r="10296" spans="1:1" x14ac:dyDescent="0.2">
      <c r="A10296" s="3"/>
    </row>
    <row r="10297" spans="1:1" x14ac:dyDescent="0.2">
      <c r="A10297" s="3"/>
    </row>
    <row r="10298" spans="1:1" x14ac:dyDescent="0.2">
      <c r="A10298" s="3"/>
    </row>
    <row r="10299" spans="1:1" x14ac:dyDescent="0.2">
      <c r="A10299" s="3"/>
    </row>
    <row r="10300" spans="1:1" x14ac:dyDescent="0.2">
      <c r="A10300" s="3"/>
    </row>
    <row r="10301" spans="1:1" x14ac:dyDescent="0.2">
      <c r="A10301" s="3"/>
    </row>
    <row r="10302" spans="1:1" x14ac:dyDescent="0.2">
      <c r="A10302" s="3"/>
    </row>
    <row r="10303" spans="1:1" x14ac:dyDescent="0.2">
      <c r="A10303" s="3"/>
    </row>
    <row r="10304" spans="1:1" x14ac:dyDescent="0.2">
      <c r="A10304" s="3"/>
    </row>
    <row r="10305" spans="1:1" x14ac:dyDescent="0.2">
      <c r="A10305" s="3"/>
    </row>
    <row r="10306" spans="1:1" x14ac:dyDescent="0.2">
      <c r="A10306" s="3"/>
    </row>
    <row r="10307" spans="1:1" x14ac:dyDescent="0.2">
      <c r="A10307" s="3"/>
    </row>
    <row r="10308" spans="1:1" x14ac:dyDescent="0.2">
      <c r="A10308" s="3"/>
    </row>
    <row r="10309" spans="1:1" x14ac:dyDescent="0.2">
      <c r="A10309" s="3"/>
    </row>
    <row r="10310" spans="1:1" x14ac:dyDescent="0.2">
      <c r="A10310" s="3"/>
    </row>
    <row r="10311" spans="1:1" x14ac:dyDescent="0.2">
      <c r="A10311" s="3"/>
    </row>
    <row r="10312" spans="1:1" x14ac:dyDescent="0.2">
      <c r="A10312" s="3"/>
    </row>
    <row r="10313" spans="1:1" x14ac:dyDescent="0.2">
      <c r="A10313" s="3"/>
    </row>
    <row r="10314" spans="1:1" x14ac:dyDescent="0.2">
      <c r="A10314" s="3"/>
    </row>
    <row r="10315" spans="1:1" x14ac:dyDescent="0.2">
      <c r="A10315" s="3"/>
    </row>
    <row r="10316" spans="1:1" x14ac:dyDescent="0.2">
      <c r="A10316" s="3"/>
    </row>
    <row r="10317" spans="1:1" x14ac:dyDescent="0.2">
      <c r="A10317" s="3"/>
    </row>
    <row r="10318" spans="1:1" x14ac:dyDescent="0.2">
      <c r="A10318" s="3"/>
    </row>
    <row r="10319" spans="1:1" x14ac:dyDescent="0.2">
      <c r="A10319" s="3"/>
    </row>
    <row r="10320" spans="1:1" x14ac:dyDescent="0.2">
      <c r="A10320" s="3"/>
    </row>
    <row r="10321" spans="1:1" x14ac:dyDescent="0.2">
      <c r="A10321" s="3"/>
    </row>
    <row r="10322" spans="1:1" x14ac:dyDescent="0.2">
      <c r="A10322" s="3"/>
    </row>
    <row r="10323" spans="1:1" x14ac:dyDescent="0.2">
      <c r="A10323" s="3"/>
    </row>
    <row r="10324" spans="1:1" x14ac:dyDescent="0.2">
      <c r="A10324" s="3"/>
    </row>
    <row r="10325" spans="1:1" x14ac:dyDescent="0.2">
      <c r="A10325" s="3"/>
    </row>
    <row r="10326" spans="1:1" x14ac:dyDescent="0.2">
      <c r="A10326" s="3"/>
    </row>
    <row r="10327" spans="1:1" x14ac:dyDescent="0.2">
      <c r="A10327" s="3"/>
    </row>
    <row r="10328" spans="1:1" x14ac:dyDescent="0.2">
      <c r="A10328" s="3"/>
    </row>
    <row r="10329" spans="1:1" x14ac:dyDescent="0.2">
      <c r="A10329" s="3"/>
    </row>
    <row r="10330" spans="1:1" x14ac:dyDescent="0.2">
      <c r="A10330" s="3"/>
    </row>
    <row r="10331" spans="1:1" x14ac:dyDescent="0.2">
      <c r="A10331" s="3"/>
    </row>
    <row r="10332" spans="1:1" x14ac:dyDescent="0.2">
      <c r="A10332" s="3"/>
    </row>
    <row r="10333" spans="1:1" x14ac:dyDescent="0.2">
      <c r="A10333" s="3"/>
    </row>
    <row r="10334" spans="1:1" x14ac:dyDescent="0.2">
      <c r="A10334" s="3"/>
    </row>
    <row r="10335" spans="1:1" x14ac:dyDescent="0.2">
      <c r="A10335" s="3"/>
    </row>
    <row r="10336" spans="1:1" x14ac:dyDescent="0.2">
      <c r="A10336" s="3"/>
    </row>
    <row r="10337" spans="1:1" x14ac:dyDescent="0.2">
      <c r="A10337" s="3"/>
    </row>
    <row r="10338" spans="1:1" x14ac:dyDescent="0.2">
      <c r="A10338" s="3"/>
    </row>
    <row r="10339" spans="1:1" x14ac:dyDescent="0.2">
      <c r="A10339" s="3"/>
    </row>
    <row r="10340" spans="1:1" x14ac:dyDescent="0.2">
      <c r="A10340" s="3"/>
    </row>
    <row r="10341" spans="1:1" x14ac:dyDescent="0.2">
      <c r="A10341" s="3"/>
    </row>
    <row r="10342" spans="1:1" x14ac:dyDescent="0.2">
      <c r="A10342" s="3"/>
    </row>
    <row r="10343" spans="1:1" x14ac:dyDescent="0.2">
      <c r="A10343" s="3"/>
    </row>
    <row r="10344" spans="1:1" x14ac:dyDescent="0.2">
      <c r="A10344" s="3"/>
    </row>
    <row r="10345" spans="1:1" x14ac:dyDescent="0.2">
      <c r="A10345" s="3"/>
    </row>
    <row r="10346" spans="1:1" x14ac:dyDescent="0.2">
      <c r="A10346" s="3"/>
    </row>
    <row r="10347" spans="1:1" x14ac:dyDescent="0.2">
      <c r="A10347" s="3"/>
    </row>
    <row r="10348" spans="1:1" x14ac:dyDescent="0.2">
      <c r="A10348" s="3"/>
    </row>
    <row r="10349" spans="1:1" x14ac:dyDescent="0.2">
      <c r="A10349" s="3"/>
    </row>
    <row r="10350" spans="1:1" x14ac:dyDescent="0.2">
      <c r="A10350" s="3"/>
    </row>
    <row r="10351" spans="1:1" x14ac:dyDescent="0.2">
      <c r="A10351" s="3"/>
    </row>
    <row r="10352" spans="1:1" x14ac:dyDescent="0.2">
      <c r="A10352" s="3"/>
    </row>
    <row r="10353" spans="1:1" x14ac:dyDescent="0.2">
      <c r="A10353" s="3"/>
    </row>
    <row r="10354" spans="1:1" x14ac:dyDescent="0.2">
      <c r="A10354" s="3"/>
    </row>
    <row r="10355" spans="1:1" x14ac:dyDescent="0.2">
      <c r="A10355" s="3"/>
    </row>
    <row r="10356" spans="1:1" x14ac:dyDescent="0.2">
      <c r="A10356" s="3"/>
    </row>
    <row r="10357" spans="1:1" x14ac:dyDescent="0.2">
      <c r="A10357" s="3"/>
    </row>
    <row r="10358" spans="1:1" x14ac:dyDescent="0.2">
      <c r="A10358" s="3"/>
    </row>
    <row r="10359" spans="1:1" x14ac:dyDescent="0.2">
      <c r="A10359" s="3"/>
    </row>
    <row r="10360" spans="1:1" x14ac:dyDescent="0.2">
      <c r="A10360" s="3"/>
    </row>
    <row r="10361" spans="1:1" x14ac:dyDescent="0.2">
      <c r="A10361" s="3"/>
    </row>
    <row r="10362" spans="1:1" x14ac:dyDescent="0.2">
      <c r="A10362" s="3"/>
    </row>
    <row r="10363" spans="1:1" x14ac:dyDescent="0.2">
      <c r="A10363" s="3"/>
    </row>
    <row r="10364" spans="1:1" x14ac:dyDescent="0.2">
      <c r="A10364" s="3"/>
    </row>
    <row r="10365" spans="1:1" x14ac:dyDescent="0.2">
      <c r="A10365" s="3"/>
    </row>
    <row r="10366" spans="1:1" x14ac:dyDescent="0.2">
      <c r="A10366" s="3"/>
    </row>
    <row r="10367" spans="1:1" x14ac:dyDescent="0.2">
      <c r="A10367" s="3"/>
    </row>
    <row r="10368" spans="1:1" x14ac:dyDescent="0.2">
      <c r="A10368" s="3"/>
    </row>
    <row r="10369" spans="1:1" x14ac:dyDescent="0.2">
      <c r="A10369" s="3"/>
    </row>
    <row r="10370" spans="1:1" x14ac:dyDescent="0.2">
      <c r="A10370" s="3"/>
    </row>
    <row r="10371" spans="1:1" x14ac:dyDescent="0.2">
      <c r="A10371" s="3"/>
    </row>
    <row r="10372" spans="1:1" x14ac:dyDescent="0.2">
      <c r="A10372" s="3"/>
    </row>
    <row r="10373" spans="1:1" x14ac:dyDescent="0.2">
      <c r="A10373" s="3"/>
    </row>
    <row r="10374" spans="1:1" x14ac:dyDescent="0.2">
      <c r="A10374" s="3"/>
    </row>
    <row r="10375" spans="1:1" x14ac:dyDescent="0.2">
      <c r="A10375" s="3"/>
    </row>
    <row r="10376" spans="1:1" x14ac:dyDescent="0.2">
      <c r="A10376" s="3"/>
    </row>
    <row r="10377" spans="1:1" x14ac:dyDescent="0.2">
      <c r="A10377" s="3"/>
    </row>
    <row r="10378" spans="1:1" x14ac:dyDescent="0.2">
      <c r="A10378" s="3"/>
    </row>
    <row r="10379" spans="1:1" x14ac:dyDescent="0.2">
      <c r="A10379" s="3"/>
    </row>
    <row r="10380" spans="1:1" x14ac:dyDescent="0.2">
      <c r="A10380" s="3"/>
    </row>
    <row r="10381" spans="1:1" x14ac:dyDescent="0.2">
      <c r="A10381" s="3"/>
    </row>
    <row r="10382" spans="1:1" x14ac:dyDescent="0.2">
      <c r="A10382" s="3"/>
    </row>
    <row r="10383" spans="1:1" x14ac:dyDescent="0.2">
      <c r="A10383" s="3"/>
    </row>
    <row r="10384" spans="1:1" x14ac:dyDescent="0.2">
      <c r="A10384" s="3"/>
    </row>
    <row r="10385" spans="1:1" x14ac:dyDescent="0.2">
      <c r="A10385" s="3"/>
    </row>
    <row r="10386" spans="1:1" x14ac:dyDescent="0.2">
      <c r="A10386" s="3"/>
    </row>
    <row r="10387" spans="1:1" x14ac:dyDescent="0.2">
      <c r="A10387" s="3"/>
    </row>
    <row r="10388" spans="1:1" x14ac:dyDescent="0.2">
      <c r="A10388" s="3"/>
    </row>
    <row r="10389" spans="1:1" x14ac:dyDescent="0.2">
      <c r="A10389" s="3"/>
    </row>
    <row r="10390" spans="1:1" x14ac:dyDescent="0.2">
      <c r="A10390" s="3"/>
    </row>
    <row r="10391" spans="1:1" x14ac:dyDescent="0.2">
      <c r="A10391" s="3"/>
    </row>
    <row r="10392" spans="1:1" x14ac:dyDescent="0.2">
      <c r="A10392" s="3"/>
    </row>
    <row r="10393" spans="1:1" x14ac:dyDescent="0.2">
      <c r="A10393" s="3"/>
    </row>
    <row r="10394" spans="1:1" x14ac:dyDescent="0.2">
      <c r="A10394" s="3"/>
    </row>
    <row r="10395" spans="1:1" x14ac:dyDescent="0.2">
      <c r="A10395" s="3"/>
    </row>
    <row r="10396" spans="1:1" x14ac:dyDescent="0.2">
      <c r="A10396" s="3"/>
    </row>
    <row r="10397" spans="1:1" x14ac:dyDescent="0.2">
      <c r="A10397" s="3"/>
    </row>
    <row r="10398" spans="1:1" x14ac:dyDescent="0.2">
      <c r="A10398" s="3"/>
    </row>
    <row r="10399" spans="1:1" x14ac:dyDescent="0.2">
      <c r="A10399" s="3"/>
    </row>
    <row r="10400" spans="1:1" x14ac:dyDescent="0.2">
      <c r="A10400" s="3"/>
    </row>
    <row r="10401" spans="1:1" x14ac:dyDescent="0.2">
      <c r="A10401" s="3"/>
    </row>
    <row r="10402" spans="1:1" x14ac:dyDescent="0.2">
      <c r="A10402" s="3"/>
    </row>
    <row r="10403" spans="1:1" x14ac:dyDescent="0.2">
      <c r="A10403" s="3"/>
    </row>
    <row r="10404" spans="1:1" x14ac:dyDescent="0.2">
      <c r="A10404" s="3"/>
    </row>
    <row r="10405" spans="1:1" x14ac:dyDescent="0.2">
      <c r="A10405" s="3"/>
    </row>
    <row r="10406" spans="1:1" x14ac:dyDescent="0.2">
      <c r="A10406" s="3"/>
    </row>
    <row r="10407" spans="1:1" x14ac:dyDescent="0.2">
      <c r="A10407" s="3"/>
    </row>
    <row r="10408" spans="1:1" x14ac:dyDescent="0.2">
      <c r="A10408" s="3"/>
    </row>
    <row r="10409" spans="1:1" x14ac:dyDescent="0.2">
      <c r="A10409" s="3"/>
    </row>
    <row r="10410" spans="1:1" x14ac:dyDescent="0.2">
      <c r="A10410" s="3"/>
    </row>
    <row r="10411" spans="1:1" x14ac:dyDescent="0.2">
      <c r="A10411" s="3"/>
    </row>
    <row r="10412" spans="1:1" x14ac:dyDescent="0.2">
      <c r="A10412" s="3"/>
    </row>
    <row r="10413" spans="1:1" x14ac:dyDescent="0.2">
      <c r="A10413" s="3"/>
    </row>
    <row r="10414" spans="1:1" x14ac:dyDescent="0.2">
      <c r="A10414" s="3"/>
    </row>
    <row r="10415" spans="1:1" x14ac:dyDescent="0.2">
      <c r="A10415" s="3"/>
    </row>
    <row r="10416" spans="1:1" x14ac:dyDescent="0.2">
      <c r="A10416" s="3"/>
    </row>
    <row r="10417" spans="1:1" x14ac:dyDescent="0.2">
      <c r="A10417" s="3"/>
    </row>
    <row r="10418" spans="1:1" x14ac:dyDescent="0.2">
      <c r="A10418" s="3"/>
    </row>
    <row r="10419" spans="1:1" x14ac:dyDescent="0.2">
      <c r="A10419" s="3"/>
    </row>
    <row r="10420" spans="1:1" x14ac:dyDescent="0.2">
      <c r="A10420" s="3"/>
    </row>
    <row r="10421" spans="1:1" x14ac:dyDescent="0.2">
      <c r="A10421" s="3"/>
    </row>
    <row r="10422" spans="1:1" x14ac:dyDescent="0.2">
      <c r="A10422" s="3"/>
    </row>
    <row r="10423" spans="1:1" x14ac:dyDescent="0.2">
      <c r="A10423" s="3"/>
    </row>
    <row r="10424" spans="1:1" x14ac:dyDescent="0.2">
      <c r="A10424" s="3"/>
    </row>
    <row r="10425" spans="1:1" x14ac:dyDescent="0.2">
      <c r="A10425" s="3"/>
    </row>
    <row r="10426" spans="1:1" x14ac:dyDescent="0.2">
      <c r="A10426" s="3"/>
    </row>
    <row r="10427" spans="1:1" x14ac:dyDescent="0.2">
      <c r="A10427" s="3"/>
    </row>
    <row r="10428" spans="1:1" x14ac:dyDescent="0.2">
      <c r="A10428" s="3"/>
    </row>
    <row r="10429" spans="1:1" x14ac:dyDescent="0.2">
      <c r="A10429" s="3"/>
    </row>
    <row r="10430" spans="1:1" x14ac:dyDescent="0.2">
      <c r="A10430" s="3"/>
    </row>
    <row r="10431" spans="1:1" x14ac:dyDescent="0.2">
      <c r="A10431" s="3"/>
    </row>
    <row r="10432" spans="1:1" x14ac:dyDescent="0.2">
      <c r="A10432" s="3"/>
    </row>
    <row r="10433" spans="1:1" x14ac:dyDescent="0.2">
      <c r="A10433" s="3"/>
    </row>
    <row r="10434" spans="1:1" x14ac:dyDescent="0.2">
      <c r="A10434" s="3"/>
    </row>
    <row r="10435" spans="1:1" x14ac:dyDescent="0.2">
      <c r="A10435" s="3"/>
    </row>
    <row r="10436" spans="1:1" x14ac:dyDescent="0.2">
      <c r="A10436" s="3"/>
    </row>
    <row r="10437" spans="1:1" x14ac:dyDescent="0.2">
      <c r="A10437" s="3"/>
    </row>
    <row r="10438" spans="1:1" x14ac:dyDescent="0.2">
      <c r="A10438" s="3"/>
    </row>
    <row r="10439" spans="1:1" x14ac:dyDescent="0.2">
      <c r="A10439" s="3"/>
    </row>
    <row r="10440" spans="1:1" x14ac:dyDescent="0.2">
      <c r="A10440" s="3"/>
    </row>
    <row r="10441" spans="1:1" x14ac:dyDescent="0.2">
      <c r="A10441" s="3"/>
    </row>
    <row r="10442" spans="1:1" x14ac:dyDescent="0.2">
      <c r="A10442" s="3"/>
    </row>
    <row r="10443" spans="1:1" x14ac:dyDescent="0.2">
      <c r="A10443" s="3"/>
    </row>
    <row r="10444" spans="1:1" x14ac:dyDescent="0.2">
      <c r="A10444" s="3"/>
    </row>
    <row r="10445" spans="1:1" x14ac:dyDescent="0.2">
      <c r="A10445" s="3"/>
    </row>
    <row r="10446" spans="1:1" x14ac:dyDescent="0.2">
      <c r="A10446" s="3"/>
    </row>
    <row r="10447" spans="1:1" x14ac:dyDescent="0.2">
      <c r="A10447" s="3"/>
    </row>
    <row r="10448" spans="1:1" x14ac:dyDescent="0.2">
      <c r="A10448" s="3"/>
    </row>
    <row r="10449" spans="1:1" x14ac:dyDescent="0.2">
      <c r="A10449" s="3"/>
    </row>
    <row r="10450" spans="1:1" x14ac:dyDescent="0.2">
      <c r="A10450" s="3"/>
    </row>
    <row r="10451" spans="1:1" x14ac:dyDescent="0.2">
      <c r="A10451" s="3"/>
    </row>
    <row r="10452" spans="1:1" x14ac:dyDescent="0.2">
      <c r="A10452" s="3"/>
    </row>
    <row r="10453" spans="1:1" x14ac:dyDescent="0.2">
      <c r="A10453" s="3"/>
    </row>
    <row r="10454" spans="1:1" x14ac:dyDescent="0.2">
      <c r="A10454" s="3"/>
    </row>
    <row r="10455" spans="1:1" x14ac:dyDescent="0.2">
      <c r="A10455" s="3"/>
    </row>
    <row r="10456" spans="1:1" x14ac:dyDescent="0.2">
      <c r="A10456" s="3"/>
    </row>
    <row r="10457" spans="1:1" x14ac:dyDescent="0.2">
      <c r="A10457" s="3"/>
    </row>
    <row r="10458" spans="1:1" x14ac:dyDescent="0.2">
      <c r="A10458" s="3"/>
    </row>
    <row r="10459" spans="1:1" x14ac:dyDescent="0.2">
      <c r="A10459" s="3"/>
    </row>
    <row r="10460" spans="1:1" x14ac:dyDescent="0.2">
      <c r="A10460" s="3"/>
    </row>
    <row r="10461" spans="1:1" x14ac:dyDescent="0.2">
      <c r="A10461" s="3"/>
    </row>
    <row r="10462" spans="1:1" x14ac:dyDescent="0.2">
      <c r="A10462" s="3"/>
    </row>
    <row r="10463" spans="1:1" x14ac:dyDescent="0.2">
      <c r="A10463" s="3"/>
    </row>
    <row r="10464" spans="1:1" x14ac:dyDescent="0.2">
      <c r="A10464" s="3"/>
    </row>
    <row r="10465" spans="1:1" x14ac:dyDescent="0.2">
      <c r="A10465" s="3"/>
    </row>
    <row r="10466" spans="1:1" x14ac:dyDescent="0.2">
      <c r="A10466" s="3"/>
    </row>
    <row r="10467" spans="1:1" x14ac:dyDescent="0.2">
      <c r="A10467" s="3"/>
    </row>
    <row r="10468" spans="1:1" x14ac:dyDescent="0.2">
      <c r="A10468" s="3"/>
    </row>
    <row r="10469" spans="1:1" x14ac:dyDescent="0.2">
      <c r="A10469" s="3"/>
    </row>
    <row r="10470" spans="1:1" x14ac:dyDescent="0.2">
      <c r="A10470" s="3"/>
    </row>
    <row r="10471" spans="1:1" x14ac:dyDescent="0.2">
      <c r="A10471" s="3"/>
    </row>
    <row r="10472" spans="1:1" x14ac:dyDescent="0.2">
      <c r="A10472" s="3"/>
    </row>
    <row r="10473" spans="1:1" x14ac:dyDescent="0.2">
      <c r="A10473" s="3"/>
    </row>
    <row r="10474" spans="1:1" x14ac:dyDescent="0.2">
      <c r="A10474" s="3"/>
    </row>
    <row r="10475" spans="1:1" x14ac:dyDescent="0.2">
      <c r="A10475" s="3"/>
    </row>
    <row r="10476" spans="1:1" x14ac:dyDescent="0.2">
      <c r="A10476" s="3"/>
    </row>
    <row r="10477" spans="1:1" x14ac:dyDescent="0.2">
      <c r="A10477" s="3"/>
    </row>
    <row r="10478" spans="1:1" x14ac:dyDescent="0.2">
      <c r="A10478" s="3"/>
    </row>
    <row r="10479" spans="1:1" x14ac:dyDescent="0.2">
      <c r="A10479" s="3"/>
    </row>
    <row r="10480" spans="1:1" x14ac:dyDescent="0.2">
      <c r="A10480" s="3"/>
    </row>
    <row r="10481" spans="1:1" x14ac:dyDescent="0.2">
      <c r="A10481" s="3"/>
    </row>
    <row r="10482" spans="1:1" x14ac:dyDescent="0.2">
      <c r="A10482" s="3"/>
    </row>
    <row r="10483" spans="1:1" x14ac:dyDescent="0.2">
      <c r="A10483" s="3"/>
    </row>
    <row r="10484" spans="1:1" x14ac:dyDescent="0.2">
      <c r="A10484" s="3"/>
    </row>
    <row r="10485" spans="1:1" x14ac:dyDescent="0.2">
      <c r="A10485" s="3"/>
    </row>
    <row r="10486" spans="1:1" x14ac:dyDescent="0.2">
      <c r="A10486" s="3"/>
    </row>
    <row r="10487" spans="1:1" x14ac:dyDescent="0.2">
      <c r="A10487" s="3"/>
    </row>
    <row r="10488" spans="1:1" x14ac:dyDescent="0.2">
      <c r="A10488" s="3"/>
    </row>
    <row r="10489" spans="1:1" x14ac:dyDescent="0.2">
      <c r="A10489" s="3"/>
    </row>
    <row r="10490" spans="1:1" x14ac:dyDescent="0.2">
      <c r="A10490" s="3"/>
    </row>
    <row r="10491" spans="1:1" x14ac:dyDescent="0.2">
      <c r="A10491" s="3"/>
    </row>
    <row r="10492" spans="1:1" x14ac:dyDescent="0.2">
      <c r="A10492" s="3"/>
    </row>
    <row r="10493" spans="1:1" x14ac:dyDescent="0.2">
      <c r="A10493" s="3"/>
    </row>
    <row r="10494" spans="1:1" x14ac:dyDescent="0.2">
      <c r="A10494" s="3"/>
    </row>
    <row r="10495" spans="1:1" x14ac:dyDescent="0.2">
      <c r="A10495" s="3"/>
    </row>
    <row r="10496" spans="1:1" x14ac:dyDescent="0.2">
      <c r="A10496" s="3"/>
    </row>
    <row r="10497" spans="1:1" x14ac:dyDescent="0.2">
      <c r="A10497" s="3"/>
    </row>
    <row r="10498" spans="1:1" x14ac:dyDescent="0.2">
      <c r="A10498" s="3"/>
    </row>
    <row r="10499" spans="1:1" x14ac:dyDescent="0.2">
      <c r="A10499" s="3"/>
    </row>
    <row r="10500" spans="1:1" x14ac:dyDescent="0.2">
      <c r="A10500" s="3"/>
    </row>
    <row r="10501" spans="1:1" x14ac:dyDescent="0.2">
      <c r="A10501" s="3"/>
    </row>
    <row r="10502" spans="1:1" x14ac:dyDescent="0.2">
      <c r="A10502" s="3"/>
    </row>
    <row r="10503" spans="1:1" x14ac:dyDescent="0.2">
      <c r="A10503" s="3"/>
    </row>
    <row r="10504" spans="1:1" x14ac:dyDescent="0.2">
      <c r="A10504" s="3"/>
    </row>
    <row r="10505" spans="1:1" x14ac:dyDescent="0.2">
      <c r="A10505" s="3"/>
    </row>
    <row r="10506" spans="1:1" x14ac:dyDescent="0.2">
      <c r="A10506" s="3"/>
    </row>
    <row r="10507" spans="1:1" x14ac:dyDescent="0.2">
      <c r="A10507" s="3"/>
    </row>
    <row r="10508" spans="1:1" x14ac:dyDescent="0.2">
      <c r="A10508" s="3"/>
    </row>
    <row r="10509" spans="1:1" x14ac:dyDescent="0.2">
      <c r="A10509" s="3"/>
    </row>
    <row r="10510" spans="1:1" x14ac:dyDescent="0.2">
      <c r="A10510" s="3"/>
    </row>
    <row r="10511" spans="1:1" x14ac:dyDescent="0.2">
      <c r="A10511" s="3"/>
    </row>
    <row r="10512" spans="1:1" x14ac:dyDescent="0.2">
      <c r="A10512" s="3"/>
    </row>
    <row r="10513" spans="1:1" x14ac:dyDescent="0.2">
      <c r="A10513" s="3"/>
    </row>
    <row r="10514" spans="1:1" x14ac:dyDescent="0.2">
      <c r="A10514" s="3"/>
    </row>
    <row r="10515" spans="1:1" x14ac:dyDescent="0.2">
      <c r="A10515" s="3"/>
    </row>
    <row r="10516" spans="1:1" x14ac:dyDescent="0.2">
      <c r="A10516" s="3"/>
    </row>
    <row r="10517" spans="1:1" x14ac:dyDescent="0.2">
      <c r="A10517" s="3"/>
    </row>
    <row r="10518" spans="1:1" x14ac:dyDescent="0.2">
      <c r="A10518" s="3"/>
    </row>
    <row r="10519" spans="1:1" x14ac:dyDescent="0.2">
      <c r="A10519" s="3"/>
    </row>
    <row r="10520" spans="1:1" x14ac:dyDescent="0.2">
      <c r="A10520" s="3"/>
    </row>
    <row r="10521" spans="1:1" x14ac:dyDescent="0.2">
      <c r="A10521" s="3"/>
    </row>
    <row r="10522" spans="1:1" x14ac:dyDescent="0.2">
      <c r="A10522" s="3"/>
    </row>
    <row r="10523" spans="1:1" x14ac:dyDescent="0.2">
      <c r="A10523" s="3"/>
    </row>
    <row r="10524" spans="1:1" x14ac:dyDescent="0.2">
      <c r="A10524" s="3"/>
    </row>
    <row r="10525" spans="1:1" x14ac:dyDescent="0.2">
      <c r="A10525" s="3"/>
    </row>
    <row r="10526" spans="1:1" x14ac:dyDescent="0.2">
      <c r="A10526" s="3"/>
    </row>
    <row r="10527" spans="1:1" x14ac:dyDescent="0.2">
      <c r="A10527" s="3"/>
    </row>
    <row r="10528" spans="1:1" x14ac:dyDescent="0.2">
      <c r="A10528" s="3"/>
    </row>
    <row r="10529" spans="1:1" x14ac:dyDescent="0.2">
      <c r="A10529" s="3"/>
    </row>
    <row r="10530" spans="1:1" x14ac:dyDescent="0.2">
      <c r="A10530" s="3"/>
    </row>
    <row r="10531" spans="1:1" x14ac:dyDescent="0.2">
      <c r="A10531" s="3"/>
    </row>
    <row r="10532" spans="1:1" x14ac:dyDescent="0.2">
      <c r="A10532" s="3"/>
    </row>
    <row r="10533" spans="1:1" x14ac:dyDescent="0.2">
      <c r="A10533" s="3"/>
    </row>
    <row r="10534" spans="1:1" x14ac:dyDescent="0.2">
      <c r="A10534" s="3"/>
    </row>
    <row r="10535" spans="1:1" x14ac:dyDescent="0.2">
      <c r="A10535" s="3"/>
    </row>
    <row r="10536" spans="1:1" x14ac:dyDescent="0.2">
      <c r="A10536" s="3"/>
    </row>
    <row r="10537" spans="1:1" x14ac:dyDescent="0.2">
      <c r="A10537" s="3"/>
    </row>
    <row r="10538" spans="1:1" x14ac:dyDescent="0.2">
      <c r="A10538" s="3"/>
    </row>
    <row r="10539" spans="1:1" x14ac:dyDescent="0.2">
      <c r="A10539" s="3"/>
    </row>
    <row r="10540" spans="1:1" x14ac:dyDescent="0.2">
      <c r="A10540" s="3"/>
    </row>
    <row r="10541" spans="1:1" x14ac:dyDescent="0.2">
      <c r="A10541" s="3"/>
    </row>
    <row r="10542" spans="1:1" x14ac:dyDescent="0.2">
      <c r="A10542" s="3"/>
    </row>
    <row r="10543" spans="1:1" x14ac:dyDescent="0.2">
      <c r="A10543" s="3"/>
    </row>
    <row r="10544" spans="1:1" x14ac:dyDescent="0.2">
      <c r="A10544" s="3"/>
    </row>
    <row r="10545" spans="1:1" x14ac:dyDescent="0.2">
      <c r="A10545" s="3"/>
    </row>
    <row r="10546" spans="1:1" x14ac:dyDescent="0.2">
      <c r="A10546" s="3"/>
    </row>
    <row r="10547" spans="1:1" x14ac:dyDescent="0.2">
      <c r="A10547" s="3"/>
    </row>
    <row r="10548" spans="1:1" x14ac:dyDescent="0.2">
      <c r="A10548" s="3"/>
    </row>
    <row r="10549" spans="1:1" x14ac:dyDescent="0.2">
      <c r="A10549" s="3"/>
    </row>
    <row r="10550" spans="1:1" x14ac:dyDescent="0.2">
      <c r="A10550" s="3"/>
    </row>
    <row r="10551" spans="1:1" x14ac:dyDescent="0.2">
      <c r="A10551" s="3"/>
    </row>
    <row r="10552" spans="1:1" x14ac:dyDescent="0.2">
      <c r="A10552" s="3"/>
    </row>
    <row r="10553" spans="1:1" x14ac:dyDescent="0.2">
      <c r="A10553" s="3"/>
    </row>
    <row r="10554" spans="1:1" x14ac:dyDescent="0.2">
      <c r="A10554" s="3"/>
    </row>
    <row r="10555" spans="1:1" x14ac:dyDescent="0.2">
      <c r="A10555" s="3"/>
    </row>
    <row r="10556" spans="1:1" x14ac:dyDescent="0.2">
      <c r="A10556" s="3"/>
    </row>
    <row r="10557" spans="1:1" x14ac:dyDescent="0.2">
      <c r="A10557" s="3"/>
    </row>
    <row r="10558" spans="1:1" x14ac:dyDescent="0.2">
      <c r="A10558" s="3"/>
    </row>
    <row r="10559" spans="1:1" x14ac:dyDescent="0.2">
      <c r="A10559" s="3"/>
    </row>
    <row r="10560" spans="1:1" x14ac:dyDescent="0.2">
      <c r="A10560" s="3"/>
    </row>
    <row r="10561" spans="1:1" x14ac:dyDescent="0.2">
      <c r="A10561" s="3"/>
    </row>
    <row r="10562" spans="1:1" x14ac:dyDescent="0.2">
      <c r="A10562" s="3"/>
    </row>
    <row r="10563" spans="1:1" x14ac:dyDescent="0.2">
      <c r="A10563" s="3"/>
    </row>
    <row r="10564" spans="1:1" x14ac:dyDescent="0.2">
      <c r="A10564" s="3"/>
    </row>
    <row r="10565" spans="1:1" x14ac:dyDescent="0.2">
      <c r="A10565" s="3"/>
    </row>
    <row r="10566" spans="1:1" x14ac:dyDescent="0.2">
      <c r="A10566" s="3"/>
    </row>
    <row r="10567" spans="1:1" x14ac:dyDescent="0.2">
      <c r="A10567" s="3"/>
    </row>
    <row r="10568" spans="1:1" x14ac:dyDescent="0.2">
      <c r="A10568" s="3"/>
    </row>
    <row r="10569" spans="1:1" x14ac:dyDescent="0.2">
      <c r="A10569" s="3"/>
    </row>
    <row r="10570" spans="1:1" x14ac:dyDescent="0.2">
      <c r="A10570" s="3"/>
    </row>
    <row r="10571" spans="1:1" x14ac:dyDescent="0.2">
      <c r="A10571" s="3"/>
    </row>
    <row r="10572" spans="1:1" x14ac:dyDescent="0.2">
      <c r="A10572" s="3"/>
    </row>
    <row r="10573" spans="1:1" x14ac:dyDescent="0.2">
      <c r="A10573" s="3"/>
    </row>
    <row r="10574" spans="1:1" x14ac:dyDescent="0.2">
      <c r="A10574" s="3"/>
    </row>
    <row r="10575" spans="1:1" x14ac:dyDescent="0.2">
      <c r="A10575" s="3"/>
    </row>
    <row r="10576" spans="1:1" x14ac:dyDescent="0.2">
      <c r="A10576" s="3"/>
    </row>
    <row r="10577" spans="1:1" x14ac:dyDescent="0.2">
      <c r="A10577" s="3"/>
    </row>
    <row r="10578" spans="1:1" x14ac:dyDescent="0.2">
      <c r="A10578" s="3"/>
    </row>
    <row r="10579" spans="1:1" x14ac:dyDescent="0.2">
      <c r="A10579" s="3"/>
    </row>
    <row r="10580" spans="1:1" x14ac:dyDescent="0.2">
      <c r="A10580" s="3"/>
    </row>
    <row r="10581" spans="1:1" x14ac:dyDescent="0.2">
      <c r="A10581" s="3"/>
    </row>
    <row r="10582" spans="1:1" x14ac:dyDescent="0.2">
      <c r="A10582" s="3"/>
    </row>
    <row r="10583" spans="1:1" x14ac:dyDescent="0.2">
      <c r="A10583" s="3"/>
    </row>
    <row r="10584" spans="1:1" x14ac:dyDescent="0.2">
      <c r="A10584" s="3"/>
    </row>
    <row r="10585" spans="1:1" x14ac:dyDescent="0.2">
      <c r="A10585" s="3"/>
    </row>
    <row r="10586" spans="1:1" x14ac:dyDescent="0.2">
      <c r="A10586" s="3"/>
    </row>
    <row r="10587" spans="1:1" x14ac:dyDescent="0.2">
      <c r="A10587" s="3"/>
    </row>
    <row r="10588" spans="1:1" x14ac:dyDescent="0.2">
      <c r="A10588" s="3"/>
    </row>
    <row r="10589" spans="1:1" x14ac:dyDescent="0.2">
      <c r="A10589" s="3"/>
    </row>
    <row r="10590" spans="1:1" x14ac:dyDescent="0.2">
      <c r="A10590" s="3"/>
    </row>
    <row r="10591" spans="1:1" x14ac:dyDescent="0.2">
      <c r="A10591" s="3"/>
    </row>
    <row r="10592" spans="1:1" x14ac:dyDescent="0.2">
      <c r="A10592" s="3"/>
    </row>
    <row r="10593" spans="1:1" x14ac:dyDescent="0.2">
      <c r="A10593" s="3"/>
    </row>
    <row r="10594" spans="1:1" x14ac:dyDescent="0.2">
      <c r="A10594" s="3"/>
    </row>
    <row r="10595" spans="1:1" x14ac:dyDescent="0.2">
      <c r="A10595" s="3"/>
    </row>
    <row r="10596" spans="1:1" x14ac:dyDescent="0.2">
      <c r="A10596" s="3"/>
    </row>
    <row r="10597" spans="1:1" x14ac:dyDescent="0.2">
      <c r="A10597" s="3"/>
    </row>
    <row r="10598" spans="1:1" x14ac:dyDescent="0.2">
      <c r="A10598" s="3"/>
    </row>
    <row r="10599" spans="1:1" x14ac:dyDescent="0.2">
      <c r="A10599" s="3"/>
    </row>
    <row r="10600" spans="1:1" x14ac:dyDescent="0.2">
      <c r="A10600" s="3"/>
    </row>
    <row r="10601" spans="1:1" x14ac:dyDescent="0.2">
      <c r="A10601" s="3"/>
    </row>
    <row r="10602" spans="1:1" x14ac:dyDescent="0.2">
      <c r="A10602" s="3"/>
    </row>
    <row r="10603" spans="1:1" x14ac:dyDescent="0.2">
      <c r="A10603" s="3"/>
    </row>
    <row r="10604" spans="1:1" x14ac:dyDescent="0.2">
      <c r="A10604" s="3"/>
    </row>
    <row r="10605" spans="1:1" x14ac:dyDescent="0.2">
      <c r="A10605" s="3"/>
    </row>
    <row r="10606" spans="1:1" x14ac:dyDescent="0.2">
      <c r="A10606" s="3"/>
    </row>
    <row r="10607" spans="1:1" x14ac:dyDescent="0.2">
      <c r="A10607" s="3"/>
    </row>
    <row r="10608" spans="1:1" x14ac:dyDescent="0.2">
      <c r="A10608" s="3"/>
    </row>
    <row r="10609" spans="1:1" x14ac:dyDescent="0.2">
      <c r="A10609" s="3"/>
    </row>
    <row r="10610" spans="1:1" x14ac:dyDescent="0.2">
      <c r="A10610" s="3"/>
    </row>
    <row r="10611" spans="1:1" x14ac:dyDescent="0.2">
      <c r="A10611" s="3"/>
    </row>
    <row r="10612" spans="1:1" x14ac:dyDescent="0.2">
      <c r="A10612" s="3"/>
    </row>
    <row r="10613" spans="1:1" x14ac:dyDescent="0.2">
      <c r="A10613" s="3"/>
    </row>
    <row r="10614" spans="1:1" x14ac:dyDescent="0.2">
      <c r="A10614" s="3"/>
    </row>
    <row r="10615" spans="1:1" x14ac:dyDescent="0.2">
      <c r="A10615" s="3"/>
    </row>
    <row r="10616" spans="1:1" x14ac:dyDescent="0.2">
      <c r="A10616" s="3"/>
    </row>
    <row r="10617" spans="1:1" x14ac:dyDescent="0.2">
      <c r="A10617" s="3"/>
    </row>
    <row r="10618" spans="1:1" x14ac:dyDescent="0.2">
      <c r="A10618" s="3"/>
    </row>
    <row r="10619" spans="1:1" x14ac:dyDescent="0.2">
      <c r="A10619" s="3"/>
    </row>
    <row r="10620" spans="1:1" x14ac:dyDescent="0.2">
      <c r="A10620" s="3"/>
    </row>
    <row r="10621" spans="1:1" x14ac:dyDescent="0.2">
      <c r="A10621" s="3"/>
    </row>
    <row r="10622" spans="1:1" x14ac:dyDescent="0.2">
      <c r="A10622" s="3"/>
    </row>
    <row r="10623" spans="1:1" x14ac:dyDescent="0.2">
      <c r="A10623" s="3"/>
    </row>
    <row r="10624" spans="1:1" x14ac:dyDescent="0.2">
      <c r="A10624" s="3"/>
    </row>
    <row r="10625" spans="1:1" x14ac:dyDescent="0.2">
      <c r="A10625" s="3"/>
    </row>
    <row r="10626" spans="1:1" x14ac:dyDescent="0.2">
      <c r="A10626" s="3"/>
    </row>
    <row r="10627" spans="1:1" x14ac:dyDescent="0.2">
      <c r="A10627" s="3"/>
    </row>
    <row r="10628" spans="1:1" x14ac:dyDescent="0.2">
      <c r="A10628" s="3"/>
    </row>
    <row r="10629" spans="1:1" x14ac:dyDescent="0.2">
      <c r="A10629" s="3"/>
    </row>
    <row r="10630" spans="1:1" x14ac:dyDescent="0.2">
      <c r="A10630" s="3"/>
    </row>
    <row r="10631" spans="1:1" x14ac:dyDescent="0.2">
      <c r="A10631" s="3"/>
    </row>
    <row r="10632" spans="1:1" x14ac:dyDescent="0.2">
      <c r="A10632" s="3"/>
    </row>
    <row r="10633" spans="1:1" x14ac:dyDescent="0.2">
      <c r="A10633" s="3"/>
    </row>
    <row r="10634" spans="1:1" x14ac:dyDescent="0.2">
      <c r="A10634" s="3"/>
    </row>
    <row r="10635" spans="1:1" x14ac:dyDescent="0.2">
      <c r="A10635" s="3"/>
    </row>
    <row r="10636" spans="1:1" x14ac:dyDescent="0.2">
      <c r="A10636" s="3"/>
    </row>
    <row r="10637" spans="1:1" x14ac:dyDescent="0.2">
      <c r="A10637" s="3"/>
    </row>
    <row r="10638" spans="1:1" x14ac:dyDescent="0.2">
      <c r="A10638" s="3"/>
    </row>
    <row r="10639" spans="1:1" x14ac:dyDescent="0.2">
      <c r="A10639" s="3"/>
    </row>
    <row r="10640" spans="1:1" x14ac:dyDescent="0.2">
      <c r="A10640" s="3"/>
    </row>
    <row r="10641" spans="1:1" x14ac:dyDescent="0.2">
      <c r="A10641" s="3"/>
    </row>
    <row r="10642" spans="1:1" x14ac:dyDescent="0.2">
      <c r="A10642" s="3"/>
    </row>
    <row r="10643" spans="1:1" x14ac:dyDescent="0.2">
      <c r="A10643" s="3"/>
    </row>
    <row r="10644" spans="1:1" x14ac:dyDescent="0.2">
      <c r="A10644" s="3"/>
    </row>
    <row r="10645" spans="1:1" x14ac:dyDescent="0.2">
      <c r="A10645" s="3"/>
    </row>
    <row r="10646" spans="1:1" x14ac:dyDescent="0.2">
      <c r="A10646" s="3"/>
    </row>
    <row r="10647" spans="1:1" x14ac:dyDescent="0.2">
      <c r="A10647" s="3"/>
    </row>
    <row r="10648" spans="1:1" x14ac:dyDescent="0.2">
      <c r="A10648" s="3"/>
    </row>
    <row r="10649" spans="1:1" x14ac:dyDescent="0.2">
      <c r="A10649" s="3"/>
    </row>
    <row r="10650" spans="1:1" x14ac:dyDescent="0.2">
      <c r="A10650" s="3"/>
    </row>
    <row r="10651" spans="1:1" x14ac:dyDescent="0.2">
      <c r="A10651" s="3"/>
    </row>
    <row r="10652" spans="1:1" x14ac:dyDescent="0.2">
      <c r="A10652" s="3"/>
    </row>
    <row r="10653" spans="1:1" x14ac:dyDescent="0.2">
      <c r="A10653" s="3"/>
    </row>
    <row r="10654" spans="1:1" x14ac:dyDescent="0.2">
      <c r="A10654" s="3"/>
    </row>
    <row r="10655" spans="1:1" x14ac:dyDescent="0.2">
      <c r="A10655" s="3"/>
    </row>
    <row r="10656" spans="1:1" x14ac:dyDescent="0.2">
      <c r="A10656" s="3"/>
    </row>
    <row r="10657" spans="1:1" x14ac:dyDescent="0.2">
      <c r="A10657" s="3"/>
    </row>
    <row r="10658" spans="1:1" x14ac:dyDescent="0.2">
      <c r="A10658" s="3"/>
    </row>
    <row r="10659" spans="1:1" x14ac:dyDescent="0.2">
      <c r="A10659" s="3"/>
    </row>
    <row r="10660" spans="1:1" x14ac:dyDescent="0.2">
      <c r="A10660" s="3"/>
    </row>
    <row r="10661" spans="1:1" x14ac:dyDescent="0.2">
      <c r="A10661" s="3"/>
    </row>
    <row r="10662" spans="1:1" x14ac:dyDescent="0.2">
      <c r="A10662" s="3"/>
    </row>
    <row r="10663" spans="1:1" x14ac:dyDescent="0.2">
      <c r="A10663" s="3"/>
    </row>
    <row r="10664" spans="1:1" x14ac:dyDescent="0.2">
      <c r="A10664" s="3"/>
    </row>
    <row r="10665" spans="1:1" x14ac:dyDescent="0.2">
      <c r="A10665" s="3"/>
    </row>
    <row r="10666" spans="1:1" x14ac:dyDescent="0.2">
      <c r="A10666" s="3"/>
    </row>
    <row r="10667" spans="1:1" x14ac:dyDescent="0.2">
      <c r="A10667" s="3"/>
    </row>
    <row r="10668" spans="1:1" x14ac:dyDescent="0.2">
      <c r="A10668" s="3"/>
    </row>
    <row r="10669" spans="1:1" x14ac:dyDescent="0.2">
      <c r="A10669" s="3"/>
    </row>
    <row r="10670" spans="1:1" x14ac:dyDescent="0.2">
      <c r="A10670" s="3"/>
    </row>
    <row r="10671" spans="1:1" x14ac:dyDescent="0.2">
      <c r="A10671" s="3"/>
    </row>
    <row r="10672" spans="1:1" x14ac:dyDescent="0.2">
      <c r="A10672" s="3"/>
    </row>
    <row r="10673" spans="1:1" x14ac:dyDescent="0.2">
      <c r="A10673" s="3"/>
    </row>
    <row r="10674" spans="1:1" x14ac:dyDescent="0.2">
      <c r="A10674" s="3"/>
    </row>
    <row r="10675" spans="1:1" x14ac:dyDescent="0.2">
      <c r="A10675" s="3"/>
    </row>
    <row r="10676" spans="1:1" x14ac:dyDescent="0.2">
      <c r="A10676" s="3"/>
    </row>
    <row r="10677" spans="1:1" x14ac:dyDescent="0.2">
      <c r="A10677" s="3"/>
    </row>
    <row r="10678" spans="1:1" x14ac:dyDescent="0.2">
      <c r="A10678" s="3"/>
    </row>
    <row r="10679" spans="1:1" x14ac:dyDescent="0.2">
      <c r="A10679" s="3"/>
    </row>
    <row r="10680" spans="1:1" x14ac:dyDescent="0.2">
      <c r="A10680" s="3"/>
    </row>
    <row r="10681" spans="1:1" x14ac:dyDescent="0.2">
      <c r="A10681" s="3"/>
    </row>
    <row r="10682" spans="1:1" x14ac:dyDescent="0.2">
      <c r="A10682" s="3"/>
    </row>
    <row r="10683" spans="1:1" x14ac:dyDescent="0.2">
      <c r="A10683" s="3"/>
    </row>
    <row r="10684" spans="1:1" x14ac:dyDescent="0.2">
      <c r="A10684" s="3"/>
    </row>
    <row r="10685" spans="1:1" x14ac:dyDescent="0.2">
      <c r="A10685" s="3"/>
    </row>
    <row r="10686" spans="1:1" x14ac:dyDescent="0.2">
      <c r="A10686" s="3"/>
    </row>
    <row r="10687" spans="1:1" x14ac:dyDescent="0.2">
      <c r="A10687" s="3"/>
    </row>
    <row r="10688" spans="1:1" x14ac:dyDescent="0.2">
      <c r="A10688" s="3"/>
    </row>
    <row r="10689" spans="1:1" x14ac:dyDescent="0.2">
      <c r="A10689" s="3"/>
    </row>
    <row r="10690" spans="1:1" x14ac:dyDescent="0.2">
      <c r="A10690" s="3"/>
    </row>
    <row r="10691" spans="1:1" x14ac:dyDescent="0.2">
      <c r="A10691" s="3"/>
    </row>
    <row r="10692" spans="1:1" x14ac:dyDescent="0.2">
      <c r="A10692" s="3"/>
    </row>
    <row r="10693" spans="1:1" x14ac:dyDescent="0.2">
      <c r="A10693" s="3"/>
    </row>
    <row r="10694" spans="1:1" x14ac:dyDescent="0.2">
      <c r="A10694" s="3"/>
    </row>
    <row r="10695" spans="1:1" x14ac:dyDescent="0.2">
      <c r="A10695" s="3"/>
    </row>
    <row r="10696" spans="1:1" x14ac:dyDescent="0.2">
      <c r="A10696" s="3"/>
    </row>
    <row r="10697" spans="1:1" x14ac:dyDescent="0.2">
      <c r="A10697" s="3"/>
    </row>
    <row r="10698" spans="1:1" x14ac:dyDescent="0.2">
      <c r="A10698" s="3"/>
    </row>
    <row r="10699" spans="1:1" x14ac:dyDescent="0.2">
      <c r="A10699" s="3"/>
    </row>
    <row r="10700" spans="1:1" x14ac:dyDescent="0.2">
      <c r="A10700" s="3"/>
    </row>
    <row r="10701" spans="1:1" x14ac:dyDescent="0.2">
      <c r="A10701" s="3"/>
    </row>
    <row r="10702" spans="1:1" x14ac:dyDescent="0.2">
      <c r="A10702" s="3"/>
    </row>
    <row r="10703" spans="1:1" x14ac:dyDescent="0.2">
      <c r="A10703" s="3"/>
    </row>
    <row r="10704" spans="1:1" x14ac:dyDescent="0.2">
      <c r="A10704" s="3"/>
    </row>
    <row r="10705" spans="1:1" x14ac:dyDescent="0.2">
      <c r="A10705" s="3"/>
    </row>
    <row r="10706" spans="1:1" x14ac:dyDescent="0.2">
      <c r="A10706" s="3"/>
    </row>
    <row r="10707" spans="1:1" x14ac:dyDescent="0.2">
      <c r="A10707" s="3"/>
    </row>
    <row r="10708" spans="1:1" x14ac:dyDescent="0.2">
      <c r="A10708" s="3"/>
    </row>
    <row r="10709" spans="1:1" x14ac:dyDescent="0.2">
      <c r="A10709" s="3"/>
    </row>
    <row r="10710" spans="1:1" x14ac:dyDescent="0.2">
      <c r="A10710" s="3"/>
    </row>
    <row r="10711" spans="1:1" x14ac:dyDescent="0.2">
      <c r="A10711" s="3"/>
    </row>
    <row r="10712" spans="1:1" x14ac:dyDescent="0.2">
      <c r="A10712" s="3"/>
    </row>
    <row r="10713" spans="1:1" x14ac:dyDescent="0.2">
      <c r="A10713" s="3"/>
    </row>
    <row r="10714" spans="1:1" x14ac:dyDescent="0.2">
      <c r="A10714" s="3"/>
    </row>
    <row r="10715" spans="1:1" x14ac:dyDescent="0.2">
      <c r="A10715" s="3"/>
    </row>
    <row r="10716" spans="1:1" x14ac:dyDescent="0.2">
      <c r="A10716" s="3"/>
    </row>
    <row r="10717" spans="1:1" x14ac:dyDescent="0.2">
      <c r="A10717" s="3"/>
    </row>
    <row r="10718" spans="1:1" x14ac:dyDescent="0.2">
      <c r="A10718" s="3"/>
    </row>
    <row r="10719" spans="1:1" x14ac:dyDescent="0.2">
      <c r="A10719" s="3"/>
    </row>
    <row r="10720" spans="1:1" x14ac:dyDescent="0.2">
      <c r="A10720" s="3"/>
    </row>
    <row r="10721" spans="1:1" x14ac:dyDescent="0.2">
      <c r="A10721" s="3"/>
    </row>
    <row r="10722" spans="1:1" x14ac:dyDescent="0.2">
      <c r="A10722" s="3"/>
    </row>
    <row r="10723" spans="1:1" x14ac:dyDescent="0.2">
      <c r="A10723" s="3"/>
    </row>
    <row r="10724" spans="1:1" x14ac:dyDescent="0.2">
      <c r="A10724" s="3"/>
    </row>
    <row r="10725" spans="1:1" x14ac:dyDescent="0.2">
      <c r="A10725" s="3"/>
    </row>
    <row r="10726" spans="1:1" x14ac:dyDescent="0.2">
      <c r="A10726" s="3"/>
    </row>
    <row r="10727" spans="1:1" x14ac:dyDescent="0.2">
      <c r="A10727" s="3"/>
    </row>
    <row r="10728" spans="1:1" x14ac:dyDescent="0.2">
      <c r="A10728" s="3"/>
    </row>
    <row r="10729" spans="1:1" x14ac:dyDescent="0.2">
      <c r="A10729" s="3"/>
    </row>
    <row r="10730" spans="1:1" x14ac:dyDescent="0.2">
      <c r="A10730" s="3"/>
    </row>
    <row r="10731" spans="1:1" x14ac:dyDescent="0.2">
      <c r="A10731" s="3"/>
    </row>
    <row r="10732" spans="1:1" x14ac:dyDescent="0.2">
      <c r="A10732" s="3"/>
    </row>
    <row r="10733" spans="1:1" x14ac:dyDescent="0.2">
      <c r="A10733" s="3"/>
    </row>
    <row r="10734" spans="1:1" x14ac:dyDescent="0.2">
      <c r="A10734" s="3"/>
    </row>
    <row r="10735" spans="1:1" x14ac:dyDescent="0.2">
      <c r="A10735" s="3"/>
    </row>
    <row r="10736" spans="1:1" x14ac:dyDescent="0.2">
      <c r="A10736" s="3"/>
    </row>
    <row r="10737" spans="1:1" x14ac:dyDescent="0.2">
      <c r="A10737" s="3"/>
    </row>
    <row r="10738" spans="1:1" x14ac:dyDescent="0.2">
      <c r="A10738" s="3"/>
    </row>
    <row r="10739" spans="1:1" x14ac:dyDescent="0.2">
      <c r="A10739" s="3"/>
    </row>
    <row r="10740" spans="1:1" x14ac:dyDescent="0.2">
      <c r="A10740" s="3"/>
    </row>
    <row r="10741" spans="1:1" x14ac:dyDescent="0.2">
      <c r="A10741" s="3"/>
    </row>
    <row r="10742" spans="1:1" x14ac:dyDescent="0.2">
      <c r="A10742" s="3"/>
    </row>
    <row r="10743" spans="1:1" x14ac:dyDescent="0.2">
      <c r="A10743" s="3"/>
    </row>
    <row r="10744" spans="1:1" x14ac:dyDescent="0.2">
      <c r="A10744" s="3"/>
    </row>
    <row r="10745" spans="1:1" x14ac:dyDescent="0.2">
      <c r="A10745" s="3"/>
    </row>
    <row r="10746" spans="1:1" x14ac:dyDescent="0.2">
      <c r="A10746" s="3"/>
    </row>
    <row r="10747" spans="1:1" x14ac:dyDescent="0.2">
      <c r="A10747" s="3"/>
    </row>
    <row r="10748" spans="1:1" x14ac:dyDescent="0.2">
      <c r="A10748" s="3"/>
    </row>
    <row r="10749" spans="1:1" x14ac:dyDescent="0.2">
      <c r="A10749" s="3"/>
    </row>
    <row r="10750" spans="1:1" x14ac:dyDescent="0.2">
      <c r="A10750" s="3"/>
    </row>
    <row r="10751" spans="1:1" x14ac:dyDescent="0.2">
      <c r="A10751" s="3"/>
    </row>
    <row r="10752" spans="1:1" x14ac:dyDescent="0.2">
      <c r="A10752" s="3"/>
    </row>
    <row r="10753" spans="1:1" x14ac:dyDescent="0.2">
      <c r="A10753" s="3"/>
    </row>
    <row r="10754" spans="1:1" x14ac:dyDescent="0.2">
      <c r="A10754" s="3"/>
    </row>
    <row r="10755" spans="1:1" x14ac:dyDescent="0.2">
      <c r="A10755" s="3"/>
    </row>
    <row r="10756" spans="1:1" x14ac:dyDescent="0.2">
      <c r="A10756" s="3"/>
    </row>
    <row r="10757" spans="1:1" x14ac:dyDescent="0.2">
      <c r="A10757" s="3"/>
    </row>
    <row r="10758" spans="1:1" x14ac:dyDescent="0.2">
      <c r="A10758" s="3"/>
    </row>
    <row r="10759" spans="1:1" x14ac:dyDescent="0.2">
      <c r="A10759" s="3"/>
    </row>
    <row r="10760" spans="1:1" x14ac:dyDescent="0.2">
      <c r="A10760" s="3"/>
    </row>
    <row r="10761" spans="1:1" x14ac:dyDescent="0.2">
      <c r="A10761" s="3"/>
    </row>
    <row r="10762" spans="1:1" x14ac:dyDescent="0.2">
      <c r="A10762" s="3"/>
    </row>
    <row r="10763" spans="1:1" x14ac:dyDescent="0.2">
      <c r="A10763" s="3"/>
    </row>
    <row r="10764" spans="1:1" x14ac:dyDescent="0.2">
      <c r="A10764" s="3"/>
    </row>
    <row r="10765" spans="1:1" x14ac:dyDescent="0.2">
      <c r="A10765" s="3"/>
    </row>
    <row r="10766" spans="1:1" x14ac:dyDescent="0.2">
      <c r="A10766" s="3"/>
    </row>
    <row r="10767" spans="1:1" x14ac:dyDescent="0.2">
      <c r="A10767" s="3"/>
    </row>
    <row r="10768" spans="1:1" x14ac:dyDescent="0.2">
      <c r="A10768" s="3"/>
    </row>
    <row r="10769" spans="1:1" x14ac:dyDescent="0.2">
      <c r="A10769" s="3"/>
    </row>
    <row r="10770" spans="1:1" x14ac:dyDescent="0.2">
      <c r="A10770" s="3"/>
    </row>
    <row r="10771" spans="1:1" x14ac:dyDescent="0.2">
      <c r="A10771" s="3"/>
    </row>
    <row r="10772" spans="1:1" x14ac:dyDescent="0.2">
      <c r="A10772" s="3"/>
    </row>
    <row r="10773" spans="1:1" x14ac:dyDescent="0.2">
      <c r="A10773" s="3"/>
    </row>
    <row r="10774" spans="1:1" x14ac:dyDescent="0.2">
      <c r="A10774" s="3"/>
    </row>
    <row r="10775" spans="1:1" x14ac:dyDescent="0.2">
      <c r="A10775" s="3"/>
    </row>
    <row r="10776" spans="1:1" x14ac:dyDescent="0.2">
      <c r="A10776" s="3"/>
    </row>
    <row r="10777" spans="1:1" x14ac:dyDescent="0.2">
      <c r="A10777" s="3"/>
    </row>
    <row r="10778" spans="1:1" x14ac:dyDescent="0.2">
      <c r="A10778" s="3"/>
    </row>
    <row r="10779" spans="1:1" x14ac:dyDescent="0.2">
      <c r="A10779" s="3"/>
    </row>
    <row r="10780" spans="1:1" x14ac:dyDescent="0.2">
      <c r="A10780" s="3"/>
    </row>
    <row r="10781" spans="1:1" x14ac:dyDescent="0.2">
      <c r="A10781" s="3"/>
    </row>
    <row r="10782" spans="1:1" x14ac:dyDescent="0.2">
      <c r="A10782" s="3"/>
    </row>
    <row r="10783" spans="1:1" x14ac:dyDescent="0.2">
      <c r="A10783" s="3"/>
    </row>
    <row r="10784" spans="1:1" x14ac:dyDescent="0.2">
      <c r="A10784" s="3"/>
    </row>
    <row r="10785" spans="1:1" x14ac:dyDescent="0.2">
      <c r="A10785" s="3"/>
    </row>
    <row r="10786" spans="1:1" x14ac:dyDescent="0.2">
      <c r="A10786" s="3"/>
    </row>
    <row r="10787" spans="1:1" x14ac:dyDescent="0.2">
      <c r="A10787" s="3"/>
    </row>
    <row r="10788" spans="1:1" x14ac:dyDescent="0.2">
      <c r="A10788" s="3"/>
    </row>
    <row r="10789" spans="1:1" x14ac:dyDescent="0.2">
      <c r="A10789" s="3"/>
    </row>
    <row r="10790" spans="1:1" x14ac:dyDescent="0.2">
      <c r="A10790" s="3"/>
    </row>
    <row r="10791" spans="1:1" x14ac:dyDescent="0.2">
      <c r="A10791" s="3"/>
    </row>
    <row r="10792" spans="1:1" x14ac:dyDescent="0.2">
      <c r="A10792" s="3"/>
    </row>
    <row r="10793" spans="1:1" x14ac:dyDescent="0.2">
      <c r="A10793" s="3"/>
    </row>
    <row r="10794" spans="1:1" x14ac:dyDescent="0.2">
      <c r="A10794" s="3"/>
    </row>
    <row r="10795" spans="1:1" x14ac:dyDescent="0.2">
      <c r="A10795" s="3"/>
    </row>
    <row r="10796" spans="1:1" x14ac:dyDescent="0.2">
      <c r="A10796" s="3"/>
    </row>
    <row r="10797" spans="1:1" x14ac:dyDescent="0.2">
      <c r="A10797" s="3"/>
    </row>
    <row r="10798" spans="1:1" x14ac:dyDescent="0.2">
      <c r="A10798" s="3"/>
    </row>
    <row r="10799" spans="1:1" x14ac:dyDescent="0.2">
      <c r="A10799" s="3"/>
    </row>
    <row r="10800" spans="1:1" x14ac:dyDescent="0.2">
      <c r="A10800" s="3"/>
    </row>
    <row r="10801" spans="1:1" x14ac:dyDescent="0.2">
      <c r="A10801" s="3"/>
    </row>
    <row r="10802" spans="1:1" x14ac:dyDescent="0.2">
      <c r="A10802" s="3"/>
    </row>
    <row r="10803" spans="1:1" x14ac:dyDescent="0.2">
      <c r="A10803" s="3"/>
    </row>
    <row r="10804" spans="1:1" x14ac:dyDescent="0.2">
      <c r="A10804" s="3"/>
    </row>
    <row r="10805" spans="1:1" x14ac:dyDescent="0.2">
      <c r="A10805" s="3"/>
    </row>
    <row r="10806" spans="1:1" x14ac:dyDescent="0.2">
      <c r="A10806" s="3"/>
    </row>
    <row r="10807" spans="1:1" x14ac:dyDescent="0.2">
      <c r="A10807" s="3"/>
    </row>
    <row r="10808" spans="1:1" x14ac:dyDescent="0.2">
      <c r="A10808" s="3"/>
    </row>
    <row r="10809" spans="1:1" x14ac:dyDescent="0.2">
      <c r="A10809" s="3"/>
    </row>
    <row r="10810" spans="1:1" x14ac:dyDescent="0.2">
      <c r="A10810" s="3"/>
    </row>
    <row r="10811" spans="1:1" x14ac:dyDescent="0.2">
      <c r="A10811" s="3"/>
    </row>
    <row r="10812" spans="1:1" x14ac:dyDescent="0.2">
      <c r="A10812" s="3"/>
    </row>
    <row r="10813" spans="1:1" x14ac:dyDescent="0.2">
      <c r="A10813" s="3"/>
    </row>
    <row r="10814" spans="1:1" x14ac:dyDescent="0.2">
      <c r="A10814" s="3"/>
    </row>
    <row r="10815" spans="1:1" x14ac:dyDescent="0.2">
      <c r="A10815" s="3"/>
    </row>
    <row r="10816" spans="1:1" x14ac:dyDescent="0.2">
      <c r="A10816" s="3"/>
    </row>
    <row r="10817" spans="1:1" x14ac:dyDescent="0.2">
      <c r="A10817" s="3"/>
    </row>
    <row r="10818" spans="1:1" x14ac:dyDescent="0.2">
      <c r="A10818" s="3"/>
    </row>
    <row r="10819" spans="1:1" x14ac:dyDescent="0.2">
      <c r="A10819" s="3"/>
    </row>
    <row r="10820" spans="1:1" x14ac:dyDescent="0.2">
      <c r="A10820" s="3"/>
    </row>
    <row r="10821" spans="1:1" x14ac:dyDescent="0.2">
      <c r="A10821" s="3"/>
    </row>
    <row r="10822" spans="1:1" x14ac:dyDescent="0.2">
      <c r="A10822" s="3"/>
    </row>
    <row r="10823" spans="1:1" x14ac:dyDescent="0.2">
      <c r="A10823" s="3"/>
    </row>
    <row r="10824" spans="1:1" x14ac:dyDescent="0.2">
      <c r="A10824" s="3"/>
    </row>
    <row r="10825" spans="1:1" x14ac:dyDescent="0.2">
      <c r="A10825" s="3"/>
    </row>
    <row r="10826" spans="1:1" x14ac:dyDescent="0.2">
      <c r="A10826" s="3"/>
    </row>
    <row r="10827" spans="1:1" x14ac:dyDescent="0.2">
      <c r="A10827" s="3"/>
    </row>
    <row r="10828" spans="1:1" x14ac:dyDescent="0.2">
      <c r="A10828" s="3"/>
    </row>
    <row r="10829" spans="1:1" x14ac:dyDescent="0.2">
      <c r="A10829" s="3"/>
    </row>
    <row r="10830" spans="1:1" x14ac:dyDescent="0.2">
      <c r="A10830" s="3"/>
    </row>
    <row r="10831" spans="1:1" x14ac:dyDescent="0.2">
      <c r="A10831" s="3"/>
    </row>
    <row r="10832" spans="1:1" x14ac:dyDescent="0.2">
      <c r="A10832" s="3"/>
    </row>
    <row r="10833" spans="1:1" x14ac:dyDescent="0.2">
      <c r="A10833" s="3"/>
    </row>
    <row r="10834" spans="1:1" x14ac:dyDescent="0.2">
      <c r="A10834" s="3"/>
    </row>
    <row r="10835" spans="1:1" x14ac:dyDescent="0.2">
      <c r="A10835" s="3"/>
    </row>
    <row r="10836" spans="1:1" x14ac:dyDescent="0.2">
      <c r="A10836" s="3"/>
    </row>
    <row r="10837" spans="1:1" x14ac:dyDescent="0.2">
      <c r="A10837" s="3"/>
    </row>
    <row r="10838" spans="1:1" x14ac:dyDescent="0.2">
      <c r="A10838" s="3"/>
    </row>
    <row r="10839" spans="1:1" x14ac:dyDescent="0.2">
      <c r="A10839" s="3"/>
    </row>
    <row r="10840" spans="1:1" x14ac:dyDescent="0.2">
      <c r="A10840" s="3"/>
    </row>
    <row r="10841" spans="1:1" x14ac:dyDescent="0.2">
      <c r="A10841" s="3"/>
    </row>
    <row r="10842" spans="1:1" x14ac:dyDescent="0.2">
      <c r="A10842" s="3"/>
    </row>
    <row r="10843" spans="1:1" x14ac:dyDescent="0.2">
      <c r="A10843" s="3"/>
    </row>
    <row r="10844" spans="1:1" x14ac:dyDescent="0.2">
      <c r="A10844" s="3"/>
    </row>
    <row r="10845" spans="1:1" x14ac:dyDescent="0.2">
      <c r="A10845" s="3"/>
    </row>
    <row r="10846" spans="1:1" x14ac:dyDescent="0.2">
      <c r="A10846" s="3"/>
    </row>
    <row r="10847" spans="1:1" x14ac:dyDescent="0.2">
      <c r="A10847" s="3"/>
    </row>
    <row r="10848" spans="1:1" x14ac:dyDescent="0.2">
      <c r="A10848" s="3"/>
    </row>
    <row r="10849" spans="1:1" x14ac:dyDescent="0.2">
      <c r="A10849" s="3"/>
    </row>
    <row r="10850" spans="1:1" x14ac:dyDescent="0.2">
      <c r="A10850" s="3"/>
    </row>
    <row r="10851" spans="1:1" x14ac:dyDescent="0.2">
      <c r="A10851" s="3"/>
    </row>
    <row r="10852" spans="1:1" x14ac:dyDescent="0.2">
      <c r="A10852" s="3"/>
    </row>
    <row r="10853" spans="1:1" x14ac:dyDescent="0.2">
      <c r="A10853" s="3"/>
    </row>
    <row r="10854" spans="1:1" x14ac:dyDescent="0.2">
      <c r="A10854" s="3"/>
    </row>
    <row r="10855" spans="1:1" x14ac:dyDescent="0.2">
      <c r="A10855" s="3"/>
    </row>
    <row r="10856" spans="1:1" x14ac:dyDescent="0.2">
      <c r="A10856" s="3"/>
    </row>
    <row r="10857" spans="1:1" x14ac:dyDescent="0.2">
      <c r="A10857" s="3"/>
    </row>
    <row r="10858" spans="1:1" x14ac:dyDescent="0.2">
      <c r="A10858" s="3"/>
    </row>
    <row r="10859" spans="1:1" x14ac:dyDescent="0.2">
      <c r="A10859" s="3"/>
    </row>
    <row r="10860" spans="1:1" x14ac:dyDescent="0.2">
      <c r="A10860" s="3"/>
    </row>
    <row r="10861" spans="1:1" x14ac:dyDescent="0.2">
      <c r="A10861" s="3"/>
    </row>
    <row r="10862" spans="1:1" x14ac:dyDescent="0.2">
      <c r="A10862" s="3"/>
    </row>
    <row r="10863" spans="1:1" x14ac:dyDescent="0.2">
      <c r="A10863" s="3"/>
    </row>
    <row r="10864" spans="1:1" x14ac:dyDescent="0.2">
      <c r="A10864" s="3"/>
    </row>
    <row r="10865" spans="1:1" x14ac:dyDescent="0.2">
      <c r="A10865" s="3"/>
    </row>
    <row r="10866" spans="1:1" x14ac:dyDescent="0.2">
      <c r="A10866" s="3"/>
    </row>
    <row r="10867" spans="1:1" x14ac:dyDescent="0.2">
      <c r="A10867" s="3"/>
    </row>
    <row r="10868" spans="1:1" x14ac:dyDescent="0.2">
      <c r="A10868" s="3"/>
    </row>
    <row r="10869" spans="1:1" x14ac:dyDescent="0.2">
      <c r="A10869" s="3"/>
    </row>
    <row r="10870" spans="1:1" x14ac:dyDescent="0.2">
      <c r="A10870" s="3"/>
    </row>
    <row r="10871" spans="1:1" x14ac:dyDescent="0.2">
      <c r="A10871" s="3"/>
    </row>
    <row r="10872" spans="1:1" x14ac:dyDescent="0.2">
      <c r="A10872" s="3"/>
    </row>
    <row r="10873" spans="1:1" x14ac:dyDescent="0.2">
      <c r="A10873" s="3"/>
    </row>
    <row r="10874" spans="1:1" x14ac:dyDescent="0.2">
      <c r="A10874" s="3"/>
    </row>
    <row r="10875" spans="1:1" x14ac:dyDescent="0.2">
      <c r="A10875" s="3"/>
    </row>
    <row r="10876" spans="1:1" x14ac:dyDescent="0.2">
      <c r="A10876" s="3"/>
    </row>
    <row r="10877" spans="1:1" x14ac:dyDescent="0.2">
      <c r="A10877" s="3"/>
    </row>
    <row r="10878" spans="1:1" x14ac:dyDescent="0.2">
      <c r="A10878" s="3"/>
    </row>
    <row r="10879" spans="1:1" x14ac:dyDescent="0.2">
      <c r="A10879" s="3"/>
    </row>
    <row r="10880" spans="1:1" x14ac:dyDescent="0.2">
      <c r="A10880" s="3"/>
    </row>
    <row r="10881" spans="1:1" x14ac:dyDescent="0.2">
      <c r="A10881" s="3"/>
    </row>
    <row r="10882" spans="1:1" x14ac:dyDescent="0.2">
      <c r="A10882" s="3"/>
    </row>
    <row r="10883" spans="1:1" x14ac:dyDescent="0.2">
      <c r="A10883" s="3"/>
    </row>
    <row r="10884" spans="1:1" x14ac:dyDescent="0.2">
      <c r="A10884" s="3"/>
    </row>
    <row r="10885" spans="1:1" x14ac:dyDescent="0.2">
      <c r="A10885" s="3"/>
    </row>
    <row r="10886" spans="1:1" x14ac:dyDescent="0.2">
      <c r="A10886" s="3"/>
    </row>
    <row r="10887" spans="1:1" x14ac:dyDescent="0.2">
      <c r="A10887" s="3"/>
    </row>
    <row r="10888" spans="1:1" x14ac:dyDescent="0.2">
      <c r="A10888" s="3"/>
    </row>
    <row r="10889" spans="1:1" x14ac:dyDescent="0.2">
      <c r="A10889" s="3"/>
    </row>
    <row r="10890" spans="1:1" x14ac:dyDescent="0.2">
      <c r="A10890" s="3"/>
    </row>
    <row r="10891" spans="1:1" x14ac:dyDescent="0.2">
      <c r="A10891" s="3"/>
    </row>
    <row r="10892" spans="1:1" x14ac:dyDescent="0.2">
      <c r="A10892" s="3"/>
    </row>
    <row r="10893" spans="1:1" x14ac:dyDescent="0.2">
      <c r="A10893" s="3"/>
    </row>
    <row r="10894" spans="1:1" x14ac:dyDescent="0.2">
      <c r="A10894" s="3"/>
    </row>
    <row r="10895" spans="1:1" x14ac:dyDescent="0.2">
      <c r="A10895" s="3"/>
    </row>
    <row r="10896" spans="1:1" x14ac:dyDescent="0.2">
      <c r="A10896" s="3"/>
    </row>
    <row r="10897" spans="1:1" x14ac:dyDescent="0.2">
      <c r="A10897" s="3"/>
    </row>
    <row r="10898" spans="1:1" x14ac:dyDescent="0.2">
      <c r="A10898" s="3"/>
    </row>
    <row r="10899" spans="1:1" x14ac:dyDescent="0.2">
      <c r="A10899" s="3"/>
    </row>
    <row r="10900" spans="1:1" x14ac:dyDescent="0.2">
      <c r="A10900" s="3"/>
    </row>
    <row r="10901" spans="1:1" x14ac:dyDescent="0.2">
      <c r="A10901" s="3"/>
    </row>
    <row r="10902" spans="1:1" x14ac:dyDescent="0.2">
      <c r="A10902" s="3"/>
    </row>
    <row r="10903" spans="1:1" x14ac:dyDescent="0.2">
      <c r="A10903" s="3"/>
    </row>
    <row r="10904" spans="1:1" x14ac:dyDescent="0.2">
      <c r="A10904" s="3"/>
    </row>
    <row r="10905" spans="1:1" x14ac:dyDescent="0.2">
      <c r="A10905" s="3"/>
    </row>
    <row r="10906" spans="1:1" x14ac:dyDescent="0.2">
      <c r="A10906" s="3"/>
    </row>
    <row r="10907" spans="1:1" x14ac:dyDescent="0.2">
      <c r="A10907" s="3"/>
    </row>
    <row r="10908" spans="1:1" x14ac:dyDescent="0.2">
      <c r="A10908" s="3"/>
    </row>
    <row r="10909" spans="1:1" x14ac:dyDescent="0.2">
      <c r="A10909" s="3"/>
    </row>
    <row r="10910" spans="1:1" x14ac:dyDescent="0.2">
      <c r="A10910" s="3"/>
    </row>
    <row r="10911" spans="1:1" x14ac:dyDescent="0.2">
      <c r="A10911" s="3"/>
    </row>
    <row r="10912" spans="1:1" x14ac:dyDescent="0.2">
      <c r="A10912" s="3"/>
    </row>
    <row r="10913" spans="1:1" x14ac:dyDescent="0.2">
      <c r="A10913" s="3"/>
    </row>
    <row r="10914" spans="1:1" x14ac:dyDescent="0.2">
      <c r="A10914" s="3"/>
    </row>
    <row r="10915" spans="1:1" x14ac:dyDescent="0.2">
      <c r="A10915" s="3"/>
    </row>
    <row r="10916" spans="1:1" x14ac:dyDescent="0.2">
      <c r="A10916" s="3"/>
    </row>
    <row r="10917" spans="1:1" x14ac:dyDescent="0.2">
      <c r="A10917" s="3"/>
    </row>
    <row r="10918" spans="1:1" x14ac:dyDescent="0.2">
      <c r="A10918" s="3"/>
    </row>
    <row r="10919" spans="1:1" x14ac:dyDescent="0.2">
      <c r="A10919" s="3"/>
    </row>
    <row r="10920" spans="1:1" x14ac:dyDescent="0.2">
      <c r="A10920" s="3"/>
    </row>
    <row r="10921" spans="1:1" x14ac:dyDescent="0.2">
      <c r="A10921" s="3"/>
    </row>
    <row r="10922" spans="1:1" x14ac:dyDescent="0.2">
      <c r="A10922" s="3"/>
    </row>
    <row r="10923" spans="1:1" x14ac:dyDescent="0.2">
      <c r="A10923" s="3"/>
    </row>
    <row r="10924" spans="1:1" x14ac:dyDescent="0.2">
      <c r="A10924" s="3"/>
    </row>
    <row r="10925" spans="1:1" x14ac:dyDescent="0.2">
      <c r="A10925" s="3"/>
    </row>
    <row r="10926" spans="1:1" x14ac:dyDescent="0.2">
      <c r="A10926" s="3"/>
    </row>
    <row r="10927" spans="1:1" x14ac:dyDescent="0.2">
      <c r="A10927" s="3"/>
    </row>
    <row r="10928" spans="1:1" x14ac:dyDescent="0.2">
      <c r="A10928" s="3"/>
    </row>
    <row r="10929" spans="1:1" x14ac:dyDescent="0.2">
      <c r="A10929" s="3"/>
    </row>
    <row r="10930" spans="1:1" x14ac:dyDescent="0.2">
      <c r="A10930" s="3"/>
    </row>
    <row r="10931" spans="1:1" x14ac:dyDescent="0.2">
      <c r="A10931" s="3"/>
    </row>
    <row r="10932" spans="1:1" x14ac:dyDescent="0.2">
      <c r="A10932" s="3"/>
    </row>
    <row r="10933" spans="1:1" x14ac:dyDescent="0.2">
      <c r="A10933" s="3"/>
    </row>
    <row r="10934" spans="1:1" x14ac:dyDescent="0.2">
      <c r="A10934" s="3"/>
    </row>
    <row r="10935" spans="1:1" x14ac:dyDescent="0.2">
      <c r="A10935" s="3"/>
    </row>
    <row r="10936" spans="1:1" x14ac:dyDescent="0.2">
      <c r="A10936" s="3"/>
    </row>
    <row r="10937" spans="1:1" x14ac:dyDescent="0.2">
      <c r="A10937" s="3"/>
    </row>
    <row r="10938" spans="1:1" x14ac:dyDescent="0.2">
      <c r="A10938" s="3"/>
    </row>
    <row r="10939" spans="1:1" x14ac:dyDescent="0.2">
      <c r="A10939" s="3"/>
    </row>
    <row r="10940" spans="1:1" x14ac:dyDescent="0.2">
      <c r="A10940" s="3"/>
    </row>
    <row r="10941" spans="1:1" x14ac:dyDescent="0.2">
      <c r="A10941" s="3"/>
    </row>
    <row r="10942" spans="1:1" x14ac:dyDescent="0.2">
      <c r="A10942" s="3"/>
    </row>
    <row r="10943" spans="1:1" x14ac:dyDescent="0.2">
      <c r="A10943" s="3"/>
    </row>
    <row r="10944" spans="1:1" x14ac:dyDescent="0.2">
      <c r="A10944" s="3"/>
    </row>
    <row r="10945" spans="1:1" x14ac:dyDescent="0.2">
      <c r="A10945" s="3"/>
    </row>
    <row r="10946" spans="1:1" x14ac:dyDescent="0.2">
      <c r="A10946" s="3"/>
    </row>
    <row r="10947" spans="1:1" x14ac:dyDescent="0.2">
      <c r="A10947" s="3"/>
    </row>
    <row r="10948" spans="1:1" x14ac:dyDescent="0.2">
      <c r="A10948" s="3"/>
    </row>
    <row r="10949" spans="1:1" x14ac:dyDescent="0.2">
      <c r="A10949" s="3"/>
    </row>
    <row r="10950" spans="1:1" x14ac:dyDescent="0.2">
      <c r="A10950" s="3"/>
    </row>
    <row r="10951" spans="1:1" x14ac:dyDescent="0.2">
      <c r="A10951" s="3"/>
    </row>
    <row r="10952" spans="1:1" x14ac:dyDescent="0.2">
      <c r="A10952" s="3"/>
    </row>
    <row r="10953" spans="1:1" x14ac:dyDescent="0.2">
      <c r="A10953" s="3"/>
    </row>
    <row r="10954" spans="1:1" x14ac:dyDescent="0.2">
      <c r="A10954" s="3"/>
    </row>
    <row r="10955" spans="1:1" x14ac:dyDescent="0.2">
      <c r="A10955" s="3"/>
    </row>
    <row r="10956" spans="1:1" x14ac:dyDescent="0.2">
      <c r="A10956" s="3"/>
    </row>
    <row r="10957" spans="1:1" x14ac:dyDescent="0.2">
      <c r="A10957" s="3"/>
    </row>
    <row r="10958" spans="1:1" x14ac:dyDescent="0.2">
      <c r="A10958" s="3"/>
    </row>
    <row r="10959" spans="1:1" x14ac:dyDescent="0.2">
      <c r="A10959" s="3"/>
    </row>
    <row r="10960" spans="1:1" x14ac:dyDescent="0.2">
      <c r="A10960" s="3"/>
    </row>
    <row r="10961" spans="1:1" x14ac:dyDescent="0.2">
      <c r="A10961" s="3"/>
    </row>
    <row r="10962" spans="1:1" x14ac:dyDescent="0.2">
      <c r="A10962" s="3"/>
    </row>
    <row r="10963" spans="1:1" x14ac:dyDescent="0.2">
      <c r="A10963" s="3"/>
    </row>
    <row r="10964" spans="1:1" x14ac:dyDescent="0.2">
      <c r="A10964" s="3"/>
    </row>
    <row r="10965" spans="1:1" x14ac:dyDescent="0.2">
      <c r="A10965" s="3"/>
    </row>
    <row r="10966" spans="1:1" x14ac:dyDescent="0.2">
      <c r="A10966" s="3"/>
    </row>
    <row r="10967" spans="1:1" x14ac:dyDescent="0.2">
      <c r="A10967" s="3"/>
    </row>
    <row r="10968" spans="1:1" x14ac:dyDescent="0.2">
      <c r="A10968" s="3"/>
    </row>
    <row r="10969" spans="1:1" x14ac:dyDescent="0.2">
      <c r="A10969" s="3"/>
    </row>
    <row r="10970" spans="1:1" x14ac:dyDescent="0.2">
      <c r="A10970" s="3"/>
    </row>
    <row r="10971" spans="1:1" x14ac:dyDescent="0.2">
      <c r="A10971" s="3"/>
    </row>
    <row r="10972" spans="1:1" x14ac:dyDescent="0.2">
      <c r="A10972" s="3"/>
    </row>
    <row r="10973" spans="1:1" x14ac:dyDescent="0.2">
      <c r="A10973" s="3"/>
    </row>
    <row r="10974" spans="1:1" x14ac:dyDescent="0.2">
      <c r="A10974" s="3"/>
    </row>
    <row r="10975" spans="1:1" x14ac:dyDescent="0.2">
      <c r="A10975" s="3"/>
    </row>
    <row r="10976" spans="1:1" x14ac:dyDescent="0.2">
      <c r="A10976" s="3"/>
    </row>
    <row r="10977" spans="1:1" x14ac:dyDescent="0.2">
      <c r="A10977" s="3"/>
    </row>
    <row r="10978" spans="1:1" x14ac:dyDescent="0.2">
      <c r="A10978" s="3"/>
    </row>
    <row r="10979" spans="1:1" x14ac:dyDescent="0.2">
      <c r="A10979" s="3"/>
    </row>
    <row r="10980" spans="1:1" x14ac:dyDescent="0.2">
      <c r="A10980" s="3"/>
    </row>
    <row r="10981" spans="1:1" x14ac:dyDescent="0.2">
      <c r="A10981" s="3"/>
    </row>
    <row r="10982" spans="1:1" x14ac:dyDescent="0.2">
      <c r="A10982" s="3"/>
    </row>
    <row r="10983" spans="1:1" x14ac:dyDescent="0.2">
      <c r="A10983" s="3"/>
    </row>
    <row r="10984" spans="1:1" x14ac:dyDescent="0.2">
      <c r="A10984" s="3"/>
    </row>
    <row r="10985" spans="1:1" x14ac:dyDescent="0.2">
      <c r="A10985" s="3"/>
    </row>
    <row r="10986" spans="1:1" x14ac:dyDescent="0.2">
      <c r="A10986" s="3"/>
    </row>
    <row r="10987" spans="1:1" x14ac:dyDescent="0.2">
      <c r="A10987" s="3"/>
    </row>
    <row r="10988" spans="1:1" x14ac:dyDescent="0.2">
      <c r="A10988" s="3"/>
    </row>
    <row r="10989" spans="1:1" x14ac:dyDescent="0.2">
      <c r="A10989" s="3"/>
    </row>
    <row r="10990" spans="1:1" x14ac:dyDescent="0.2">
      <c r="A10990" s="3"/>
    </row>
    <row r="10991" spans="1:1" x14ac:dyDescent="0.2">
      <c r="A10991" s="3"/>
    </row>
    <row r="10992" spans="1:1" x14ac:dyDescent="0.2">
      <c r="A10992" s="3"/>
    </row>
    <row r="10993" spans="1:1" x14ac:dyDescent="0.2">
      <c r="A10993" s="3"/>
    </row>
    <row r="10994" spans="1:1" x14ac:dyDescent="0.2">
      <c r="A10994" s="3"/>
    </row>
    <row r="10995" spans="1:1" x14ac:dyDescent="0.2">
      <c r="A10995" s="3"/>
    </row>
    <row r="10996" spans="1:1" x14ac:dyDescent="0.2">
      <c r="A10996" s="3"/>
    </row>
    <row r="10997" spans="1:1" x14ac:dyDescent="0.2">
      <c r="A10997" s="3"/>
    </row>
    <row r="10998" spans="1:1" x14ac:dyDescent="0.2">
      <c r="A10998" s="3"/>
    </row>
    <row r="10999" spans="1:1" x14ac:dyDescent="0.2">
      <c r="A10999" s="3"/>
    </row>
    <row r="11000" spans="1:1" x14ac:dyDescent="0.2">
      <c r="A11000" s="3"/>
    </row>
    <row r="11001" spans="1:1" x14ac:dyDescent="0.2">
      <c r="A11001" s="3"/>
    </row>
    <row r="11002" spans="1:1" x14ac:dyDescent="0.2">
      <c r="A11002" s="3"/>
    </row>
    <row r="11003" spans="1:1" x14ac:dyDescent="0.2">
      <c r="A11003" s="3"/>
    </row>
    <row r="11004" spans="1:1" x14ac:dyDescent="0.2">
      <c r="A11004" s="3"/>
    </row>
    <row r="11005" spans="1:1" x14ac:dyDescent="0.2">
      <c r="A11005" s="3"/>
    </row>
    <row r="11006" spans="1:1" x14ac:dyDescent="0.2">
      <c r="A11006" s="3"/>
    </row>
    <row r="11007" spans="1:1" x14ac:dyDescent="0.2">
      <c r="A11007" s="3"/>
    </row>
    <row r="11008" spans="1:1" x14ac:dyDescent="0.2">
      <c r="A11008" s="3"/>
    </row>
    <row r="11009" spans="1:1" x14ac:dyDescent="0.2">
      <c r="A11009" s="3"/>
    </row>
    <row r="11010" spans="1:1" x14ac:dyDescent="0.2">
      <c r="A11010" s="3"/>
    </row>
    <row r="11011" spans="1:1" x14ac:dyDescent="0.2">
      <c r="A11011" s="3"/>
    </row>
    <row r="11012" spans="1:1" x14ac:dyDescent="0.2">
      <c r="A11012" s="3"/>
    </row>
    <row r="11013" spans="1:1" x14ac:dyDescent="0.2">
      <c r="A11013" s="3"/>
    </row>
    <row r="11014" spans="1:1" x14ac:dyDescent="0.2">
      <c r="A11014" s="3"/>
    </row>
    <row r="11015" spans="1:1" x14ac:dyDescent="0.2">
      <c r="A11015" s="3"/>
    </row>
    <row r="11016" spans="1:1" x14ac:dyDescent="0.2">
      <c r="A11016" s="3"/>
    </row>
    <row r="11017" spans="1:1" x14ac:dyDescent="0.2">
      <c r="A11017" s="3"/>
    </row>
    <row r="11018" spans="1:1" x14ac:dyDescent="0.2">
      <c r="A11018" s="3"/>
    </row>
    <row r="11019" spans="1:1" x14ac:dyDescent="0.2">
      <c r="A11019" s="3"/>
    </row>
    <row r="11020" spans="1:1" x14ac:dyDescent="0.2">
      <c r="A11020" s="3"/>
    </row>
    <row r="11021" spans="1:1" x14ac:dyDescent="0.2">
      <c r="A11021" s="3"/>
    </row>
    <row r="11022" spans="1:1" x14ac:dyDescent="0.2">
      <c r="A11022" s="3"/>
    </row>
    <row r="11023" spans="1:1" x14ac:dyDescent="0.2">
      <c r="A11023" s="3"/>
    </row>
    <row r="11024" spans="1:1" x14ac:dyDescent="0.2">
      <c r="A11024" s="3"/>
    </row>
    <row r="11025" spans="1:1" x14ac:dyDescent="0.2">
      <c r="A11025" s="3"/>
    </row>
    <row r="11026" spans="1:1" x14ac:dyDescent="0.2">
      <c r="A11026" s="3"/>
    </row>
    <row r="11027" spans="1:1" x14ac:dyDescent="0.2">
      <c r="A11027" s="3"/>
    </row>
    <row r="11028" spans="1:1" x14ac:dyDescent="0.2">
      <c r="A11028" s="3"/>
    </row>
    <row r="11029" spans="1:1" x14ac:dyDescent="0.2">
      <c r="A11029" s="3"/>
    </row>
    <row r="11030" spans="1:1" x14ac:dyDescent="0.2">
      <c r="A11030" s="3"/>
    </row>
    <row r="11031" spans="1:1" x14ac:dyDescent="0.2">
      <c r="A11031" s="3"/>
    </row>
    <row r="11032" spans="1:1" x14ac:dyDescent="0.2">
      <c r="A11032" s="3"/>
    </row>
    <row r="11033" spans="1:1" x14ac:dyDescent="0.2">
      <c r="A11033" s="3"/>
    </row>
    <row r="11034" spans="1:1" x14ac:dyDescent="0.2">
      <c r="A11034" s="3"/>
    </row>
    <row r="11035" spans="1:1" x14ac:dyDescent="0.2">
      <c r="A11035" s="3"/>
    </row>
    <row r="11036" spans="1:1" x14ac:dyDescent="0.2">
      <c r="A11036" s="3"/>
    </row>
    <row r="11037" spans="1:1" x14ac:dyDescent="0.2">
      <c r="A11037" s="3"/>
    </row>
    <row r="11038" spans="1:1" x14ac:dyDescent="0.2">
      <c r="A11038" s="3"/>
    </row>
    <row r="11039" spans="1:1" x14ac:dyDescent="0.2">
      <c r="A11039" s="3"/>
    </row>
    <row r="11040" spans="1:1" x14ac:dyDescent="0.2">
      <c r="A11040" s="3"/>
    </row>
    <row r="11041" spans="1:1" x14ac:dyDescent="0.2">
      <c r="A11041" s="3"/>
    </row>
    <row r="11042" spans="1:1" x14ac:dyDescent="0.2">
      <c r="A11042" s="3"/>
    </row>
    <row r="11043" spans="1:1" x14ac:dyDescent="0.2">
      <c r="A11043" s="3"/>
    </row>
    <row r="11044" spans="1:1" x14ac:dyDescent="0.2">
      <c r="A11044" s="3"/>
    </row>
    <row r="11045" spans="1:1" x14ac:dyDescent="0.2">
      <c r="A11045" s="3"/>
    </row>
    <row r="11046" spans="1:1" x14ac:dyDescent="0.2">
      <c r="A11046" s="3"/>
    </row>
    <row r="11047" spans="1:1" x14ac:dyDescent="0.2">
      <c r="A11047" s="3"/>
    </row>
    <row r="11048" spans="1:1" x14ac:dyDescent="0.2">
      <c r="A11048" s="3"/>
    </row>
    <row r="11049" spans="1:1" x14ac:dyDescent="0.2">
      <c r="A11049" s="3"/>
    </row>
    <row r="11050" spans="1:1" x14ac:dyDescent="0.2">
      <c r="A11050" s="3"/>
    </row>
    <row r="11051" spans="1:1" x14ac:dyDescent="0.2">
      <c r="A11051" s="3"/>
    </row>
    <row r="11052" spans="1:1" x14ac:dyDescent="0.2">
      <c r="A11052" s="3"/>
    </row>
    <row r="11053" spans="1:1" x14ac:dyDescent="0.2">
      <c r="A11053" s="3"/>
    </row>
    <row r="11054" spans="1:1" x14ac:dyDescent="0.2">
      <c r="A11054" s="3"/>
    </row>
    <row r="11055" spans="1:1" x14ac:dyDescent="0.2">
      <c r="A11055" s="3"/>
    </row>
    <row r="11056" spans="1:1" x14ac:dyDescent="0.2">
      <c r="A11056" s="3"/>
    </row>
    <row r="11057" spans="1:1" x14ac:dyDescent="0.2">
      <c r="A11057" s="3"/>
    </row>
    <row r="11058" spans="1:1" x14ac:dyDescent="0.2">
      <c r="A11058" s="3"/>
    </row>
    <row r="11059" spans="1:1" x14ac:dyDescent="0.2">
      <c r="A11059" s="3"/>
    </row>
    <row r="11060" spans="1:1" x14ac:dyDescent="0.2">
      <c r="A11060" s="3"/>
    </row>
    <row r="11061" spans="1:1" x14ac:dyDescent="0.2">
      <c r="A11061" s="3"/>
    </row>
    <row r="11062" spans="1:1" x14ac:dyDescent="0.2">
      <c r="A11062" s="3"/>
    </row>
    <row r="11063" spans="1:1" x14ac:dyDescent="0.2">
      <c r="A11063" s="3"/>
    </row>
    <row r="11064" spans="1:1" x14ac:dyDescent="0.2">
      <c r="A11064" s="3"/>
    </row>
    <row r="11065" spans="1:1" x14ac:dyDescent="0.2">
      <c r="A11065" s="3"/>
    </row>
    <row r="11066" spans="1:1" x14ac:dyDescent="0.2">
      <c r="A11066" s="3"/>
    </row>
    <row r="11067" spans="1:1" x14ac:dyDescent="0.2">
      <c r="A11067" s="3"/>
    </row>
    <row r="11068" spans="1:1" x14ac:dyDescent="0.2">
      <c r="A11068" s="3"/>
    </row>
    <row r="11069" spans="1:1" x14ac:dyDescent="0.2">
      <c r="A11069" s="3"/>
    </row>
    <row r="11070" spans="1:1" x14ac:dyDescent="0.2">
      <c r="A11070" s="3"/>
    </row>
    <row r="11071" spans="1:1" x14ac:dyDescent="0.2">
      <c r="A11071" s="3"/>
    </row>
    <row r="11072" spans="1:1" x14ac:dyDescent="0.2">
      <c r="A11072" s="3"/>
    </row>
    <row r="11073" spans="1:1" x14ac:dyDescent="0.2">
      <c r="A11073" s="3"/>
    </row>
    <row r="11074" spans="1:1" x14ac:dyDescent="0.2">
      <c r="A11074" s="3"/>
    </row>
    <row r="11075" spans="1:1" x14ac:dyDescent="0.2">
      <c r="A11075" s="3"/>
    </row>
    <row r="11076" spans="1:1" x14ac:dyDescent="0.2">
      <c r="A11076" s="3"/>
    </row>
    <row r="11077" spans="1:1" x14ac:dyDescent="0.2">
      <c r="A11077" s="3"/>
    </row>
    <row r="11078" spans="1:1" x14ac:dyDescent="0.2">
      <c r="A11078" s="3"/>
    </row>
    <row r="11079" spans="1:1" x14ac:dyDescent="0.2">
      <c r="A11079" s="3"/>
    </row>
    <row r="11080" spans="1:1" x14ac:dyDescent="0.2">
      <c r="A11080" s="3"/>
    </row>
    <row r="11081" spans="1:1" x14ac:dyDescent="0.2">
      <c r="A11081" s="3"/>
    </row>
    <row r="11082" spans="1:1" x14ac:dyDescent="0.2">
      <c r="A11082" s="3"/>
    </row>
    <row r="11083" spans="1:1" x14ac:dyDescent="0.2">
      <c r="A11083" s="3"/>
    </row>
    <row r="11084" spans="1:1" x14ac:dyDescent="0.2">
      <c r="A11084" s="3"/>
    </row>
    <row r="11085" spans="1:1" x14ac:dyDescent="0.2">
      <c r="A11085" s="3"/>
    </row>
    <row r="11086" spans="1:1" x14ac:dyDescent="0.2">
      <c r="A11086" s="3"/>
    </row>
    <row r="11087" spans="1:1" x14ac:dyDescent="0.2">
      <c r="A11087" s="3"/>
    </row>
    <row r="11088" spans="1:1" x14ac:dyDescent="0.2">
      <c r="A11088" s="3"/>
    </row>
    <row r="11089" spans="1:1" x14ac:dyDescent="0.2">
      <c r="A11089" s="3"/>
    </row>
    <row r="11090" spans="1:1" x14ac:dyDescent="0.2">
      <c r="A11090" s="3"/>
    </row>
    <row r="11091" spans="1:1" x14ac:dyDescent="0.2">
      <c r="A11091" s="3"/>
    </row>
    <row r="11092" spans="1:1" x14ac:dyDescent="0.2">
      <c r="A11092" s="3"/>
    </row>
    <row r="11093" spans="1:1" x14ac:dyDescent="0.2">
      <c r="A11093" s="3"/>
    </row>
    <row r="11094" spans="1:1" x14ac:dyDescent="0.2">
      <c r="A11094" s="3"/>
    </row>
    <row r="11095" spans="1:1" x14ac:dyDescent="0.2">
      <c r="A11095" s="3"/>
    </row>
    <row r="11096" spans="1:1" x14ac:dyDescent="0.2">
      <c r="A11096" s="3"/>
    </row>
    <row r="11097" spans="1:1" x14ac:dyDescent="0.2">
      <c r="A11097" s="3"/>
    </row>
    <row r="11098" spans="1:1" x14ac:dyDescent="0.2">
      <c r="A11098" s="3"/>
    </row>
    <row r="11099" spans="1:1" x14ac:dyDescent="0.2">
      <c r="A11099" s="3"/>
    </row>
    <row r="11100" spans="1:1" x14ac:dyDescent="0.2">
      <c r="A11100" s="3"/>
    </row>
    <row r="11101" spans="1:1" x14ac:dyDescent="0.2">
      <c r="A11101" s="3"/>
    </row>
    <row r="11102" spans="1:1" x14ac:dyDescent="0.2">
      <c r="A11102" s="3"/>
    </row>
    <row r="11103" spans="1:1" x14ac:dyDescent="0.2">
      <c r="A11103" s="3"/>
    </row>
    <row r="11104" spans="1:1" x14ac:dyDescent="0.2">
      <c r="A11104" s="3"/>
    </row>
    <row r="11105" spans="1:1" x14ac:dyDescent="0.2">
      <c r="A11105" s="3"/>
    </row>
    <row r="11106" spans="1:1" x14ac:dyDescent="0.2">
      <c r="A11106" s="3"/>
    </row>
    <row r="11107" spans="1:1" x14ac:dyDescent="0.2">
      <c r="A11107" s="3"/>
    </row>
    <row r="11108" spans="1:1" x14ac:dyDescent="0.2">
      <c r="A11108" s="3"/>
    </row>
    <row r="11109" spans="1:1" x14ac:dyDescent="0.2">
      <c r="A11109" s="3"/>
    </row>
    <row r="11110" spans="1:1" x14ac:dyDescent="0.2">
      <c r="A11110" s="3"/>
    </row>
    <row r="11111" spans="1:1" x14ac:dyDescent="0.2">
      <c r="A11111" s="3"/>
    </row>
    <row r="11112" spans="1:1" x14ac:dyDescent="0.2">
      <c r="A11112" s="3"/>
    </row>
    <row r="11113" spans="1:1" x14ac:dyDescent="0.2">
      <c r="A11113" s="3"/>
    </row>
    <row r="11114" spans="1:1" x14ac:dyDescent="0.2">
      <c r="A11114" s="3"/>
    </row>
    <row r="11115" spans="1:1" x14ac:dyDescent="0.2">
      <c r="A11115" s="3"/>
    </row>
    <row r="11116" spans="1:1" x14ac:dyDescent="0.2">
      <c r="A11116" s="3"/>
    </row>
    <row r="11117" spans="1:1" x14ac:dyDescent="0.2">
      <c r="A11117" s="3"/>
    </row>
    <row r="11118" spans="1:1" x14ac:dyDescent="0.2">
      <c r="A11118" s="3"/>
    </row>
    <row r="11119" spans="1:1" x14ac:dyDescent="0.2">
      <c r="A11119" s="3"/>
    </row>
    <row r="11120" spans="1:1" x14ac:dyDescent="0.2">
      <c r="A11120" s="3"/>
    </row>
    <row r="11121" spans="1:1" x14ac:dyDescent="0.2">
      <c r="A11121" s="3"/>
    </row>
    <row r="11122" spans="1:1" x14ac:dyDescent="0.2">
      <c r="A11122" s="3"/>
    </row>
    <row r="11123" spans="1:1" x14ac:dyDescent="0.2">
      <c r="A11123" s="3"/>
    </row>
    <row r="11124" spans="1:1" x14ac:dyDescent="0.2">
      <c r="A11124" s="3"/>
    </row>
    <row r="11125" spans="1:1" x14ac:dyDescent="0.2">
      <c r="A11125" s="3"/>
    </row>
    <row r="11126" spans="1:1" x14ac:dyDescent="0.2">
      <c r="A11126" s="3"/>
    </row>
    <row r="11127" spans="1:1" x14ac:dyDescent="0.2">
      <c r="A11127" s="3"/>
    </row>
    <row r="11128" spans="1:1" x14ac:dyDescent="0.2">
      <c r="A11128" s="3"/>
    </row>
    <row r="11129" spans="1:1" x14ac:dyDescent="0.2">
      <c r="A11129" s="3"/>
    </row>
    <row r="11130" spans="1:1" x14ac:dyDescent="0.2">
      <c r="A11130" s="3"/>
    </row>
    <row r="11131" spans="1:1" x14ac:dyDescent="0.2">
      <c r="A11131" s="3"/>
    </row>
    <row r="11132" spans="1:1" x14ac:dyDescent="0.2">
      <c r="A11132" s="3"/>
    </row>
    <row r="11133" spans="1:1" x14ac:dyDescent="0.2">
      <c r="A11133" s="3"/>
    </row>
    <row r="11134" spans="1:1" x14ac:dyDescent="0.2">
      <c r="A11134" s="3"/>
    </row>
    <row r="11135" spans="1:1" x14ac:dyDescent="0.2">
      <c r="A11135" s="3"/>
    </row>
    <row r="11136" spans="1:1" x14ac:dyDescent="0.2">
      <c r="A11136" s="3"/>
    </row>
    <row r="11137" spans="1:1" x14ac:dyDescent="0.2">
      <c r="A11137" s="3"/>
    </row>
    <row r="11138" spans="1:1" x14ac:dyDescent="0.2">
      <c r="A11138" s="3"/>
    </row>
    <row r="11139" spans="1:1" x14ac:dyDescent="0.2">
      <c r="A11139" s="3"/>
    </row>
    <row r="11140" spans="1:1" x14ac:dyDescent="0.2">
      <c r="A11140" s="3"/>
    </row>
    <row r="11141" spans="1:1" x14ac:dyDescent="0.2">
      <c r="A11141" s="3"/>
    </row>
    <row r="11142" spans="1:1" x14ac:dyDescent="0.2">
      <c r="A11142" s="3"/>
    </row>
    <row r="11143" spans="1:1" x14ac:dyDescent="0.2">
      <c r="A11143" s="3"/>
    </row>
    <row r="11144" spans="1:1" x14ac:dyDescent="0.2">
      <c r="A11144" s="3"/>
    </row>
    <row r="11145" spans="1:1" x14ac:dyDescent="0.2">
      <c r="A11145" s="3"/>
    </row>
    <row r="11146" spans="1:1" x14ac:dyDescent="0.2">
      <c r="A11146" s="3"/>
    </row>
    <row r="11147" spans="1:1" x14ac:dyDescent="0.2">
      <c r="A11147" s="3"/>
    </row>
    <row r="11148" spans="1:1" x14ac:dyDescent="0.2">
      <c r="A11148" s="3"/>
    </row>
    <row r="11149" spans="1:1" x14ac:dyDescent="0.2">
      <c r="A11149" s="3"/>
    </row>
    <row r="11150" spans="1:1" x14ac:dyDescent="0.2">
      <c r="A11150" s="3"/>
    </row>
    <row r="11151" spans="1:1" x14ac:dyDescent="0.2">
      <c r="A11151" s="3"/>
    </row>
    <row r="11152" spans="1:1" x14ac:dyDescent="0.2">
      <c r="A11152" s="3"/>
    </row>
    <row r="11153" spans="1:1" x14ac:dyDescent="0.2">
      <c r="A11153" s="3"/>
    </row>
    <row r="11154" spans="1:1" x14ac:dyDescent="0.2">
      <c r="A11154" s="3"/>
    </row>
    <row r="11155" spans="1:1" x14ac:dyDescent="0.2">
      <c r="A11155" s="3"/>
    </row>
    <row r="11156" spans="1:1" x14ac:dyDescent="0.2">
      <c r="A11156" s="3"/>
    </row>
    <row r="11157" spans="1:1" x14ac:dyDescent="0.2">
      <c r="A11157" s="3"/>
    </row>
    <row r="11158" spans="1:1" x14ac:dyDescent="0.2">
      <c r="A11158" s="3"/>
    </row>
    <row r="11159" spans="1:1" x14ac:dyDescent="0.2">
      <c r="A11159" s="3"/>
    </row>
    <row r="11160" spans="1:1" x14ac:dyDescent="0.2">
      <c r="A11160" s="3"/>
    </row>
    <row r="11161" spans="1:1" x14ac:dyDescent="0.2">
      <c r="A11161" s="3"/>
    </row>
    <row r="11162" spans="1:1" x14ac:dyDescent="0.2">
      <c r="A11162" s="3"/>
    </row>
    <row r="11163" spans="1:1" x14ac:dyDescent="0.2">
      <c r="A11163" s="3"/>
    </row>
    <row r="11164" spans="1:1" x14ac:dyDescent="0.2">
      <c r="A11164" s="3"/>
    </row>
    <row r="11165" spans="1:1" x14ac:dyDescent="0.2">
      <c r="A11165" s="3"/>
    </row>
    <row r="11166" spans="1:1" x14ac:dyDescent="0.2">
      <c r="A11166" s="3"/>
    </row>
    <row r="11167" spans="1:1" x14ac:dyDescent="0.2">
      <c r="A11167" s="3"/>
    </row>
    <row r="11168" spans="1:1" x14ac:dyDescent="0.2">
      <c r="A11168" s="3"/>
    </row>
    <row r="11169" spans="1:1" x14ac:dyDescent="0.2">
      <c r="A11169" s="3"/>
    </row>
    <row r="11170" spans="1:1" x14ac:dyDescent="0.2">
      <c r="A11170" s="3"/>
    </row>
    <row r="11171" spans="1:1" x14ac:dyDescent="0.2">
      <c r="A11171" s="3"/>
    </row>
    <row r="11172" spans="1:1" x14ac:dyDescent="0.2">
      <c r="A11172" s="3"/>
    </row>
    <row r="11173" spans="1:1" x14ac:dyDescent="0.2">
      <c r="A11173" s="3"/>
    </row>
    <row r="11174" spans="1:1" x14ac:dyDescent="0.2">
      <c r="A11174" s="3"/>
    </row>
    <row r="11175" spans="1:1" x14ac:dyDescent="0.2">
      <c r="A11175" s="3"/>
    </row>
    <row r="11176" spans="1:1" x14ac:dyDescent="0.2">
      <c r="A11176" s="3"/>
    </row>
    <row r="11177" spans="1:1" x14ac:dyDescent="0.2">
      <c r="A11177" s="3"/>
    </row>
    <row r="11178" spans="1:1" x14ac:dyDescent="0.2">
      <c r="A11178" s="3"/>
    </row>
    <row r="11179" spans="1:1" x14ac:dyDescent="0.2">
      <c r="A11179" s="3"/>
    </row>
    <row r="11180" spans="1:1" x14ac:dyDescent="0.2">
      <c r="A11180" s="3"/>
    </row>
    <row r="11181" spans="1:1" x14ac:dyDescent="0.2">
      <c r="A11181" s="3"/>
    </row>
    <row r="11182" spans="1:1" x14ac:dyDescent="0.2">
      <c r="A11182" s="3"/>
    </row>
    <row r="11183" spans="1:1" x14ac:dyDescent="0.2">
      <c r="A11183" s="3"/>
    </row>
    <row r="11184" spans="1:1" x14ac:dyDescent="0.2">
      <c r="A11184" s="3"/>
    </row>
    <row r="11185" spans="1:1" x14ac:dyDescent="0.2">
      <c r="A11185" s="3"/>
    </row>
    <row r="11186" spans="1:1" x14ac:dyDescent="0.2">
      <c r="A11186" s="3"/>
    </row>
    <row r="11187" spans="1:1" x14ac:dyDescent="0.2">
      <c r="A11187" s="3"/>
    </row>
    <row r="11188" spans="1:1" x14ac:dyDescent="0.2">
      <c r="A11188" s="3"/>
    </row>
    <row r="11189" spans="1:1" x14ac:dyDescent="0.2">
      <c r="A11189" s="3"/>
    </row>
    <row r="11190" spans="1:1" x14ac:dyDescent="0.2">
      <c r="A11190" s="3"/>
    </row>
    <row r="11191" spans="1:1" x14ac:dyDescent="0.2">
      <c r="A11191" s="3"/>
    </row>
    <row r="11192" spans="1:1" x14ac:dyDescent="0.2">
      <c r="A11192" s="3"/>
    </row>
    <row r="11193" spans="1:1" x14ac:dyDescent="0.2">
      <c r="A11193" s="3"/>
    </row>
    <row r="11194" spans="1:1" x14ac:dyDescent="0.2">
      <c r="A11194" s="3"/>
    </row>
    <row r="11195" spans="1:1" x14ac:dyDescent="0.2">
      <c r="A11195" s="3"/>
    </row>
    <row r="11196" spans="1:1" x14ac:dyDescent="0.2">
      <c r="A11196" s="3"/>
    </row>
    <row r="11197" spans="1:1" x14ac:dyDescent="0.2">
      <c r="A11197" s="3"/>
    </row>
    <row r="11198" spans="1:1" x14ac:dyDescent="0.2">
      <c r="A11198" s="3"/>
    </row>
    <row r="11199" spans="1:1" x14ac:dyDescent="0.2">
      <c r="A11199" s="3"/>
    </row>
    <row r="11200" spans="1:1" x14ac:dyDescent="0.2">
      <c r="A11200" s="3"/>
    </row>
    <row r="11201" spans="1:1" x14ac:dyDescent="0.2">
      <c r="A11201" s="3"/>
    </row>
    <row r="11202" spans="1:1" x14ac:dyDescent="0.2">
      <c r="A11202" s="3"/>
    </row>
    <row r="11203" spans="1:1" x14ac:dyDescent="0.2">
      <c r="A11203" s="3"/>
    </row>
    <row r="11204" spans="1:1" x14ac:dyDescent="0.2">
      <c r="A11204" s="3"/>
    </row>
    <row r="11205" spans="1:1" x14ac:dyDescent="0.2">
      <c r="A11205" s="3"/>
    </row>
    <row r="11206" spans="1:1" x14ac:dyDescent="0.2">
      <c r="A11206" s="3"/>
    </row>
    <row r="11207" spans="1:1" x14ac:dyDescent="0.2">
      <c r="A11207" s="3"/>
    </row>
    <row r="11208" spans="1:1" x14ac:dyDescent="0.2">
      <c r="A11208" s="3"/>
    </row>
    <row r="11209" spans="1:1" x14ac:dyDescent="0.2">
      <c r="A11209" s="3"/>
    </row>
    <row r="11210" spans="1:1" x14ac:dyDescent="0.2">
      <c r="A11210" s="3"/>
    </row>
    <row r="11211" spans="1:1" x14ac:dyDescent="0.2">
      <c r="A11211" s="3"/>
    </row>
    <row r="11212" spans="1:1" x14ac:dyDescent="0.2">
      <c r="A11212" s="3"/>
    </row>
    <row r="11213" spans="1:1" x14ac:dyDescent="0.2">
      <c r="A11213" s="3"/>
    </row>
    <row r="11214" spans="1:1" x14ac:dyDescent="0.2">
      <c r="A11214" s="3"/>
    </row>
    <row r="11215" spans="1:1" x14ac:dyDescent="0.2">
      <c r="A11215" s="3"/>
    </row>
    <row r="11216" spans="1:1" x14ac:dyDescent="0.2">
      <c r="A11216" s="3"/>
    </row>
    <row r="11217" spans="1:1" x14ac:dyDescent="0.2">
      <c r="A11217" s="3"/>
    </row>
    <row r="11218" spans="1:1" x14ac:dyDescent="0.2">
      <c r="A11218" s="3"/>
    </row>
    <row r="11219" spans="1:1" x14ac:dyDescent="0.2">
      <c r="A11219" s="3"/>
    </row>
    <row r="11220" spans="1:1" x14ac:dyDescent="0.2">
      <c r="A11220" s="3"/>
    </row>
    <row r="11221" spans="1:1" x14ac:dyDescent="0.2">
      <c r="A11221" s="3"/>
    </row>
    <row r="11222" spans="1:1" x14ac:dyDescent="0.2">
      <c r="A11222" s="3"/>
    </row>
    <row r="11223" spans="1:1" x14ac:dyDescent="0.2">
      <c r="A11223" s="3"/>
    </row>
    <row r="11224" spans="1:1" x14ac:dyDescent="0.2">
      <c r="A11224" s="3"/>
    </row>
    <row r="11225" spans="1:1" x14ac:dyDescent="0.2">
      <c r="A11225" s="3"/>
    </row>
    <row r="11226" spans="1:1" x14ac:dyDescent="0.2">
      <c r="A11226" s="3"/>
    </row>
    <row r="11227" spans="1:1" x14ac:dyDescent="0.2">
      <c r="A11227" s="3"/>
    </row>
    <row r="11228" spans="1:1" x14ac:dyDescent="0.2">
      <c r="A11228" s="3"/>
    </row>
    <row r="11229" spans="1:1" x14ac:dyDescent="0.2">
      <c r="A11229" s="3"/>
    </row>
    <row r="11230" spans="1:1" x14ac:dyDescent="0.2">
      <c r="A11230" s="3"/>
    </row>
    <row r="11231" spans="1:1" x14ac:dyDescent="0.2">
      <c r="A11231" s="3"/>
    </row>
    <row r="11232" spans="1:1" x14ac:dyDescent="0.2">
      <c r="A11232" s="3"/>
    </row>
    <row r="11233" spans="1:1" x14ac:dyDescent="0.2">
      <c r="A11233" s="3"/>
    </row>
    <row r="11234" spans="1:1" x14ac:dyDescent="0.2">
      <c r="A11234" s="3"/>
    </row>
    <row r="11235" spans="1:1" x14ac:dyDescent="0.2">
      <c r="A11235" s="3"/>
    </row>
    <row r="11236" spans="1:1" x14ac:dyDescent="0.2">
      <c r="A11236" s="3"/>
    </row>
    <row r="11237" spans="1:1" x14ac:dyDescent="0.2">
      <c r="A11237" s="3"/>
    </row>
    <row r="11238" spans="1:1" x14ac:dyDescent="0.2">
      <c r="A11238" s="3"/>
    </row>
    <row r="11239" spans="1:1" x14ac:dyDescent="0.2">
      <c r="A11239" s="3"/>
    </row>
    <row r="11240" spans="1:1" x14ac:dyDescent="0.2">
      <c r="A11240" s="3"/>
    </row>
    <row r="11241" spans="1:1" x14ac:dyDescent="0.2">
      <c r="A11241" s="3"/>
    </row>
    <row r="11242" spans="1:1" x14ac:dyDescent="0.2">
      <c r="A11242" s="3"/>
    </row>
    <row r="11243" spans="1:1" x14ac:dyDescent="0.2">
      <c r="A11243" s="3"/>
    </row>
    <row r="11244" spans="1:1" x14ac:dyDescent="0.2">
      <c r="A11244" s="3"/>
    </row>
    <row r="11245" spans="1:1" x14ac:dyDescent="0.2">
      <c r="A11245" s="3"/>
    </row>
    <row r="11246" spans="1:1" x14ac:dyDescent="0.2">
      <c r="A11246" s="3"/>
    </row>
    <row r="11247" spans="1:1" x14ac:dyDescent="0.2">
      <c r="A11247" s="3"/>
    </row>
    <row r="11248" spans="1:1" x14ac:dyDescent="0.2">
      <c r="A11248" s="3"/>
    </row>
    <row r="11249" spans="1:1" x14ac:dyDescent="0.2">
      <c r="A11249" s="3"/>
    </row>
    <row r="11250" spans="1:1" x14ac:dyDescent="0.2">
      <c r="A11250" s="3"/>
    </row>
    <row r="11251" spans="1:1" x14ac:dyDescent="0.2">
      <c r="A11251" s="3"/>
    </row>
    <row r="11252" spans="1:1" x14ac:dyDescent="0.2">
      <c r="A11252" s="3"/>
    </row>
    <row r="11253" spans="1:1" x14ac:dyDescent="0.2">
      <c r="A11253" s="3"/>
    </row>
    <row r="11254" spans="1:1" x14ac:dyDescent="0.2">
      <c r="A11254" s="3"/>
    </row>
    <row r="11255" spans="1:1" x14ac:dyDescent="0.2">
      <c r="A11255" s="3"/>
    </row>
    <row r="11256" spans="1:1" x14ac:dyDescent="0.2">
      <c r="A11256" s="3"/>
    </row>
    <row r="11257" spans="1:1" x14ac:dyDescent="0.2">
      <c r="A11257" s="3"/>
    </row>
    <row r="11258" spans="1:1" x14ac:dyDescent="0.2">
      <c r="A11258" s="3"/>
    </row>
    <row r="11259" spans="1:1" x14ac:dyDescent="0.2">
      <c r="A11259" s="3"/>
    </row>
    <row r="11260" spans="1:1" x14ac:dyDescent="0.2">
      <c r="A11260" s="3"/>
    </row>
    <row r="11261" spans="1:1" x14ac:dyDescent="0.2">
      <c r="A11261" s="3"/>
    </row>
    <row r="11262" spans="1:1" x14ac:dyDescent="0.2">
      <c r="A11262" s="3"/>
    </row>
    <row r="11263" spans="1:1" x14ac:dyDescent="0.2">
      <c r="A11263" s="3"/>
    </row>
    <row r="11264" spans="1:1" x14ac:dyDescent="0.2">
      <c r="A11264" s="3"/>
    </row>
    <row r="11265" spans="1:1" x14ac:dyDescent="0.2">
      <c r="A11265" s="3"/>
    </row>
    <row r="11266" spans="1:1" x14ac:dyDescent="0.2">
      <c r="A11266" s="3"/>
    </row>
    <row r="11267" spans="1:1" x14ac:dyDescent="0.2">
      <c r="A11267" s="3"/>
    </row>
    <row r="11268" spans="1:1" x14ac:dyDescent="0.2">
      <c r="A11268" s="3"/>
    </row>
    <row r="11269" spans="1:1" x14ac:dyDescent="0.2">
      <c r="A11269" s="3"/>
    </row>
    <row r="11270" spans="1:1" x14ac:dyDescent="0.2">
      <c r="A11270" s="3"/>
    </row>
    <row r="11271" spans="1:1" x14ac:dyDescent="0.2">
      <c r="A11271" s="3"/>
    </row>
    <row r="11272" spans="1:1" x14ac:dyDescent="0.2">
      <c r="A11272" s="3"/>
    </row>
    <row r="11273" spans="1:1" x14ac:dyDescent="0.2">
      <c r="A11273" s="3"/>
    </row>
    <row r="11274" spans="1:1" x14ac:dyDescent="0.2">
      <c r="A11274" s="3"/>
    </row>
    <row r="11275" spans="1:1" x14ac:dyDescent="0.2">
      <c r="A11275" s="3"/>
    </row>
    <row r="11276" spans="1:1" x14ac:dyDescent="0.2">
      <c r="A11276" s="3"/>
    </row>
    <row r="11277" spans="1:1" x14ac:dyDescent="0.2">
      <c r="A11277" s="3"/>
    </row>
    <row r="11278" spans="1:1" x14ac:dyDescent="0.2">
      <c r="A11278" s="3"/>
    </row>
    <row r="11279" spans="1:1" x14ac:dyDescent="0.2">
      <c r="A11279" s="3"/>
    </row>
    <row r="11280" spans="1:1" x14ac:dyDescent="0.2">
      <c r="A11280" s="3"/>
    </row>
    <row r="11281" spans="1:1" x14ac:dyDescent="0.2">
      <c r="A11281" s="3"/>
    </row>
    <row r="11282" spans="1:1" x14ac:dyDescent="0.2">
      <c r="A11282" s="3"/>
    </row>
    <row r="11283" spans="1:1" x14ac:dyDescent="0.2">
      <c r="A11283" s="3"/>
    </row>
    <row r="11284" spans="1:1" x14ac:dyDescent="0.2">
      <c r="A11284" s="3"/>
    </row>
    <row r="11285" spans="1:1" x14ac:dyDescent="0.2">
      <c r="A11285" s="3"/>
    </row>
    <row r="11286" spans="1:1" x14ac:dyDescent="0.2">
      <c r="A11286" s="3"/>
    </row>
    <row r="11287" spans="1:1" x14ac:dyDescent="0.2">
      <c r="A11287" s="3"/>
    </row>
    <row r="11288" spans="1:1" x14ac:dyDescent="0.2">
      <c r="A11288" s="3"/>
    </row>
    <row r="11289" spans="1:1" x14ac:dyDescent="0.2">
      <c r="A11289" s="3"/>
    </row>
    <row r="11290" spans="1:1" x14ac:dyDescent="0.2">
      <c r="A11290" s="3"/>
    </row>
    <row r="11291" spans="1:1" x14ac:dyDescent="0.2">
      <c r="A11291" s="3"/>
    </row>
    <row r="11292" spans="1:1" x14ac:dyDescent="0.2">
      <c r="A11292" s="3"/>
    </row>
    <row r="11293" spans="1:1" x14ac:dyDescent="0.2">
      <c r="A11293" s="3"/>
    </row>
    <row r="11294" spans="1:1" x14ac:dyDescent="0.2">
      <c r="A11294" s="3"/>
    </row>
    <row r="11295" spans="1:1" x14ac:dyDescent="0.2">
      <c r="A11295" s="3"/>
    </row>
    <row r="11296" spans="1:1" x14ac:dyDescent="0.2">
      <c r="A11296" s="3"/>
    </row>
    <row r="11297" spans="1:1" x14ac:dyDescent="0.2">
      <c r="A11297" s="3"/>
    </row>
    <row r="11298" spans="1:1" x14ac:dyDescent="0.2">
      <c r="A11298" s="3"/>
    </row>
    <row r="11299" spans="1:1" x14ac:dyDescent="0.2">
      <c r="A11299" s="3"/>
    </row>
    <row r="11300" spans="1:1" x14ac:dyDescent="0.2">
      <c r="A11300" s="3"/>
    </row>
    <row r="11301" spans="1:1" x14ac:dyDescent="0.2">
      <c r="A11301" s="3"/>
    </row>
    <row r="11302" spans="1:1" x14ac:dyDescent="0.2">
      <c r="A11302" s="3"/>
    </row>
    <row r="11303" spans="1:1" x14ac:dyDescent="0.2">
      <c r="A11303" s="3"/>
    </row>
    <row r="11304" spans="1:1" x14ac:dyDescent="0.2">
      <c r="A11304" s="3"/>
    </row>
    <row r="11305" spans="1:1" x14ac:dyDescent="0.2">
      <c r="A11305" s="3"/>
    </row>
    <row r="11306" spans="1:1" x14ac:dyDescent="0.2">
      <c r="A11306" s="3"/>
    </row>
    <row r="11307" spans="1:1" x14ac:dyDescent="0.2">
      <c r="A11307" s="3"/>
    </row>
    <row r="11308" spans="1:1" x14ac:dyDescent="0.2">
      <c r="A11308" s="3"/>
    </row>
    <row r="11309" spans="1:1" x14ac:dyDescent="0.2">
      <c r="A11309" s="3"/>
    </row>
    <row r="11310" spans="1:1" x14ac:dyDescent="0.2">
      <c r="A11310" s="3"/>
    </row>
    <row r="11311" spans="1:1" x14ac:dyDescent="0.2">
      <c r="A11311" s="3"/>
    </row>
    <row r="11312" spans="1:1" x14ac:dyDescent="0.2">
      <c r="A11312" s="3"/>
    </row>
    <row r="11313" spans="1:1" x14ac:dyDescent="0.2">
      <c r="A11313" s="3"/>
    </row>
    <row r="11314" spans="1:1" x14ac:dyDescent="0.2">
      <c r="A11314" s="3"/>
    </row>
    <row r="11315" spans="1:1" x14ac:dyDescent="0.2">
      <c r="A11315" s="3"/>
    </row>
    <row r="11316" spans="1:1" x14ac:dyDescent="0.2">
      <c r="A11316" s="3"/>
    </row>
    <row r="11317" spans="1:1" x14ac:dyDescent="0.2">
      <c r="A11317" s="3"/>
    </row>
    <row r="11318" spans="1:1" x14ac:dyDescent="0.2">
      <c r="A11318" s="3"/>
    </row>
    <row r="11319" spans="1:1" x14ac:dyDescent="0.2">
      <c r="A11319" s="3"/>
    </row>
    <row r="11320" spans="1:1" x14ac:dyDescent="0.2">
      <c r="A11320" s="3"/>
    </row>
    <row r="11321" spans="1:1" x14ac:dyDescent="0.2">
      <c r="A11321" s="3"/>
    </row>
    <row r="11322" spans="1:1" x14ac:dyDescent="0.2">
      <c r="A11322" s="3"/>
    </row>
    <row r="11323" spans="1:1" x14ac:dyDescent="0.2">
      <c r="A11323" s="3"/>
    </row>
    <row r="11324" spans="1:1" x14ac:dyDescent="0.2">
      <c r="A11324" s="3"/>
    </row>
    <row r="11325" spans="1:1" x14ac:dyDescent="0.2">
      <c r="A11325" s="3"/>
    </row>
    <row r="11326" spans="1:1" x14ac:dyDescent="0.2">
      <c r="A11326" s="3"/>
    </row>
    <row r="11327" spans="1:1" x14ac:dyDescent="0.2">
      <c r="A11327" s="3"/>
    </row>
    <row r="11328" spans="1:1" x14ac:dyDescent="0.2">
      <c r="A11328" s="3"/>
    </row>
    <row r="11329" spans="1:1" x14ac:dyDescent="0.2">
      <c r="A11329" s="3"/>
    </row>
    <row r="11330" spans="1:1" x14ac:dyDescent="0.2">
      <c r="A11330" s="3"/>
    </row>
    <row r="11331" spans="1:1" x14ac:dyDescent="0.2">
      <c r="A11331" s="3"/>
    </row>
    <row r="11332" spans="1:1" x14ac:dyDescent="0.2">
      <c r="A11332" s="3"/>
    </row>
    <row r="11333" spans="1:1" x14ac:dyDescent="0.2">
      <c r="A11333" s="3"/>
    </row>
    <row r="11334" spans="1:1" x14ac:dyDescent="0.2">
      <c r="A11334" s="3"/>
    </row>
    <row r="11335" spans="1:1" x14ac:dyDescent="0.2">
      <c r="A11335" s="3"/>
    </row>
    <row r="11336" spans="1:1" x14ac:dyDescent="0.2">
      <c r="A11336" s="3"/>
    </row>
    <row r="11337" spans="1:1" x14ac:dyDescent="0.2">
      <c r="A11337" s="3"/>
    </row>
    <row r="11338" spans="1:1" x14ac:dyDescent="0.2">
      <c r="A11338" s="3"/>
    </row>
    <row r="11339" spans="1:1" x14ac:dyDescent="0.2">
      <c r="A11339" s="3"/>
    </row>
    <row r="11340" spans="1:1" x14ac:dyDescent="0.2">
      <c r="A11340" s="3"/>
    </row>
    <row r="11341" spans="1:1" x14ac:dyDescent="0.2">
      <c r="A11341" s="3"/>
    </row>
    <row r="11342" spans="1:1" x14ac:dyDescent="0.2">
      <c r="A11342" s="3"/>
    </row>
    <row r="11343" spans="1:1" x14ac:dyDescent="0.2">
      <c r="A11343" s="3"/>
    </row>
    <row r="11344" spans="1:1" x14ac:dyDescent="0.2">
      <c r="A11344" s="3"/>
    </row>
    <row r="11345" spans="1:1" x14ac:dyDescent="0.2">
      <c r="A11345" s="3"/>
    </row>
    <row r="11346" spans="1:1" x14ac:dyDescent="0.2">
      <c r="A11346" s="3"/>
    </row>
    <row r="11347" spans="1:1" x14ac:dyDescent="0.2">
      <c r="A11347" s="3"/>
    </row>
    <row r="11348" spans="1:1" x14ac:dyDescent="0.2">
      <c r="A11348" s="3"/>
    </row>
    <row r="11349" spans="1:1" x14ac:dyDescent="0.2">
      <c r="A11349" s="3"/>
    </row>
    <row r="11350" spans="1:1" x14ac:dyDescent="0.2">
      <c r="A11350" s="3"/>
    </row>
    <row r="11351" spans="1:1" x14ac:dyDescent="0.2">
      <c r="A11351" s="3"/>
    </row>
    <row r="11352" spans="1:1" x14ac:dyDescent="0.2">
      <c r="A11352" s="3"/>
    </row>
    <row r="11353" spans="1:1" x14ac:dyDescent="0.2">
      <c r="A11353" s="3"/>
    </row>
    <row r="11354" spans="1:1" x14ac:dyDescent="0.2">
      <c r="A11354" s="3"/>
    </row>
    <row r="11355" spans="1:1" x14ac:dyDescent="0.2">
      <c r="A11355" s="3"/>
    </row>
    <row r="11356" spans="1:1" x14ac:dyDescent="0.2">
      <c r="A11356" s="3"/>
    </row>
    <row r="11357" spans="1:1" x14ac:dyDescent="0.2">
      <c r="A11357" s="3"/>
    </row>
    <row r="11358" spans="1:1" x14ac:dyDescent="0.2">
      <c r="A11358" s="3"/>
    </row>
    <row r="11359" spans="1:1" x14ac:dyDescent="0.2">
      <c r="A11359" s="3"/>
    </row>
    <row r="11360" spans="1:1" x14ac:dyDescent="0.2">
      <c r="A11360" s="3"/>
    </row>
    <row r="11361" spans="1:1" x14ac:dyDescent="0.2">
      <c r="A11361" s="3"/>
    </row>
    <row r="11362" spans="1:1" x14ac:dyDescent="0.2">
      <c r="A11362" s="3"/>
    </row>
    <row r="11363" spans="1:1" x14ac:dyDescent="0.2">
      <c r="A11363" s="3"/>
    </row>
    <row r="11364" spans="1:1" x14ac:dyDescent="0.2">
      <c r="A11364" s="3"/>
    </row>
    <row r="11365" spans="1:1" x14ac:dyDescent="0.2">
      <c r="A11365" s="3"/>
    </row>
    <row r="11366" spans="1:1" x14ac:dyDescent="0.2">
      <c r="A11366" s="3"/>
    </row>
    <row r="11367" spans="1:1" x14ac:dyDescent="0.2">
      <c r="A11367" s="3"/>
    </row>
    <row r="11368" spans="1:1" x14ac:dyDescent="0.2">
      <c r="A11368" s="3"/>
    </row>
    <row r="11369" spans="1:1" x14ac:dyDescent="0.2">
      <c r="A11369" s="3"/>
    </row>
    <row r="11370" spans="1:1" x14ac:dyDescent="0.2">
      <c r="A11370" s="3"/>
    </row>
    <row r="11371" spans="1:1" x14ac:dyDescent="0.2">
      <c r="A11371" s="3"/>
    </row>
    <row r="11372" spans="1:1" x14ac:dyDescent="0.2">
      <c r="A11372" s="3"/>
    </row>
    <row r="11373" spans="1:1" x14ac:dyDescent="0.2">
      <c r="A11373" s="3"/>
    </row>
    <row r="11374" spans="1:1" x14ac:dyDescent="0.2">
      <c r="A11374" s="3"/>
    </row>
    <row r="11375" spans="1:1" x14ac:dyDescent="0.2">
      <c r="A11375" s="3"/>
    </row>
    <row r="11376" spans="1:1" x14ac:dyDescent="0.2">
      <c r="A11376" s="3"/>
    </row>
    <row r="11377" spans="1:1" x14ac:dyDescent="0.2">
      <c r="A11377" s="3"/>
    </row>
    <row r="11378" spans="1:1" x14ac:dyDescent="0.2">
      <c r="A11378" s="3"/>
    </row>
    <row r="11379" spans="1:1" x14ac:dyDescent="0.2">
      <c r="A11379" s="3"/>
    </row>
    <row r="11380" spans="1:1" x14ac:dyDescent="0.2">
      <c r="A11380" s="3"/>
    </row>
    <row r="11381" spans="1:1" x14ac:dyDescent="0.2">
      <c r="A11381" s="3"/>
    </row>
    <row r="11382" spans="1:1" x14ac:dyDescent="0.2">
      <c r="A11382" s="3"/>
    </row>
    <row r="11383" spans="1:1" x14ac:dyDescent="0.2">
      <c r="A11383" s="3"/>
    </row>
    <row r="11384" spans="1:1" x14ac:dyDescent="0.2">
      <c r="A11384" s="3"/>
    </row>
    <row r="11385" spans="1:1" x14ac:dyDescent="0.2">
      <c r="A11385" s="3"/>
    </row>
    <row r="11386" spans="1:1" x14ac:dyDescent="0.2">
      <c r="A11386" s="3"/>
    </row>
    <row r="11387" spans="1:1" x14ac:dyDescent="0.2">
      <c r="A11387" s="3"/>
    </row>
    <row r="11388" spans="1:1" x14ac:dyDescent="0.2">
      <c r="A11388" s="3"/>
    </row>
    <row r="11389" spans="1:1" x14ac:dyDescent="0.2">
      <c r="A11389" s="3"/>
    </row>
    <row r="11390" spans="1:1" x14ac:dyDescent="0.2">
      <c r="A11390" s="3"/>
    </row>
    <row r="11391" spans="1:1" x14ac:dyDescent="0.2">
      <c r="A11391" s="3"/>
    </row>
    <row r="11392" spans="1:1" x14ac:dyDescent="0.2">
      <c r="A11392" s="3"/>
    </row>
    <row r="11393" spans="1:1" x14ac:dyDescent="0.2">
      <c r="A11393" s="3"/>
    </row>
    <row r="11394" spans="1:1" x14ac:dyDescent="0.2">
      <c r="A11394" s="3"/>
    </row>
    <row r="11395" spans="1:1" x14ac:dyDescent="0.2">
      <c r="A11395" s="3"/>
    </row>
    <row r="11396" spans="1:1" x14ac:dyDescent="0.2">
      <c r="A11396" s="3"/>
    </row>
    <row r="11397" spans="1:1" x14ac:dyDescent="0.2">
      <c r="A11397" s="3"/>
    </row>
    <row r="11398" spans="1:1" x14ac:dyDescent="0.2">
      <c r="A11398" s="3"/>
    </row>
    <row r="11399" spans="1:1" x14ac:dyDescent="0.2">
      <c r="A11399" s="3"/>
    </row>
    <row r="11400" spans="1:1" x14ac:dyDescent="0.2">
      <c r="A11400" s="3"/>
    </row>
    <row r="11401" spans="1:1" x14ac:dyDescent="0.2">
      <c r="A11401" s="3"/>
    </row>
    <row r="11402" spans="1:1" x14ac:dyDescent="0.2">
      <c r="A11402" s="3"/>
    </row>
    <row r="11403" spans="1:1" x14ac:dyDescent="0.2">
      <c r="A11403" s="3"/>
    </row>
    <row r="11404" spans="1:1" x14ac:dyDescent="0.2">
      <c r="A11404" s="3"/>
    </row>
    <row r="11405" spans="1:1" x14ac:dyDescent="0.2">
      <c r="A11405" s="3"/>
    </row>
    <row r="11406" spans="1:1" x14ac:dyDescent="0.2">
      <c r="A11406" s="3"/>
    </row>
    <row r="11407" spans="1:1" x14ac:dyDescent="0.2">
      <c r="A11407" s="3"/>
    </row>
    <row r="11408" spans="1:1" x14ac:dyDescent="0.2">
      <c r="A11408" s="3"/>
    </row>
    <row r="11409" spans="1:1" x14ac:dyDescent="0.2">
      <c r="A11409" s="3"/>
    </row>
    <row r="11410" spans="1:1" x14ac:dyDescent="0.2">
      <c r="A11410" s="3"/>
    </row>
    <row r="11411" spans="1:1" x14ac:dyDescent="0.2">
      <c r="A11411" s="3"/>
    </row>
    <row r="11412" spans="1:1" x14ac:dyDescent="0.2">
      <c r="A11412" s="3"/>
    </row>
    <row r="11413" spans="1:1" x14ac:dyDescent="0.2">
      <c r="A11413" s="3"/>
    </row>
    <row r="11414" spans="1:1" x14ac:dyDescent="0.2">
      <c r="A11414" s="3"/>
    </row>
    <row r="11415" spans="1:1" x14ac:dyDescent="0.2">
      <c r="A11415" s="3"/>
    </row>
    <row r="11416" spans="1:1" x14ac:dyDescent="0.2">
      <c r="A11416" s="3"/>
    </row>
    <row r="11417" spans="1:1" x14ac:dyDescent="0.2">
      <c r="A11417" s="3"/>
    </row>
    <row r="11418" spans="1:1" x14ac:dyDescent="0.2">
      <c r="A11418" s="3"/>
    </row>
    <row r="11419" spans="1:1" x14ac:dyDescent="0.2">
      <c r="A11419" s="3"/>
    </row>
    <row r="11420" spans="1:1" x14ac:dyDescent="0.2">
      <c r="A11420" s="3"/>
    </row>
    <row r="11421" spans="1:1" x14ac:dyDescent="0.2">
      <c r="A11421" s="3"/>
    </row>
    <row r="11422" spans="1:1" x14ac:dyDescent="0.2">
      <c r="A11422" s="3"/>
    </row>
    <row r="11423" spans="1:1" x14ac:dyDescent="0.2">
      <c r="A11423" s="3"/>
    </row>
    <row r="11424" spans="1:1" x14ac:dyDescent="0.2">
      <c r="A11424" s="3"/>
    </row>
    <row r="11425" spans="1:1" x14ac:dyDescent="0.2">
      <c r="A11425" s="3"/>
    </row>
    <row r="11426" spans="1:1" x14ac:dyDescent="0.2">
      <c r="A11426" s="3"/>
    </row>
    <row r="11427" spans="1:1" x14ac:dyDescent="0.2">
      <c r="A11427" s="3"/>
    </row>
    <row r="11428" spans="1:1" x14ac:dyDescent="0.2">
      <c r="A11428" s="3"/>
    </row>
    <row r="11429" spans="1:1" x14ac:dyDescent="0.2">
      <c r="A11429" s="3"/>
    </row>
    <row r="11430" spans="1:1" x14ac:dyDescent="0.2">
      <c r="A11430" s="3"/>
    </row>
    <row r="11431" spans="1:1" x14ac:dyDescent="0.2">
      <c r="A11431" s="3"/>
    </row>
    <row r="11432" spans="1:1" x14ac:dyDescent="0.2">
      <c r="A11432" s="3"/>
    </row>
    <row r="11433" spans="1:1" x14ac:dyDescent="0.2">
      <c r="A11433" s="3"/>
    </row>
    <row r="11434" spans="1:1" x14ac:dyDescent="0.2">
      <c r="A11434" s="3"/>
    </row>
    <row r="11435" spans="1:1" x14ac:dyDescent="0.2">
      <c r="A11435" s="3"/>
    </row>
    <row r="11436" spans="1:1" x14ac:dyDescent="0.2">
      <c r="A11436" s="3"/>
    </row>
    <row r="11437" spans="1:1" x14ac:dyDescent="0.2">
      <c r="A11437" s="3"/>
    </row>
    <row r="11438" spans="1:1" x14ac:dyDescent="0.2">
      <c r="A11438" s="3"/>
    </row>
    <row r="11439" spans="1:1" x14ac:dyDescent="0.2">
      <c r="A11439" s="3"/>
    </row>
    <row r="11440" spans="1:1" x14ac:dyDescent="0.2">
      <c r="A11440" s="3"/>
    </row>
    <row r="11441" spans="1:1" x14ac:dyDescent="0.2">
      <c r="A11441" s="3"/>
    </row>
    <row r="11442" spans="1:1" x14ac:dyDescent="0.2">
      <c r="A11442" s="3"/>
    </row>
    <row r="11443" spans="1:1" x14ac:dyDescent="0.2">
      <c r="A11443" s="3"/>
    </row>
    <row r="11444" spans="1:1" x14ac:dyDescent="0.2">
      <c r="A11444" s="3"/>
    </row>
    <row r="11445" spans="1:1" x14ac:dyDescent="0.2">
      <c r="A11445" s="3"/>
    </row>
    <row r="11446" spans="1:1" x14ac:dyDescent="0.2">
      <c r="A11446" s="3"/>
    </row>
    <row r="11447" spans="1:1" x14ac:dyDescent="0.2">
      <c r="A11447" s="3"/>
    </row>
    <row r="11448" spans="1:1" x14ac:dyDescent="0.2">
      <c r="A11448" s="3"/>
    </row>
    <row r="11449" spans="1:1" x14ac:dyDescent="0.2">
      <c r="A11449" s="3"/>
    </row>
    <row r="11450" spans="1:1" x14ac:dyDescent="0.2">
      <c r="A11450" s="3"/>
    </row>
    <row r="11451" spans="1:1" x14ac:dyDescent="0.2">
      <c r="A11451" s="3"/>
    </row>
    <row r="11452" spans="1:1" x14ac:dyDescent="0.2">
      <c r="A11452" s="3"/>
    </row>
    <row r="11453" spans="1:1" x14ac:dyDescent="0.2">
      <c r="A11453" s="3"/>
    </row>
    <row r="11454" spans="1:1" x14ac:dyDescent="0.2">
      <c r="A11454" s="3"/>
    </row>
    <row r="11455" spans="1:1" x14ac:dyDescent="0.2">
      <c r="A11455" s="3"/>
    </row>
    <row r="11456" spans="1:1" x14ac:dyDescent="0.2">
      <c r="A11456" s="3"/>
    </row>
    <row r="11457" spans="1:1" x14ac:dyDescent="0.2">
      <c r="A11457" s="3"/>
    </row>
    <row r="11458" spans="1:1" x14ac:dyDescent="0.2">
      <c r="A11458" s="3"/>
    </row>
    <row r="11459" spans="1:1" x14ac:dyDescent="0.2">
      <c r="A11459" s="3"/>
    </row>
    <row r="11460" spans="1:1" x14ac:dyDescent="0.2">
      <c r="A11460" s="3"/>
    </row>
    <row r="11461" spans="1:1" x14ac:dyDescent="0.2">
      <c r="A11461" s="3"/>
    </row>
    <row r="11462" spans="1:1" x14ac:dyDescent="0.2">
      <c r="A11462" s="3"/>
    </row>
    <row r="11463" spans="1:1" x14ac:dyDescent="0.2">
      <c r="A11463" s="3"/>
    </row>
    <row r="11464" spans="1:1" x14ac:dyDescent="0.2">
      <c r="A11464" s="3"/>
    </row>
    <row r="11465" spans="1:1" x14ac:dyDescent="0.2">
      <c r="A11465" s="3"/>
    </row>
    <row r="11466" spans="1:1" x14ac:dyDescent="0.2">
      <c r="A11466" s="3"/>
    </row>
    <row r="11467" spans="1:1" x14ac:dyDescent="0.2">
      <c r="A11467" s="3"/>
    </row>
    <row r="11468" spans="1:1" x14ac:dyDescent="0.2">
      <c r="A11468" s="3"/>
    </row>
    <row r="11469" spans="1:1" x14ac:dyDescent="0.2">
      <c r="A11469" s="3"/>
    </row>
    <row r="11470" spans="1:1" x14ac:dyDescent="0.2">
      <c r="A11470" s="3"/>
    </row>
    <row r="11471" spans="1:1" x14ac:dyDescent="0.2">
      <c r="A11471" s="3"/>
    </row>
    <row r="11472" spans="1:1" x14ac:dyDescent="0.2">
      <c r="A11472" s="3"/>
    </row>
    <row r="11473" spans="1:1" x14ac:dyDescent="0.2">
      <c r="A11473" s="3"/>
    </row>
    <row r="11474" spans="1:1" x14ac:dyDescent="0.2">
      <c r="A11474" s="3"/>
    </row>
    <row r="11475" spans="1:1" x14ac:dyDescent="0.2">
      <c r="A11475" s="3"/>
    </row>
    <row r="11476" spans="1:1" x14ac:dyDescent="0.2">
      <c r="A11476" s="3"/>
    </row>
    <row r="11477" spans="1:1" x14ac:dyDescent="0.2">
      <c r="A11477" s="3"/>
    </row>
    <row r="11478" spans="1:1" x14ac:dyDescent="0.2">
      <c r="A11478" s="3"/>
    </row>
    <row r="11479" spans="1:1" x14ac:dyDescent="0.2">
      <c r="A11479" s="3"/>
    </row>
    <row r="11480" spans="1:1" x14ac:dyDescent="0.2">
      <c r="A11480" s="3"/>
    </row>
    <row r="11481" spans="1:1" x14ac:dyDescent="0.2">
      <c r="A11481" s="3"/>
    </row>
    <row r="11482" spans="1:1" x14ac:dyDescent="0.2">
      <c r="A11482" s="3"/>
    </row>
    <row r="11483" spans="1:1" x14ac:dyDescent="0.2">
      <c r="A11483" s="3"/>
    </row>
    <row r="11484" spans="1:1" x14ac:dyDescent="0.2">
      <c r="A11484" s="3"/>
    </row>
    <row r="11485" spans="1:1" x14ac:dyDescent="0.2">
      <c r="A11485" s="3"/>
    </row>
    <row r="11486" spans="1:1" x14ac:dyDescent="0.2">
      <c r="A11486" s="3"/>
    </row>
    <row r="11487" spans="1:1" x14ac:dyDescent="0.2">
      <c r="A11487" s="3"/>
    </row>
    <row r="11488" spans="1:1" x14ac:dyDescent="0.2">
      <c r="A11488" s="3"/>
    </row>
    <row r="11489" spans="1:1" x14ac:dyDescent="0.2">
      <c r="A11489" s="3"/>
    </row>
    <row r="11490" spans="1:1" x14ac:dyDescent="0.2">
      <c r="A11490" s="3"/>
    </row>
    <row r="11491" spans="1:1" x14ac:dyDescent="0.2">
      <c r="A11491" s="3"/>
    </row>
    <row r="11492" spans="1:1" x14ac:dyDescent="0.2">
      <c r="A11492" s="3"/>
    </row>
    <row r="11493" spans="1:1" x14ac:dyDescent="0.2">
      <c r="A11493" s="3"/>
    </row>
    <row r="11494" spans="1:1" x14ac:dyDescent="0.2">
      <c r="A11494" s="3"/>
    </row>
    <row r="11495" spans="1:1" x14ac:dyDescent="0.2">
      <c r="A11495" s="3"/>
    </row>
    <row r="11496" spans="1:1" x14ac:dyDescent="0.2">
      <c r="A11496" s="3"/>
    </row>
    <row r="11497" spans="1:1" x14ac:dyDescent="0.2">
      <c r="A11497" s="3"/>
    </row>
    <row r="11498" spans="1:1" x14ac:dyDescent="0.2">
      <c r="A11498" s="3"/>
    </row>
    <row r="11499" spans="1:1" x14ac:dyDescent="0.2">
      <c r="A11499" s="3"/>
    </row>
    <row r="11500" spans="1:1" x14ac:dyDescent="0.2">
      <c r="A11500" s="3"/>
    </row>
    <row r="11501" spans="1:1" x14ac:dyDescent="0.2">
      <c r="A11501" s="3"/>
    </row>
    <row r="11502" spans="1:1" x14ac:dyDescent="0.2">
      <c r="A11502" s="3"/>
    </row>
    <row r="11503" spans="1:1" x14ac:dyDescent="0.2">
      <c r="A11503" s="3"/>
    </row>
    <row r="11504" spans="1:1" x14ac:dyDescent="0.2">
      <c r="A11504" s="3"/>
    </row>
    <row r="11505" spans="1:1" x14ac:dyDescent="0.2">
      <c r="A11505" s="3"/>
    </row>
    <row r="11506" spans="1:1" x14ac:dyDescent="0.2">
      <c r="A11506" s="3"/>
    </row>
    <row r="11507" spans="1:1" x14ac:dyDescent="0.2">
      <c r="A11507" s="3"/>
    </row>
    <row r="11508" spans="1:1" x14ac:dyDescent="0.2">
      <c r="A11508" s="3"/>
    </row>
    <row r="11509" spans="1:1" x14ac:dyDescent="0.2">
      <c r="A11509" s="3"/>
    </row>
    <row r="11510" spans="1:1" x14ac:dyDescent="0.2">
      <c r="A11510" s="3"/>
    </row>
    <row r="11511" spans="1:1" x14ac:dyDescent="0.2">
      <c r="A11511" s="3"/>
    </row>
    <row r="11512" spans="1:1" x14ac:dyDescent="0.2">
      <c r="A11512" s="3"/>
    </row>
    <row r="11513" spans="1:1" x14ac:dyDescent="0.2">
      <c r="A11513" s="3"/>
    </row>
    <row r="11514" spans="1:1" x14ac:dyDescent="0.2">
      <c r="A11514" s="3"/>
    </row>
    <row r="11515" spans="1:1" x14ac:dyDescent="0.2">
      <c r="A11515" s="3"/>
    </row>
    <row r="11516" spans="1:1" x14ac:dyDescent="0.2">
      <c r="A11516" s="3"/>
    </row>
    <row r="11517" spans="1:1" x14ac:dyDescent="0.2">
      <c r="A11517" s="3"/>
    </row>
    <row r="11518" spans="1:1" x14ac:dyDescent="0.2">
      <c r="A11518" s="3"/>
    </row>
    <row r="11519" spans="1:1" x14ac:dyDescent="0.2">
      <c r="A11519" s="3"/>
    </row>
    <row r="11520" spans="1:1" x14ac:dyDescent="0.2">
      <c r="A11520" s="3"/>
    </row>
    <row r="11521" spans="1:1" x14ac:dyDescent="0.2">
      <c r="A11521" s="3"/>
    </row>
    <row r="11522" spans="1:1" x14ac:dyDescent="0.2">
      <c r="A11522" s="3"/>
    </row>
    <row r="11523" spans="1:1" x14ac:dyDescent="0.2">
      <c r="A11523" s="3"/>
    </row>
    <row r="11524" spans="1:1" x14ac:dyDescent="0.2">
      <c r="A11524" s="3"/>
    </row>
    <row r="11525" spans="1:1" x14ac:dyDescent="0.2">
      <c r="A11525" s="3"/>
    </row>
    <row r="11526" spans="1:1" x14ac:dyDescent="0.2">
      <c r="A11526" s="3"/>
    </row>
    <row r="11527" spans="1:1" x14ac:dyDescent="0.2">
      <c r="A11527" s="3"/>
    </row>
    <row r="11528" spans="1:1" x14ac:dyDescent="0.2">
      <c r="A11528" s="3"/>
    </row>
    <row r="11529" spans="1:1" x14ac:dyDescent="0.2">
      <c r="A11529" s="3"/>
    </row>
    <row r="11530" spans="1:1" x14ac:dyDescent="0.2">
      <c r="A11530" s="3"/>
    </row>
    <row r="11531" spans="1:1" x14ac:dyDescent="0.2">
      <c r="A11531" s="3"/>
    </row>
    <row r="11532" spans="1:1" x14ac:dyDescent="0.2">
      <c r="A11532" s="3"/>
    </row>
    <row r="11533" spans="1:1" x14ac:dyDescent="0.2">
      <c r="A11533" s="3"/>
    </row>
    <row r="11534" spans="1:1" x14ac:dyDescent="0.2">
      <c r="A11534" s="3"/>
    </row>
    <row r="11535" spans="1:1" x14ac:dyDescent="0.2">
      <c r="A11535" s="3"/>
    </row>
    <row r="11536" spans="1:1" x14ac:dyDescent="0.2">
      <c r="A11536" s="3"/>
    </row>
    <row r="11537" spans="1:1" x14ac:dyDescent="0.2">
      <c r="A11537" s="3"/>
    </row>
    <row r="11538" spans="1:1" x14ac:dyDescent="0.2">
      <c r="A11538" s="3"/>
    </row>
    <row r="11539" spans="1:1" x14ac:dyDescent="0.2">
      <c r="A11539" s="3"/>
    </row>
    <row r="11540" spans="1:1" x14ac:dyDescent="0.2">
      <c r="A11540" s="3"/>
    </row>
    <row r="11541" spans="1:1" x14ac:dyDescent="0.2">
      <c r="A11541" s="3"/>
    </row>
    <row r="11542" spans="1:1" x14ac:dyDescent="0.2">
      <c r="A11542" s="3"/>
    </row>
    <row r="11543" spans="1:1" x14ac:dyDescent="0.2">
      <c r="A11543" s="3"/>
    </row>
    <row r="11544" spans="1:1" x14ac:dyDescent="0.2">
      <c r="A11544" s="3"/>
    </row>
    <row r="11545" spans="1:1" x14ac:dyDescent="0.2">
      <c r="A11545" s="3"/>
    </row>
    <row r="11546" spans="1:1" x14ac:dyDescent="0.2">
      <c r="A11546" s="3"/>
    </row>
    <row r="11547" spans="1:1" x14ac:dyDescent="0.2">
      <c r="A11547" s="3"/>
    </row>
    <row r="11548" spans="1:1" x14ac:dyDescent="0.2">
      <c r="A11548" s="3"/>
    </row>
    <row r="11549" spans="1:1" x14ac:dyDescent="0.2">
      <c r="A11549" s="3"/>
    </row>
    <row r="11550" spans="1:1" x14ac:dyDescent="0.2">
      <c r="A11550" s="3"/>
    </row>
    <row r="11551" spans="1:1" x14ac:dyDescent="0.2">
      <c r="A11551" s="3"/>
    </row>
    <row r="11552" spans="1:1" x14ac:dyDescent="0.2">
      <c r="A11552" s="3"/>
    </row>
    <row r="11553" spans="1:1" x14ac:dyDescent="0.2">
      <c r="A11553" s="3"/>
    </row>
    <row r="11554" spans="1:1" x14ac:dyDescent="0.2">
      <c r="A11554" s="3"/>
    </row>
    <row r="11555" spans="1:1" x14ac:dyDescent="0.2">
      <c r="A11555" s="3"/>
    </row>
    <row r="11556" spans="1:1" x14ac:dyDescent="0.2">
      <c r="A11556" s="3"/>
    </row>
    <row r="11557" spans="1:1" x14ac:dyDescent="0.2">
      <c r="A11557" s="3"/>
    </row>
    <row r="11558" spans="1:1" x14ac:dyDescent="0.2">
      <c r="A11558" s="3"/>
    </row>
    <row r="11559" spans="1:1" x14ac:dyDescent="0.2">
      <c r="A11559" s="3"/>
    </row>
    <row r="11560" spans="1:1" x14ac:dyDescent="0.2">
      <c r="A11560" s="3"/>
    </row>
    <row r="11561" spans="1:1" x14ac:dyDescent="0.2">
      <c r="A11561" s="3"/>
    </row>
    <row r="11562" spans="1:1" x14ac:dyDescent="0.2">
      <c r="A11562" s="3"/>
    </row>
    <row r="11563" spans="1:1" x14ac:dyDescent="0.2">
      <c r="A11563" s="3"/>
    </row>
    <row r="11564" spans="1:1" x14ac:dyDescent="0.2">
      <c r="A11564" s="3"/>
    </row>
    <row r="11565" spans="1:1" x14ac:dyDescent="0.2">
      <c r="A11565" s="3"/>
    </row>
    <row r="11566" spans="1:1" x14ac:dyDescent="0.2">
      <c r="A11566" s="3"/>
    </row>
    <row r="11567" spans="1:1" x14ac:dyDescent="0.2">
      <c r="A11567" s="3"/>
    </row>
    <row r="11568" spans="1:1" x14ac:dyDescent="0.2">
      <c r="A11568" s="3"/>
    </row>
    <row r="11569" spans="1:1" x14ac:dyDescent="0.2">
      <c r="A11569" s="3"/>
    </row>
    <row r="11570" spans="1:1" x14ac:dyDescent="0.2">
      <c r="A11570" s="3"/>
    </row>
    <row r="11571" spans="1:1" x14ac:dyDescent="0.2">
      <c r="A11571" s="3"/>
    </row>
    <row r="11572" spans="1:1" x14ac:dyDescent="0.2">
      <c r="A11572" s="3"/>
    </row>
    <row r="11573" spans="1:1" x14ac:dyDescent="0.2">
      <c r="A11573" s="3"/>
    </row>
    <row r="11574" spans="1:1" x14ac:dyDescent="0.2">
      <c r="A11574" s="3"/>
    </row>
    <row r="11575" spans="1:1" x14ac:dyDescent="0.2">
      <c r="A11575" s="3"/>
    </row>
    <row r="11576" spans="1:1" x14ac:dyDescent="0.2">
      <c r="A11576" s="3"/>
    </row>
    <row r="11577" spans="1:1" x14ac:dyDescent="0.2">
      <c r="A11577" s="3"/>
    </row>
    <row r="11578" spans="1:1" x14ac:dyDescent="0.2">
      <c r="A11578" s="3"/>
    </row>
    <row r="11579" spans="1:1" x14ac:dyDescent="0.2">
      <c r="A11579" s="3"/>
    </row>
    <row r="11580" spans="1:1" x14ac:dyDescent="0.2">
      <c r="A11580" s="3"/>
    </row>
    <row r="11581" spans="1:1" x14ac:dyDescent="0.2">
      <c r="A11581" s="3"/>
    </row>
    <row r="11582" spans="1:1" x14ac:dyDescent="0.2">
      <c r="A11582" s="3"/>
    </row>
    <row r="11583" spans="1:1" x14ac:dyDescent="0.2">
      <c r="A11583" s="3"/>
    </row>
    <row r="11584" spans="1:1" x14ac:dyDescent="0.2">
      <c r="A11584" s="3"/>
    </row>
    <row r="11585" spans="1:1" x14ac:dyDescent="0.2">
      <c r="A11585" s="3"/>
    </row>
    <row r="11586" spans="1:1" x14ac:dyDescent="0.2">
      <c r="A11586" s="3"/>
    </row>
    <row r="11587" spans="1:1" x14ac:dyDescent="0.2">
      <c r="A11587" s="3"/>
    </row>
    <row r="11588" spans="1:1" x14ac:dyDescent="0.2">
      <c r="A11588" s="3"/>
    </row>
    <row r="11589" spans="1:1" x14ac:dyDescent="0.2">
      <c r="A11589" s="3"/>
    </row>
    <row r="11590" spans="1:1" x14ac:dyDescent="0.2">
      <c r="A11590" s="3"/>
    </row>
    <row r="11591" spans="1:1" x14ac:dyDescent="0.2">
      <c r="A11591" s="3"/>
    </row>
    <row r="11592" spans="1:1" x14ac:dyDescent="0.2">
      <c r="A11592" s="3"/>
    </row>
    <row r="11593" spans="1:1" x14ac:dyDescent="0.2">
      <c r="A11593" s="3"/>
    </row>
    <row r="11594" spans="1:1" x14ac:dyDescent="0.2">
      <c r="A11594" s="3"/>
    </row>
    <row r="11595" spans="1:1" x14ac:dyDescent="0.2">
      <c r="A11595" s="3"/>
    </row>
    <row r="11596" spans="1:1" x14ac:dyDescent="0.2">
      <c r="A11596" s="3"/>
    </row>
    <row r="11597" spans="1:1" x14ac:dyDescent="0.2">
      <c r="A11597" s="3"/>
    </row>
    <row r="11598" spans="1:1" x14ac:dyDescent="0.2">
      <c r="A11598" s="3"/>
    </row>
    <row r="11599" spans="1:1" x14ac:dyDescent="0.2">
      <c r="A11599" s="3"/>
    </row>
    <row r="11600" spans="1:1" x14ac:dyDescent="0.2">
      <c r="A11600" s="3"/>
    </row>
    <row r="11601" spans="1:1" x14ac:dyDescent="0.2">
      <c r="A11601" s="3"/>
    </row>
    <row r="11602" spans="1:1" x14ac:dyDescent="0.2">
      <c r="A11602" s="3"/>
    </row>
    <row r="11603" spans="1:1" x14ac:dyDescent="0.2">
      <c r="A11603" s="3"/>
    </row>
    <row r="11604" spans="1:1" x14ac:dyDescent="0.2">
      <c r="A11604" s="3"/>
    </row>
    <row r="11605" spans="1:1" x14ac:dyDescent="0.2">
      <c r="A11605" s="3"/>
    </row>
    <row r="11606" spans="1:1" x14ac:dyDescent="0.2">
      <c r="A11606" s="3"/>
    </row>
    <row r="11607" spans="1:1" x14ac:dyDescent="0.2">
      <c r="A11607" s="3"/>
    </row>
    <row r="11608" spans="1:1" x14ac:dyDescent="0.2">
      <c r="A11608" s="3"/>
    </row>
    <row r="11609" spans="1:1" x14ac:dyDescent="0.2">
      <c r="A11609" s="3"/>
    </row>
    <row r="11610" spans="1:1" x14ac:dyDescent="0.2">
      <c r="A11610" s="3"/>
    </row>
    <row r="11611" spans="1:1" x14ac:dyDescent="0.2">
      <c r="A11611" s="3"/>
    </row>
    <row r="11612" spans="1:1" x14ac:dyDescent="0.2">
      <c r="A11612" s="3"/>
    </row>
    <row r="11613" spans="1:1" x14ac:dyDescent="0.2">
      <c r="A11613" s="3"/>
    </row>
    <row r="11614" spans="1:1" x14ac:dyDescent="0.2">
      <c r="A11614" s="3"/>
    </row>
    <row r="11615" spans="1:1" x14ac:dyDescent="0.2">
      <c r="A11615" s="3"/>
    </row>
    <row r="11616" spans="1:1" x14ac:dyDescent="0.2">
      <c r="A11616" s="3"/>
    </row>
    <row r="11617" spans="1:1" x14ac:dyDescent="0.2">
      <c r="A11617" s="3"/>
    </row>
    <row r="11618" spans="1:1" x14ac:dyDescent="0.2">
      <c r="A11618" s="3"/>
    </row>
    <row r="11619" spans="1:1" x14ac:dyDescent="0.2">
      <c r="A11619" s="3"/>
    </row>
    <row r="11620" spans="1:1" x14ac:dyDescent="0.2">
      <c r="A11620" s="3"/>
    </row>
    <row r="11621" spans="1:1" x14ac:dyDescent="0.2">
      <c r="A11621" s="3"/>
    </row>
    <row r="11622" spans="1:1" x14ac:dyDescent="0.2">
      <c r="A11622" s="3"/>
    </row>
    <row r="11623" spans="1:1" x14ac:dyDescent="0.2">
      <c r="A11623" s="3"/>
    </row>
    <row r="11624" spans="1:1" x14ac:dyDescent="0.2">
      <c r="A11624" s="3"/>
    </row>
    <row r="11625" spans="1:1" x14ac:dyDescent="0.2">
      <c r="A11625" s="3"/>
    </row>
    <row r="11626" spans="1:1" x14ac:dyDescent="0.2">
      <c r="A11626" s="3"/>
    </row>
    <row r="11627" spans="1:1" x14ac:dyDescent="0.2">
      <c r="A11627" s="3"/>
    </row>
    <row r="11628" spans="1:1" x14ac:dyDescent="0.2">
      <c r="A11628" s="3"/>
    </row>
    <row r="11629" spans="1:1" x14ac:dyDescent="0.2">
      <c r="A11629" s="3"/>
    </row>
    <row r="11630" spans="1:1" x14ac:dyDescent="0.2">
      <c r="A11630" s="3"/>
    </row>
    <row r="11631" spans="1:1" x14ac:dyDescent="0.2">
      <c r="A11631" s="3"/>
    </row>
    <row r="11632" spans="1:1" x14ac:dyDescent="0.2">
      <c r="A11632" s="3"/>
    </row>
    <row r="11633" spans="1:1" x14ac:dyDescent="0.2">
      <c r="A11633" s="3"/>
    </row>
    <row r="11634" spans="1:1" x14ac:dyDescent="0.2">
      <c r="A11634" s="3"/>
    </row>
    <row r="11635" spans="1:1" x14ac:dyDescent="0.2">
      <c r="A11635" s="3"/>
    </row>
    <row r="11636" spans="1:1" x14ac:dyDescent="0.2">
      <c r="A11636" s="3"/>
    </row>
    <row r="11637" spans="1:1" x14ac:dyDescent="0.2">
      <c r="A11637" s="3"/>
    </row>
    <row r="11638" spans="1:1" x14ac:dyDescent="0.2">
      <c r="A11638" s="3"/>
    </row>
    <row r="11639" spans="1:1" x14ac:dyDescent="0.2">
      <c r="A11639" s="3"/>
    </row>
    <row r="11640" spans="1:1" x14ac:dyDescent="0.2">
      <c r="A11640" s="3"/>
    </row>
    <row r="11641" spans="1:1" x14ac:dyDescent="0.2">
      <c r="A11641" s="3"/>
    </row>
    <row r="11642" spans="1:1" x14ac:dyDescent="0.2">
      <c r="A11642" s="3"/>
    </row>
    <row r="11643" spans="1:1" x14ac:dyDescent="0.2">
      <c r="A11643" s="3"/>
    </row>
    <row r="11644" spans="1:1" x14ac:dyDescent="0.2">
      <c r="A11644" s="3"/>
    </row>
    <row r="11645" spans="1:1" x14ac:dyDescent="0.2">
      <c r="A11645" s="3"/>
    </row>
    <row r="11646" spans="1:1" x14ac:dyDescent="0.2">
      <c r="A11646" s="3"/>
    </row>
    <row r="11647" spans="1:1" x14ac:dyDescent="0.2">
      <c r="A11647" s="3"/>
    </row>
    <row r="11648" spans="1:1" x14ac:dyDescent="0.2">
      <c r="A11648" s="3"/>
    </row>
    <row r="11649" spans="1:1" x14ac:dyDescent="0.2">
      <c r="A11649" s="3"/>
    </row>
    <row r="11650" spans="1:1" x14ac:dyDescent="0.2">
      <c r="A11650" s="3"/>
    </row>
    <row r="11651" spans="1:1" x14ac:dyDescent="0.2">
      <c r="A11651" s="3"/>
    </row>
    <row r="11652" spans="1:1" x14ac:dyDescent="0.2">
      <c r="A11652" s="3"/>
    </row>
    <row r="11653" spans="1:1" x14ac:dyDescent="0.2">
      <c r="A11653" s="3"/>
    </row>
    <row r="11654" spans="1:1" x14ac:dyDescent="0.2">
      <c r="A11654" s="3"/>
    </row>
    <row r="11655" spans="1:1" x14ac:dyDescent="0.2">
      <c r="A11655" s="3"/>
    </row>
    <row r="11656" spans="1:1" x14ac:dyDescent="0.2">
      <c r="A11656" s="3"/>
    </row>
    <row r="11657" spans="1:1" x14ac:dyDescent="0.2">
      <c r="A11657" s="3"/>
    </row>
    <row r="11658" spans="1:1" x14ac:dyDescent="0.2">
      <c r="A11658" s="3"/>
    </row>
    <row r="11659" spans="1:1" x14ac:dyDescent="0.2">
      <c r="A11659" s="3"/>
    </row>
    <row r="11660" spans="1:1" x14ac:dyDescent="0.2">
      <c r="A11660" s="3"/>
    </row>
    <row r="11661" spans="1:1" x14ac:dyDescent="0.2">
      <c r="A11661" s="3"/>
    </row>
    <row r="11662" spans="1:1" x14ac:dyDescent="0.2">
      <c r="A11662" s="3"/>
    </row>
    <row r="11663" spans="1:1" x14ac:dyDescent="0.2">
      <c r="A11663" s="3"/>
    </row>
    <row r="11664" spans="1:1" x14ac:dyDescent="0.2">
      <c r="A11664" s="3"/>
    </row>
    <row r="11665" spans="1:1" x14ac:dyDescent="0.2">
      <c r="A11665" s="3"/>
    </row>
    <row r="11666" spans="1:1" x14ac:dyDescent="0.2">
      <c r="A11666" s="3"/>
    </row>
    <row r="11667" spans="1:1" x14ac:dyDescent="0.2">
      <c r="A11667" s="3"/>
    </row>
    <row r="11668" spans="1:1" x14ac:dyDescent="0.2">
      <c r="A11668" s="3"/>
    </row>
    <row r="11669" spans="1:1" x14ac:dyDescent="0.2">
      <c r="A11669" s="3"/>
    </row>
    <row r="11670" spans="1:1" x14ac:dyDescent="0.2">
      <c r="A11670" s="3"/>
    </row>
    <row r="11671" spans="1:1" x14ac:dyDescent="0.2">
      <c r="A11671" s="3"/>
    </row>
    <row r="11672" spans="1:1" x14ac:dyDescent="0.2">
      <c r="A11672" s="3"/>
    </row>
    <row r="11673" spans="1:1" x14ac:dyDescent="0.2">
      <c r="A11673" s="3"/>
    </row>
    <row r="11674" spans="1:1" x14ac:dyDescent="0.2">
      <c r="A11674" s="3"/>
    </row>
    <row r="11675" spans="1:1" x14ac:dyDescent="0.2">
      <c r="A11675" s="3"/>
    </row>
    <row r="11676" spans="1:1" x14ac:dyDescent="0.2">
      <c r="A11676" s="3"/>
    </row>
    <row r="11677" spans="1:1" x14ac:dyDescent="0.2">
      <c r="A11677" s="3"/>
    </row>
    <row r="11678" spans="1:1" x14ac:dyDescent="0.2">
      <c r="A11678" s="3"/>
    </row>
    <row r="11679" spans="1:1" x14ac:dyDescent="0.2">
      <c r="A11679" s="3"/>
    </row>
    <row r="11680" spans="1:1" x14ac:dyDescent="0.2">
      <c r="A11680" s="3"/>
    </row>
    <row r="11681" spans="1:1" x14ac:dyDescent="0.2">
      <c r="A11681" s="3"/>
    </row>
    <row r="11682" spans="1:1" x14ac:dyDescent="0.2">
      <c r="A11682" s="3"/>
    </row>
    <row r="11683" spans="1:1" x14ac:dyDescent="0.2">
      <c r="A11683" s="3"/>
    </row>
    <row r="11684" spans="1:1" x14ac:dyDescent="0.2">
      <c r="A11684" s="3"/>
    </row>
    <row r="11685" spans="1:1" x14ac:dyDescent="0.2">
      <c r="A11685" s="3"/>
    </row>
    <row r="11686" spans="1:1" x14ac:dyDescent="0.2">
      <c r="A11686" s="3"/>
    </row>
    <row r="11687" spans="1:1" x14ac:dyDescent="0.2">
      <c r="A11687" s="3"/>
    </row>
    <row r="11688" spans="1:1" x14ac:dyDescent="0.2">
      <c r="A11688" s="3"/>
    </row>
    <row r="11689" spans="1:1" x14ac:dyDescent="0.2">
      <c r="A11689" s="3"/>
    </row>
    <row r="11690" spans="1:1" x14ac:dyDescent="0.2">
      <c r="A11690" s="3"/>
    </row>
    <row r="11691" spans="1:1" x14ac:dyDescent="0.2">
      <c r="A11691" s="3"/>
    </row>
    <row r="11692" spans="1:1" x14ac:dyDescent="0.2">
      <c r="A11692" s="3"/>
    </row>
    <row r="11693" spans="1:1" x14ac:dyDescent="0.2">
      <c r="A11693" s="3"/>
    </row>
    <row r="11694" spans="1:1" x14ac:dyDescent="0.2">
      <c r="A11694" s="3"/>
    </row>
    <row r="11695" spans="1:1" x14ac:dyDescent="0.2">
      <c r="A11695" s="3"/>
    </row>
    <row r="11696" spans="1:1" x14ac:dyDescent="0.2">
      <c r="A11696" s="3"/>
    </row>
    <row r="11697" spans="1:1" x14ac:dyDescent="0.2">
      <c r="A11697" s="3"/>
    </row>
    <row r="11698" spans="1:1" x14ac:dyDescent="0.2">
      <c r="A11698" s="3"/>
    </row>
    <row r="11699" spans="1:1" x14ac:dyDescent="0.2">
      <c r="A11699" s="3"/>
    </row>
    <row r="11700" spans="1:1" x14ac:dyDescent="0.2">
      <c r="A11700" s="3"/>
    </row>
    <row r="11701" spans="1:1" x14ac:dyDescent="0.2">
      <c r="A11701" s="3"/>
    </row>
    <row r="11702" spans="1:1" x14ac:dyDescent="0.2">
      <c r="A11702" s="3"/>
    </row>
    <row r="11703" spans="1:1" x14ac:dyDescent="0.2">
      <c r="A11703" s="3"/>
    </row>
    <row r="11704" spans="1:1" x14ac:dyDescent="0.2">
      <c r="A11704" s="3"/>
    </row>
    <row r="11705" spans="1:1" x14ac:dyDescent="0.2">
      <c r="A11705" s="3"/>
    </row>
    <row r="11706" spans="1:1" x14ac:dyDescent="0.2">
      <c r="A11706" s="3"/>
    </row>
    <row r="11707" spans="1:1" x14ac:dyDescent="0.2">
      <c r="A11707" s="3"/>
    </row>
    <row r="11708" spans="1:1" x14ac:dyDescent="0.2">
      <c r="A11708" s="3"/>
    </row>
    <row r="11709" spans="1:1" x14ac:dyDescent="0.2">
      <c r="A11709" s="3"/>
    </row>
    <row r="11710" spans="1:1" x14ac:dyDescent="0.2">
      <c r="A11710" s="3"/>
    </row>
    <row r="11711" spans="1:1" x14ac:dyDescent="0.2">
      <c r="A11711" s="3"/>
    </row>
    <row r="11712" spans="1:1" x14ac:dyDescent="0.2">
      <c r="A11712" s="3"/>
    </row>
    <row r="11713" spans="1:1" x14ac:dyDescent="0.2">
      <c r="A11713" s="3"/>
    </row>
    <row r="11714" spans="1:1" x14ac:dyDescent="0.2">
      <c r="A11714" s="3"/>
    </row>
    <row r="11715" spans="1:1" x14ac:dyDescent="0.2">
      <c r="A11715" s="3"/>
    </row>
    <row r="11716" spans="1:1" x14ac:dyDescent="0.2">
      <c r="A11716" s="3"/>
    </row>
    <row r="11717" spans="1:1" x14ac:dyDescent="0.2">
      <c r="A11717" s="3"/>
    </row>
    <row r="11718" spans="1:1" x14ac:dyDescent="0.2">
      <c r="A11718" s="3"/>
    </row>
    <row r="11719" spans="1:1" x14ac:dyDescent="0.2">
      <c r="A11719" s="3"/>
    </row>
    <row r="11720" spans="1:1" x14ac:dyDescent="0.2">
      <c r="A11720" s="3"/>
    </row>
    <row r="11721" spans="1:1" x14ac:dyDescent="0.2">
      <c r="A11721" s="3"/>
    </row>
    <row r="11722" spans="1:1" x14ac:dyDescent="0.2">
      <c r="A11722" s="3"/>
    </row>
    <row r="11723" spans="1:1" x14ac:dyDescent="0.2">
      <c r="A11723" s="3"/>
    </row>
    <row r="11724" spans="1:1" x14ac:dyDescent="0.2">
      <c r="A11724" s="3"/>
    </row>
    <row r="11725" spans="1:1" x14ac:dyDescent="0.2">
      <c r="A11725" s="3"/>
    </row>
    <row r="11726" spans="1:1" x14ac:dyDescent="0.2">
      <c r="A11726" s="3"/>
    </row>
    <row r="11727" spans="1:1" x14ac:dyDescent="0.2">
      <c r="A11727" s="3"/>
    </row>
    <row r="11728" spans="1:1" x14ac:dyDescent="0.2">
      <c r="A11728" s="3"/>
    </row>
    <row r="11729" spans="1:1" x14ac:dyDescent="0.2">
      <c r="A11729" s="3"/>
    </row>
    <row r="11730" spans="1:1" x14ac:dyDescent="0.2">
      <c r="A11730" s="3"/>
    </row>
    <row r="11731" spans="1:1" x14ac:dyDescent="0.2">
      <c r="A11731" s="3"/>
    </row>
    <row r="11732" spans="1:1" x14ac:dyDescent="0.2">
      <c r="A11732" s="3"/>
    </row>
    <row r="11733" spans="1:1" x14ac:dyDescent="0.2">
      <c r="A11733" s="3"/>
    </row>
    <row r="11734" spans="1:1" x14ac:dyDescent="0.2">
      <c r="A11734" s="3"/>
    </row>
    <row r="11735" spans="1:1" x14ac:dyDescent="0.2">
      <c r="A11735" s="3"/>
    </row>
    <row r="11736" spans="1:1" x14ac:dyDescent="0.2">
      <c r="A11736" s="3"/>
    </row>
    <row r="11737" spans="1:1" x14ac:dyDescent="0.2">
      <c r="A11737" s="3"/>
    </row>
    <row r="11738" spans="1:1" x14ac:dyDescent="0.2">
      <c r="A11738" s="3"/>
    </row>
    <row r="11739" spans="1:1" x14ac:dyDescent="0.2">
      <c r="A11739" s="3"/>
    </row>
    <row r="11740" spans="1:1" x14ac:dyDescent="0.2">
      <c r="A11740" s="3"/>
    </row>
    <row r="11741" spans="1:1" x14ac:dyDescent="0.2">
      <c r="A11741" s="3"/>
    </row>
    <row r="11742" spans="1:1" x14ac:dyDescent="0.2">
      <c r="A11742" s="3"/>
    </row>
    <row r="11743" spans="1:1" x14ac:dyDescent="0.2">
      <c r="A11743" s="3"/>
    </row>
    <row r="11744" spans="1:1" x14ac:dyDescent="0.2">
      <c r="A11744" s="3"/>
    </row>
    <row r="11745" spans="1:1" x14ac:dyDescent="0.2">
      <c r="A11745" s="3"/>
    </row>
    <row r="11746" spans="1:1" x14ac:dyDescent="0.2">
      <c r="A11746" s="3"/>
    </row>
    <row r="11747" spans="1:1" x14ac:dyDescent="0.2">
      <c r="A11747" s="3"/>
    </row>
    <row r="11748" spans="1:1" x14ac:dyDescent="0.2">
      <c r="A11748" s="3"/>
    </row>
    <row r="11749" spans="1:1" x14ac:dyDescent="0.2">
      <c r="A11749" s="3"/>
    </row>
    <row r="11750" spans="1:1" x14ac:dyDescent="0.2">
      <c r="A11750" s="3"/>
    </row>
    <row r="11751" spans="1:1" x14ac:dyDescent="0.2">
      <c r="A11751" s="3"/>
    </row>
    <row r="11752" spans="1:1" x14ac:dyDescent="0.2">
      <c r="A11752" s="3"/>
    </row>
    <row r="11753" spans="1:1" x14ac:dyDescent="0.2">
      <c r="A11753" s="3"/>
    </row>
    <row r="11754" spans="1:1" x14ac:dyDescent="0.2">
      <c r="A11754" s="3"/>
    </row>
    <row r="11755" spans="1:1" x14ac:dyDescent="0.2">
      <c r="A11755" s="3"/>
    </row>
    <row r="11756" spans="1:1" x14ac:dyDescent="0.2">
      <c r="A11756" s="3"/>
    </row>
    <row r="11757" spans="1:1" x14ac:dyDescent="0.2">
      <c r="A11757" s="3"/>
    </row>
    <row r="11758" spans="1:1" x14ac:dyDescent="0.2">
      <c r="A11758" s="3"/>
    </row>
    <row r="11759" spans="1:1" x14ac:dyDescent="0.2">
      <c r="A11759" s="3"/>
    </row>
    <row r="11760" spans="1:1" x14ac:dyDescent="0.2">
      <c r="A11760" s="3"/>
    </row>
    <row r="11761" spans="1:1" x14ac:dyDescent="0.2">
      <c r="A11761" s="3"/>
    </row>
    <row r="11762" spans="1:1" x14ac:dyDescent="0.2">
      <c r="A11762" s="3"/>
    </row>
    <row r="11763" spans="1:1" x14ac:dyDescent="0.2">
      <c r="A11763" s="3"/>
    </row>
    <row r="11764" spans="1:1" x14ac:dyDescent="0.2">
      <c r="A11764" s="3"/>
    </row>
    <row r="11765" spans="1:1" x14ac:dyDescent="0.2">
      <c r="A11765" s="3"/>
    </row>
    <row r="11766" spans="1:1" x14ac:dyDescent="0.2">
      <c r="A11766" s="3"/>
    </row>
    <row r="11767" spans="1:1" x14ac:dyDescent="0.2">
      <c r="A11767" s="3"/>
    </row>
    <row r="11768" spans="1:1" x14ac:dyDescent="0.2">
      <c r="A11768" s="3"/>
    </row>
    <row r="11769" spans="1:1" x14ac:dyDescent="0.2">
      <c r="A11769" s="3"/>
    </row>
    <row r="11770" spans="1:1" x14ac:dyDescent="0.2">
      <c r="A11770" s="3"/>
    </row>
    <row r="11771" spans="1:1" x14ac:dyDescent="0.2">
      <c r="A11771" s="3"/>
    </row>
    <row r="11772" spans="1:1" x14ac:dyDescent="0.2">
      <c r="A11772" s="3"/>
    </row>
    <row r="11773" spans="1:1" x14ac:dyDescent="0.2">
      <c r="A11773" s="3"/>
    </row>
    <row r="11774" spans="1:1" x14ac:dyDescent="0.2">
      <c r="A11774" s="3"/>
    </row>
    <row r="11775" spans="1:1" x14ac:dyDescent="0.2">
      <c r="A11775" s="3"/>
    </row>
    <row r="11776" spans="1:1" x14ac:dyDescent="0.2">
      <c r="A11776" s="3"/>
    </row>
    <row r="11777" spans="1:1" x14ac:dyDescent="0.2">
      <c r="A11777" s="3"/>
    </row>
    <row r="11778" spans="1:1" x14ac:dyDescent="0.2">
      <c r="A11778" s="3"/>
    </row>
    <row r="11779" spans="1:1" x14ac:dyDescent="0.2">
      <c r="A11779" s="3"/>
    </row>
    <row r="11780" spans="1:1" x14ac:dyDescent="0.2">
      <c r="A11780" s="3"/>
    </row>
    <row r="11781" spans="1:1" x14ac:dyDescent="0.2">
      <c r="A11781" s="3"/>
    </row>
    <row r="11782" spans="1:1" x14ac:dyDescent="0.2">
      <c r="A11782" s="3"/>
    </row>
    <row r="11783" spans="1:1" x14ac:dyDescent="0.2">
      <c r="A11783" s="3"/>
    </row>
    <row r="11784" spans="1:1" x14ac:dyDescent="0.2">
      <c r="A11784" s="3"/>
    </row>
    <row r="11785" spans="1:1" x14ac:dyDescent="0.2">
      <c r="A11785" s="3"/>
    </row>
    <row r="11786" spans="1:1" x14ac:dyDescent="0.2">
      <c r="A11786" s="3"/>
    </row>
    <row r="11787" spans="1:1" x14ac:dyDescent="0.2">
      <c r="A11787" s="3"/>
    </row>
    <row r="11788" spans="1:1" x14ac:dyDescent="0.2">
      <c r="A11788" s="3"/>
    </row>
    <row r="11789" spans="1:1" x14ac:dyDescent="0.2">
      <c r="A11789" s="3"/>
    </row>
    <row r="11790" spans="1:1" x14ac:dyDescent="0.2">
      <c r="A11790" s="3"/>
    </row>
    <row r="11791" spans="1:1" x14ac:dyDescent="0.2">
      <c r="A11791" s="3"/>
    </row>
    <row r="11792" spans="1:1" x14ac:dyDescent="0.2">
      <c r="A11792" s="3"/>
    </row>
    <row r="11793" spans="1:1" x14ac:dyDescent="0.2">
      <c r="A11793" s="3"/>
    </row>
    <row r="11794" spans="1:1" x14ac:dyDescent="0.2">
      <c r="A11794" s="3"/>
    </row>
    <row r="11795" spans="1:1" x14ac:dyDescent="0.2">
      <c r="A11795" s="3"/>
    </row>
    <row r="11796" spans="1:1" x14ac:dyDescent="0.2">
      <c r="A11796" s="3"/>
    </row>
    <row r="11797" spans="1:1" x14ac:dyDescent="0.2">
      <c r="A11797" s="3"/>
    </row>
    <row r="11798" spans="1:1" x14ac:dyDescent="0.2">
      <c r="A11798" s="3"/>
    </row>
    <row r="11799" spans="1:1" x14ac:dyDescent="0.2">
      <c r="A11799" s="3"/>
    </row>
    <row r="11800" spans="1:1" x14ac:dyDescent="0.2">
      <c r="A11800" s="3"/>
    </row>
    <row r="11801" spans="1:1" x14ac:dyDescent="0.2">
      <c r="A11801" s="3"/>
    </row>
    <row r="11802" spans="1:1" x14ac:dyDescent="0.2">
      <c r="A11802" s="3"/>
    </row>
    <row r="11803" spans="1:1" x14ac:dyDescent="0.2">
      <c r="A11803" s="3"/>
    </row>
    <row r="11804" spans="1:1" x14ac:dyDescent="0.2">
      <c r="A11804" s="3"/>
    </row>
    <row r="11805" spans="1:1" x14ac:dyDescent="0.2">
      <c r="A11805" s="3"/>
    </row>
    <row r="11806" spans="1:1" x14ac:dyDescent="0.2">
      <c r="A11806" s="3"/>
    </row>
    <row r="11807" spans="1:1" x14ac:dyDescent="0.2">
      <c r="A11807" s="3"/>
    </row>
    <row r="11808" spans="1:1" x14ac:dyDescent="0.2">
      <c r="A11808" s="3"/>
    </row>
    <row r="11809" spans="1:1" x14ac:dyDescent="0.2">
      <c r="A11809" s="3"/>
    </row>
    <row r="11810" spans="1:1" x14ac:dyDescent="0.2">
      <c r="A11810" s="3"/>
    </row>
    <row r="11811" spans="1:1" x14ac:dyDescent="0.2">
      <c r="A11811" s="3"/>
    </row>
    <row r="11812" spans="1:1" x14ac:dyDescent="0.2">
      <c r="A11812" s="3"/>
    </row>
    <row r="11813" spans="1:1" x14ac:dyDescent="0.2">
      <c r="A11813" s="3"/>
    </row>
    <row r="11814" spans="1:1" x14ac:dyDescent="0.2">
      <c r="A11814" s="3"/>
    </row>
    <row r="11815" spans="1:1" x14ac:dyDescent="0.2">
      <c r="A11815" s="3"/>
    </row>
    <row r="11816" spans="1:1" x14ac:dyDescent="0.2">
      <c r="A11816" s="3"/>
    </row>
    <row r="11817" spans="1:1" x14ac:dyDescent="0.2">
      <c r="A11817" s="3"/>
    </row>
    <row r="11818" spans="1:1" x14ac:dyDescent="0.2">
      <c r="A11818" s="3"/>
    </row>
    <row r="11819" spans="1:1" x14ac:dyDescent="0.2">
      <c r="A11819" s="3"/>
    </row>
    <row r="11820" spans="1:1" x14ac:dyDescent="0.2">
      <c r="A11820" s="3"/>
    </row>
    <row r="11821" spans="1:1" x14ac:dyDescent="0.2">
      <c r="A11821" s="3"/>
    </row>
    <row r="11822" spans="1:1" x14ac:dyDescent="0.2">
      <c r="A11822" s="3"/>
    </row>
    <row r="11823" spans="1:1" x14ac:dyDescent="0.2">
      <c r="A11823" s="3"/>
    </row>
    <row r="11824" spans="1:1" x14ac:dyDescent="0.2">
      <c r="A11824" s="3"/>
    </row>
    <row r="11825" spans="1:1" x14ac:dyDescent="0.2">
      <c r="A11825" s="3"/>
    </row>
    <row r="11826" spans="1:1" x14ac:dyDescent="0.2">
      <c r="A11826" s="3"/>
    </row>
    <row r="11827" spans="1:1" x14ac:dyDescent="0.2">
      <c r="A11827" s="3"/>
    </row>
    <row r="11828" spans="1:1" x14ac:dyDescent="0.2">
      <c r="A11828" s="3"/>
    </row>
    <row r="11829" spans="1:1" x14ac:dyDescent="0.2">
      <c r="A11829" s="3"/>
    </row>
    <row r="11830" spans="1:1" x14ac:dyDescent="0.2">
      <c r="A11830" s="3"/>
    </row>
    <row r="11831" spans="1:1" x14ac:dyDescent="0.2">
      <c r="A11831" s="3"/>
    </row>
    <row r="11832" spans="1:1" x14ac:dyDescent="0.2">
      <c r="A11832" s="3"/>
    </row>
    <row r="11833" spans="1:1" x14ac:dyDescent="0.2">
      <c r="A11833" s="3"/>
    </row>
    <row r="11834" spans="1:1" x14ac:dyDescent="0.2">
      <c r="A11834" s="3"/>
    </row>
    <row r="11835" spans="1:1" x14ac:dyDescent="0.2">
      <c r="A11835" s="3"/>
    </row>
    <row r="11836" spans="1:1" x14ac:dyDescent="0.2">
      <c r="A11836" s="3"/>
    </row>
    <row r="11837" spans="1:1" x14ac:dyDescent="0.2">
      <c r="A11837" s="3"/>
    </row>
    <row r="11838" spans="1:1" x14ac:dyDescent="0.2">
      <c r="A11838" s="3"/>
    </row>
    <row r="11839" spans="1:1" x14ac:dyDescent="0.2">
      <c r="A11839" s="3"/>
    </row>
    <row r="11840" spans="1:1" x14ac:dyDescent="0.2">
      <c r="A11840" s="3"/>
    </row>
    <row r="11841" spans="1:1" x14ac:dyDescent="0.2">
      <c r="A11841" s="3"/>
    </row>
    <row r="11842" spans="1:1" x14ac:dyDescent="0.2">
      <c r="A11842" s="3"/>
    </row>
    <row r="11843" spans="1:1" x14ac:dyDescent="0.2">
      <c r="A11843" s="3"/>
    </row>
    <row r="11844" spans="1:1" x14ac:dyDescent="0.2">
      <c r="A11844" s="3"/>
    </row>
    <row r="11845" spans="1:1" x14ac:dyDescent="0.2">
      <c r="A11845" s="3"/>
    </row>
    <row r="11846" spans="1:1" x14ac:dyDescent="0.2">
      <c r="A11846" s="3"/>
    </row>
    <row r="11847" spans="1:1" x14ac:dyDescent="0.2">
      <c r="A11847" s="3"/>
    </row>
    <row r="11848" spans="1:1" x14ac:dyDescent="0.2">
      <c r="A11848" s="3"/>
    </row>
    <row r="11849" spans="1:1" x14ac:dyDescent="0.2">
      <c r="A11849" s="3"/>
    </row>
    <row r="11850" spans="1:1" x14ac:dyDescent="0.2">
      <c r="A11850" s="3"/>
    </row>
    <row r="11851" spans="1:1" x14ac:dyDescent="0.2">
      <c r="A11851" s="3"/>
    </row>
    <row r="11852" spans="1:1" x14ac:dyDescent="0.2">
      <c r="A11852" s="3"/>
    </row>
    <row r="11853" spans="1:1" x14ac:dyDescent="0.2">
      <c r="A11853" s="3"/>
    </row>
    <row r="11854" spans="1:1" x14ac:dyDescent="0.2">
      <c r="A11854" s="3"/>
    </row>
    <row r="11855" spans="1:1" x14ac:dyDescent="0.2">
      <c r="A11855" s="3"/>
    </row>
    <row r="11856" spans="1:1" x14ac:dyDescent="0.2">
      <c r="A11856" s="3"/>
    </row>
    <row r="11857" spans="1:1" x14ac:dyDescent="0.2">
      <c r="A11857" s="3"/>
    </row>
    <row r="11858" spans="1:1" x14ac:dyDescent="0.2">
      <c r="A11858" s="3"/>
    </row>
    <row r="11859" spans="1:1" x14ac:dyDescent="0.2">
      <c r="A11859" s="3"/>
    </row>
    <row r="11860" spans="1:1" x14ac:dyDescent="0.2">
      <c r="A11860" s="3"/>
    </row>
    <row r="11861" spans="1:1" x14ac:dyDescent="0.2">
      <c r="A11861" s="3"/>
    </row>
    <row r="11862" spans="1:1" x14ac:dyDescent="0.2">
      <c r="A11862" s="3"/>
    </row>
    <row r="11863" spans="1:1" x14ac:dyDescent="0.2">
      <c r="A11863" s="3"/>
    </row>
    <row r="11864" spans="1:1" x14ac:dyDescent="0.2">
      <c r="A11864" s="3"/>
    </row>
    <row r="11865" spans="1:1" x14ac:dyDescent="0.2">
      <c r="A11865" s="3"/>
    </row>
    <row r="11866" spans="1:1" x14ac:dyDescent="0.2">
      <c r="A11866" s="3"/>
    </row>
    <row r="11867" spans="1:1" x14ac:dyDescent="0.2">
      <c r="A11867" s="3"/>
    </row>
    <row r="11868" spans="1:1" x14ac:dyDescent="0.2">
      <c r="A11868" s="3"/>
    </row>
    <row r="11869" spans="1:1" x14ac:dyDescent="0.2">
      <c r="A11869" s="3"/>
    </row>
    <row r="11870" spans="1:1" x14ac:dyDescent="0.2">
      <c r="A11870" s="3"/>
    </row>
    <row r="11871" spans="1:1" x14ac:dyDescent="0.2">
      <c r="A11871" s="3"/>
    </row>
    <row r="11872" spans="1:1" x14ac:dyDescent="0.2">
      <c r="A11872" s="3"/>
    </row>
    <row r="11873" spans="1:1" x14ac:dyDescent="0.2">
      <c r="A11873" s="3"/>
    </row>
    <row r="11874" spans="1:1" x14ac:dyDescent="0.2">
      <c r="A11874" s="3"/>
    </row>
    <row r="11875" spans="1:1" x14ac:dyDescent="0.2">
      <c r="A11875" s="3"/>
    </row>
    <row r="11876" spans="1:1" x14ac:dyDescent="0.2">
      <c r="A11876" s="3"/>
    </row>
    <row r="11877" spans="1:1" x14ac:dyDescent="0.2">
      <c r="A11877" s="3"/>
    </row>
    <row r="11878" spans="1:1" x14ac:dyDescent="0.2">
      <c r="A11878" s="3"/>
    </row>
    <row r="11879" spans="1:1" x14ac:dyDescent="0.2">
      <c r="A11879" s="3"/>
    </row>
    <row r="11880" spans="1:1" x14ac:dyDescent="0.2">
      <c r="A11880" s="3"/>
    </row>
    <row r="11881" spans="1:1" x14ac:dyDescent="0.2">
      <c r="A11881" s="3"/>
    </row>
    <row r="11882" spans="1:1" x14ac:dyDescent="0.2">
      <c r="A11882" s="3"/>
    </row>
    <row r="11883" spans="1:1" x14ac:dyDescent="0.2">
      <c r="A11883" s="3"/>
    </row>
    <row r="11884" spans="1:1" x14ac:dyDescent="0.2">
      <c r="A11884" s="3"/>
    </row>
    <row r="11885" spans="1:1" x14ac:dyDescent="0.2">
      <c r="A11885" s="3"/>
    </row>
    <row r="11886" spans="1:1" x14ac:dyDescent="0.2">
      <c r="A11886" s="3"/>
    </row>
    <row r="11887" spans="1:1" x14ac:dyDescent="0.2">
      <c r="A11887" s="3"/>
    </row>
    <row r="11888" spans="1:1" x14ac:dyDescent="0.2">
      <c r="A11888" s="3"/>
    </row>
    <row r="11889" spans="1:1" x14ac:dyDescent="0.2">
      <c r="A11889" s="3"/>
    </row>
    <row r="11890" spans="1:1" x14ac:dyDescent="0.2">
      <c r="A11890" s="3"/>
    </row>
    <row r="11891" spans="1:1" x14ac:dyDescent="0.2">
      <c r="A11891" s="3"/>
    </row>
    <row r="11892" spans="1:1" x14ac:dyDescent="0.2">
      <c r="A11892" s="3"/>
    </row>
    <row r="11893" spans="1:1" x14ac:dyDescent="0.2">
      <c r="A11893" s="3"/>
    </row>
    <row r="11894" spans="1:1" x14ac:dyDescent="0.2">
      <c r="A11894" s="3"/>
    </row>
    <row r="11895" spans="1:1" x14ac:dyDescent="0.2">
      <c r="A11895" s="3"/>
    </row>
    <row r="11896" spans="1:1" x14ac:dyDescent="0.2">
      <c r="A11896" s="3"/>
    </row>
    <row r="11897" spans="1:1" x14ac:dyDescent="0.2">
      <c r="A11897" s="3"/>
    </row>
    <row r="11898" spans="1:1" x14ac:dyDescent="0.2">
      <c r="A11898" s="3"/>
    </row>
    <row r="11899" spans="1:1" x14ac:dyDescent="0.2">
      <c r="A11899" s="3"/>
    </row>
    <row r="11900" spans="1:1" x14ac:dyDescent="0.2">
      <c r="A11900" s="3"/>
    </row>
    <row r="11901" spans="1:1" x14ac:dyDescent="0.2">
      <c r="A11901" s="3"/>
    </row>
    <row r="11902" spans="1:1" x14ac:dyDescent="0.2">
      <c r="A11902" s="3"/>
    </row>
    <row r="11903" spans="1:1" x14ac:dyDescent="0.2">
      <c r="A11903" s="3"/>
    </row>
    <row r="11904" spans="1:1" x14ac:dyDescent="0.2">
      <c r="A11904" s="3"/>
    </row>
    <row r="11905" spans="1:1" x14ac:dyDescent="0.2">
      <c r="A11905" s="3"/>
    </row>
    <row r="11906" spans="1:1" x14ac:dyDescent="0.2">
      <c r="A11906" s="3"/>
    </row>
    <row r="11907" spans="1:1" x14ac:dyDescent="0.2">
      <c r="A11907" s="3"/>
    </row>
    <row r="11908" spans="1:1" x14ac:dyDescent="0.2">
      <c r="A11908" s="3"/>
    </row>
    <row r="11909" spans="1:1" x14ac:dyDescent="0.2">
      <c r="A11909" s="3"/>
    </row>
    <row r="11910" spans="1:1" x14ac:dyDescent="0.2">
      <c r="A11910" s="3"/>
    </row>
    <row r="11911" spans="1:1" x14ac:dyDescent="0.2">
      <c r="A11911" s="3"/>
    </row>
    <row r="11912" spans="1:1" x14ac:dyDescent="0.2">
      <c r="A11912" s="3"/>
    </row>
    <row r="11913" spans="1:1" x14ac:dyDescent="0.2">
      <c r="A11913" s="3"/>
    </row>
    <row r="11914" spans="1:1" x14ac:dyDescent="0.2">
      <c r="A11914" s="3"/>
    </row>
    <row r="11915" spans="1:1" x14ac:dyDescent="0.2">
      <c r="A11915" s="3"/>
    </row>
    <row r="11916" spans="1:1" x14ac:dyDescent="0.2">
      <c r="A11916" s="3"/>
    </row>
    <row r="11917" spans="1:1" x14ac:dyDescent="0.2">
      <c r="A11917" s="3"/>
    </row>
    <row r="11918" spans="1:1" x14ac:dyDescent="0.2">
      <c r="A11918" s="3"/>
    </row>
    <row r="11919" spans="1:1" x14ac:dyDescent="0.2">
      <c r="A11919" s="3"/>
    </row>
    <row r="11920" spans="1:1" x14ac:dyDescent="0.2">
      <c r="A11920" s="3"/>
    </row>
    <row r="11921" spans="1:1" x14ac:dyDescent="0.2">
      <c r="A11921" s="3"/>
    </row>
    <row r="11922" spans="1:1" x14ac:dyDescent="0.2">
      <c r="A11922" s="3"/>
    </row>
    <row r="11923" spans="1:1" x14ac:dyDescent="0.2">
      <c r="A11923" s="3"/>
    </row>
    <row r="11924" spans="1:1" x14ac:dyDescent="0.2">
      <c r="A11924" s="3"/>
    </row>
    <row r="11925" spans="1:1" x14ac:dyDescent="0.2">
      <c r="A11925" s="3"/>
    </row>
    <row r="11926" spans="1:1" x14ac:dyDescent="0.2">
      <c r="A11926" s="3"/>
    </row>
    <row r="11927" spans="1:1" x14ac:dyDescent="0.2">
      <c r="A11927" s="3"/>
    </row>
    <row r="11928" spans="1:1" x14ac:dyDescent="0.2">
      <c r="A11928" s="3"/>
    </row>
    <row r="11929" spans="1:1" x14ac:dyDescent="0.2">
      <c r="A11929" s="3"/>
    </row>
    <row r="11930" spans="1:1" x14ac:dyDescent="0.2">
      <c r="A11930" s="3"/>
    </row>
    <row r="11931" spans="1:1" x14ac:dyDescent="0.2">
      <c r="A11931" s="3"/>
    </row>
    <row r="11932" spans="1:1" x14ac:dyDescent="0.2">
      <c r="A11932" s="3"/>
    </row>
    <row r="11933" spans="1:1" x14ac:dyDescent="0.2">
      <c r="A11933" s="3"/>
    </row>
    <row r="11934" spans="1:1" x14ac:dyDescent="0.2">
      <c r="A11934" s="3"/>
    </row>
    <row r="11935" spans="1:1" x14ac:dyDescent="0.2">
      <c r="A11935" s="3"/>
    </row>
    <row r="11936" spans="1:1" x14ac:dyDescent="0.2">
      <c r="A11936" s="3"/>
    </row>
    <row r="11937" spans="1:1" x14ac:dyDescent="0.2">
      <c r="A11937" s="3"/>
    </row>
    <row r="11938" spans="1:1" x14ac:dyDescent="0.2">
      <c r="A11938" s="3"/>
    </row>
    <row r="11939" spans="1:1" x14ac:dyDescent="0.2">
      <c r="A11939" s="3"/>
    </row>
    <row r="11940" spans="1:1" x14ac:dyDescent="0.2">
      <c r="A11940" s="3"/>
    </row>
    <row r="11941" spans="1:1" x14ac:dyDescent="0.2">
      <c r="A11941" s="3"/>
    </row>
    <row r="11942" spans="1:1" x14ac:dyDescent="0.2">
      <c r="A11942" s="3"/>
    </row>
    <row r="11943" spans="1:1" x14ac:dyDescent="0.2">
      <c r="A11943" s="3"/>
    </row>
    <row r="11944" spans="1:1" x14ac:dyDescent="0.2">
      <c r="A11944" s="3"/>
    </row>
    <row r="11945" spans="1:1" x14ac:dyDescent="0.2">
      <c r="A11945" s="3"/>
    </row>
    <row r="11946" spans="1:1" x14ac:dyDescent="0.2">
      <c r="A11946" s="3"/>
    </row>
    <row r="11947" spans="1:1" x14ac:dyDescent="0.2">
      <c r="A11947" s="3"/>
    </row>
    <row r="11948" spans="1:1" x14ac:dyDescent="0.2">
      <c r="A11948" s="3"/>
    </row>
    <row r="11949" spans="1:1" x14ac:dyDescent="0.2">
      <c r="A11949" s="3"/>
    </row>
    <row r="11950" spans="1:1" x14ac:dyDescent="0.2">
      <c r="A11950" s="3"/>
    </row>
    <row r="11951" spans="1:1" x14ac:dyDescent="0.2">
      <c r="A11951" s="3"/>
    </row>
    <row r="11952" spans="1:1" x14ac:dyDescent="0.2">
      <c r="A11952" s="3"/>
    </row>
    <row r="11953" spans="1:1" x14ac:dyDescent="0.2">
      <c r="A11953" s="3"/>
    </row>
    <row r="11954" spans="1:1" x14ac:dyDescent="0.2">
      <c r="A11954" s="3"/>
    </row>
    <row r="11955" spans="1:1" x14ac:dyDescent="0.2">
      <c r="A11955" s="3"/>
    </row>
    <row r="11956" spans="1:1" x14ac:dyDescent="0.2">
      <c r="A11956" s="3"/>
    </row>
    <row r="11957" spans="1:1" x14ac:dyDescent="0.2">
      <c r="A11957" s="3"/>
    </row>
    <row r="11958" spans="1:1" x14ac:dyDescent="0.2">
      <c r="A11958" s="3"/>
    </row>
    <row r="11959" spans="1:1" x14ac:dyDescent="0.2">
      <c r="A11959" s="3"/>
    </row>
    <row r="11960" spans="1:1" x14ac:dyDescent="0.2">
      <c r="A11960" s="3"/>
    </row>
    <row r="11961" spans="1:1" x14ac:dyDescent="0.2">
      <c r="A11961" s="3"/>
    </row>
    <row r="11962" spans="1:1" x14ac:dyDescent="0.2">
      <c r="A11962" s="3"/>
    </row>
    <row r="11963" spans="1:1" x14ac:dyDescent="0.2">
      <c r="A11963" s="3"/>
    </row>
    <row r="11964" spans="1:1" x14ac:dyDescent="0.2">
      <c r="A11964" s="3"/>
    </row>
    <row r="11965" spans="1:1" x14ac:dyDescent="0.2">
      <c r="A11965" s="3"/>
    </row>
    <row r="11966" spans="1:1" x14ac:dyDescent="0.2">
      <c r="A11966" s="3"/>
    </row>
    <row r="11967" spans="1:1" x14ac:dyDescent="0.2">
      <c r="A11967" s="3"/>
    </row>
    <row r="11968" spans="1:1" x14ac:dyDescent="0.2">
      <c r="A11968" s="3"/>
    </row>
    <row r="11969" spans="1:1" x14ac:dyDescent="0.2">
      <c r="A11969" s="3"/>
    </row>
    <row r="11970" spans="1:1" x14ac:dyDescent="0.2">
      <c r="A11970" s="3"/>
    </row>
    <row r="11971" spans="1:1" x14ac:dyDescent="0.2">
      <c r="A11971" s="3"/>
    </row>
    <row r="11972" spans="1:1" x14ac:dyDescent="0.2">
      <c r="A11972" s="3"/>
    </row>
    <row r="11973" spans="1:1" x14ac:dyDescent="0.2">
      <c r="A11973" s="3"/>
    </row>
    <row r="11974" spans="1:1" x14ac:dyDescent="0.2">
      <c r="A11974" s="3"/>
    </row>
    <row r="11975" spans="1:1" x14ac:dyDescent="0.2">
      <c r="A11975" s="3"/>
    </row>
    <row r="11976" spans="1:1" x14ac:dyDescent="0.2">
      <c r="A11976" s="3"/>
    </row>
    <row r="11977" spans="1:1" x14ac:dyDescent="0.2">
      <c r="A11977" s="3"/>
    </row>
    <row r="11978" spans="1:1" x14ac:dyDescent="0.2">
      <c r="A11978" s="3"/>
    </row>
    <row r="11979" spans="1:1" x14ac:dyDescent="0.2">
      <c r="A11979" s="3"/>
    </row>
    <row r="11980" spans="1:1" x14ac:dyDescent="0.2">
      <c r="A11980" s="3"/>
    </row>
    <row r="11981" spans="1:1" x14ac:dyDescent="0.2">
      <c r="A11981" s="3"/>
    </row>
    <row r="11982" spans="1:1" x14ac:dyDescent="0.2">
      <c r="A11982" s="3"/>
    </row>
    <row r="11983" spans="1:1" x14ac:dyDescent="0.2">
      <c r="A11983" s="3"/>
    </row>
    <row r="11984" spans="1:1" x14ac:dyDescent="0.2">
      <c r="A11984" s="3"/>
    </row>
    <row r="11985" spans="1:1" x14ac:dyDescent="0.2">
      <c r="A11985" s="3"/>
    </row>
    <row r="11986" spans="1:1" x14ac:dyDescent="0.2">
      <c r="A11986" s="3"/>
    </row>
    <row r="11987" spans="1:1" x14ac:dyDescent="0.2">
      <c r="A11987" s="3"/>
    </row>
    <row r="11988" spans="1:1" x14ac:dyDescent="0.2">
      <c r="A11988" s="3"/>
    </row>
    <row r="11989" spans="1:1" x14ac:dyDescent="0.2">
      <c r="A11989" s="3"/>
    </row>
    <row r="11990" spans="1:1" x14ac:dyDescent="0.2">
      <c r="A11990" s="3"/>
    </row>
    <row r="11991" spans="1:1" x14ac:dyDescent="0.2">
      <c r="A11991" s="3"/>
    </row>
    <row r="11992" spans="1:1" x14ac:dyDescent="0.2">
      <c r="A11992" s="3"/>
    </row>
    <row r="11993" spans="1:1" x14ac:dyDescent="0.2">
      <c r="A11993" s="3"/>
    </row>
    <row r="11994" spans="1:1" x14ac:dyDescent="0.2">
      <c r="A11994" s="3"/>
    </row>
    <row r="11995" spans="1:1" x14ac:dyDescent="0.2">
      <c r="A11995" s="3"/>
    </row>
    <row r="11996" spans="1:1" x14ac:dyDescent="0.2">
      <c r="A11996" s="3"/>
    </row>
    <row r="11997" spans="1:1" x14ac:dyDescent="0.2">
      <c r="A11997" s="3"/>
    </row>
    <row r="11998" spans="1:1" x14ac:dyDescent="0.2">
      <c r="A11998" s="3"/>
    </row>
    <row r="11999" spans="1:1" x14ac:dyDescent="0.2">
      <c r="A11999" s="3"/>
    </row>
    <row r="12000" spans="1:1" x14ac:dyDescent="0.2">
      <c r="A12000" s="3"/>
    </row>
    <row r="12001" spans="1:1" x14ac:dyDescent="0.2">
      <c r="A12001" s="3"/>
    </row>
    <row r="12002" spans="1:1" x14ac:dyDescent="0.2">
      <c r="A12002" s="3"/>
    </row>
    <row r="12003" spans="1:1" x14ac:dyDescent="0.2">
      <c r="A12003" s="3"/>
    </row>
    <row r="12004" spans="1:1" x14ac:dyDescent="0.2">
      <c r="A12004" s="3"/>
    </row>
    <row r="12005" spans="1:1" x14ac:dyDescent="0.2">
      <c r="A12005" s="3"/>
    </row>
    <row r="12006" spans="1:1" x14ac:dyDescent="0.2">
      <c r="A12006" s="3"/>
    </row>
    <row r="12007" spans="1:1" x14ac:dyDescent="0.2">
      <c r="A12007" s="3"/>
    </row>
    <row r="12008" spans="1:1" x14ac:dyDescent="0.2">
      <c r="A12008" s="3"/>
    </row>
    <row r="12009" spans="1:1" x14ac:dyDescent="0.2">
      <c r="A12009" s="3"/>
    </row>
    <row r="12010" spans="1:1" x14ac:dyDescent="0.2">
      <c r="A12010" s="3"/>
    </row>
    <row r="12011" spans="1:1" x14ac:dyDescent="0.2">
      <c r="A12011" s="3"/>
    </row>
    <row r="12012" spans="1:1" x14ac:dyDescent="0.2">
      <c r="A12012" s="3"/>
    </row>
    <row r="12013" spans="1:1" x14ac:dyDescent="0.2">
      <c r="A12013" s="3"/>
    </row>
    <row r="12014" spans="1:1" x14ac:dyDescent="0.2">
      <c r="A12014" s="3"/>
    </row>
    <row r="12015" spans="1:1" x14ac:dyDescent="0.2">
      <c r="A12015" s="3"/>
    </row>
    <row r="12016" spans="1:1" x14ac:dyDescent="0.2">
      <c r="A12016" s="3"/>
    </row>
    <row r="12017" spans="1:1" x14ac:dyDescent="0.2">
      <c r="A12017" s="3"/>
    </row>
    <row r="12018" spans="1:1" x14ac:dyDescent="0.2">
      <c r="A12018" s="3"/>
    </row>
    <row r="12019" spans="1:1" x14ac:dyDescent="0.2">
      <c r="A12019" s="3"/>
    </row>
    <row r="12020" spans="1:1" x14ac:dyDescent="0.2">
      <c r="A12020" s="3"/>
    </row>
    <row r="12021" spans="1:1" x14ac:dyDescent="0.2">
      <c r="A12021" s="3"/>
    </row>
    <row r="12022" spans="1:1" x14ac:dyDescent="0.2">
      <c r="A12022" s="3"/>
    </row>
    <row r="12023" spans="1:1" x14ac:dyDescent="0.2">
      <c r="A12023" s="3"/>
    </row>
    <row r="12024" spans="1:1" x14ac:dyDescent="0.2">
      <c r="A12024" s="3"/>
    </row>
    <row r="12025" spans="1:1" x14ac:dyDescent="0.2">
      <c r="A12025" s="3"/>
    </row>
    <row r="12026" spans="1:1" x14ac:dyDescent="0.2">
      <c r="A12026" s="3"/>
    </row>
    <row r="12027" spans="1:1" x14ac:dyDescent="0.2">
      <c r="A12027" s="3"/>
    </row>
    <row r="12028" spans="1:1" x14ac:dyDescent="0.2">
      <c r="A12028" s="3"/>
    </row>
    <row r="12029" spans="1:1" x14ac:dyDescent="0.2">
      <c r="A12029" s="3"/>
    </row>
    <row r="12030" spans="1:1" x14ac:dyDescent="0.2">
      <c r="A12030" s="3"/>
    </row>
    <row r="12031" spans="1:1" x14ac:dyDescent="0.2">
      <c r="A12031" s="3"/>
    </row>
    <row r="12032" spans="1:1" x14ac:dyDescent="0.2">
      <c r="A12032" s="3"/>
    </row>
    <row r="12033" spans="1:1" x14ac:dyDescent="0.2">
      <c r="A12033" s="3"/>
    </row>
    <row r="12034" spans="1:1" x14ac:dyDescent="0.2">
      <c r="A12034" s="3"/>
    </row>
    <row r="12035" spans="1:1" x14ac:dyDescent="0.2">
      <c r="A12035" s="3"/>
    </row>
    <row r="12036" spans="1:1" x14ac:dyDescent="0.2">
      <c r="A12036" s="3"/>
    </row>
    <row r="12037" spans="1:1" x14ac:dyDescent="0.2">
      <c r="A12037" s="3"/>
    </row>
    <row r="12038" spans="1:1" x14ac:dyDescent="0.2">
      <c r="A12038" s="3"/>
    </row>
    <row r="12039" spans="1:1" x14ac:dyDescent="0.2">
      <c r="A12039" s="3"/>
    </row>
    <row r="12040" spans="1:1" x14ac:dyDescent="0.2">
      <c r="A12040" s="3"/>
    </row>
    <row r="12041" spans="1:1" x14ac:dyDescent="0.2">
      <c r="A12041" s="3"/>
    </row>
    <row r="12042" spans="1:1" x14ac:dyDescent="0.2">
      <c r="A12042" s="3"/>
    </row>
    <row r="12043" spans="1:1" x14ac:dyDescent="0.2">
      <c r="A12043" s="3"/>
    </row>
    <row r="12044" spans="1:1" x14ac:dyDescent="0.2">
      <c r="A12044" s="3"/>
    </row>
    <row r="12045" spans="1:1" x14ac:dyDescent="0.2">
      <c r="A12045" s="3"/>
    </row>
    <row r="12046" spans="1:1" x14ac:dyDescent="0.2">
      <c r="A12046" s="3"/>
    </row>
    <row r="12047" spans="1:1" x14ac:dyDescent="0.2">
      <c r="A12047" s="3"/>
    </row>
    <row r="12048" spans="1:1" x14ac:dyDescent="0.2">
      <c r="A12048" s="3"/>
    </row>
    <row r="12049" spans="1:1" x14ac:dyDescent="0.2">
      <c r="A12049" s="3"/>
    </row>
    <row r="12050" spans="1:1" x14ac:dyDescent="0.2">
      <c r="A12050" s="3"/>
    </row>
    <row r="12051" spans="1:1" x14ac:dyDescent="0.2">
      <c r="A12051" s="3"/>
    </row>
    <row r="12052" spans="1:1" x14ac:dyDescent="0.2">
      <c r="A12052" s="3"/>
    </row>
    <row r="12053" spans="1:1" x14ac:dyDescent="0.2">
      <c r="A12053" s="3"/>
    </row>
    <row r="12054" spans="1:1" x14ac:dyDescent="0.2">
      <c r="A12054" s="3"/>
    </row>
    <row r="12055" spans="1:1" x14ac:dyDescent="0.2">
      <c r="A12055" s="3"/>
    </row>
    <row r="12056" spans="1:1" x14ac:dyDescent="0.2">
      <c r="A12056" s="3"/>
    </row>
    <row r="12057" spans="1:1" x14ac:dyDescent="0.2">
      <c r="A12057" s="3"/>
    </row>
    <row r="12058" spans="1:1" x14ac:dyDescent="0.2">
      <c r="A12058" s="3"/>
    </row>
    <row r="12059" spans="1:1" x14ac:dyDescent="0.2">
      <c r="A12059" s="3"/>
    </row>
    <row r="12060" spans="1:1" x14ac:dyDescent="0.2">
      <c r="A12060" s="3"/>
    </row>
    <row r="12061" spans="1:1" x14ac:dyDescent="0.2">
      <c r="A12061" s="3"/>
    </row>
    <row r="12062" spans="1:1" x14ac:dyDescent="0.2">
      <c r="A12062" s="3"/>
    </row>
    <row r="12063" spans="1:1" x14ac:dyDescent="0.2">
      <c r="A12063" s="3"/>
    </row>
    <row r="12064" spans="1:1" x14ac:dyDescent="0.2">
      <c r="A12064" s="3"/>
    </row>
    <row r="12065" spans="1:1" x14ac:dyDescent="0.2">
      <c r="A12065" s="3"/>
    </row>
    <row r="12066" spans="1:1" x14ac:dyDescent="0.2">
      <c r="A12066" s="3"/>
    </row>
    <row r="12067" spans="1:1" x14ac:dyDescent="0.2">
      <c r="A12067" s="3"/>
    </row>
    <row r="12068" spans="1:1" x14ac:dyDescent="0.2">
      <c r="A12068" s="3"/>
    </row>
    <row r="12069" spans="1:1" x14ac:dyDescent="0.2">
      <c r="A12069" s="3"/>
    </row>
    <row r="12070" spans="1:1" x14ac:dyDescent="0.2">
      <c r="A12070" s="3"/>
    </row>
    <row r="12071" spans="1:1" x14ac:dyDescent="0.2">
      <c r="A12071" s="3"/>
    </row>
    <row r="12072" spans="1:1" x14ac:dyDescent="0.2">
      <c r="A12072" s="3"/>
    </row>
    <row r="12073" spans="1:1" x14ac:dyDescent="0.2">
      <c r="A12073" s="3"/>
    </row>
    <row r="12074" spans="1:1" x14ac:dyDescent="0.2">
      <c r="A12074" s="3"/>
    </row>
    <row r="12075" spans="1:1" x14ac:dyDescent="0.2">
      <c r="A12075" s="3"/>
    </row>
    <row r="12076" spans="1:1" x14ac:dyDescent="0.2">
      <c r="A12076" s="3"/>
    </row>
    <row r="12077" spans="1:1" x14ac:dyDescent="0.2">
      <c r="A12077" s="3"/>
    </row>
    <row r="12078" spans="1:1" x14ac:dyDescent="0.2">
      <c r="A12078" s="3"/>
    </row>
    <row r="12079" spans="1:1" x14ac:dyDescent="0.2">
      <c r="A12079" s="3"/>
    </row>
    <row r="12080" spans="1:1" x14ac:dyDescent="0.2">
      <c r="A12080" s="3"/>
    </row>
    <row r="12081" spans="1:1" x14ac:dyDescent="0.2">
      <c r="A12081" s="3"/>
    </row>
    <row r="12082" spans="1:1" x14ac:dyDescent="0.2">
      <c r="A12082" s="3"/>
    </row>
    <row r="12083" spans="1:1" x14ac:dyDescent="0.2">
      <c r="A12083" s="3"/>
    </row>
    <row r="12084" spans="1:1" x14ac:dyDescent="0.2">
      <c r="A12084" s="3"/>
    </row>
    <row r="12085" spans="1:1" x14ac:dyDescent="0.2">
      <c r="A12085" s="3"/>
    </row>
    <row r="12086" spans="1:1" x14ac:dyDescent="0.2">
      <c r="A12086" s="3"/>
    </row>
    <row r="12087" spans="1:1" x14ac:dyDescent="0.2">
      <c r="A12087" s="3"/>
    </row>
    <row r="12088" spans="1:1" x14ac:dyDescent="0.2">
      <c r="A12088" s="3"/>
    </row>
    <row r="12089" spans="1:1" x14ac:dyDescent="0.2">
      <c r="A12089" s="3"/>
    </row>
    <row r="12090" spans="1:1" x14ac:dyDescent="0.2">
      <c r="A12090" s="3"/>
    </row>
    <row r="12091" spans="1:1" x14ac:dyDescent="0.2">
      <c r="A12091" s="3"/>
    </row>
    <row r="12092" spans="1:1" x14ac:dyDescent="0.2">
      <c r="A12092" s="3"/>
    </row>
    <row r="12093" spans="1:1" x14ac:dyDescent="0.2">
      <c r="A12093" s="3"/>
    </row>
    <row r="12094" spans="1:1" x14ac:dyDescent="0.2">
      <c r="A12094" s="3"/>
    </row>
    <row r="12095" spans="1:1" x14ac:dyDescent="0.2">
      <c r="A12095" s="3"/>
    </row>
    <row r="12096" spans="1:1" x14ac:dyDescent="0.2">
      <c r="A12096" s="3"/>
    </row>
    <row r="12097" spans="1:1" x14ac:dyDescent="0.2">
      <c r="A12097" s="3"/>
    </row>
    <row r="12098" spans="1:1" x14ac:dyDescent="0.2">
      <c r="A12098" s="3"/>
    </row>
    <row r="12099" spans="1:1" x14ac:dyDescent="0.2">
      <c r="A12099" s="3"/>
    </row>
    <row r="12100" spans="1:1" x14ac:dyDescent="0.2">
      <c r="A12100" s="3"/>
    </row>
    <row r="12101" spans="1:1" x14ac:dyDescent="0.2">
      <c r="A12101" s="3"/>
    </row>
    <row r="12102" spans="1:1" x14ac:dyDescent="0.2">
      <c r="A12102" s="3"/>
    </row>
    <row r="12103" spans="1:1" x14ac:dyDescent="0.2">
      <c r="A12103" s="3"/>
    </row>
    <row r="12104" spans="1:1" x14ac:dyDescent="0.2">
      <c r="A12104" s="3"/>
    </row>
    <row r="12105" spans="1:1" x14ac:dyDescent="0.2">
      <c r="A12105" s="3"/>
    </row>
    <row r="12106" spans="1:1" x14ac:dyDescent="0.2">
      <c r="A12106" s="3"/>
    </row>
    <row r="12107" spans="1:1" x14ac:dyDescent="0.2">
      <c r="A12107" s="3"/>
    </row>
    <row r="12108" spans="1:1" x14ac:dyDescent="0.2">
      <c r="A12108" s="3"/>
    </row>
    <row r="12109" spans="1:1" x14ac:dyDescent="0.2">
      <c r="A12109" s="3"/>
    </row>
    <row r="12110" spans="1:1" x14ac:dyDescent="0.2">
      <c r="A12110" s="3"/>
    </row>
    <row r="12111" spans="1:1" x14ac:dyDescent="0.2">
      <c r="A12111" s="3"/>
    </row>
    <row r="12112" spans="1:1" x14ac:dyDescent="0.2">
      <c r="A12112" s="3"/>
    </row>
    <row r="12113" spans="1:1" x14ac:dyDescent="0.2">
      <c r="A12113" s="3"/>
    </row>
    <row r="12114" spans="1:1" x14ac:dyDescent="0.2">
      <c r="A12114" s="3"/>
    </row>
    <row r="12115" spans="1:1" x14ac:dyDescent="0.2">
      <c r="A12115" s="3"/>
    </row>
    <row r="12116" spans="1:1" x14ac:dyDescent="0.2">
      <c r="A12116" s="3"/>
    </row>
    <row r="12117" spans="1:1" x14ac:dyDescent="0.2">
      <c r="A12117" s="3"/>
    </row>
    <row r="12118" spans="1:1" x14ac:dyDescent="0.2">
      <c r="A12118" s="3"/>
    </row>
    <row r="12119" spans="1:1" x14ac:dyDescent="0.2">
      <c r="A12119" s="3"/>
    </row>
    <row r="12120" spans="1:1" x14ac:dyDescent="0.2">
      <c r="A12120" s="3"/>
    </row>
    <row r="12121" spans="1:1" x14ac:dyDescent="0.2">
      <c r="A12121" s="3"/>
    </row>
    <row r="12122" spans="1:1" x14ac:dyDescent="0.2">
      <c r="A12122" s="3"/>
    </row>
    <row r="12123" spans="1:1" x14ac:dyDescent="0.2">
      <c r="A12123" s="3"/>
    </row>
    <row r="12124" spans="1:1" x14ac:dyDescent="0.2">
      <c r="A12124" s="3"/>
    </row>
    <row r="12125" spans="1:1" x14ac:dyDescent="0.2">
      <c r="A12125" s="3"/>
    </row>
    <row r="12126" spans="1:1" x14ac:dyDescent="0.2">
      <c r="A12126" s="3"/>
    </row>
    <row r="12127" spans="1:1" x14ac:dyDescent="0.2">
      <c r="A12127" s="3"/>
    </row>
    <row r="12128" spans="1:1" x14ac:dyDescent="0.2">
      <c r="A12128" s="3"/>
    </row>
    <row r="12129" spans="1:1" x14ac:dyDescent="0.2">
      <c r="A12129" s="3"/>
    </row>
    <row r="12130" spans="1:1" x14ac:dyDescent="0.2">
      <c r="A12130" s="3"/>
    </row>
    <row r="12131" spans="1:1" x14ac:dyDescent="0.2">
      <c r="A12131" s="3"/>
    </row>
    <row r="12132" spans="1:1" x14ac:dyDescent="0.2">
      <c r="A12132" s="3"/>
    </row>
    <row r="12133" spans="1:1" x14ac:dyDescent="0.2">
      <c r="A12133" s="3"/>
    </row>
    <row r="12134" spans="1:1" x14ac:dyDescent="0.2">
      <c r="A12134" s="3"/>
    </row>
    <row r="12135" spans="1:1" x14ac:dyDescent="0.2">
      <c r="A12135" s="3"/>
    </row>
    <row r="12136" spans="1:1" x14ac:dyDescent="0.2">
      <c r="A12136" s="3"/>
    </row>
    <row r="12137" spans="1:1" x14ac:dyDescent="0.2">
      <c r="A12137" s="3"/>
    </row>
    <row r="12138" spans="1:1" x14ac:dyDescent="0.2">
      <c r="A12138" s="3"/>
    </row>
    <row r="12139" spans="1:1" x14ac:dyDescent="0.2">
      <c r="A12139" s="3"/>
    </row>
    <row r="12140" spans="1:1" x14ac:dyDescent="0.2">
      <c r="A12140" s="3"/>
    </row>
    <row r="12141" spans="1:1" x14ac:dyDescent="0.2">
      <c r="A12141" s="3"/>
    </row>
    <row r="12142" spans="1:1" x14ac:dyDescent="0.2">
      <c r="A12142" s="3"/>
    </row>
    <row r="12143" spans="1:1" x14ac:dyDescent="0.2">
      <c r="A12143" s="3"/>
    </row>
    <row r="12144" spans="1:1" x14ac:dyDescent="0.2">
      <c r="A12144" s="3"/>
    </row>
    <row r="12145" spans="1:1" x14ac:dyDescent="0.2">
      <c r="A12145" s="3"/>
    </row>
    <row r="12146" spans="1:1" x14ac:dyDescent="0.2">
      <c r="A12146" s="3"/>
    </row>
    <row r="12147" spans="1:1" x14ac:dyDescent="0.2">
      <c r="A12147" s="3"/>
    </row>
    <row r="12148" spans="1:1" x14ac:dyDescent="0.2">
      <c r="A12148" s="3"/>
    </row>
    <row r="12149" spans="1:1" x14ac:dyDescent="0.2">
      <c r="A12149" s="3"/>
    </row>
    <row r="12150" spans="1:1" x14ac:dyDescent="0.2">
      <c r="A12150" s="3"/>
    </row>
    <row r="12151" spans="1:1" x14ac:dyDescent="0.2">
      <c r="A12151" s="3"/>
    </row>
    <row r="12152" spans="1:1" x14ac:dyDescent="0.2">
      <c r="A12152" s="3"/>
    </row>
    <row r="12153" spans="1:1" x14ac:dyDescent="0.2">
      <c r="A12153" s="3"/>
    </row>
    <row r="12154" spans="1:1" x14ac:dyDescent="0.2">
      <c r="A12154" s="3"/>
    </row>
    <row r="12155" spans="1:1" x14ac:dyDescent="0.2">
      <c r="A12155" s="3"/>
    </row>
    <row r="12156" spans="1:1" x14ac:dyDescent="0.2">
      <c r="A12156" s="3"/>
    </row>
    <row r="12157" spans="1:1" x14ac:dyDescent="0.2">
      <c r="A12157" s="3"/>
    </row>
    <row r="12158" spans="1:1" x14ac:dyDescent="0.2">
      <c r="A12158" s="3"/>
    </row>
    <row r="12159" spans="1:1" x14ac:dyDescent="0.2">
      <c r="A12159" s="3"/>
    </row>
    <row r="12160" spans="1:1" x14ac:dyDescent="0.2">
      <c r="A12160" s="3"/>
    </row>
    <row r="12161" spans="1:1" x14ac:dyDescent="0.2">
      <c r="A12161" s="3"/>
    </row>
    <row r="12162" spans="1:1" x14ac:dyDescent="0.2">
      <c r="A12162" s="3"/>
    </row>
    <row r="12163" spans="1:1" x14ac:dyDescent="0.2">
      <c r="A12163" s="3"/>
    </row>
    <row r="12164" spans="1:1" x14ac:dyDescent="0.2">
      <c r="A12164" s="3"/>
    </row>
    <row r="12165" spans="1:1" x14ac:dyDescent="0.2">
      <c r="A12165" s="3"/>
    </row>
    <row r="12166" spans="1:1" x14ac:dyDescent="0.2">
      <c r="A12166" s="3"/>
    </row>
    <row r="12167" spans="1:1" x14ac:dyDescent="0.2">
      <c r="A12167" s="3"/>
    </row>
    <row r="12168" spans="1:1" x14ac:dyDescent="0.2">
      <c r="A12168" s="3"/>
    </row>
    <row r="12169" spans="1:1" x14ac:dyDescent="0.2">
      <c r="A12169" s="3"/>
    </row>
    <row r="12170" spans="1:1" x14ac:dyDescent="0.2">
      <c r="A12170" s="3"/>
    </row>
    <row r="12171" spans="1:1" x14ac:dyDescent="0.2">
      <c r="A12171" s="3"/>
    </row>
    <row r="12172" spans="1:1" x14ac:dyDescent="0.2">
      <c r="A12172" s="3"/>
    </row>
    <row r="12173" spans="1:1" x14ac:dyDescent="0.2">
      <c r="A12173" s="3"/>
    </row>
    <row r="12174" spans="1:1" x14ac:dyDescent="0.2">
      <c r="A12174" s="3"/>
    </row>
    <row r="12175" spans="1:1" x14ac:dyDescent="0.2">
      <c r="A12175" s="3"/>
    </row>
    <row r="12176" spans="1:1" x14ac:dyDescent="0.2">
      <c r="A12176" s="3"/>
    </row>
    <row r="12177" spans="1:1" x14ac:dyDescent="0.2">
      <c r="A12177" s="3"/>
    </row>
    <row r="12178" spans="1:1" x14ac:dyDescent="0.2">
      <c r="A12178" s="3"/>
    </row>
    <row r="12179" spans="1:1" x14ac:dyDescent="0.2">
      <c r="A12179" s="3"/>
    </row>
    <row r="12180" spans="1:1" x14ac:dyDescent="0.2">
      <c r="A12180" s="3"/>
    </row>
    <row r="12181" spans="1:1" x14ac:dyDescent="0.2">
      <c r="A12181" s="3"/>
    </row>
    <row r="12182" spans="1:1" x14ac:dyDescent="0.2">
      <c r="A12182" s="3"/>
    </row>
    <row r="12183" spans="1:1" x14ac:dyDescent="0.2">
      <c r="A12183" s="3"/>
    </row>
    <row r="12184" spans="1:1" x14ac:dyDescent="0.2">
      <c r="A12184" s="3"/>
    </row>
    <row r="12185" spans="1:1" x14ac:dyDescent="0.2">
      <c r="A12185" s="3"/>
    </row>
    <row r="12186" spans="1:1" x14ac:dyDescent="0.2">
      <c r="A12186" s="3"/>
    </row>
    <row r="12187" spans="1:1" x14ac:dyDescent="0.2">
      <c r="A12187" s="3"/>
    </row>
    <row r="12188" spans="1:1" x14ac:dyDescent="0.2">
      <c r="A12188" s="3"/>
    </row>
    <row r="12189" spans="1:1" x14ac:dyDescent="0.2">
      <c r="A12189" s="3"/>
    </row>
    <row r="12190" spans="1:1" x14ac:dyDescent="0.2">
      <c r="A12190" s="3"/>
    </row>
    <row r="12191" spans="1:1" x14ac:dyDescent="0.2">
      <c r="A12191" s="3"/>
    </row>
    <row r="12192" spans="1:1" x14ac:dyDescent="0.2">
      <c r="A12192" s="3"/>
    </row>
    <row r="12193" spans="1:1" x14ac:dyDescent="0.2">
      <c r="A12193" s="3"/>
    </row>
    <row r="12194" spans="1:1" x14ac:dyDescent="0.2">
      <c r="A12194" s="3"/>
    </row>
    <row r="12195" spans="1:1" x14ac:dyDescent="0.2">
      <c r="A12195" s="3"/>
    </row>
    <row r="12196" spans="1:1" x14ac:dyDescent="0.2">
      <c r="A12196" s="3"/>
    </row>
    <row r="12197" spans="1:1" x14ac:dyDescent="0.2">
      <c r="A12197" s="3"/>
    </row>
    <row r="12198" spans="1:1" x14ac:dyDescent="0.2">
      <c r="A12198" s="3"/>
    </row>
    <row r="12199" spans="1:1" x14ac:dyDescent="0.2">
      <c r="A12199" s="3"/>
    </row>
    <row r="12200" spans="1:1" x14ac:dyDescent="0.2">
      <c r="A12200" s="3"/>
    </row>
    <row r="12201" spans="1:1" x14ac:dyDescent="0.2">
      <c r="A12201" s="3"/>
    </row>
    <row r="12202" spans="1:1" x14ac:dyDescent="0.2">
      <c r="A12202" s="3"/>
    </row>
    <row r="12203" spans="1:1" x14ac:dyDescent="0.2">
      <c r="A12203" s="3"/>
    </row>
    <row r="12204" spans="1:1" x14ac:dyDescent="0.2">
      <c r="A12204" s="3"/>
    </row>
    <row r="12205" spans="1:1" x14ac:dyDescent="0.2">
      <c r="A12205" s="3"/>
    </row>
    <row r="12206" spans="1:1" x14ac:dyDescent="0.2">
      <c r="A12206" s="3"/>
    </row>
    <row r="12207" spans="1:1" x14ac:dyDescent="0.2">
      <c r="A12207" s="3"/>
    </row>
    <row r="12208" spans="1:1" x14ac:dyDescent="0.2">
      <c r="A12208" s="3"/>
    </row>
    <row r="12209" spans="1:1" x14ac:dyDescent="0.2">
      <c r="A12209" s="3"/>
    </row>
    <row r="12210" spans="1:1" x14ac:dyDescent="0.2">
      <c r="A12210" s="3"/>
    </row>
    <row r="12211" spans="1:1" x14ac:dyDescent="0.2">
      <c r="A12211" s="3"/>
    </row>
    <row r="12212" spans="1:1" x14ac:dyDescent="0.2">
      <c r="A12212" s="3"/>
    </row>
    <row r="12213" spans="1:1" x14ac:dyDescent="0.2">
      <c r="A12213" s="3"/>
    </row>
    <row r="12214" spans="1:1" x14ac:dyDescent="0.2">
      <c r="A12214" s="3"/>
    </row>
    <row r="12215" spans="1:1" x14ac:dyDescent="0.2">
      <c r="A12215" s="3"/>
    </row>
    <row r="12216" spans="1:1" x14ac:dyDescent="0.2">
      <c r="A12216" s="3"/>
    </row>
    <row r="12217" spans="1:1" x14ac:dyDescent="0.2">
      <c r="A12217" s="3"/>
    </row>
    <row r="12218" spans="1:1" x14ac:dyDescent="0.2">
      <c r="A12218" s="3"/>
    </row>
    <row r="12219" spans="1:1" x14ac:dyDescent="0.2">
      <c r="A12219" s="3"/>
    </row>
    <row r="12220" spans="1:1" x14ac:dyDescent="0.2">
      <c r="A12220" s="3"/>
    </row>
    <row r="12221" spans="1:1" x14ac:dyDescent="0.2">
      <c r="A12221" s="3"/>
    </row>
    <row r="12222" spans="1:1" x14ac:dyDescent="0.2">
      <c r="A12222" s="3"/>
    </row>
    <row r="12223" spans="1:1" x14ac:dyDescent="0.2">
      <c r="A12223" s="3"/>
    </row>
    <row r="12224" spans="1:1" x14ac:dyDescent="0.2">
      <c r="A12224" s="3"/>
    </row>
    <row r="12225" spans="1:1" x14ac:dyDescent="0.2">
      <c r="A12225" s="3"/>
    </row>
    <row r="12226" spans="1:1" x14ac:dyDescent="0.2">
      <c r="A12226" s="3"/>
    </row>
    <row r="12227" spans="1:1" x14ac:dyDescent="0.2">
      <c r="A12227" s="3"/>
    </row>
    <row r="12228" spans="1:1" x14ac:dyDescent="0.2">
      <c r="A12228" s="3"/>
    </row>
    <row r="12229" spans="1:1" x14ac:dyDescent="0.2">
      <c r="A12229" s="3"/>
    </row>
    <row r="12230" spans="1:1" x14ac:dyDescent="0.2">
      <c r="A12230" s="3"/>
    </row>
    <row r="12231" spans="1:1" x14ac:dyDescent="0.2">
      <c r="A12231" s="3"/>
    </row>
    <row r="12232" spans="1:1" x14ac:dyDescent="0.2">
      <c r="A12232" s="3"/>
    </row>
    <row r="12233" spans="1:1" x14ac:dyDescent="0.2">
      <c r="A12233" s="3"/>
    </row>
    <row r="12234" spans="1:1" x14ac:dyDescent="0.2">
      <c r="A12234" s="3"/>
    </row>
    <row r="12235" spans="1:1" x14ac:dyDescent="0.2">
      <c r="A12235" s="3"/>
    </row>
    <row r="12236" spans="1:1" x14ac:dyDescent="0.2">
      <c r="A12236" s="3"/>
    </row>
    <row r="12237" spans="1:1" x14ac:dyDescent="0.2">
      <c r="A12237" s="3"/>
    </row>
    <row r="12238" spans="1:1" x14ac:dyDescent="0.2">
      <c r="A12238" s="3"/>
    </row>
    <row r="12239" spans="1:1" x14ac:dyDescent="0.2">
      <c r="A12239" s="3"/>
    </row>
    <row r="12240" spans="1:1" x14ac:dyDescent="0.2">
      <c r="A12240" s="3"/>
    </row>
    <row r="12241" spans="1:1" x14ac:dyDescent="0.2">
      <c r="A12241" s="3"/>
    </row>
    <row r="12242" spans="1:1" x14ac:dyDescent="0.2">
      <c r="A12242" s="3"/>
    </row>
    <row r="12243" spans="1:1" x14ac:dyDescent="0.2">
      <c r="A12243" s="3"/>
    </row>
    <row r="12244" spans="1:1" x14ac:dyDescent="0.2">
      <c r="A12244" s="3"/>
    </row>
    <row r="12245" spans="1:1" x14ac:dyDescent="0.2">
      <c r="A12245" s="3"/>
    </row>
    <row r="12246" spans="1:1" x14ac:dyDescent="0.2">
      <c r="A12246" s="3"/>
    </row>
    <row r="12247" spans="1:1" x14ac:dyDescent="0.2">
      <c r="A12247" s="3"/>
    </row>
    <row r="12248" spans="1:1" x14ac:dyDescent="0.2">
      <c r="A12248" s="3"/>
    </row>
    <row r="12249" spans="1:1" x14ac:dyDescent="0.2">
      <c r="A12249" s="3"/>
    </row>
    <row r="12250" spans="1:1" x14ac:dyDescent="0.2">
      <c r="A12250" s="3"/>
    </row>
    <row r="12251" spans="1:1" x14ac:dyDescent="0.2">
      <c r="A12251" s="3"/>
    </row>
    <row r="12252" spans="1:1" x14ac:dyDescent="0.2">
      <c r="A12252" s="3"/>
    </row>
    <row r="12253" spans="1:1" x14ac:dyDescent="0.2">
      <c r="A12253" s="3"/>
    </row>
    <row r="12254" spans="1:1" x14ac:dyDescent="0.2">
      <c r="A12254" s="3"/>
    </row>
    <row r="12255" spans="1:1" x14ac:dyDescent="0.2">
      <c r="A12255" s="3"/>
    </row>
    <row r="12256" spans="1:1" x14ac:dyDescent="0.2">
      <c r="A12256" s="3"/>
    </row>
    <row r="12257" spans="1:1" x14ac:dyDescent="0.2">
      <c r="A12257" s="3"/>
    </row>
    <row r="12258" spans="1:1" x14ac:dyDescent="0.2">
      <c r="A12258" s="3"/>
    </row>
    <row r="12259" spans="1:1" x14ac:dyDescent="0.2">
      <c r="A12259" s="3"/>
    </row>
    <row r="12260" spans="1:1" x14ac:dyDescent="0.2">
      <c r="A12260" s="3"/>
    </row>
    <row r="12261" spans="1:1" x14ac:dyDescent="0.2">
      <c r="A12261" s="3"/>
    </row>
    <row r="12262" spans="1:1" x14ac:dyDescent="0.2">
      <c r="A12262" s="3"/>
    </row>
    <row r="12263" spans="1:1" x14ac:dyDescent="0.2">
      <c r="A12263" s="3"/>
    </row>
    <row r="12264" spans="1:1" x14ac:dyDescent="0.2">
      <c r="A12264" s="3"/>
    </row>
    <row r="12265" spans="1:1" x14ac:dyDescent="0.2">
      <c r="A12265" s="3"/>
    </row>
    <row r="12266" spans="1:1" x14ac:dyDescent="0.2">
      <c r="A12266" s="3"/>
    </row>
    <row r="12267" spans="1:1" x14ac:dyDescent="0.2">
      <c r="A12267" s="3"/>
    </row>
    <row r="12268" spans="1:1" x14ac:dyDescent="0.2">
      <c r="A12268" s="3"/>
    </row>
    <row r="12269" spans="1:1" x14ac:dyDescent="0.2">
      <c r="A12269" s="3"/>
    </row>
    <row r="12270" spans="1:1" x14ac:dyDescent="0.2">
      <c r="A12270" s="3"/>
    </row>
    <row r="12271" spans="1:1" x14ac:dyDescent="0.2">
      <c r="A12271" s="3"/>
    </row>
    <row r="12272" spans="1:1" x14ac:dyDescent="0.2">
      <c r="A12272" s="3"/>
    </row>
    <row r="12273" spans="1:1" x14ac:dyDescent="0.2">
      <c r="A12273" s="3"/>
    </row>
    <row r="12274" spans="1:1" x14ac:dyDescent="0.2">
      <c r="A12274" s="3"/>
    </row>
    <row r="12275" spans="1:1" x14ac:dyDescent="0.2">
      <c r="A12275" s="3"/>
    </row>
    <row r="12276" spans="1:1" x14ac:dyDescent="0.2">
      <c r="A12276" s="3"/>
    </row>
    <row r="12277" spans="1:1" x14ac:dyDescent="0.2">
      <c r="A12277" s="3"/>
    </row>
    <row r="12278" spans="1:1" x14ac:dyDescent="0.2">
      <c r="A12278" s="3"/>
    </row>
    <row r="12279" spans="1:1" x14ac:dyDescent="0.2">
      <c r="A12279" s="3"/>
    </row>
    <row r="12280" spans="1:1" x14ac:dyDescent="0.2">
      <c r="A12280" s="3"/>
    </row>
    <row r="12281" spans="1:1" x14ac:dyDescent="0.2">
      <c r="A12281" s="3"/>
    </row>
    <row r="12282" spans="1:1" x14ac:dyDescent="0.2">
      <c r="A12282" s="3"/>
    </row>
    <row r="12283" spans="1:1" x14ac:dyDescent="0.2">
      <c r="A12283" s="3"/>
    </row>
    <row r="12284" spans="1:1" x14ac:dyDescent="0.2">
      <c r="A12284" s="3"/>
    </row>
    <row r="12285" spans="1:1" x14ac:dyDescent="0.2">
      <c r="A12285" s="3"/>
    </row>
    <row r="12286" spans="1:1" x14ac:dyDescent="0.2">
      <c r="A12286" s="3"/>
    </row>
    <row r="12287" spans="1:1" x14ac:dyDescent="0.2">
      <c r="A12287" s="3"/>
    </row>
    <row r="12288" spans="1:1" x14ac:dyDescent="0.2">
      <c r="A12288" s="3"/>
    </row>
    <row r="12289" spans="1:1" x14ac:dyDescent="0.2">
      <c r="A12289" s="3"/>
    </row>
    <row r="12290" spans="1:1" x14ac:dyDescent="0.2">
      <c r="A12290" s="3"/>
    </row>
    <row r="12291" spans="1:1" x14ac:dyDescent="0.2">
      <c r="A12291" s="3"/>
    </row>
    <row r="12292" spans="1:1" x14ac:dyDescent="0.2">
      <c r="A12292" s="3"/>
    </row>
    <row r="12293" spans="1:1" x14ac:dyDescent="0.2">
      <c r="A12293" s="3"/>
    </row>
    <row r="12294" spans="1:1" x14ac:dyDescent="0.2">
      <c r="A12294" s="3"/>
    </row>
    <row r="12295" spans="1:1" x14ac:dyDescent="0.2">
      <c r="A12295" s="3"/>
    </row>
    <row r="12296" spans="1:1" x14ac:dyDescent="0.2">
      <c r="A12296" s="3"/>
    </row>
    <row r="12297" spans="1:1" x14ac:dyDescent="0.2">
      <c r="A12297" s="3"/>
    </row>
    <row r="12298" spans="1:1" x14ac:dyDescent="0.2">
      <c r="A12298" s="3"/>
    </row>
    <row r="12299" spans="1:1" x14ac:dyDescent="0.2">
      <c r="A12299" s="3"/>
    </row>
    <row r="12300" spans="1:1" x14ac:dyDescent="0.2">
      <c r="A12300" s="3"/>
    </row>
    <row r="12301" spans="1:1" x14ac:dyDescent="0.2">
      <c r="A12301" s="3"/>
    </row>
    <row r="12302" spans="1:1" x14ac:dyDescent="0.2">
      <c r="A12302" s="3"/>
    </row>
    <row r="12303" spans="1:1" x14ac:dyDescent="0.2">
      <c r="A12303" s="3"/>
    </row>
    <row r="12304" spans="1:1" x14ac:dyDescent="0.2">
      <c r="A12304" s="3"/>
    </row>
    <row r="12305" spans="1:1" x14ac:dyDescent="0.2">
      <c r="A12305" s="3"/>
    </row>
    <row r="12306" spans="1:1" x14ac:dyDescent="0.2">
      <c r="A12306" s="3"/>
    </row>
    <row r="12307" spans="1:1" x14ac:dyDescent="0.2">
      <c r="A12307" s="3"/>
    </row>
    <row r="12308" spans="1:1" x14ac:dyDescent="0.2">
      <c r="A12308" s="3"/>
    </row>
    <row r="12309" spans="1:1" x14ac:dyDescent="0.2">
      <c r="A12309" s="3"/>
    </row>
    <row r="12310" spans="1:1" x14ac:dyDescent="0.2">
      <c r="A12310" s="3"/>
    </row>
    <row r="12311" spans="1:1" x14ac:dyDescent="0.2">
      <c r="A12311" s="3"/>
    </row>
    <row r="12312" spans="1:1" x14ac:dyDescent="0.2">
      <c r="A12312" s="3"/>
    </row>
    <row r="12313" spans="1:1" x14ac:dyDescent="0.2">
      <c r="A12313" s="3"/>
    </row>
    <row r="12314" spans="1:1" x14ac:dyDescent="0.2">
      <c r="A12314" s="3"/>
    </row>
    <row r="12315" spans="1:1" x14ac:dyDescent="0.2">
      <c r="A12315" s="3"/>
    </row>
    <row r="12316" spans="1:1" x14ac:dyDescent="0.2">
      <c r="A12316" s="3"/>
    </row>
    <row r="12317" spans="1:1" x14ac:dyDescent="0.2">
      <c r="A12317" s="3"/>
    </row>
    <row r="12318" spans="1:1" x14ac:dyDescent="0.2">
      <c r="A12318" s="3"/>
    </row>
    <row r="12319" spans="1:1" x14ac:dyDescent="0.2">
      <c r="A12319" s="3"/>
    </row>
    <row r="12320" spans="1:1" x14ac:dyDescent="0.2">
      <c r="A12320" s="3"/>
    </row>
    <row r="12321" spans="1:1" x14ac:dyDescent="0.2">
      <c r="A12321" s="3"/>
    </row>
    <row r="12322" spans="1:1" x14ac:dyDescent="0.2">
      <c r="A12322" s="3"/>
    </row>
    <row r="12323" spans="1:1" x14ac:dyDescent="0.2">
      <c r="A12323" s="3"/>
    </row>
    <row r="12324" spans="1:1" x14ac:dyDescent="0.2">
      <c r="A12324" s="3"/>
    </row>
    <row r="12325" spans="1:1" x14ac:dyDescent="0.2">
      <c r="A12325" s="3"/>
    </row>
    <row r="12326" spans="1:1" x14ac:dyDescent="0.2">
      <c r="A12326" s="3"/>
    </row>
    <row r="12327" spans="1:1" x14ac:dyDescent="0.2">
      <c r="A12327" s="3"/>
    </row>
    <row r="12328" spans="1:1" x14ac:dyDescent="0.2">
      <c r="A12328" s="3"/>
    </row>
    <row r="12329" spans="1:1" x14ac:dyDescent="0.2">
      <c r="A12329" s="3"/>
    </row>
    <row r="12330" spans="1:1" x14ac:dyDescent="0.2">
      <c r="A12330" s="3"/>
    </row>
    <row r="12331" spans="1:1" x14ac:dyDescent="0.2">
      <c r="A12331" s="3"/>
    </row>
    <row r="12332" spans="1:1" x14ac:dyDescent="0.2">
      <c r="A12332" s="3"/>
    </row>
    <row r="12333" spans="1:1" x14ac:dyDescent="0.2">
      <c r="A12333" s="3"/>
    </row>
    <row r="12334" spans="1:1" x14ac:dyDescent="0.2">
      <c r="A12334" s="3"/>
    </row>
    <row r="12335" spans="1:1" x14ac:dyDescent="0.2">
      <c r="A12335" s="3"/>
    </row>
    <row r="12336" spans="1:1" x14ac:dyDescent="0.2">
      <c r="A12336" s="3"/>
    </row>
    <row r="12337" spans="1:1" x14ac:dyDescent="0.2">
      <c r="A12337" s="3"/>
    </row>
    <row r="12338" spans="1:1" x14ac:dyDescent="0.2">
      <c r="A12338" s="3"/>
    </row>
    <row r="12339" spans="1:1" x14ac:dyDescent="0.2">
      <c r="A12339" s="3"/>
    </row>
    <row r="12340" spans="1:1" x14ac:dyDescent="0.2">
      <c r="A12340" s="3"/>
    </row>
    <row r="12341" spans="1:1" x14ac:dyDescent="0.2">
      <c r="A12341" s="3"/>
    </row>
    <row r="12342" spans="1:1" x14ac:dyDescent="0.2">
      <c r="A12342" s="3"/>
    </row>
    <row r="12343" spans="1:1" x14ac:dyDescent="0.2">
      <c r="A12343" s="3"/>
    </row>
    <row r="12344" spans="1:1" x14ac:dyDescent="0.2">
      <c r="A12344" s="3"/>
    </row>
    <row r="12345" spans="1:1" x14ac:dyDescent="0.2">
      <c r="A12345" s="3"/>
    </row>
    <row r="12346" spans="1:1" x14ac:dyDescent="0.2">
      <c r="A12346" s="3"/>
    </row>
    <row r="12347" spans="1:1" x14ac:dyDescent="0.2">
      <c r="A12347" s="3"/>
    </row>
    <row r="12348" spans="1:1" x14ac:dyDescent="0.2">
      <c r="A12348" s="3"/>
    </row>
    <row r="12349" spans="1:1" x14ac:dyDescent="0.2">
      <c r="A12349" s="3"/>
    </row>
    <row r="12350" spans="1:1" x14ac:dyDescent="0.2">
      <c r="A12350" s="3"/>
    </row>
    <row r="12351" spans="1:1" x14ac:dyDescent="0.2">
      <c r="A12351" s="3"/>
    </row>
    <row r="12352" spans="1:1" x14ac:dyDescent="0.2">
      <c r="A12352" s="3"/>
    </row>
    <row r="12353" spans="1:1" x14ac:dyDescent="0.2">
      <c r="A12353" s="3"/>
    </row>
    <row r="12354" spans="1:1" x14ac:dyDescent="0.2">
      <c r="A12354" s="3"/>
    </row>
    <row r="12355" spans="1:1" x14ac:dyDescent="0.2">
      <c r="A12355" s="3"/>
    </row>
    <row r="12356" spans="1:1" x14ac:dyDescent="0.2">
      <c r="A12356" s="3"/>
    </row>
    <row r="12357" spans="1:1" x14ac:dyDescent="0.2">
      <c r="A12357" s="3"/>
    </row>
    <row r="12358" spans="1:1" x14ac:dyDescent="0.2">
      <c r="A12358" s="3"/>
    </row>
    <row r="12359" spans="1:1" x14ac:dyDescent="0.2">
      <c r="A12359" s="3"/>
    </row>
    <row r="12360" spans="1:1" x14ac:dyDescent="0.2">
      <c r="A12360" s="3"/>
    </row>
    <row r="12361" spans="1:1" x14ac:dyDescent="0.2">
      <c r="A12361" s="3"/>
    </row>
    <row r="12362" spans="1:1" x14ac:dyDescent="0.2">
      <c r="A12362" s="3"/>
    </row>
    <row r="12363" spans="1:1" x14ac:dyDescent="0.2">
      <c r="A12363" s="3"/>
    </row>
    <row r="12364" spans="1:1" x14ac:dyDescent="0.2">
      <c r="A12364" s="3"/>
    </row>
    <row r="12365" spans="1:1" x14ac:dyDescent="0.2">
      <c r="A12365" s="3"/>
    </row>
    <row r="12366" spans="1:1" x14ac:dyDescent="0.2">
      <c r="A12366" s="3"/>
    </row>
    <row r="12367" spans="1:1" x14ac:dyDescent="0.2">
      <c r="A12367" s="3"/>
    </row>
    <row r="12368" spans="1:1" x14ac:dyDescent="0.2">
      <c r="A12368" s="3"/>
    </row>
    <row r="12369" spans="1:1" x14ac:dyDescent="0.2">
      <c r="A12369" s="3"/>
    </row>
    <row r="12370" spans="1:1" x14ac:dyDescent="0.2">
      <c r="A12370" s="3"/>
    </row>
    <row r="12371" spans="1:1" x14ac:dyDescent="0.2">
      <c r="A12371" s="3"/>
    </row>
    <row r="12372" spans="1:1" x14ac:dyDescent="0.2">
      <c r="A12372" s="3"/>
    </row>
    <row r="12373" spans="1:1" x14ac:dyDescent="0.2">
      <c r="A12373" s="3"/>
    </row>
    <row r="12374" spans="1:1" x14ac:dyDescent="0.2">
      <c r="A12374" s="3"/>
    </row>
    <row r="12375" spans="1:1" x14ac:dyDescent="0.2">
      <c r="A12375" s="3"/>
    </row>
    <row r="12376" spans="1:1" x14ac:dyDescent="0.2">
      <c r="A12376" s="3"/>
    </row>
    <row r="12377" spans="1:1" x14ac:dyDescent="0.2">
      <c r="A12377" s="3"/>
    </row>
    <row r="12378" spans="1:1" x14ac:dyDescent="0.2">
      <c r="A12378" s="3"/>
    </row>
    <row r="12379" spans="1:1" x14ac:dyDescent="0.2">
      <c r="A12379" s="3"/>
    </row>
    <row r="12380" spans="1:1" x14ac:dyDescent="0.2">
      <c r="A12380" s="3"/>
    </row>
    <row r="12381" spans="1:1" x14ac:dyDescent="0.2">
      <c r="A12381" s="3"/>
    </row>
    <row r="12382" spans="1:1" x14ac:dyDescent="0.2">
      <c r="A12382" s="3"/>
    </row>
    <row r="12383" spans="1:1" x14ac:dyDescent="0.2">
      <c r="A12383" s="3"/>
    </row>
    <row r="12384" spans="1:1" x14ac:dyDescent="0.2">
      <c r="A12384" s="3"/>
    </row>
    <row r="12385" spans="1:1" x14ac:dyDescent="0.2">
      <c r="A12385" s="3"/>
    </row>
    <row r="12386" spans="1:1" x14ac:dyDescent="0.2">
      <c r="A12386" s="3"/>
    </row>
    <row r="12387" spans="1:1" x14ac:dyDescent="0.2">
      <c r="A12387" s="3"/>
    </row>
    <row r="12388" spans="1:1" x14ac:dyDescent="0.2">
      <c r="A12388" s="3"/>
    </row>
    <row r="12389" spans="1:1" x14ac:dyDescent="0.2">
      <c r="A12389" s="3"/>
    </row>
    <row r="12390" spans="1:1" x14ac:dyDescent="0.2">
      <c r="A12390" s="3"/>
    </row>
    <row r="12391" spans="1:1" x14ac:dyDescent="0.2">
      <c r="A12391" s="3"/>
    </row>
    <row r="12392" spans="1:1" x14ac:dyDescent="0.2">
      <c r="A12392" s="3"/>
    </row>
    <row r="12393" spans="1:1" x14ac:dyDescent="0.2">
      <c r="A12393" s="3"/>
    </row>
    <row r="12394" spans="1:1" x14ac:dyDescent="0.2">
      <c r="A12394" s="3"/>
    </row>
    <row r="12395" spans="1:1" x14ac:dyDescent="0.2">
      <c r="A12395" s="3"/>
    </row>
    <row r="12396" spans="1:1" x14ac:dyDescent="0.2">
      <c r="A12396" s="3"/>
    </row>
    <row r="12397" spans="1:1" x14ac:dyDescent="0.2">
      <c r="A12397" s="3"/>
    </row>
    <row r="12398" spans="1:1" x14ac:dyDescent="0.2">
      <c r="A12398" s="3"/>
    </row>
    <row r="12399" spans="1:1" x14ac:dyDescent="0.2">
      <c r="A12399" s="3"/>
    </row>
    <row r="12400" spans="1:1" x14ac:dyDescent="0.2">
      <c r="A12400" s="3"/>
    </row>
    <row r="12401" spans="1:1" x14ac:dyDescent="0.2">
      <c r="A12401" s="3"/>
    </row>
    <row r="12402" spans="1:1" x14ac:dyDescent="0.2">
      <c r="A12402" s="3"/>
    </row>
    <row r="12403" spans="1:1" x14ac:dyDescent="0.2">
      <c r="A12403" s="3"/>
    </row>
    <row r="12404" spans="1:1" x14ac:dyDescent="0.2">
      <c r="A12404" s="3"/>
    </row>
    <row r="12405" spans="1:1" x14ac:dyDescent="0.2">
      <c r="A12405" s="3"/>
    </row>
    <row r="12406" spans="1:1" x14ac:dyDescent="0.2">
      <c r="A12406" s="3"/>
    </row>
    <row r="12407" spans="1:1" x14ac:dyDescent="0.2">
      <c r="A12407" s="3"/>
    </row>
    <row r="12408" spans="1:1" x14ac:dyDescent="0.2">
      <c r="A12408" s="3"/>
    </row>
    <row r="12409" spans="1:1" x14ac:dyDescent="0.2">
      <c r="A12409" s="3"/>
    </row>
    <row r="12410" spans="1:1" x14ac:dyDescent="0.2">
      <c r="A12410" s="3"/>
    </row>
    <row r="12411" spans="1:1" x14ac:dyDescent="0.2">
      <c r="A12411" s="3"/>
    </row>
    <row r="12412" spans="1:1" x14ac:dyDescent="0.2">
      <c r="A12412" s="3"/>
    </row>
    <row r="12413" spans="1:1" x14ac:dyDescent="0.2">
      <c r="A12413" s="3"/>
    </row>
    <row r="12414" spans="1:1" x14ac:dyDescent="0.2">
      <c r="A12414" s="3"/>
    </row>
    <row r="12415" spans="1:1" x14ac:dyDescent="0.2">
      <c r="A12415" s="3"/>
    </row>
    <row r="12416" spans="1:1" x14ac:dyDescent="0.2">
      <c r="A12416" s="3"/>
    </row>
    <row r="12417" spans="1:1" x14ac:dyDescent="0.2">
      <c r="A12417" s="3"/>
    </row>
    <row r="12418" spans="1:1" x14ac:dyDescent="0.2">
      <c r="A12418" s="3"/>
    </row>
    <row r="12419" spans="1:1" x14ac:dyDescent="0.2">
      <c r="A12419" s="3"/>
    </row>
    <row r="12420" spans="1:1" x14ac:dyDescent="0.2">
      <c r="A12420" s="3"/>
    </row>
    <row r="12421" spans="1:1" x14ac:dyDescent="0.2">
      <c r="A12421" s="3"/>
    </row>
    <row r="12422" spans="1:1" x14ac:dyDescent="0.2">
      <c r="A12422" s="3"/>
    </row>
    <row r="12423" spans="1:1" x14ac:dyDescent="0.2">
      <c r="A12423" s="3"/>
    </row>
    <row r="12424" spans="1:1" x14ac:dyDescent="0.2">
      <c r="A12424" s="3"/>
    </row>
    <row r="12425" spans="1:1" x14ac:dyDescent="0.2">
      <c r="A12425" s="3"/>
    </row>
    <row r="12426" spans="1:1" x14ac:dyDescent="0.2">
      <c r="A12426" s="3"/>
    </row>
    <row r="12427" spans="1:1" x14ac:dyDescent="0.2">
      <c r="A12427" s="3"/>
    </row>
    <row r="12428" spans="1:1" x14ac:dyDescent="0.2">
      <c r="A12428" s="3"/>
    </row>
    <row r="12429" spans="1:1" x14ac:dyDescent="0.2">
      <c r="A12429" s="3"/>
    </row>
    <row r="12430" spans="1:1" x14ac:dyDescent="0.2">
      <c r="A12430" s="3"/>
    </row>
    <row r="12431" spans="1:1" x14ac:dyDescent="0.2">
      <c r="A12431" s="3"/>
    </row>
    <row r="12432" spans="1:1" x14ac:dyDescent="0.2">
      <c r="A12432" s="3"/>
    </row>
    <row r="12433" spans="1:1" x14ac:dyDescent="0.2">
      <c r="A12433" s="3"/>
    </row>
    <row r="12434" spans="1:1" x14ac:dyDescent="0.2">
      <c r="A12434" s="3"/>
    </row>
    <row r="12435" spans="1:1" x14ac:dyDescent="0.2">
      <c r="A12435" s="3"/>
    </row>
    <row r="12436" spans="1:1" x14ac:dyDescent="0.2">
      <c r="A12436" s="3"/>
    </row>
    <row r="12437" spans="1:1" x14ac:dyDescent="0.2">
      <c r="A12437" s="3"/>
    </row>
    <row r="12438" spans="1:1" x14ac:dyDescent="0.2">
      <c r="A12438" s="3"/>
    </row>
    <row r="12439" spans="1:1" x14ac:dyDescent="0.2">
      <c r="A12439" s="3"/>
    </row>
    <row r="12440" spans="1:1" x14ac:dyDescent="0.2">
      <c r="A12440" s="3"/>
    </row>
    <row r="12441" spans="1:1" x14ac:dyDescent="0.2">
      <c r="A12441" s="3"/>
    </row>
    <row r="12442" spans="1:1" x14ac:dyDescent="0.2">
      <c r="A12442" s="3"/>
    </row>
    <row r="12443" spans="1:1" x14ac:dyDescent="0.2">
      <c r="A12443" s="3"/>
    </row>
    <row r="12444" spans="1:1" x14ac:dyDescent="0.2">
      <c r="A12444" s="3"/>
    </row>
    <row r="12445" spans="1:1" x14ac:dyDescent="0.2">
      <c r="A12445" s="3"/>
    </row>
    <row r="12446" spans="1:1" x14ac:dyDescent="0.2">
      <c r="A12446" s="3"/>
    </row>
    <row r="12447" spans="1:1" x14ac:dyDescent="0.2">
      <c r="A12447" s="3"/>
    </row>
    <row r="12448" spans="1:1" x14ac:dyDescent="0.2">
      <c r="A12448" s="3"/>
    </row>
    <row r="12449" spans="1:1" x14ac:dyDescent="0.2">
      <c r="A12449" s="3"/>
    </row>
    <row r="12450" spans="1:1" x14ac:dyDescent="0.2">
      <c r="A12450" s="3"/>
    </row>
    <row r="12451" spans="1:1" x14ac:dyDescent="0.2">
      <c r="A12451" s="3"/>
    </row>
    <row r="12452" spans="1:1" x14ac:dyDescent="0.2">
      <c r="A12452" s="3"/>
    </row>
    <row r="12453" spans="1:1" x14ac:dyDescent="0.2">
      <c r="A12453" s="3"/>
    </row>
    <row r="12454" spans="1:1" x14ac:dyDescent="0.2">
      <c r="A12454" s="3"/>
    </row>
    <row r="12455" spans="1:1" x14ac:dyDescent="0.2">
      <c r="A12455" s="3"/>
    </row>
    <row r="12456" spans="1:1" x14ac:dyDescent="0.2">
      <c r="A12456" s="3"/>
    </row>
    <row r="12457" spans="1:1" x14ac:dyDescent="0.2">
      <c r="A12457" s="3"/>
    </row>
    <row r="12458" spans="1:1" x14ac:dyDescent="0.2">
      <c r="A12458" s="3"/>
    </row>
    <row r="12459" spans="1:1" x14ac:dyDescent="0.2">
      <c r="A12459" s="3"/>
    </row>
    <row r="12460" spans="1:1" x14ac:dyDescent="0.2">
      <c r="A12460" s="3"/>
    </row>
    <row r="12461" spans="1:1" x14ac:dyDescent="0.2">
      <c r="A12461" s="3"/>
    </row>
    <row r="12462" spans="1:1" x14ac:dyDescent="0.2">
      <c r="A12462" s="3"/>
    </row>
    <row r="12463" spans="1:1" x14ac:dyDescent="0.2">
      <c r="A12463" s="3"/>
    </row>
    <row r="12464" spans="1:1" x14ac:dyDescent="0.2">
      <c r="A12464" s="3"/>
    </row>
    <row r="12465" spans="1:1" x14ac:dyDescent="0.2">
      <c r="A12465" s="3"/>
    </row>
    <row r="12466" spans="1:1" x14ac:dyDescent="0.2">
      <c r="A12466" s="3"/>
    </row>
    <row r="12467" spans="1:1" x14ac:dyDescent="0.2">
      <c r="A12467" s="3"/>
    </row>
    <row r="12468" spans="1:1" x14ac:dyDescent="0.2">
      <c r="A12468" s="3"/>
    </row>
    <row r="12469" spans="1:1" x14ac:dyDescent="0.2">
      <c r="A12469" s="3"/>
    </row>
    <row r="12470" spans="1:1" x14ac:dyDescent="0.2">
      <c r="A12470" s="3"/>
    </row>
    <row r="12471" spans="1:1" x14ac:dyDescent="0.2">
      <c r="A12471" s="3"/>
    </row>
    <row r="12472" spans="1:1" x14ac:dyDescent="0.2">
      <c r="A12472" s="3"/>
    </row>
    <row r="12473" spans="1:1" x14ac:dyDescent="0.2">
      <c r="A12473" s="3"/>
    </row>
    <row r="12474" spans="1:1" x14ac:dyDescent="0.2">
      <c r="A12474" s="3"/>
    </row>
    <row r="12475" spans="1:1" x14ac:dyDescent="0.2">
      <c r="A12475" s="3"/>
    </row>
    <row r="12476" spans="1:1" x14ac:dyDescent="0.2">
      <c r="A12476" s="3"/>
    </row>
    <row r="12477" spans="1:1" x14ac:dyDescent="0.2">
      <c r="A12477" s="3"/>
    </row>
    <row r="12478" spans="1:1" x14ac:dyDescent="0.2">
      <c r="A12478" s="3"/>
    </row>
    <row r="12479" spans="1:1" x14ac:dyDescent="0.2">
      <c r="A12479" s="3"/>
    </row>
    <row r="12480" spans="1:1" x14ac:dyDescent="0.2">
      <c r="A12480" s="3"/>
    </row>
    <row r="12481" spans="1:1" x14ac:dyDescent="0.2">
      <c r="A12481" s="3"/>
    </row>
    <row r="12482" spans="1:1" x14ac:dyDescent="0.2">
      <c r="A12482" s="3"/>
    </row>
    <row r="12483" spans="1:1" x14ac:dyDescent="0.2">
      <c r="A12483" s="3"/>
    </row>
    <row r="12484" spans="1:1" x14ac:dyDescent="0.2">
      <c r="A12484" s="3"/>
    </row>
    <row r="12485" spans="1:1" x14ac:dyDescent="0.2">
      <c r="A12485" s="3"/>
    </row>
    <row r="12486" spans="1:1" x14ac:dyDescent="0.2">
      <c r="A12486" s="3"/>
    </row>
    <row r="12487" spans="1:1" x14ac:dyDescent="0.2">
      <c r="A12487" s="3"/>
    </row>
    <row r="12488" spans="1:1" x14ac:dyDescent="0.2">
      <c r="A12488" s="3"/>
    </row>
    <row r="12489" spans="1:1" x14ac:dyDescent="0.2">
      <c r="A12489" s="3"/>
    </row>
    <row r="12490" spans="1:1" x14ac:dyDescent="0.2">
      <c r="A12490" s="3"/>
    </row>
    <row r="12491" spans="1:1" x14ac:dyDescent="0.2">
      <c r="A12491" s="3"/>
    </row>
    <row r="12492" spans="1:1" x14ac:dyDescent="0.2">
      <c r="A12492" s="3"/>
    </row>
    <row r="12493" spans="1:1" x14ac:dyDescent="0.2">
      <c r="A12493" s="3"/>
    </row>
    <row r="12494" spans="1:1" x14ac:dyDescent="0.2">
      <c r="A12494" s="3"/>
    </row>
    <row r="12495" spans="1:1" x14ac:dyDescent="0.2">
      <c r="A12495" s="3"/>
    </row>
    <row r="12496" spans="1:1" x14ac:dyDescent="0.2">
      <c r="A12496" s="3"/>
    </row>
    <row r="12497" spans="1:1" x14ac:dyDescent="0.2">
      <c r="A12497" s="3"/>
    </row>
    <row r="12498" spans="1:1" x14ac:dyDescent="0.2">
      <c r="A12498" s="3"/>
    </row>
    <row r="12499" spans="1:1" x14ac:dyDescent="0.2">
      <c r="A12499" s="3"/>
    </row>
    <row r="12500" spans="1:1" x14ac:dyDescent="0.2">
      <c r="A12500" s="3"/>
    </row>
    <row r="12501" spans="1:1" x14ac:dyDescent="0.2">
      <c r="A12501" s="3"/>
    </row>
    <row r="12502" spans="1:1" x14ac:dyDescent="0.2">
      <c r="A12502" s="3"/>
    </row>
    <row r="12503" spans="1:1" x14ac:dyDescent="0.2">
      <c r="A12503" s="3"/>
    </row>
    <row r="12504" spans="1:1" x14ac:dyDescent="0.2">
      <c r="A12504" s="3"/>
    </row>
    <row r="12505" spans="1:1" x14ac:dyDescent="0.2">
      <c r="A12505" s="3"/>
    </row>
    <row r="12506" spans="1:1" x14ac:dyDescent="0.2">
      <c r="A12506" s="3"/>
    </row>
    <row r="12507" spans="1:1" x14ac:dyDescent="0.2">
      <c r="A12507" s="3"/>
    </row>
    <row r="12508" spans="1:1" x14ac:dyDescent="0.2">
      <c r="A12508" s="3"/>
    </row>
    <row r="12509" spans="1:1" x14ac:dyDescent="0.2">
      <c r="A12509" s="3"/>
    </row>
    <row r="12510" spans="1:1" x14ac:dyDescent="0.2">
      <c r="A12510" s="3"/>
    </row>
    <row r="12511" spans="1:1" x14ac:dyDescent="0.2">
      <c r="A12511" s="3"/>
    </row>
    <row r="12512" spans="1:1" x14ac:dyDescent="0.2">
      <c r="A12512" s="3"/>
    </row>
    <row r="12513" spans="1:1" x14ac:dyDescent="0.2">
      <c r="A12513" s="3"/>
    </row>
    <row r="12514" spans="1:1" x14ac:dyDescent="0.2">
      <c r="A12514" s="3"/>
    </row>
    <row r="12515" spans="1:1" x14ac:dyDescent="0.2">
      <c r="A12515" s="3"/>
    </row>
    <row r="12516" spans="1:1" x14ac:dyDescent="0.2">
      <c r="A12516" s="3"/>
    </row>
    <row r="12517" spans="1:1" x14ac:dyDescent="0.2">
      <c r="A12517" s="3"/>
    </row>
    <row r="12518" spans="1:1" x14ac:dyDescent="0.2">
      <c r="A12518" s="3"/>
    </row>
    <row r="12519" spans="1:1" x14ac:dyDescent="0.2">
      <c r="A12519" s="3"/>
    </row>
    <row r="12520" spans="1:1" x14ac:dyDescent="0.2">
      <c r="A12520" s="3"/>
    </row>
    <row r="12521" spans="1:1" x14ac:dyDescent="0.2">
      <c r="A12521" s="3"/>
    </row>
    <row r="12522" spans="1:1" x14ac:dyDescent="0.2">
      <c r="A12522" s="3"/>
    </row>
    <row r="12523" spans="1:1" x14ac:dyDescent="0.2">
      <c r="A12523" s="3"/>
    </row>
    <row r="12524" spans="1:1" x14ac:dyDescent="0.2">
      <c r="A12524" s="3"/>
    </row>
    <row r="12525" spans="1:1" x14ac:dyDescent="0.2">
      <c r="A12525" s="3"/>
    </row>
    <row r="12526" spans="1:1" x14ac:dyDescent="0.2">
      <c r="A12526" s="3"/>
    </row>
    <row r="12527" spans="1:1" x14ac:dyDescent="0.2">
      <c r="A12527" s="3"/>
    </row>
    <row r="12528" spans="1:1" x14ac:dyDescent="0.2">
      <c r="A12528" s="3"/>
    </row>
    <row r="12529" spans="1:1" x14ac:dyDescent="0.2">
      <c r="A12529" s="3"/>
    </row>
    <row r="12530" spans="1:1" x14ac:dyDescent="0.2">
      <c r="A12530" s="3"/>
    </row>
    <row r="12531" spans="1:1" x14ac:dyDescent="0.2">
      <c r="A12531" s="3"/>
    </row>
    <row r="12532" spans="1:1" x14ac:dyDescent="0.2">
      <c r="A12532" s="3"/>
    </row>
    <row r="12533" spans="1:1" x14ac:dyDescent="0.2">
      <c r="A12533" s="3"/>
    </row>
    <row r="12534" spans="1:1" x14ac:dyDescent="0.2">
      <c r="A12534" s="3"/>
    </row>
    <row r="12535" spans="1:1" x14ac:dyDescent="0.2">
      <c r="A12535" s="3"/>
    </row>
    <row r="12536" spans="1:1" x14ac:dyDescent="0.2">
      <c r="A12536" s="3"/>
    </row>
    <row r="12537" spans="1:1" x14ac:dyDescent="0.2">
      <c r="A12537" s="3"/>
    </row>
    <row r="12538" spans="1:1" x14ac:dyDescent="0.2">
      <c r="A12538" s="3"/>
    </row>
    <row r="12539" spans="1:1" x14ac:dyDescent="0.2">
      <c r="A12539" s="3"/>
    </row>
    <row r="12540" spans="1:1" x14ac:dyDescent="0.2">
      <c r="A12540" s="3"/>
    </row>
    <row r="12541" spans="1:1" x14ac:dyDescent="0.2">
      <c r="A12541" s="3"/>
    </row>
    <row r="12542" spans="1:1" x14ac:dyDescent="0.2">
      <c r="A12542" s="3"/>
    </row>
    <row r="12543" spans="1:1" x14ac:dyDescent="0.2">
      <c r="A12543" s="3"/>
    </row>
    <row r="12544" spans="1:1" x14ac:dyDescent="0.2">
      <c r="A12544" s="3"/>
    </row>
    <row r="12545" spans="1:1" x14ac:dyDescent="0.2">
      <c r="A12545" s="3"/>
    </row>
    <row r="12546" spans="1:1" x14ac:dyDescent="0.2">
      <c r="A12546" s="3"/>
    </row>
    <row r="12547" spans="1:1" x14ac:dyDescent="0.2">
      <c r="A12547" s="3"/>
    </row>
    <row r="12548" spans="1:1" x14ac:dyDescent="0.2">
      <c r="A12548" s="3"/>
    </row>
    <row r="12549" spans="1:1" x14ac:dyDescent="0.2">
      <c r="A12549" s="3"/>
    </row>
    <row r="12550" spans="1:1" x14ac:dyDescent="0.2">
      <c r="A12550" s="3"/>
    </row>
    <row r="12551" spans="1:1" x14ac:dyDescent="0.2">
      <c r="A12551" s="3"/>
    </row>
    <row r="12552" spans="1:1" x14ac:dyDescent="0.2">
      <c r="A12552" s="3"/>
    </row>
    <row r="12553" spans="1:1" x14ac:dyDescent="0.2">
      <c r="A12553" s="3"/>
    </row>
    <row r="12554" spans="1:1" x14ac:dyDescent="0.2">
      <c r="A12554" s="3"/>
    </row>
    <row r="12555" spans="1:1" x14ac:dyDescent="0.2">
      <c r="A12555" s="3"/>
    </row>
    <row r="12556" spans="1:1" x14ac:dyDescent="0.2">
      <c r="A12556" s="3"/>
    </row>
    <row r="12557" spans="1:1" x14ac:dyDescent="0.2">
      <c r="A12557" s="3"/>
    </row>
    <row r="12558" spans="1:1" x14ac:dyDescent="0.2">
      <c r="A12558" s="3"/>
    </row>
    <row r="12559" spans="1:1" x14ac:dyDescent="0.2">
      <c r="A12559" s="3"/>
    </row>
    <row r="12560" spans="1:1" x14ac:dyDescent="0.2">
      <c r="A12560" s="3"/>
    </row>
    <row r="12561" spans="1:1" x14ac:dyDescent="0.2">
      <c r="A12561" s="3"/>
    </row>
    <row r="12562" spans="1:1" x14ac:dyDescent="0.2">
      <c r="A12562" s="3"/>
    </row>
    <row r="12563" spans="1:1" x14ac:dyDescent="0.2">
      <c r="A12563" s="3"/>
    </row>
    <row r="12564" spans="1:1" x14ac:dyDescent="0.2">
      <c r="A12564" s="3"/>
    </row>
    <row r="12565" spans="1:1" x14ac:dyDescent="0.2">
      <c r="A12565" s="3"/>
    </row>
    <row r="12566" spans="1:1" x14ac:dyDescent="0.2">
      <c r="A12566" s="3"/>
    </row>
    <row r="12567" spans="1:1" x14ac:dyDescent="0.2">
      <c r="A12567" s="3"/>
    </row>
    <row r="12568" spans="1:1" x14ac:dyDescent="0.2">
      <c r="A12568" s="3"/>
    </row>
    <row r="12569" spans="1:1" x14ac:dyDescent="0.2">
      <c r="A12569" s="3"/>
    </row>
    <row r="12570" spans="1:1" x14ac:dyDescent="0.2">
      <c r="A12570" s="3"/>
    </row>
    <row r="12571" spans="1:1" x14ac:dyDescent="0.2">
      <c r="A12571" s="3"/>
    </row>
    <row r="12572" spans="1:1" x14ac:dyDescent="0.2">
      <c r="A12572" s="3"/>
    </row>
    <row r="12573" spans="1:1" x14ac:dyDescent="0.2">
      <c r="A12573" s="3"/>
    </row>
    <row r="12574" spans="1:1" x14ac:dyDescent="0.2">
      <c r="A12574" s="3"/>
    </row>
    <row r="12575" spans="1:1" x14ac:dyDescent="0.2">
      <c r="A12575" s="3"/>
    </row>
    <row r="12576" spans="1:1" x14ac:dyDescent="0.2">
      <c r="A12576" s="3"/>
    </row>
    <row r="12577" spans="1:1" x14ac:dyDescent="0.2">
      <c r="A12577" s="3"/>
    </row>
    <row r="12578" spans="1:1" x14ac:dyDescent="0.2">
      <c r="A12578" s="3"/>
    </row>
    <row r="12579" spans="1:1" x14ac:dyDescent="0.2">
      <c r="A12579" s="3"/>
    </row>
    <row r="12580" spans="1:1" x14ac:dyDescent="0.2">
      <c r="A12580" s="3"/>
    </row>
    <row r="12581" spans="1:1" x14ac:dyDescent="0.2">
      <c r="A12581" s="3"/>
    </row>
    <row r="12582" spans="1:1" x14ac:dyDescent="0.2">
      <c r="A12582" s="3"/>
    </row>
    <row r="12583" spans="1:1" x14ac:dyDescent="0.2">
      <c r="A12583" s="3"/>
    </row>
    <row r="12584" spans="1:1" x14ac:dyDescent="0.2">
      <c r="A12584" s="3"/>
    </row>
    <row r="12585" spans="1:1" x14ac:dyDescent="0.2">
      <c r="A12585" s="3"/>
    </row>
    <row r="12586" spans="1:1" x14ac:dyDescent="0.2">
      <c r="A12586" s="3"/>
    </row>
    <row r="12587" spans="1:1" x14ac:dyDescent="0.2">
      <c r="A12587" s="3"/>
    </row>
    <row r="12588" spans="1:1" x14ac:dyDescent="0.2">
      <c r="A12588" s="3"/>
    </row>
    <row r="12589" spans="1:1" x14ac:dyDescent="0.2">
      <c r="A12589" s="3"/>
    </row>
    <row r="12590" spans="1:1" x14ac:dyDescent="0.2">
      <c r="A12590" s="3"/>
    </row>
    <row r="12591" spans="1:1" x14ac:dyDescent="0.2">
      <c r="A12591" s="3"/>
    </row>
    <row r="12592" spans="1:1" x14ac:dyDescent="0.2">
      <c r="A12592" s="3"/>
    </row>
    <row r="12593" spans="1:1" x14ac:dyDescent="0.2">
      <c r="A12593" s="3"/>
    </row>
    <row r="12594" spans="1:1" x14ac:dyDescent="0.2">
      <c r="A12594" s="3"/>
    </row>
    <row r="12595" spans="1:1" x14ac:dyDescent="0.2">
      <c r="A12595" s="3"/>
    </row>
    <row r="12596" spans="1:1" x14ac:dyDescent="0.2">
      <c r="A12596" s="3"/>
    </row>
    <row r="12597" spans="1:1" x14ac:dyDescent="0.2">
      <c r="A12597" s="3"/>
    </row>
    <row r="12598" spans="1:1" x14ac:dyDescent="0.2">
      <c r="A12598" s="3"/>
    </row>
    <row r="12599" spans="1:1" x14ac:dyDescent="0.2">
      <c r="A12599" s="3"/>
    </row>
    <row r="12600" spans="1:1" x14ac:dyDescent="0.2">
      <c r="A12600" s="3"/>
    </row>
    <row r="12601" spans="1:1" x14ac:dyDescent="0.2">
      <c r="A12601" s="3"/>
    </row>
    <row r="12602" spans="1:1" x14ac:dyDescent="0.2">
      <c r="A12602" s="3"/>
    </row>
    <row r="12603" spans="1:1" x14ac:dyDescent="0.2">
      <c r="A12603" s="3"/>
    </row>
    <row r="12604" spans="1:1" x14ac:dyDescent="0.2">
      <c r="A12604" s="3"/>
    </row>
    <row r="12605" spans="1:1" x14ac:dyDescent="0.2">
      <c r="A12605" s="3"/>
    </row>
    <row r="12606" spans="1:1" x14ac:dyDescent="0.2">
      <c r="A12606" s="3"/>
    </row>
    <row r="12607" spans="1:1" x14ac:dyDescent="0.2">
      <c r="A12607" s="3"/>
    </row>
    <row r="12608" spans="1:1" x14ac:dyDescent="0.2">
      <c r="A12608" s="3"/>
    </row>
    <row r="12609" spans="1:1" x14ac:dyDescent="0.2">
      <c r="A12609" s="3"/>
    </row>
    <row r="12610" spans="1:1" x14ac:dyDescent="0.2">
      <c r="A12610" s="3"/>
    </row>
    <row r="12611" spans="1:1" x14ac:dyDescent="0.2">
      <c r="A12611" s="3"/>
    </row>
    <row r="12612" spans="1:1" x14ac:dyDescent="0.2">
      <c r="A12612" s="3"/>
    </row>
    <row r="12613" spans="1:1" x14ac:dyDescent="0.2">
      <c r="A12613" s="3"/>
    </row>
    <row r="12614" spans="1:1" x14ac:dyDescent="0.2">
      <c r="A12614" s="3"/>
    </row>
    <row r="12615" spans="1:1" x14ac:dyDescent="0.2">
      <c r="A12615" s="3"/>
    </row>
    <row r="12616" spans="1:1" x14ac:dyDescent="0.2">
      <c r="A12616" s="3"/>
    </row>
    <row r="12617" spans="1:1" x14ac:dyDescent="0.2">
      <c r="A12617" s="3"/>
    </row>
    <row r="12618" spans="1:1" x14ac:dyDescent="0.2">
      <c r="A12618" s="3"/>
    </row>
    <row r="12619" spans="1:1" x14ac:dyDescent="0.2">
      <c r="A12619" s="3"/>
    </row>
    <row r="12620" spans="1:1" x14ac:dyDescent="0.2">
      <c r="A12620" s="3"/>
    </row>
    <row r="12621" spans="1:1" x14ac:dyDescent="0.2">
      <c r="A12621" s="3"/>
    </row>
    <row r="12622" spans="1:1" x14ac:dyDescent="0.2">
      <c r="A12622" s="3"/>
    </row>
    <row r="12623" spans="1:1" x14ac:dyDescent="0.2">
      <c r="A12623" s="3"/>
    </row>
    <row r="12624" spans="1:1" x14ac:dyDescent="0.2">
      <c r="A12624" s="3"/>
    </row>
    <row r="12625" spans="1:1" x14ac:dyDescent="0.2">
      <c r="A12625" s="3"/>
    </row>
    <row r="12626" spans="1:1" x14ac:dyDescent="0.2">
      <c r="A12626" s="3"/>
    </row>
    <row r="12627" spans="1:1" x14ac:dyDescent="0.2">
      <c r="A12627" s="3"/>
    </row>
    <row r="12628" spans="1:1" x14ac:dyDescent="0.2">
      <c r="A12628" s="3"/>
    </row>
    <row r="12629" spans="1:1" x14ac:dyDescent="0.2">
      <c r="A12629" s="3"/>
    </row>
    <row r="12630" spans="1:1" x14ac:dyDescent="0.2">
      <c r="A12630" s="3"/>
    </row>
    <row r="12631" spans="1:1" x14ac:dyDescent="0.2">
      <c r="A12631" s="3"/>
    </row>
    <row r="12632" spans="1:1" x14ac:dyDescent="0.2">
      <c r="A12632" s="3"/>
    </row>
    <row r="12633" spans="1:1" x14ac:dyDescent="0.2">
      <c r="A12633" s="3"/>
    </row>
    <row r="12634" spans="1:1" x14ac:dyDescent="0.2">
      <c r="A12634" s="3"/>
    </row>
    <row r="12635" spans="1:1" x14ac:dyDescent="0.2">
      <c r="A12635" s="3"/>
    </row>
    <row r="12636" spans="1:1" x14ac:dyDescent="0.2">
      <c r="A12636" s="3"/>
    </row>
    <row r="12637" spans="1:1" x14ac:dyDescent="0.2">
      <c r="A12637" s="3"/>
    </row>
    <row r="12638" spans="1:1" x14ac:dyDescent="0.2">
      <c r="A12638" s="3"/>
    </row>
    <row r="12639" spans="1:1" x14ac:dyDescent="0.2">
      <c r="A12639" s="3"/>
    </row>
    <row r="12640" spans="1:1" x14ac:dyDescent="0.2">
      <c r="A12640" s="3"/>
    </row>
    <row r="12641" spans="1:1" x14ac:dyDescent="0.2">
      <c r="A12641" s="3"/>
    </row>
    <row r="12642" spans="1:1" x14ac:dyDescent="0.2">
      <c r="A12642" s="3"/>
    </row>
    <row r="12643" spans="1:1" x14ac:dyDescent="0.2">
      <c r="A12643" s="3"/>
    </row>
    <row r="12644" spans="1:1" x14ac:dyDescent="0.2">
      <c r="A12644" s="3"/>
    </row>
    <row r="12645" spans="1:1" x14ac:dyDescent="0.2">
      <c r="A12645" s="3"/>
    </row>
    <row r="12646" spans="1:1" x14ac:dyDescent="0.2">
      <c r="A12646" s="3"/>
    </row>
    <row r="12647" spans="1:1" x14ac:dyDescent="0.2">
      <c r="A12647" s="3"/>
    </row>
    <row r="12648" spans="1:1" x14ac:dyDescent="0.2">
      <c r="A12648" s="3"/>
    </row>
    <row r="12649" spans="1:1" x14ac:dyDescent="0.2">
      <c r="A12649" s="3"/>
    </row>
    <row r="12650" spans="1:1" x14ac:dyDescent="0.2">
      <c r="A12650" s="3"/>
    </row>
    <row r="12651" spans="1:1" x14ac:dyDescent="0.2">
      <c r="A12651" s="3"/>
    </row>
    <row r="12652" spans="1:1" x14ac:dyDescent="0.2">
      <c r="A12652" s="3"/>
    </row>
    <row r="12653" spans="1:1" x14ac:dyDescent="0.2">
      <c r="A12653" s="3"/>
    </row>
    <row r="12654" spans="1:1" x14ac:dyDescent="0.2">
      <c r="A12654" s="3"/>
    </row>
    <row r="12655" spans="1:1" x14ac:dyDescent="0.2">
      <c r="A12655" s="3"/>
    </row>
    <row r="12656" spans="1:1" x14ac:dyDescent="0.2">
      <c r="A12656" s="3"/>
    </row>
    <row r="12657" spans="1:1" x14ac:dyDescent="0.2">
      <c r="A12657" s="3"/>
    </row>
    <row r="12658" spans="1:1" x14ac:dyDescent="0.2">
      <c r="A12658" s="3"/>
    </row>
    <row r="12659" spans="1:1" x14ac:dyDescent="0.2">
      <c r="A12659" s="3"/>
    </row>
    <row r="12660" spans="1:1" x14ac:dyDescent="0.2">
      <c r="A12660" s="3"/>
    </row>
    <row r="12661" spans="1:1" x14ac:dyDescent="0.2">
      <c r="A12661" s="3"/>
    </row>
    <row r="12662" spans="1:1" x14ac:dyDescent="0.2">
      <c r="A12662" s="3"/>
    </row>
    <row r="12663" spans="1:1" x14ac:dyDescent="0.2">
      <c r="A12663" s="3"/>
    </row>
    <row r="12664" spans="1:1" x14ac:dyDescent="0.2">
      <c r="A12664" s="3"/>
    </row>
    <row r="12665" spans="1:1" x14ac:dyDescent="0.2">
      <c r="A12665" s="3"/>
    </row>
    <row r="12666" spans="1:1" x14ac:dyDescent="0.2">
      <c r="A12666" s="3"/>
    </row>
    <row r="12667" spans="1:1" x14ac:dyDescent="0.2">
      <c r="A12667" s="3"/>
    </row>
    <row r="12668" spans="1:1" x14ac:dyDescent="0.2">
      <c r="A12668" s="3"/>
    </row>
    <row r="12669" spans="1:1" x14ac:dyDescent="0.2">
      <c r="A12669" s="3"/>
    </row>
    <row r="12670" spans="1:1" x14ac:dyDescent="0.2">
      <c r="A12670" s="3"/>
    </row>
    <row r="12671" spans="1:1" x14ac:dyDescent="0.2">
      <c r="A12671" s="3"/>
    </row>
    <row r="12672" spans="1:1" x14ac:dyDescent="0.2">
      <c r="A12672" s="3"/>
    </row>
    <row r="12673" spans="1:1" x14ac:dyDescent="0.2">
      <c r="A12673" s="3"/>
    </row>
    <row r="12674" spans="1:1" x14ac:dyDescent="0.2">
      <c r="A12674" s="3"/>
    </row>
    <row r="12675" spans="1:1" x14ac:dyDescent="0.2">
      <c r="A12675" s="3"/>
    </row>
    <row r="12676" spans="1:1" x14ac:dyDescent="0.2">
      <c r="A12676" s="3"/>
    </row>
    <row r="12677" spans="1:1" x14ac:dyDescent="0.2">
      <c r="A12677" s="3"/>
    </row>
    <row r="12678" spans="1:1" x14ac:dyDescent="0.2">
      <c r="A12678" s="3"/>
    </row>
    <row r="12679" spans="1:1" x14ac:dyDescent="0.2">
      <c r="A12679" s="3"/>
    </row>
    <row r="12680" spans="1:1" x14ac:dyDescent="0.2">
      <c r="A12680" s="3"/>
    </row>
    <row r="12681" spans="1:1" x14ac:dyDescent="0.2">
      <c r="A12681" s="3"/>
    </row>
    <row r="12682" spans="1:1" x14ac:dyDescent="0.2">
      <c r="A12682" s="3"/>
    </row>
    <row r="12683" spans="1:1" x14ac:dyDescent="0.2">
      <c r="A12683" s="3"/>
    </row>
    <row r="12684" spans="1:1" x14ac:dyDescent="0.2">
      <c r="A12684" s="3"/>
    </row>
    <row r="12685" spans="1:1" x14ac:dyDescent="0.2">
      <c r="A12685" s="3"/>
    </row>
    <row r="12686" spans="1:1" x14ac:dyDescent="0.2">
      <c r="A12686" s="3"/>
    </row>
    <row r="12687" spans="1:1" x14ac:dyDescent="0.2">
      <c r="A12687" s="3"/>
    </row>
    <row r="12688" spans="1:1" x14ac:dyDescent="0.2">
      <c r="A12688" s="3"/>
    </row>
    <row r="12689" spans="1:1" x14ac:dyDescent="0.2">
      <c r="A12689" s="3"/>
    </row>
    <row r="12690" spans="1:1" x14ac:dyDescent="0.2">
      <c r="A12690" s="3"/>
    </row>
    <row r="12691" spans="1:1" x14ac:dyDescent="0.2">
      <c r="A12691" s="3"/>
    </row>
    <row r="12692" spans="1:1" x14ac:dyDescent="0.2">
      <c r="A12692" s="3"/>
    </row>
    <row r="12693" spans="1:1" x14ac:dyDescent="0.2">
      <c r="A12693" s="3"/>
    </row>
    <row r="12694" spans="1:1" x14ac:dyDescent="0.2">
      <c r="A12694" s="3"/>
    </row>
    <row r="12695" spans="1:1" x14ac:dyDescent="0.2">
      <c r="A12695" s="3"/>
    </row>
    <row r="12696" spans="1:1" x14ac:dyDescent="0.2">
      <c r="A12696" s="3"/>
    </row>
    <row r="12697" spans="1:1" x14ac:dyDescent="0.2">
      <c r="A12697" s="3"/>
    </row>
    <row r="12698" spans="1:1" x14ac:dyDescent="0.2">
      <c r="A12698" s="3"/>
    </row>
    <row r="12699" spans="1:1" x14ac:dyDescent="0.2">
      <c r="A12699" s="3"/>
    </row>
    <row r="12700" spans="1:1" x14ac:dyDescent="0.2">
      <c r="A12700" s="3"/>
    </row>
    <row r="12701" spans="1:1" x14ac:dyDescent="0.2">
      <c r="A12701" s="3"/>
    </row>
    <row r="12702" spans="1:1" x14ac:dyDescent="0.2">
      <c r="A12702" s="3"/>
    </row>
    <row r="12703" spans="1:1" x14ac:dyDescent="0.2">
      <c r="A12703" s="3"/>
    </row>
    <row r="12704" spans="1:1" x14ac:dyDescent="0.2">
      <c r="A12704" s="3"/>
    </row>
    <row r="12705" spans="1:1" x14ac:dyDescent="0.2">
      <c r="A12705" s="3"/>
    </row>
    <row r="12706" spans="1:1" x14ac:dyDescent="0.2">
      <c r="A12706" s="3"/>
    </row>
    <row r="12707" spans="1:1" x14ac:dyDescent="0.2">
      <c r="A12707" s="3"/>
    </row>
    <row r="12708" spans="1:1" x14ac:dyDescent="0.2">
      <c r="A12708" s="3"/>
    </row>
    <row r="12709" spans="1:1" x14ac:dyDescent="0.2">
      <c r="A12709" s="3"/>
    </row>
    <row r="12710" spans="1:1" x14ac:dyDescent="0.2">
      <c r="A12710" s="3"/>
    </row>
    <row r="12711" spans="1:1" x14ac:dyDescent="0.2">
      <c r="A12711" s="3"/>
    </row>
    <row r="12712" spans="1:1" x14ac:dyDescent="0.2">
      <c r="A12712" s="3"/>
    </row>
    <row r="12713" spans="1:1" x14ac:dyDescent="0.2">
      <c r="A12713" s="3"/>
    </row>
    <row r="12714" spans="1:1" x14ac:dyDescent="0.2">
      <c r="A12714" s="3"/>
    </row>
    <row r="12715" spans="1:1" x14ac:dyDescent="0.2">
      <c r="A12715" s="3"/>
    </row>
    <row r="12716" spans="1:1" x14ac:dyDescent="0.2">
      <c r="A12716" s="3"/>
    </row>
    <row r="12717" spans="1:1" x14ac:dyDescent="0.2">
      <c r="A12717" s="3"/>
    </row>
    <row r="12718" spans="1:1" x14ac:dyDescent="0.2">
      <c r="A12718" s="3"/>
    </row>
    <row r="12719" spans="1:1" x14ac:dyDescent="0.2">
      <c r="A12719" s="3"/>
    </row>
    <row r="12720" spans="1:1" x14ac:dyDescent="0.2">
      <c r="A12720" s="3"/>
    </row>
    <row r="12721" spans="1:1" x14ac:dyDescent="0.2">
      <c r="A12721" s="3"/>
    </row>
    <row r="12722" spans="1:1" x14ac:dyDescent="0.2">
      <c r="A12722" s="3"/>
    </row>
    <row r="12723" spans="1:1" x14ac:dyDescent="0.2">
      <c r="A12723" s="3"/>
    </row>
    <row r="12724" spans="1:1" x14ac:dyDescent="0.2">
      <c r="A12724" s="3"/>
    </row>
    <row r="12725" spans="1:1" x14ac:dyDescent="0.2">
      <c r="A12725" s="3"/>
    </row>
    <row r="12726" spans="1:1" x14ac:dyDescent="0.2">
      <c r="A12726" s="3"/>
    </row>
    <row r="12727" spans="1:1" x14ac:dyDescent="0.2">
      <c r="A12727" s="3"/>
    </row>
    <row r="12728" spans="1:1" x14ac:dyDescent="0.2">
      <c r="A12728" s="3"/>
    </row>
    <row r="12729" spans="1:1" x14ac:dyDescent="0.2">
      <c r="A12729" s="3"/>
    </row>
    <row r="12730" spans="1:1" x14ac:dyDescent="0.2">
      <c r="A12730" s="3"/>
    </row>
    <row r="12731" spans="1:1" x14ac:dyDescent="0.2">
      <c r="A12731" s="3"/>
    </row>
    <row r="12732" spans="1:1" x14ac:dyDescent="0.2">
      <c r="A12732" s="3"/>
    </row>
    <row r="12733" spans="1:1" x14ac:dyDescent="0.2">
      <c r="A12733" s="3"/>
    </row>
    <row r="12734" spans="1:1" x14ac:dyDescent="0.2">
      <c r="A12734" s="3"/>
    </row>
    <row r="12735" spans="1:1" x14ac:dyDescent="0.2">
      <c r="A12735" s="3"/>
    </row>
    <row r="12736" spans="1:1" x14ac:dyDescent="0.2">
      <c r="A12736" s="3"/>
    </row>
    <row r="12737" spans="1:1" x14ac:dyDescent="0.2">
      <c r="A12737" s="3"/>
    </row>
    <row r="12738" spans="1:1" x14ac:dyDescent="0.2">
      <c r="A12738" s="3"/>
    </row>
    <row r="12739" spans="1:1" x14ac:dyDescent="0.2">
      <c r="A12739" s="3"/>
    </row>
    <row r="12740" spans="1:1" x14ac:dyDescent="0.2">
      <c r="A12740" s="3"/>
    </row>
    <row r="12741" spans="1:1" x14ac:dyDescent="0.2">
      <c r="A12741" s="3"/>
    </row>
    <row r="12742" spans="1:1" x14ac:dyDescent="0.2">
      <c r="A12742" s="3"/>
    </row>
    <row r="12743" spans="1:1" x14ac:dyDescent="0.2">
      <c r="A12743" s="3"/>
    </row>
    <row r="12744" spans="1:1" x14ac:dyDescent="0.2">
      <c r="A12744" s="3"/>
    </row>
    <row r="12745" spans="1:1" x14ac:dyDescent="0.2">
      <c r="A12745" s="3"/>
    </row>
    <row r="12746" spans="1:1" x14ac:dyDescent="0.2">
      <c r="A12746" s="3"/>
    </row>
    <row r="12747" spans="1:1" x14ac:dyDescent="0.2">
      <c r="A12747" s="3"/>
    </row>
    <row r="12748" spans="1:1" x14ac:dyDescent="0.2">
      <c r="A12748" s="3"/>
    </row>
    <row r="12749" spans="1:1" x14ac:dyDescent="0.2">
      <c r="A12749" s="3"/>
    </row>
    <row r="12750" spans="1:1" x14ac:dyDescent="0.2">
      <c r="A12750" s="3"/>
    </row>
    <row r="12751" spans="1:1" x14ac:dyDescent="0.2">
      <c r="A12751" s="3"/>
    </row>
    <row r="12752" spans="1:1" x14ac:dyDescent="0.2">
      <c r="A12752" s="3"/>
    </row>
    <row r="12753" spans="1:1" x14ac:dyDescent="0.2">
      <c r="A12753" s="3"/>
    </row>
    <row r="12754" spans="1:1" x14ac:dyDescent="0.2">
      <c r="A12754" s="3"/>
    </row>
    <row r="12755" spans="1:1" x14ac:dyDescent="0.2">
      <c r="A12755" s="3"/>
    </row>
    <row r="12756" spans="1:1" x14ac:dyDescent="0.2">
      <c r="A12756" s="3"/>
    </row>
    <row r="12757" spans="1:1" x14ac:dyDescent="0.2">
      <c r="A12757" s="3"/>
    </row>
    <row r="12758" spans="1:1" x14ac:dyDescent="0.2">
      <c r="A12758" s="3"/>
    </row>
    <row r="12759" spans="1:1" x14ac:dyDescent="0.2">
      <c r="A12759" s="3"/>
    </row>
    <row r="12760" spans="1:1" x14ac:dyDescent="0.2">
      <c r="A12760" s="3"/>
    </row>
    <row r="12761" spans="1:1" x14ac:dyDescent="0.2">
      <c r="A12761" s="3"/>
    </row>
    <row r="12762" spans="1:1" x14ac:dyDescent="0.2">
      <c r="A12762" s="3"/>
    </row>
    <row r="12763" spans="1:1" x14ac:dyDescent="0.2">
      <c r="A12763" s="3"/>
    </row>
    <row r="12764" spans="1:1" x14ac:dyDescent="0.2">
      <c r="A12764" s="3"/>
    </row>
    <row r="12765" spans="1:1" x14ac:dyDescent="0.2">
      <c r="A12765" s="3"/>
    </row>
    <row r="12766" spans="1:1" x14ac:dyDescent="0.2">
      <c r="A12766" s="3"/>
    </row>
    <row r="12767" spans="1:1" x14ac:dyDescent="0.2">
      <c r="A12767" s="3"/>
    </row>
    <row r="12768" spans="1:1" x14ac:dyDescent="0.2">
      <c r="A12768" s="3"/>
    </row>
    <row r="12769" spans="1:1" x14ac:dyDescent="0.2">
      <c r="A12769" s="3"/>
    </row>
    <row r="12770" spans="1:1" x14ac:dyDescent="0.2">
      <c r="A12770" s="3"/>
    </row>
    <row r="12771" spans="1:1" x14ac:dyDescent="0.2">
      <c r="A12771" s="3"/>
    </row>
    <row r="12772" spans="1:1" x14ac:dyDescent="0.2">
      <c r="A12772" s="3"/>
    </row>
    <row r="12773" spans="1:1" x14ac:dyDescent="0.2">
      <c r="A12773" s="3"/>
    </row>
    <row r="12774" spans="1:1" x14ac:dyDescent="0.2">
      <c r="A12774" s="3"/>
    </row>
    <row r="12775" spans="1:1" x14ac:dyDescent="0.2">
      <c r="A12775" s="3"/>
    </row>
    <row r="12776" spans="1:1" x14ac:dyDescent="0.2">
      <c r="A12776" s="3"/>
    </row>
    <row r="12777" spans="1:1" x14ac:dyDescent="0.2">
      <c r="A12777" s="3"/>
    </row>
    <row r="12778" spans="1:1" x14ac:dyDescent="0.2">
      <c r="A12778" s="3"/>
    </row>
    <row r="12779" spans="1:1" x14ac:dyDescent="0.2">
      <c r="A12779" s="3"/>
    </row>
    <row r="12780" spans="1:1" x14ac:dyDescent="0.2">
      <c r="A12780" s="3"/>
    </row>
    <row r="12781" spans="1:1" x14ac:dyDescent="0.2">
      <c r="A12781" s="3"/>
    </row>
    <row r="12782" spans="1:1" x14ac:dyDescent="0.2">
      <c r="A12782" s="3"/>
    </row>
    <row r="12783" spans="1:1" x14ac:dyDescent="0.2">
      <c r="A12783" s="3"/>
    </row>
    <row r="12784" spans="1:1" x14ac:dyDescent="0.2">
      <c r="A12784" s="3"/>
    </row>
    <row r="12785" spans="1:1" x14ac:dyDescent="0.2">
      <c r="A12785" s="3"/>
    </row>
    <row r="12786" spans="1:1" x14ac:dyDescent="0.2">
      <c r="A12786" s="3"/>
    </row>
    <row r="12787" spans="1:1" x14ac:dyDescent="0.2">
      <c r="A12787" s="3"/>
    </row>
    <row r="12788" spans="1:1" x14ac:dyDescent="0.2">
      <c r="A12788" s="3"/>
    </row>
    <row r="12789" spans="1:1" x14ac:dyDescent="0.2">
      <c r="A12789" s="3"/>
    </row>
    <row r="12790" spans="1:1" x14ac:dyDescent="0.2">
      <c r="A12790" s="3"/>
    </row>
    <row r="12791" spans="1:1" x14ac:dyDescent="0.2">
      <c r="A12791" s="3"/>
    </row>
    <row r="12792" spans="1:1" x14ac:dyDescent="0.2">
      <c r="A12792" s="3"/>
    </row>
    <row r="12793" spans="1:1" x14ac:dyDescent="0.2">
      <c r="A12793" s="3"/>
    </row>
    <row r="12794" spans="1:1" x14ac:dyDescent="0.2">
      <c r="A12794" s="3"/>
    </row>
    <row r="12795" spans="1:1" x14ac:dyDescent="0.2">
      <c r="A12795" s="3"/>
    </row>
    <row r="12796" spans="1:1" x14ac:dyDescent="0.2">
      <c r="A12796" s="3"/>
    </row>
    <row r="12797" spans="1:1" x14ac:dyDescent="0.2">
      <c r="A12797" s="3"/>
    </row>
    <row r="12798" spans="1:1" x14ac:dyDescent="0.2">
      <c r="A12798" s="3"/>
    </row>
    <row r="12799" spans="1:1" x14ac:dyDescent="0.2">
      <c r="A12799" s="3"/>
    </row>
    <row r="12800" spans="1:1" x14ac:dyDescent="0.2">
      <c r="A12800" s="3"/>
    </row>
    <row r="12801" spans="1:1" x14ac:dyDescent="0.2">
      <c r="A12801" s="3"/>
    </row>
    <row r="12802" spans="1:1" x14ac:dyDescent="0.2">
      <c r="A12802" s="3"/>
    </row>
    <row r="12803" spans="1:1" x14ac:dyDescent="0.2">
      <c r="A12803" s="3"/>
    </row>
    <row r="12804" spans="1:1" x14ac:dyDescent="0.2">
      <c r="A12804" s="3"/>
    </row>
    <row r="12805" spans="1:1" x14ac:dyDescent="0.2">
      <c r="A12805" s="3"/>
    </row>
    <row r="12806" spans="1:1" x14ac:dyDescent="0.2">
      <c r="A12806" s="3"/>
    </row>
    <row r="12807" spans="1:1" x14ac:dyDescent="0.2">
      <c r="A12807" s="3"/>
    </row>
    <row r="12808" spans="1:1" x14ac:dyDescent="0.2">
      <c r="A12808" s="3"/>
    </row>
    <row r="12809" spans="1:1" x14ac:dyDescent="0.2">
      <c r="A12809" s="3"/>
    </row>
    <row r="12810" spans="1:1" x14ac:dyDescent="0.2">
      <c r="A12810" s="3"/>
    </row>
    <row r="12811" spans="1:1" x14ac:dyDescent="0.2">
      <c r="A12811" s="3"/>
    </row>
    <row r="12812" spans="1:1" x14ac:dyDescent="0.2">
      <c r="A12812" s="3"/>
    </row>
    <row r="12813" spans="1:1" x14ac:dyDescent="0.2">
      <c r="A12813" s="3"/>
    </row>
    <row r="12814" spans="1:1" x14ac:dyDescent="0.2">
      <c r="A12814" s="3"/>
    </row>
    <row r="12815" spans="1:1" x14ac:dyDescent="0.2">
      <c r="A12815" s="3"/>
    </row>
    <row r="12816" spans="1:1" x14ac:dyDescent="0.2">
      <c r="A12816" s="3"/>
    </row>
    <row r="12817" spans="1:1" x14ac:dyDescent="0.2">
      <c r="A12817" s="3"/>
    </row>
    <row r="12818" spans="1:1" x14ac:dyDescent="0.2">
      <c r="A12818" s="3"/>
    </row>
    <row r="12819" spans="1:1" x14ac:dyDescent="0.2">
      <c r="A12819" s="3"/>
    </row>
    <row r="12820" spans="1:1" x14ac:dyDescent="0.2">
      <c r="A12820" s="3"/>
    </row>
    <row r="12821" spans="1:1" x14ac:dyDescent="0.2">
      <c r="A12821" s="3"/>
    </row>
    <row r="12822" spans="1:1" x14ac:dyDescent="0.2">
      <c r="A12822" s="3"/>
    </row>
    <row r="12823" spans="1:1" x14ac:dyDescent="0.2">
      <c r="A12823" s="3"/>
    </row>
    <row r="12824" spans="1:1" x14ac:dyDescent="0.2">
      <c r="A12824" s="3"/>
    </row>
    <row r="12825" spans="1:1" x14ac:dyDescent="0.2">
      <c r="A12825" s="3"/>
    </row>
    <row r="12826" spans="1:1" x14ac:dyDescent="0.2">
      <c r="A12826" s="3"/>
    </row>
    <row r="12827" spans="1:1" x14ac:dyDescent="0.2">
      <c r="A12827" s="3"/>
    </row>
    <row r="12828" spans="1:1" x14ac:dyDescent="0.2">
      <c r="A12828" s="3"/>
    </row>
    <row r="12829" spans="1:1" x14ac:dyDescent="0.2">
      <c r="A12829" s="3"/>
    </row>
    <row r="12830" spans="1:1" x14ac:dyDescent="0.2">
      <c r="A12830" s="3"/>
    </row>
    <row r="12831" spans="1:1" x14ac:dyDescent="0.2">
      <c r="A12831" s="3"/>
    </row>
    <row r="12832" spans="1:1" x14ac:dyDescent="0.2">
      <c r="A12832" s="3"/>
    </row>
    <row r="12833" spans="1:1" x14ac:dyDescent="0.2">
      <c r="A12833" s="3"/>
    </row>
    <row r="12834" spans="1:1" x14ac:dyDescent="0.2">
      <c r="A12834" s="3"/>
    </row>
    <row r="12835" spans="1:1" x14ac:dyDescent="0.2">
      <c r="A12835" s="3"/>
    </row>
    <row r="12836" spans="1:1" x14ac:dyDescent="0.2">
      <c r="A12836" s="3"/>
    </row>
    <row r="12837" spans="1:1" x14ac:dyDescent="0.2">
      <c r="A12837" s="3"/>
    </row>
    <row r="12838" spans="1:1" x14ac:dyDescent="0.2">
      <c r="A12838" s="3"/>
    </row>
    <row r="12839" spans="1:1" x14ac:dyDescent="0.2">
      <c r="A12839" s="3"/>
    </row>
    <row r="12840" spans="1:1" x14ac:dyDescent="0.2">
      <c r="A12840" s="3"/>
    </row>
    <row r="12841" spans="1:1" x14ac:dyDescent="0.2">
      <c r="A12841" s="3"/>
    </row>
    <row r="12842" spans="1:1" x14ac:dyDescent="0.2">
      <c r="A12842" s="3"/>
    </row>
    <row r="12843" spans="1:1" x14ac:dyDescent="0.2">
      <c r="A12843" s="3"/>
    </row>
    <row r="12844" spans="1:1" x14ac:dyDescent="0.2">
      <c r="A12844" s="3"/>
    </row>
    <row r="12845" spans="1:1" x14ac:dyDescent="0.2">
      <c r="A12845" s="3"/>
    </row>
    <row r="12846" spans="1:1" x14ac:dyDescent="0.2">
      <c r="A12846" s="3"/>
    </row>
    <row r="12847" spans="1:1" x14ac:dyDescent="0.2">
      <c r="A12847" s="3"/>
    </row>
    <row r="12848" spans="1:1" x14ac:dyDescent="0.2">
      <c r="A12848" s="3"/>
    </row>
    <row r="12849" spans="1:1" x14ac:dyDescent="0.2">
      <c r="A12849" s="3"/>
    </row>
    <row r="12850" spans="1:1" x14ac:dyDescent="0.2">
      <c r="A12850" s="3"/>
    </row>
    <row r="12851" spans="1:1" x14ac:dyDescent="0.2">
      <c r="A12851" s="3"/>
    </row>
    <row r="12852" spans="1:1" x14ac:dyDescent="0.2">
      <c r="A12852" s="3"/>
    </row>
    <row r="12853" spans="1:1" x14ac:dyDescent="0.2">
      <c r="A12853" s="3"/>
    </row>
    <row r="12854" spans="1:1" x14ac:dyDescent="0.2">
      <c r="A12854" s="3"/>
    </row>
    <row r="12855" spans="1:1" x14ac:dyDescent="0.2">
      <c r="A12855" s="3"/>
    </row>
    <row r="12856" spans="1:1" x14ac:dyDescent="0.2">
      <c r="A12856" s="3"/>
    </row>
    <row r="12857" spans="1:1" x14ac:dyDescent="0.2">
      <c r="A12857" s="3"/>
    </row>
    <row r="12858" spans="1:1" x14ac:dyDescent="0.2">
      <c r="A12858" s="3"/>
    </row>
    <row r="12859" spans="1:1" x14ac:dyDescent="0.2">
      <c r="A12859" s="3"/>
    </row>
    <row r="12860" spans="1:1" x14ac:dyDescent="0.2">
      <c r="A12860" s="3"/>
    </row>
    <row r="12861" spans="1:1" x14ac:dyDescent="0.2">
      <c r="A12861" s="3"/>
    </row>
    <row r="12862" spans="1:1" x14ac:dyDescent="0.2">
      <c r="A12862" s="3"/>
    </row>
    <row r="12863" spans="1:1" x14ac:dyDescent="0.2">
      <c r="A12863" s="3"/>
    </row>
    <row r="12864" spans="1:1" x14ac:dyDescent="0.2">
      <c r="A12864" s="3"/>
    </row>
    <row r="12865" spans="1:1" x14ac:dyDescent="0.2">
      <c r="A12865" s="3"/>
    </row>
    <row r="12866" spans="1:1" x14ac:dyDescent="0.2">
      <c r="A12866" s="3"/>
    </row>
    <row r="12867" spans="1:1" x14ac:dyDescent="0.2">
      <c r="A12867" s="3"/>
    </row>
    <row r="12868" spans="1:1" x14ac:dyDescent="0.2">
      <c r="A12868" s="3"/>
    </row>
    <row r="12869" spans="1:1" x14ac:dyDescent="0.2">
      <c r="A12869" s="3"/>
    </row>
    <row r="12870" spans="1:1" x14ac:dyDescent="0.2">
      <c r="A12870" s="3"/>
    </row>
    <row r="12871" spans="1:1" x14ac:dyDescent="0.2">
      <c r="A12871" s="3"/>
    </row>
    <row r="12872" spans="1:1" x14ac:dyDescent="0.2">
      <c r="A12872" s="3"/>
    </row>
    <row r="12873" spans="1:1" x14ac:dyDescent="0.2">
      <c r="A12873" s="3"/>
    </row>
    <row r="12874" spans="1:1" x14ac:dyDescent="0.2">
      <c r="A12874" s="3"/>
    </row>
    <row r="12875" spans="1:1" x14ac:dyDescent="0.2">
      <c r="A12875" s="3"/>
    </row>
    <row r="12876" spans="1:1" x14ac:dyDescent="0.2">
      <c r="A12876" s="3"/>
    </row>
    <row r="12877" spans="1:1" x14ac:dyDescent="0.2">
      <c r="A12877" s="3"/>
    </row>
    <row r="12878" spans="1:1" x14ac:dyDescent="0.2">
      <c r="A12878" s="3"/>
    </row>
    <row r="12879" spans="1:1" x14ac:dyDescent="0.2">
      <c r="A12879" s="3"/>
    </row>
    <row r="12880" spans="1:1" x14ac:dyDescent="0.2">
      <c r="A12880" s="3"/>
    </row>
    <row r="12881" spans="1:1" x14ac:dyDescent="0.2">
      <c r="A12881" s="3"/>
    </row>
    <row r="12882" spans="1:1" x14ac:dyDescent="0.2">
      <c r="A12882" s="3"/>
    </row>
    <row r="12883" spans="1:1" x14ac:dyDescent="0.2">
      <c r="A12883" s="3"/>
    </row>
    <row r="12884" spans="1:1" x14ac:dyDescent="0.2">
      <c r="A12884" s="3"/>
    </row>
    <row r="12885" spans="1:1" x14ac:dyDescent="0.2">
      <c r="A12885" s="3"/>
    </row>
    <row r="12886" spans="1:1" x14ac:dyDescent="0.2">
      <c r="A12886" s="3"/>
    </row>
    <row r="12887" spans="1:1" x14ac:dyDescent="0.2">
      <c r="A12887" s="3"/>
    </row>
    <row r="12888" spans="1:1" x14ac:dyDescent="0.2">
      <c r="A12888" s="3"/>
    </row>
    <row r="12889" spans="1:1" x14ac:dyDescent="0.2">
      <c r="A12889" s="3"/>
    </row>
    <row r="12890" spans="1:1" x14ac:dyDescent="0.2">
      <c r="A12890" s="3"/>
    </row>
    <row r="12891" spans="1:1" x14ac:dyDescent="0.2">
      <c r="A12891" s="3"/>
    </row>
    <row r="12892" spans="1:1" x14ac:dyDescent="0.2">
      <c r="A12892" s="3"/>
    </row>
    <row r="12893" spans="1:1" x14ac:dyDescent="0.2">
      <c r="A12893" s="3"/>
    </row>
    <row r="12894" spans="1:1" x14ac:dyDescent="0.2">
      <c r="A12894" s="3"/>
    </row>
    <row r="12895" spans="1:1" x14ac:dyDescent="0.2">
      <c r="A12895" s="3"/>
    </row>
    <row r="12896" spans="1:1" x14ac:dyDescent="0.2">
      <c r="A12896" s="3"/>
    </row>
    <row r="12897" spans="1:1" x14ac:dyDescent="0.2">
      <c r="A12897" s="3"/>
    </row>
    <row r="12898" spans="1:1" x14ac:dyDescent="0.2">
      <c r="A12898" s="3"/>
    </row>
    <row r="12899" spans="1:1" x14ac:dyDescent="0.2">
      <c r="A12899" s="3"/>
    </row>
    <row r="12900" spans="1:1" x14ac:dyDescent="0.2">
      <c r="A12900" s="3"/>
    </row>
    <row r="12901" spans="1:1" x14ac:dyDescent="0.2">
      <c r="A12901" s="3"/>
    </row>
    <row r="12902" spans="1:1" x14ac:dyDescent="0.2">
      <c r="A12902" s="3"/>
    </row>
    <row r="12903" spans="1:1" x14ac:dyDescent="0.2">
      <c r="A12903" s="3"/>
    </row>
    <row r="12904" spans="1:1" x14ac:dyDescent="0.2">
      <c r="A12904" s="3"/>
    </row>
    <row r="12905" spans="1:1" x14ac:dyDescent="0.2">
      <c r="A12905" s="3"/>
    </row>
    <row r="12906" spans="1:1" x14ac:dyDescent="0.2">
      <c r="A12906" s="3"/>
    </row>
    <row r="12907" spans="1:1" x14ac:dyDescent="0.2">
      <c r="A12907" s="3"/>
    </row>
    <row r="12908" spans="1:1" x14ac:dyDescent="0.2">
      <c r="A12908" s="3"/>
    </row>
    <row r="12909" spans="1:1" x14ac:dyDescent="0.2">
      <c r="A12909" s="3"/>
    </row>
    <row r="12910" spans="1:1" x14ac:dyDescent="0.2">
      <c r="A12910" s="3"/>
    </row>
    <row r="12911" spans="1:1" x14ac:dyDescent="0.2">
      <c r="A12911" s="3"/>
    </row>
    <row r="12912" spans="1:1" x14ac:dyDescent="0.2">
      <c r="A12912" s="3"/>
    </row>
    <row r="12913" spans="1:1" x14ac:dyDescent="0.2">
      <c r="A12913" s="3"/>
    </row>
    <row r="12914" spans="1:1" x14ac:dyDescent="0.2">
      <c r="A12914" s="3"/>
    </row>
    <row r="12915" spans="1:1" x14ac:dyDescent="0.2">
      <c r="A12915" s="3"/>
    </row>
    <row r="12916" spans="1:1" x14ac:dyDescent="0.2">
      <c r="A12916" s="3"/>
    </row>
    <row r="12917" spans="1:1" x14ac:dyDescent="0.2">
      <c r="A12917" s="3"/>
    </row>
    <row r="12918" spans="1:1" x14ac:dyDescent="0.2">
      <c r="A12918" s="3"/>
    </row>
    <row r="12919" spans="1:1" x14ac:dyDescent="0.2">
      <c r="A12919" s="3"/>
    </row>
    <row r="12920" spans="1:1" x14ac:dyDescent="0.2">
      <c r="A12920" s="3"/>
    </row>
    <row r="12921" spans="1:1" x14ac:dyDescent="0.2">
      <c r="A12921" s="3"/>
    </row>
    <row r="12922" spans="1:1" x14ac:dyDescent="0.2">
      <c r="A12922" s="3"/>
    </row>
    <row r="12923" spans="1:1" x14ac:dyDescent="0.2">
      <c r="A12923" s="3"/>
    </row>
    <row r="12924" spans="1:1" x14ac:dyDescent="0.2">
      <c r="A12924" s="3"/>
    </row>
    <row r="12925" spans="1:1" x14ac:dyDescent="0.2">
      <c r="A12925" s="3"/>
    </row>
    <row r="12926" spans="1:1" x14ac:dyDescent="0.2">
      <c r="A12926" s="3"/>
    </row>
    <row r="12927" spans="1:1" x14ac:dyDescent="0.2">
      <c r="A12927" s="3"/>
    </row>
    <row r="12928" spans="1:1" x14ac:dyDescent="0.2">
      <c r="A12928" s="3"/>
    </row>
    <row r="12929" spans="1:1" x14ac:dyDescent="0.2">
      <c r="A12929" s="3"/>
    </row>
    <row r="12930" spans="1:1" x14ac:dyDescent="0.2">
      <c r="A12930" s="3"/>
    </row>
    <row r="12931" spans="1:1" x14ac:dyDescent="0.2">
      <c r="A12931" s="3"/>
    </row>
    <row r="12932" spans="1:1" x14ac:dyDescent="0.2">
      <c r="A12932" s="3"/>
    </row>
    <row r="12933" spans="1:1" x14ac:dyDescent="0.2">
      <c r="A12933" s="3"/>
    </row>
    <row r="12934" spans="1:1" x14ac:dyDescent="0.2">
      <c r="A12934" s="3"/>
    </row>
    <row r="12935" spans="1:1" x14ac:dyDescent="0.2">
      <c r="A12935" s="3"/>
    </row>
    <row r="12936" spans="1:1" x14ac:dyDescent="0.2">
      <c r="A12936" s="3"/>
    </row>
    <row r="12937" spans="1:1" x14ac:dyDescent="0.2">
      <c r="A12937" s="3"/>
    </row>
    <row r="12938" spans="1:1" x14ac:dyDescent="0.2">
      <c r="A12938" s="3"/>
    </row>
    <row r="12939" spans="1:1" x14ac:dyDescent="0.2">
      <c r="A12939" s="3"/>
    </row>
    <row r="12940" spans="1:1" x14ac:dyDescent="0.2">
      <c r="A12940" s="3"/>
    </row>
    <row r="12941" spans="1:1" x14ac:dyDescent="0.2">
      <c r="A12941" s="3"/>
    </row>
    <row r="12942" spans="1:1" x14ac:dyDescent="0.2">
      <c r="A12942" s="3"/>
    </row>
    <row r="12943" spans="1:1" x14ac:dyDescent="0.2">
      <c r="A12943" s="3"/>
    </row>
    <row r="12944" spans="1:1" x14ac:dyDescent="0.2">
      <c r="A12944" s="3"/>
    </row>
    <row r="12945" spans="1:1" x14ac:dyDescent="0.2">
      <c r="A12945" s="3"/>
    </row>
    <row r="12946" spans="1:1" x14ac:dyDescent="0.2">
      <c r="A12946" s="3"/>
    </row>
    <row r="12947" spans="1:1" x14ac:dyDescent="0.2">
      <c r="A12947" s="3"/>
    </row>
    <row r="12948" spans="1:1" x14ac:dyDescent="0.2">
      <c r="A12948" s="3"/>
    </row>
    <row r="12949" spans="1:1" x14ac:dyDescent="0.2">
      <c r="A12949" s="3"/>
    </row>
    <row r="12950" spans="1:1" x14ac:dyDescent="0.2">
      <c r="A12950" s="3"/>
    </row>
    <row r="12951" spans="1:1" x14ac:dyDescent="0.2">
      <c r="A12951" s="3"/>
    </row>
    <row r="12952" spans="1:1" x14ac:dyDescent="0.2">
      <c r="A12952" s="3"/>
    </row>
    <row r="12953" spans="1:1" x14ac:dyDescent="0.2">
      <c r="A12953" s="3"/>
    </row>
    <row r="12954" spans="1:1" x14ac:dyDescent="0.2">
      <c r="A12954" s="3"/>
    </row>
    <row r="12955" spans="1:1" x14ac:dyDescent="0.2">
      <c r="A12955" s="3"/>
    </row>
    <row r="12956" spans="1:1" x14ac:dyDescent="0.2">
      <c r="A12956" s="3"/>
    </row>
    <row r="12957" spans="1:1" x14ac:dyDescent="0.2">
      <c r="A12957" s="3"/>
    </row>
    <row r="12958" spans="1:1" x14ac:dyDescent="0.2">
      <c r="A12958" s="3"/>
    </row>
    <row r="12959" spans="1:1" x14ac:dyDescent="0.2">
      <c r="A12959" s="3"/>
    </row>
    <row r="12960" spans="1:1" x14ac:dyDescent="0.2">
      <c r="A12960" s="3"/>
    </row>
    <row r="12961" spans="1:1" x14ac:dyDescent="0.2">
      <c r="A12961" s="3"/>
    </row>
    <row r="12962" spans="1:1" x14ac:dyDescent="0.2">
      <c r="A12962" s="3"/>
    </row>
    <row r="12963" spans="1:1" x14ac:dyDescent="0.2">
      <c r="A12963" s="3"/>
    </row>
    <row r="12964" spans="1:1" x14ac:dyDescent="0.2">
      <c r="A12964" s="3"/>
    </row>
    <row r="12965" spans="1:1" x14ac:dyDescent="0.2">
      <c r="A12965" s="3"/>
    </row>
    <row r="12966" spans="1:1" x14ac:dyDescent="0.2">
      <c r="A12966" s="3"/>
    </row>
    <row r="12967" spans="1:1" x14ac:dyDescent="0.2">
      <c r="A12967" s="3"/>
    </row>
    <row r="12968" spans="1:1" x14ac:dyDescent="0.2">
      <c r="A12968" s="3"/>
    </row>
    <row r="12969" spans="1:1" x14ac:dyDescent="0.2">
      <c r="A12969" s="3"/>
    </row>
    <row r="12970" spans="1:1" x14ac:dyDescent="0.2">
      <c r="A12970" s="3"/>
    </row>
    <row r="12971" spans="1:1" x14ac:dyDescent="0.2">
      <c r="A12971" s="3"/>
    </row>
    <row r="12972" spans="1:1" x14ac:dyDescent="0.2">
      <c r="A12972" s="3"/>
    </row>
    <row r="12973" spans="1:1" x14ac:dyDescent="0.2">
      <c r="A12973" s="3"/>
    </row>
    <row r="12974" spans="1:1" x14ac:dyDescent="0.2">
      <c r="A12974" s="3"/>
    </row>
    <row r="12975" spans="1:1" x14ac:dyDescent="0.2">
      <c r="A12975" s="3"/>
    </row>
    <row r="12976" spans="1:1" x14ac:dyDescent="0.2">
      <c r="A12976" s="3"/>
    </row>
    <row r="12977" spans="1:1" x14ac:dyDescent="0.2">
      <c r="A12977" s="3"/>
    </row>
    <row r="12978" spans="1:1" x14ac:dyDescent="0.2">
      <c r="A12978" s="3"/>
    </row>
    <row r="12979" spans="1:1" x14ac:dyDescent="0.2">
      <c r="A12979" s="3"/>
    </row>
    <row r="12980" spans="1:1" x14ac:dyDescent="0.2">
      <c r="A12980" s="3"/>
    </row>
    <row r="12981" spans="1:1" x14ac:dyDescent="0.2">
      <c r="A12981" s="3"/>
    </row>
    <row r="12982" spans="1:1" x14ac:dyDescent="0.2">
      <c r="A12982" s="3"/>
    </row>
    <row r="12983" spans="1:1" x14ac:dyDescent="0.2">
      <c r="A12983" s="3"/>
    </row>
    <row r="12984" spans="1:1" x14ac:dyDescent="0.2">
      <c r="A12984" s="3"/>
    </row>
    <row r="12985" spans="1:1" x14ac:dyDescent="0.2">
      <c r="A12985" s="3"/>
    </row>
    <row r="12986" spans="1:1" x14ac:dyDescent="0.2">
      <c r="A12986" s="3"/>
    </row>
    <row r="12987" spans="1:1" x14ac:dyDescent="0.2">
      <c r="A12987" s="3"/>
    </row>
    <row r="12988" spans="1:1" x14ac:dyDescent="0.2">
      <c r="A12988" s="3"/>
    </row>
    <row r="12989" spans="1:1" x14ac:dyDescent="0.2">
      <c r="A12989" s="3"/>
    </row>
    <row r="12990" spans="1:1" x14ac:dyDescent="0.2">
      <c r="A12990" s="3"/>
    </row>
    <row r="12991" spans="1:1" x14ac:dyDescent="0.2">
      <c r="A12991" s="3"/>
    </row>
    <row r="12992" spans="1:1" x14ac:dyDescent="0.2">
      <c r="A12992" s="3"/>
    </row>
    <row r="12993" spans="1:1" x14ac:dyDescent="0.2">
      <c r="A12993" s="3"/>
    </row>
    <row r="12994" spans="1:1" x14ac:dyDescent="0.2">
      <c r="A12994" s="3"/>
    </row>
    <row r="12995" spans="1:1" x14ac:dyDescent="0.2">
      <c r="A12995" s="3"/>
    </row>
    <row r="12996" spans="1:1" x14ac:dyDescent="0.2">
      <c r="A12996" s="3"/>
    </row>
    <row r="12997" spans="1:1" x14ac:dyDescent="0.2">
      <c r="A12997" s="3"/>
    </row>
    <row r="12998" spans="1:1" x14ac:dyDescent="0.2">
      <c r="A12998" s="3"/>
    </row>
    <row r="12999" spans="1:1" x14ac:dyDescent="0.2">
      <c r="A12999" s="3"/>
    </row>
    <row r="13000" spans="1:1" x14ac:dyDescent="0.2">
      <c r="A13000" s="3"/>
    </row>
    <row r="13001" spans="1:1" x14ac:dyDescent="0.2">
      <c r="A13001" s="3"/>
    </row>
    <row r="13002" spans="1:1" x14ac:dyDescent="0.2">
      <c r="A13002" s="3"/>
    </row>
    <row r="13003" spans="1:1" x14ac:dyDescent="0.2">
      <c r="A13003" s="3"/>
    </row>
    <row r="13004" spans="1:1" x14ac:dyDescent="0.2">
      <c r="A13004" s="3"/>
    </row>
    <row r="13005" spans="1:1" x14ac:dyDescent="0.2">
      <c r="A13005" s="3"/>
    </row>
    <row r="13006" spans="1:1" x14ac:dyDescent="0.2">
      <c r="A13006" s="3"/>
    </row>
    <row r="13007" spans="1:1" x14ac:dyDescent="0.2">
      <c r="A13007" s="3"/>
    </row>
    <row r="13008" spans="1:1" x14ac:dyDescent="0.2">
      <c r="A13008" s="3"/>
    </row>
    <row r="13009" spans="1:1" x14ac:dyDescent="0.2">
      <c r="A13009" s="3"/>
    </row>
    <row r="13010" spans="1:1" x14ac:dyDescent="0.2">
      <c r="A13010" s="3"/>
    </row>
    <row r="13011" spans="1:1" x14ac:dyDescent="0.2">
      <c r="A13011" s="3"/>
    </row>
    <row r="13012" spans="1:1" x14ac:dyDescent="0.2">
      <c r="A13012" s="3"/>
    </row>
    <row r="13013" spans="1:1" x14ac:dyDescent="0.2">
      <c r="A13013" s="3"/>
    </row>
    <row r="13014" spans="1:1" x14ac:dyDescent="0.2">
      <c r="A13014" s="3"/>
    </row>
    <row r="13015" spans="1:1" x14ac:dyDescent="0.2">
      <c r="A13015" s="3"/>
    </row>
    <row r="13016" spans="1:1" x14ac:dyDescent="0.2">
      <c r="A13016" s="3"/>
    </row>
    <row r="13017" spans="1:1" x14ac:dyDescent="0.2">
      <c r="A13017" s="3"/>
    </row>
    <row r="13018" spans="1:1" x14ac:dyDescent="0.2">
      <c r="A13018" s="3"/>
    </row>
    <row r="13019" spans="1:1" x14ac:dyDescent="0.2">
      <c r="A13019" s="3"/>
    </row>
    <row r="13020" spans="1:1" x14ac:dyDescent="0.2">
      <c r="A13020" s="3"/>
    </row>
    <row r="13021" spans="1:1" x14ac:dyDescent="0.2">
      <c r="A13021" s="3"/>
    </row>
    <row r="13022" spans="1:1" x14ac:dyDescent="0.2">
      <c r="A13022" s="3"/>
    </row>
    <row r="13023" spans="1:1" x14ac:dyDescent="0.2">
      <c r="A13023" s="3"/>
    </row>
    <row r="13024" spans="1:1" x14ac:dyDescent="0.2">
      <c r="A13024" s="3"/>
    </row>
    <row r="13025" spans="1:1" x14ac:dyDescent="0.2">
      <c r="A13025" s="3"/>
    </row>
    <row r="13026" spans="1:1" x14ac:dyDescent="0.2">
      <c r="A13026" s="3"/>
    </row>
    <row r="13027" spans="1:1" x14ac:dyDescent="0.2">
      <c r="A13027" s="3"/>
    </row>
    <row r="13028" spans="1:1" x14ac:dyDescent="0.2">
      <c r="A13028" s="3"/>
    </row>
    <row r="13029" spans="1:1" x14ac:dyDescent="0.2">
      <c r="A13029" s="3"/>
    </row>
    <row r="13030" spans="1:1" x14ac:dyDescent="0.2">
      <c r="A13030" s="3"/>
    </row>
    <row r="13031" spans="1:1" x14ac:dyDescent="0.2">
      <c r="A13031" s="3"/>
    </row>
    <row r="13032" spans="1:1" x14ac:dyDescent="0.2">
      <c r="A13032" s="3"/>
    </row>
    <row r="13033" spans="1:1" x14ac:dyDescent="0.2">
      <c r="A13033" s="3"/>
    </row>
    <row r="13034" spans="1:1" x14ac:dyDescent="0.2">
      <c r="A13034" s="3"/>
    </row>
    <row r="13035" spans="1:1" x14ac:dyDescent="0.2">
      <c r="A13035" s="3"/>
    </row>
    <row r="13036" spans="1:1" x14ac:dyDescent="0.2">
      <c r="A13036" s="3"/>
    </row>
    <row r="13037" spans="1:1" x14ac:dyDescent="0.2">
      <c r="A13037" s="3"/>
    </row>
    <row r="13038" spans="1:1" x14ac:dyDescent="0.2">
      <c r="A13038" s="3"/>
    </row>
    <row r="13039" spans="1:1" x14ac:dyDescent="0.2">
      <c r="A13039" s="3"/>
    </row>
    <row r="13040" spans="1:1" x14ac:dyDescent="0.2">
      <c r="A13040" s="3"/>
    </row>
    <row r="13041" spans="1:1" x14ac:dyDescent="0.2">
      <c r="A13041" s="3"/>
    </row>
    <row r="13042" spans="1:1" x14ac:dyDescent="0.2">
      <c r="A13042" s="3"/>
    </row>
    <row r="13043" spans="1:1" x14ac:dyDescent="0.2">
      <c r="A13043" s="3"/>
    </row>
    <row r="13044" spans="1:1" x14ac:dyDescent="0.2">
      <c r="A13044" s="3"/>
    </row>
    <row r="13045" spans="1:1" x14ac:dyDescent="0.2">
      <c r="A13045" s="3"/>
    </row>
    <row r="13046" spans="1:1" x14ac:dyDescent="0.2">
      <c r="A13046" s="3"/>
    </row>
    <row r="13047" spans="1:1" x14ac:dyDescent="0.2">
      <c r="A13047" s="3"/>
    </row>
    <row r="13048" spans="1:1" x14ac:dyDescent="0.2">
      <c r="A13048" s="3"/>
    </row>
    <row r="13049" spans="1:1" x14ac:dyDescent="0.2">
      <c r="A13049" s="3"/>
    </row>
    <row r="13050" spans="1:1" x14ac:dyDescent="0.2">
      <c r="A13050" s="3"/>
    </row>
    <row r="13051" spans="1:1" x14ac:dyDescent="0.2">
      <c r="A13051" s="3"/>
    </row>
    <row r="13052" spans="1:1" x14ac:dyDescent="0.2">
      <c r="A13052" s="3"/>
    </row>
    <row r="13053" spans="1:1" x14ac:dyDescent="0.2">
      <c r="A13053" s="3"/>
    </row>
    <row r="13054" spans="1:1" x14ac:dyDescent="0.2">
      <c r="A13054" s="3"/>
    </row>
    <row r="13055" spans="1:1" x14ac:dyDescent="0.2">
      <c r="A13055" s="3"/>
    </row>
    <row r="13056" spans="1:1" x14ac:dyDescent="0.2">
      <c r="A13056" s="3"/>
    </row>
    <row r="13057" spans="1:1" x14ac:dyDescent="0.2">
      <c r="A13057" s="3"/>
    </row>
    <row r="13058" spans="1:1" x14ac:dyDescent="0.2">
      <c r="A13058" s="3"/>
    </row>
    <row r="13059" spans="1:1" x14ac:dyDescent="0.2">
      <c r="A13059" s="3"/>
    </row>
    <row r="13060" spans="1:1" x14ac:dyDescent="0.2">
      <c r="A13060" s="3"/>
    </row>
    <row r="13061" spans="1:1" x14ac:dyDescent="0.2">
      <c r="A13061" s="3"/>
    </row>
    <row r="13062" spans="1:1" x14ac:dyDescent="0.2">
      <c r="A13062" s="3"/>
    </row>
    <row r="13063" spans="1:1" x14ac:dyDescent="0.2">
      <c r="A13063" s="3"/>
    </row>
    <row r="13064" spans="1:1" x14ac:dyDescent="0.2">
      <c r="A13064" s="3"/>
    </row>
    <row r="13065" spans="1:1" x14ac:dyDescent="0.2">
      <c r="A13065" s="3"/>
    </row>
    <row r="13066" spans="1:1" x14ac:dyDescent="0.2">
      <c r="A13066" s="3"/>
    </row>
    <row r="13067" spans="1:1" x14ac:dyDescent="0.2">
      <c r="A13067" s="3"/>
    </row>
    <row r="13068" spans="1:1" x14ac:dyDescent="0.2">
      <c r="A13068" s="3"/>
    </row>
    <row r="13069" spans="1:1" x14ac:dyDescent="0.2">
      <c r="A13069" s="3"/>
    </row>
    <row r="13070" spans="1:1" x14ac:dyDescent="0.2">
      <c r="A13070" s="3"/>
    </row>
    <row r="13071" spans="1:1" x14ac:dyDescent="0.2">
      <c r="A13071" s="3"/>
    </row>
    <row r="13072" spans="1:1" x14ac:dyDescent="0.2">
      <c r="A13072" s="3"/>
    </row>
    <row r="13073" spans="1:1" x14ac:dyDescent="0.2">
      <c r="A13073" s="3"/>
    </row>
    <row r="13074" spans="1:1" x14ac:dyDescent="0.2">
      <c r="A13074" s="3"/>
    </row>
    <row r="13075" spans="1:1" x14ac:dyDescent="0.2">
      <c r="A13075" s="3"/>
    </row>
    <row r="13076" spans="1:1" x14ac:dyDescent="0.2">
      <c r="A13076" s="3"/>
    </row>
    <row r="13077" spans="1:1" x14ac:dyDescent="0.2">
      <c r="A13077" s="3"/>
    </row>
    <row r="13078" spans="1:1" x14ac:dyDescent="0.2">
      <c r="A13078" s="3"/>
    </row>
    <row r="13079" spans="1:1" x14ac:dyDescent="0.2">
      <c r="A13079" s="3"/>
    </row>
    <row r="13080" spans="1:1" x14ac:dyDescent="0.2">
      <c r="A13080" s="3"/>
    </row>
    <row r="13081" spans="1:1" x14ac:dyDescent="0.2">
      <c r="A13081" s="3"/>
    </row>
    <row r="13082" spans="1:1" x14ac:dyDescent="0.2">
      <c r="A13082" s="3"/>
    </row>
    <row r="13083" spans="1:1" x14ac:dyDescent="0.2">
      <c r="A13083" s="3"/>
    </row>
    <row r="13084" spans="1:1" x14ac:dyDescent="0.2">
      <c r="A13084" s="3"/>
    </row>
    <row r="13085" spans="1:1" x14ac:dyDescent="0.2">
      <c r="A13085" s="3"/>
    </row>
    <row r="13086" spans="1:1" x14ac:dyDescent="0.2">
      <c r="A13086" s="3"/>
    </row>
    <row r="13087" spans="1:1" x14ac:dyDescent="0.2">
      <c r="A13087" s="3"/>
    </row>
    <row r="13088" spans="1:1" x14ac:dyDescent="0.2">
      <c r="A13088" s="3"/>
    </row>
    <row r="13089" spans="1:1" x14ac:dyDescent="0.2">
      <c r="A13089" s="3"/>
    </row>
    <row r="13090" spans="1:1" x14ac:dyDescent="0.2">
      <c r="A13090" s="3"/>
    </row>
    <row r="13091" spans="1:1" x14ac:dyDescent="0.2">
      <c r="A13091" s="3"/>
    </row>
    <row r="13092" spans="1:1" x14ac:dyDescent="0.2">
      <c r="A13092" s="3"/>
    </row>
    <row r="13093" spans="1:1" x14ac:dyDescent="0.2">
      <c r="A13093" s="3"/>
    </row>
    <row r="13094" spans="1:1" x14ac:dyDescent="0.2">
      <c r="A13094" s="3"/>
    </row>
    <row r="13095" spans="1:1" x14ac:dyDescent="0.2">
      <c r="A13095" s="3"/>
    </row>
    <row r="13096" spans="1:1" x14ac:dyDescent="0.2">
      <c r="A13096" s="3"/>
    </row>
    <row r="13097" spans="1:1" x14ac:dyDescent="0.2">
      <c r="A13097" s="3"/>
    </row>
    <row r="13098" spans="1:1" x14ac:dyDescent="0.2">
      <c r="A13098" s="3"/>
    </row>
    <row r="13099" spans="1:1" x14ac:dyDescent="0.2">
      <c r="A13099" s="3"/>
    </row>
    <row r="13100" spans="1:1" x14ac:dyDescent="0.2">
      <c r="A13100" s="3"/>
    </row>
    <row r="13101" spans="1:1" x14ac:dyDescent="0.2">
      <c r="A13101" s="3"/>
    </row>
    <row r="13102" spans="1:1" x14ac:dyDescent="0.2">
      <c r="A13102" s="3"/>
    </row>
    <row r="13103" spans="1:1" x14ac:dyDescent="0.2">
      <c r="A13103" s="3"/>
    </row>
    <row r="13104" spans="1:1" x14ac:dyDescent="0.2">
      <c r="A13104" s="3"/>
    </row>
    <row r="13105" spans="1:1" x14ac:dyDescent="0.2">
      <c r="A13105" s="3"/>
    </row>
    <row r="13106" spans="1:1" x14ac:dyDescent="0.2">
      <c r="A13106" s="3"/>
    </row>
    <row r="13107" spans="1:1" x14ac:dyDescent="0.2">
      <c r="A13107" s="3"/>
    </row>
    <row r="13108" spans="1:1" x14ac:dyDescent="0.2">
      <c r="A13108" s="3"/>
    </row>
    <row r="13109" spans="1:1" x14ac:dyDescent="0.2">
      <c r="A13109" s="3"/>
    </row>
    <row r="13110" spans="1:1" x14ac:dyDescent="0.2">
      <c r="A13110" s="3"/>
    </row>
    <row r="13111" spans="1:1" x14ac:dyDescent="0.2">
      <c r="A13111" s="3"/>
    </row>
    <row r="13112" spans="1:1" x14ac:dyDescent="0.2">
      <c r="A13112" s="3"/>
    </row>
    <row r="13113" spans="1:1" x14ac:dyDescent="0.2">
      <c r="A13113" s="3"/>
    </row>
    <row r="13114" spans="1:1" x14ac:dyDescent="0.2">
      <c r="A13114" s="3"/>
    </row>
    <row r="13115" spans="1:1" x14ac:dyDescent="0.2">
      <c r="A13115" s="3"/>
    </row>
    <row r="13116" spans="1:1" x14ac:dyDescent="0.2">
      <c r="A13116" s="3"/>
    </row>
    <row r="13117" spans="1:1" x14ac:dyDescent="0.2">
      <c r="A13117" s="3"/>
    </row>
    <row r="13118" spans="1:1" x14ac:dyDescent="0.2">
      <c r="A13118" s="3"/>
    </row>
    <row r="13119" spans="1:1" x14ac:dyDescent="0.2">
      <c r="A13119" s="3"/>
    </row>
    <row r="13120" spans="1:1" x14ac:dyDescent="0.2">
      <c r="A13120" s="3"/>
    </row>
    <row r="13121" spans="1:1" x14ac:dyDescent="0.2">
      <c r="A13121" s="3"/>
    </row>
    <row r="13122" spans="1:1" x14ac:dyDescent="0.2">
      <c r="A13122" s="3"/>
    </row>
    <row r="13123" spans="1:1" x14ac:dyDescent="0.2">
      <c r="A13123" s="3"/>
    </row>
    <row r="13124" spans="1:1" x14ac:dyDescent="0.2">
      <c r="A13124" s="3"/>
    </row>
    <row r="13125" spans="1:1" x14ac:dyDescent="0.2">
      <c r="A13125" s="3"/>
    </row>
    <row r="13126" spans="1:1" x14ac:dyDescent="0.2">
      <c r="A13126" s="3"/>
    </row>
    <row r="13127" spans="1:1" x14ac:dyDescent="0.2">
      <c r="A13127" s="3"/>
    </row>
    <row r="13128" spans="1:1" x14ac:dyDescent="0.2">
      <c r="A13128" s="3"/>
    </row>
    <row r="13129" spans="1:1" x14ac:dyDescent="0.2">
      <c r="A13129" s="3"/>
    </row>
    <row r="13130" spans="1:1" x14ac:dyDescent="0.2">
      <c r="A13130" s="3"/>
    </row>
    <row r="13131" spans="1:1" x14ac:dyDescent="0.2">
      <c r="A13131" s="3"/>
    </row>
    <row r="13132" spans="1:1" x14ac:dyDescent="0.2">
      <c r="A13132" s="3"/>
    </row>
    <row r="13133" spans="1:1" x14ac:dyDescent="0.2">
      <c r="A13133" s="3"/>
    </row>
    <row r="13134" spans="1:1" x14ac:dyDescent="0.2">
      <c r="A13134" s="3"/>
    </row>
    <row r="13135" spans="1:1" x14ac:dyDescent="0.2">
      <c r="A13135" s="3"/>
    </row>
    <row r="13136" spans="1:1" x14ac:dyDescent="0.2">
      <c r="A13136" s="3"/>
    </row>
    <row r="13137" spans="1:1" x14ac:dyDescent="0.2">
      <c r="A13137" s="3"/>
    </row>
    <row r="13138" spans="1:1" x14ac:dyDescent="0.2">
      <c r="A13138" s="3"/>
    </row>
    <row r="13139" spans="1:1" x14ac:dyDescent="0.2">
      <c r="A13139" s="3"/>
    </row>
    <row r="13140" spans="1:1" x14ac:dyDescent="0.2">
      <c r="A13140" s="3"/>
    </row>
    <row r="13141" spans="1:1" x14ac:dyDescent="0.2">
      <c r="A13141" s="3"/>
    </row>
    <row r="13142" spans="1:1" x14ac:dyDescent="0.2">
      <c r="A13142" s="3"/>
    </row>
    <row r="13143" spans="1:1" x14ac:dyDescent="0.2">
      <c r="A13143" s="3"/>
    </row>
    <row r="13144" spans="1:1" x14ac:dyDescent="0.2">
      <c r="A13144" s="3"/>
    </row>
    <row r="13145" spans="1:1" x14ac:dyDescent="0.2">
      <c r="A13145" s="3"/>
    </row>
    <row r="13146" spans="1:1" x14ac:dyDescent="0.2">
      <c r="A13146" s="3"/>
    </row>
    <row r="13147" spans="1:1" x14ac:dyDescent="0.2">
      <c r="A13147" s="3"/>
    </row>
    <row r="13148" spans="1:1" x14ac:dyDescent="0.2">
      <c r="A13148" s="3"/>
    </row>
    <row r="13149" spans="1:1" x14ac:dyDescent="0.2">
      <c r="A13149" s="3"/>
    </row>
    <row r="13150" spans="1:1" x14ac:dyDescent="0.2">
      <c r="A13150" s="3"/>
    </row>
    <row r="13151" spans="1:1" x14ac:dyDescent="0.2">
      <c r="A13151" s="3"/>
    </row>
    <row r="13152" spans="1:1" x14ac:dyDescent="0.2">
      <c r="A13152" s="3"/>
    </row>
    <row r="13153" spans="1:1" x14ac:dyDescent="0.2">
      <c r="A13153" s="3"/>
    </row>
    <row r="13154" spans="1:1" x14ac:dyDescent="0.2">
      <c r="A13154" s="3"/>
    </row>
    <row r="13155" spans="1:1" x14ac:dyDescent="0.2">
      <c r="A13155" s="3"/>
    </row>
    <row r="13156" spans="1:1" x14ac:dyDescent="0.2">
      <c r="A13156" s="3"/>
    </row>
    <row r="13157" spans="1:1" x14ac:dyDescent="0.2">
      <c r="A13157" s="3"/>
    </row>
    <row r="13158" spans="1:1" x14ac:dyDescent="0.2">
      <c r="A13158" s="3"/>
    </row>
    <row r="13159" spans="1:1" x14ac:dyDescent="0.2">
      <c r="A13159" s="3"/>
    </row>
    <row r="13160" spans="1:1" x14ac:dyDescent="0.2">
      <c r="A13160" s="3"/>
    </row>
    <row r="13161" spans="1:1" x14ac:dyDescent="0.2">
      <c r="A13161" s="3"/>
    </row>
    <row r="13162" spans="1:1" x14ac:dyDescent="0.2">
      <c r="A13162" s="3"/>
    </row>
    <row r="13163" spans="1:1" x14ac:dyDescent="0.2">
      <c r="A13163" s="3"/>
    </row>
    <row r="13164" spans="1:1" x14ac:dyDescent="0.2">
      <c r="A13164" s="3"/>
    </row>
    <row r="13165" spans="1:1" x14ac:dyDescent="0.2">
      <c r="A13165" s="3"/>
    </row>
    <row r="13166" spans="1:1" x14ac:dyDescent="0.2">
      <c r="A13166" s="3"/>
    </row>
    <row r="13167" spans="1:1" x14ac:dyDescent="0.2">
      <c r="A13167" s="3"/>
    </row>
    <row r="13168" spans="1:1" x14ac:dyDescent="0.2">
      <c r="A13168" s="3"/>
    </row>
    <row r="13169" spans="1:1" x14ac:dyDescent="0.2">
      <c r="A13169" s="3"/>
    </row>
    <row r="13170" spans="1:1" x14ac:dyDescent="0.2">
      <c r="A13170" s="3"/>
    </row>
    <row r="13171" spans="1:1" x14ac:dyDescent="0.2">
      <c r="A13171" s="3"/>
    </row>
    <row r="13172" spans="1:1" x14ac:dyDescent="0.2">
      <c r="A13172" s="3"/>
    </row>
    <row r="13173" spans="1:1" x14ac:dyDescent="0.2">
      <c r="A13173" s="3"/>
    </row>
    <row r="13174" spans="1:1" x14ac:dyDescent="0.2">
      <c r="A13174" s="3"/>
    </row>
    <row r="13175" spans="1:1" x14ac:dyDescent="0.2">
      <c r="A13175" s="3"/>
    </row>
    <row r="13176" spans="1:1" x14ac:dyDescent="0.2">
      <c r="A13176" s="3"/>
    </row>
    <row r="13177" spans="1:1" x14ac:dyDescent="0.2">
      <c r="A13177" s="3"/>
    </row>
    <row r="13178" spans="1:1" x14ac:dyDescent="0.2">
      <c r="A13178" s="3"/>
    </row>
    <row r="13179" spans="1:1" x14ac:dyDescent="0.2">
      <c r="A13179" s="3"/>
    </row>
    <row r="13180" spans="1:1" x14ac:dyDescent="0.2">
      <c r="A13180" s="3"/>
    </row>
    <row r="13181" spans="1:1" x14ac:dyDescent="0.2">
      <c r="A13181" s="3"/>
    </row>
    <row r="13182" spans="1:1" x14ac:dyDescent="0.2">
      <c r="A13182" s="3"/>
    </row>
    <row r="13183" spans="1:1" x14ac:dyDescent="0.2">
      <c r="A13183" s="3"/>
    </row>
    <row r="13184" spans="1:1" x14ac:dyDescent="0.2">
      <c r="A13184" s="3"/>
    </row>
    <row r="13185" spans="1:1" x14ac:dyDescent="0.2">
      <c r="A13185" s="3"/>
    </row>
    <row r="13186" spans="1:1" x14ac:dyDescent="0.2">
      <c r="A13186" s="3"/>
    </row>
    <row r="13187" spans="1:1" x14ac:dyDescent="0.2">
      <c r="A13187" s="3"/>
    </row>
    <row r="13188" spans="1:1" x14ac:dyDescent="0.2">
      <c r="A13188" s="3"/>
    </row>
    <row r="13189" spans="1:1" x14ac:dyDescent="0.2">
      <c r="A13189" s="3"/>
    </row>
    <row r="13190" spans="1:1" x14ac:dyDescent="0.2">
      <c r="A13190" s="3"/>
    </row>
    <row r="13191" spans="1:1" x14ac:dyDescent="0.2">
      <c r="A13191" s="3"/>
    </row>
    <row r="13192" spans="1:1" x14ac:dyDescent="0.2">
      <c r="A13192" s="3"/>
    </row>
    <row r="13193" spans="1:1" x14ac:dyDescent="0.2">
      <c r="A13193" s="3"/>
    </row>
    <row r="13194" spans="1:1" x14ac:dyDescent="0.2">
      <c r="A13194" s="3"/>
    </row>
    <row r="13195" spans="1:1" x14ac:dyDescent="0.2">
      <c r="A13195" s="3"/>
    </row>
    <row r="13196" spans="1:1" x14ac:dyDescent="0.2">
      <c r="A13196" s="3"/>
    </row>
    <row r="13197" spans="1:1" x14ac:dyDescent="0.2">
      <c r="A13197" s="3"/>
    </row>
    <row r="13198" spans="1:1" x14ac:dyDescent="0.2">
      <c r="A13198" s="3"/>
    </row>
    <row r="13199" spans="1:1" x14ac:dyDescent="0.2">
      <c r="A13199" s="3"/>
    </row>
    <row r="13200" spans="1:1" x14ac:dyDescent="0.2">
      <c r="A13200" s="3"/>
    </row>
    <row r="13201" spans="1:1" x14ac:dyDescent="0.2">
      <c r="A13201" s="3"/>
    </row>
    <row r="13202" spans="1:1" x14ac:dyDescent="0.2">
      <c r="A13202" s="3"/>
    </row>
    <row r="13203" spans="1:1" x14ac:dyDescent="0.2">
      <c r="A13203" s="3"/>
    </row>
    <row r="13204" spans="1:1" x14ac:dyDescent="0.2">
      <c r="A13204" s="3"/>
    </row>
    <row r="13205" spans="1:1" x14ac:dyDescent="0.2">
      <c r="A13205" s="3"/>
    </row>
    <row r="13206" spans="1:1" x14ac:dyDescent="0.2">
      <c r="A13206" s="3"/>
    </row>
    <row r="13207" spans="1:1" x14ac:dyDescent="0.2">
      <c r="A13207" s="3"/>
    </row>
    <row r="13208" spans="1:1" x14ac:dyDescent="0.2">
      <c r="A13208" s="3"/>
    </row>
    <row r="13209" spans="1:1" x14ac:dyDescent="0.2">
      <c r="A13209" s="3"/>
    </row>
    <row r="13210" spans="1:1" x14ac:dyDescent="0.2">
      <c r="A13210" s="3"/>
    </row>
    <row r="13211" spans="1:1" x14ac:dyDescent="0.2">
      <c r="A13211" s="3"/>
    </row>
    <row r="13212" spans="1:1" x14ac:dyDescent="0.2">
      <c r="A13212" s="3"/>
    </row>
    <row r="13213" spans="1:1" x14ac:dyDescent="0.2">
      <c r="A13213" s="3"/>
    </row>
    <row r="13214" spans="1:1" x14ac:dyDescent="0.2">
      <c r="A13214" s="3"/>
    </row>
    <row r="13215" spans="1:1" x14ac:dyDescent="0.2">
      <c r="A13215" s="3"/>
    </row>
    <row r="13216" spans="1:1" x14ac:dyDescent="0.2">
      <c r="A13216" s="3"/>
    </row>
    <row r="13217" spans="1:1" x14ac:dyDescent="0.2">
      <c r="A13217" s="3"/>
    </row>
    <row r="13218" spans="1:1" x14ac:dyDescent="0.2">
      <c r="A13218" s="3"/>
    </row>
    <row r="13219" spans="1:1" x14ac:dyDescent="0.2">
      <c r="A13219" s="3"/>
    </row>
    <row r="13220" spans="1:1" x14ac:dyDescent="0.2">
      <c r="A13220" s="3"/>
    </row>
    <row r="13221" spans="1:1" x14ac:dyDescent="0.2">
      <c r="A13221" s="3"/>
    </row>
    <row r="13222" spans="1:1" x14ac:dyDescent="0.2">
      <c r="A13222" s="3"/>
    </row>
    <row r="13223" spans="1:1" x14ac:dyDescent="0.2">
      <c r="A13223" s="3"/>
    </row>
    <row r="13224" spans="1:1" x14ac:dyDescent="0.2">
      <c r="A13224" s="3"/>
    </row>
    <row r="13225" spans="1:1" x14ac:dyDescent="0.2">
      <c r="A13225" s="3"/>
    </row>
    <row r="13226" spans="1:1" x14ac:dyDescent="0.2">
      <c r="A13226" s="3"/>
    </row>
    <row r="13227" spans="1:1" x14ac:dyDescent="0.2">
      <c r="A13227" s="3"/>
    </row>
    <row r="13228" spans="1:1" x14ac:dyDescent="0.2">
      <c r="A13228" s="3"/>
    </row>
    <row r="13229" spans="1:1" x14ac:dyDescent="0.2">
      <c r="A13229" s="3"/>
    </row>
    <row r="13230" spans="1:1" x14ac:dyDescent="0.2">
      <c r="A13230" s="3"/>
    </row>
    <row r="13231" spans="1:1" x14ac:dyDescent="0.2">
      <c r="A13231" s="3"/>
    </row>
    <row r="13232" spans="1:1" x14ac:dyDescent="0.2">
      <c r="A13232" s="3"/>
    </row>
    <row r="13233" spans="1:1" x14ac:dyDescent="0.2">
      <c r="A13233" s="3"/>
    </row>
    <row r="13234" spans="1:1" x14ac:dyDescent="0.2">
      <c r="A13234" s="3"/>
    </row>
    <row r="13235" spans="1:1" x14ac:dyDescent="0.2">
      <c r="A13235" s="3"/>
    </row>
    <row r="13236" spans="1:1" x14ac:dyDescent="0.2">
      <c r="A13236" s="3"/>
    </row>
    <row r="13237" spans="1:1" x14ac:dyDescent="0.2">
      <c r="A13237" s="3"/>
    </row>
    <row r="13238" spans="1:1" x14ac:dyDescent="0.2">
      <c r="A13238" s="3"/>
    </row>
    <row r="13239" spans="1:1" x14ac:dyDescent="0.2">
      <c r="A13239" s="3"/>
    </row>
    <row r="13240" spans="1:1" x14ac:dyDescent="0.2">
      <c r="A13240" s="3"/>
    </row>
    <row r="13241" spans="1:1" x14ac:dyDescent="0.2">
      <c r="A13241" s="3"/>
    </row>
    <row r="13242" spans="1:1" x14ac:dyDescent="0.2">
      <c r="A13242" s="3"/>
    </row>
    <row r="13243" spans="1:1" x14ac:dyDescent="0.2">
      <c r="A13243" s="3"/>
    </row>
    <row r="13244" spans="1:1" x14ac:dyDescent="0.2">
      <c r="A13244" s="3"/>
    </row>
    <row r="13245" spans="1:1" x14ac:dyDescent="0.2">
      <c r="A13245" s="3"/>
    </row>
    <row r="13246" spans="1:1" x14ac:dyDescent="0.2">
      <c r="A13246" s="3"/>
    </row>
    <row r="13247" spans="1:1" x14ac:dyDescent="0.2">
      <c r="A13247" s="3"/>
    </row>
    <row r="13248" spans="1:1" x14ac:dyDescent="0.2">
      <c r="A13248" s="3"/>
    </row>
    <row r="13249" spans="1:1" x14ac:dyDescent="0.2">
      <c r="A13249" s="3"/>
    </row>
    <row r="13250" spans="1:1" x14ac:dyDescent="0.2">
      <c r="A13250" s="3"/>
    </row>
    <row r="13251" spans="1:1" x14ac:dyDescent="0.2">
      <c r="A13251" s="3"/>
    </row>
    <row r="13252" spans="1:1" x14ac:dyDescent="0.2">
      <c r="A13252" s="3"/>
    </row>
    <row r="13253" spans="1:1" x14ac:dyDescent="0.2">
      <c r="A13253" s="3"/>
    </row>
    <row r="13254" spans="1:1" x14ac:dyDescent="0.2">
      <c r="A13254" s="3"/>
    </row>
    <row r="13255" spans="1:1" x14ac:dyDescent="0.2">
      <c r="A13255" s="3"/>
    </row>
    <row r="13256" spans="1:1" x14ac:dyDescent="0.2">
      <c r="A13256" s="3"/>
    </row>
    <row r="13257" spans="1:1" x14ac:dyDescent="0.2">
      <c r="A13257" s="3"/>
    </row>
    <row r="13258" spans="1:1" x14ac:dyDescent="0.2">
      <c r="A13258" s="3"/>
    </row>
    <row r="13259" spans="1:1" x14ac:dyDescent="0.2">
      <c r="A13259" s="3"/>
    </row>
    <row r="13260" spans="1:1" x14ac:dyDescent="0.2">
      <c r="A13260" s="3"/>
    </row>
    <row r="13261" spans="1:1" x14ac:dyDescent="0.2">
      <c r="A13261" s="3"/>
    </row>
    <row r="13262" spans="1:1" x14ac:dyDescent="0.2">
      <c r="A13262" s="3"/>
    </row>
    <row r="13263" spans="1:1" x14ac:dyDescent="0.2">
      <c r="A13263" s="3"/>
    </row>
    <row r="13264" spans="1:1" x14ac:dyDescent="0.2">
      <c r="A13264" s="3"/>
    </row>
    <row r="13265" spans="1:1" x14ac:dyDescent="0.2">
      <c r="A13265" s="3"/>
    </row>
    <row r="13266" spans="1:1" x14ac:dyDescent="0.2">
      <c r="A13266" s="3"/>
    </row>
    <row r="13267" spans="1:1" x14ac:dyDescent="0.2">
      <c r="A13267" s="3"/>
    </row>
    <row r="13268" spans="1:1" x14ac:dyDescent="0.2">
      <c r="A13268" s="3"/>
    </row>
    <row r="13269" spans="1:1" x14ac:dyDescent="0.2">
      <c r="A13269" s="3"/>
    </row>
    <row r="13270" spans="1:1" x14ac:dyDescent="0.2">
      <c r="A13270" s="3"/>
    </row>
    <row r="13271" spans="1:1" x14ac:dyDescent="0.2">
      <c r="A13271" s="3"/>
    </row>
    <row r="13272" spans="1:1" x14ac:dyDescent="0.2">
      <c r="A13272" s="3"/>
    </row>
    <row r="13273" spans="1:1" x14ac:dyDescent="0.2">
      <c r="A13273" s="3"/>
    </row>
    <row r="13274" spans="1:1" x14ac:dyDescent="0.2">
      <c r="A13274" s="3"/>
    </row>
    <row r="13275" spans="1:1" x14ac:dyDescent="0.2">
      <c r="A13275" s="3"/>
    </row>
    <row r="13276" spans="1:1" x14ac:dyDescent="0.2">
      <c r="A13276" s="3"/>
    </row>
    <row r="13277" spans="1:1" x14ac:dyDescent="0.2">
      <c r="A13277" s="3"/>
    </row>
    <row r="13278" spans="1:1" x14ac:dyDescent="0.2">
      <c r="A13278" s="3"/>
    </row>
    <row r="13279" spans="1:1" x14ac:dyDescent="0.2">
      <c r="A13279" s="3"/>
    </row>
    <row r="13280" spans="1:1" x14ac:dyDescent="0.2">
      <c r="A13280" s="3"/>
    </row>
    <row r="13281" spans="1:1" x14ac:dyDescent="0.2">
      <c r="A13281" s="3"/>
    </row>
    <row r="13282" spans="1:1" x14ac:dyDescent="0.2">
      <c r="A13282" s="3"/>
    </row>
    <row r="13283" spans="1:1" x14ac:dyDescent="0.2">
      <c r="A13283" s="3"/>
    </row>
    <row r="13284" spans="1:1" x14ac:dyDescent="0.2">
      <c r="A13284" s="3"/>
    </row>
    <row r="13285" spans="1:1" x14ac:dyDescent="0.2">
      <c r="A13285" s="3"/>
    </row>
    <row r="13286" spans="1:1" x14ac:dyDescent="0.2">
      <c r="A13286" s="3"/>
    </row>
    <row r="13287" spans="1:1" x14ac:dyDescent="0.2">
      <c r="A13287" s="3"/>
    </row>
    <row r="13288" spans="1:1" x14ac:dyDescent="0.2">
      <c r="A13288" s="3"/>
    </row>
    <row r="13289" spans="1:1" x14ac:dyDescent="0.2">
      <c r="A13289" s="3"/>
    </row>
    <row r="13290" spans="1:1" x14ac:dyDescent="0.2">
      <c r="A13290" s="3"/>
    </row>
    <row r="13291" spans="1:1" x14ac:dyDescent="0.2">
      <c r="A13291" s="3"/>
    </row>
    <row r="13292" spans="1:1" x14ac:dyDescent="0.2">
      <c r="A13292" s="3"/>
    </row>
    <row r="13293" spans="1:1" x14ac:dyDescent="0.2">
      <c r="A13293" s="3"/>
    </row>
    <row r="13294" spans="1:1" x14ac:dyDescent="0.2">
      <c r="A13294" s="3"/>
    </row>
    <row r="13295" spans="1:1" x14ac:dyDescent="0.2">
      <c r="A13295" s="3"/>
    </row>
    <row r="13296" spans="1:1" x14ac:dyDescent="0.2">
      <c r="A13296" s="3"/>
    </row>
    <row r="13297" spans="1:1" x14ac:dyDescent="0.2">
      <c r="A13297" s="3"/>
    </row>
    <row r="13298" spans="1:1" x14ac:dyDescent="0.2">
      <c r="A13298" s="3"/>
    </row>
    <row r="13299" spans="1:1" x14ac:dyDescent="0.2">
      <c r="A13299" s="3"/>
    </row>
    <row r="13300" spans="1:1" x14ac:dyDescent="0.2">
      <c r="A13300" s="3"/>
    </row>
    <row r="13301" spans="1:1" x14ac:dyDescent="0.2">
      <c r="A13301" s="3"/>
    </row>
    <row r="13302" spans="1:1" x14ac:dyDescent="0.2">
      <c r="A13302" s="3"/>
    </row>
    <row r="13303" spans="1:1" x14ac:dyDescent="0.2">
      <c r="A13303" s="3"/>
    </row>
    <row r="13304" spans="1:1" x14ac:dyDescent="0.2">
      <c r="A13304" s="3"/>
    </row>
    <row r="13305" spans="1:1" x14ac:dyDescent="0.2">
      <c r="A13305" s="3"/>
    </row>
    <row r="13306" spans="1:1" x14ac:dyDescent="0.2">
      <c r="A13306" s="3"/>
    </row>
    <row r="13307" spans="1:1" x14ac:dyDescent="0.2">
      <c r="A13307" s="3"/>
    </row>
    <row r="13308" spans="1:1" x14ac:dyDescent="0.2">
      <c r="A13308" s="3"/>
    </row>
    <row r="13309" spans="1:1" x14ac:dyDescent="0.2">
      <c r="A13309" s="3"/>
    </row>
    <row r="13310" spans="1:1" x14ac:dyDescent="0.2">
      <c r="A13310" s="3"/>
    </row>
    <row r="13311" spans="1:1" x14ac:dyDescent="0.2">
      <c r="A13311" s="3"/>
    </row>
    <row r="13312" spans="1:1" x14ac:dyDescent="0.2">
      <c r="A13312" s="3"/>
    </row>
    <row r="13313" spans="1:1" x14ac:dyDescent="0.2">
      <c r="A13313" s="3"/>
    </row>
    <row r="13314" spans="1:1" x14ac:dyDescent="0.2">
      <c r="A13314" s="3"/>
    </row>
    <row r="13315" spans="1:1" x14ac:dyDescent="0.2">
      <c r="A13315" s="3"/>
    </row>
    <row r="13316" spans="1:1" x14ac:dyDescent="0.2">
      <c r="A13316" s="3"/>
    </row>
    <row r="13317" spans="1:1" x14ac:dyDescent="0.2">
      <c r="A13317" s="3"/>
    </row>
    <row r="13318" spans="1:1" x14ac:dyDescent="0.2">
      <c r="A13318" s="3"/>
    </row>
    <row r="13319" spans="1:1" x14ac:dyDescent="0.2">
      <c r="A13319" s="3"/>
    </row>
    <row r="13320" spans="1:1" x14ac:dyDescent="0.2">
      <c r="A13320" s="3"/>
    </row>
    <row r="13321" spans="1:1" x14ac:dyDescent="0.2">
      <c r="A13321" s="3"/>
    </row>
    <row r="13322" spans="1:1" x14ac:dyDescent="0.2">
      <c r="A13322" s="3"/>
    </row>
    <row r="13323" spans="1:1" x14ac:dyDescent="0.2">
      <c r="A13323" s="3"/>
    </row>
    <row r="13324" spans="1:1" x14ac:dyDescent="0.2">
      <c r="A13324" s="3"/>
    </row>
    <row r="13325" spans="1:1" x14ac:dyDescent="0.2">
      <c r="A13325" s="3"/>
    </row>
    <row r="13326" spans="1:1" x14ac:dyDescent="0.2">
      <c r="A13326" s="3"/>
    </row>
    <row r="13327" spans="1:1" x14ac:dyDescent="0.2">
      <c r="A13327" s="3"/>
    </row>
    <row r="13328" spans="1:1" x14ac:dyDescent="0.2">
      <c r="A13328" s="3"/>
    </row>
    <row r="13329" spans="1:1" x14ac:dyDescent="0.2">
      <c r="A13329" s="3"/>
    </row>
    <row r="13330" spans="1:1" x14ac:dyDescent="0.2">
      <c r="A13330" s="3"/>
    </row>
    <row r="13331" spans="1:1" x14ac:dyDescent="0.2">
      <c r="A13331" s="3"/>
    </row>
    <row r="13332" spans="1:1" x14ac:dyDescent="0.2">
      <c r="A13332" s="3"/>
    </row>
    <row r="13333" spans="1:1" x14ac:dyDescent="0.2">
      <c r="A13333" s="3"/>
    </row>
    <row r="13334" spans="1:1" x14ac:dyDescent="0.2">
      <c r="A13334" s="3"/>
    </row>
    <row r="13335" spans="1:1" x14ac:dyDescent="0.2">
      <c r="A13335" s="3"/>
    </row>
    <row r="13336" spans="1:1" x14ac:dyDescent="0.2">
      <c r="A13336" s="3"/>
    </row>
    <row r="13337" spans="1:1" x14ac:dyDescent="0.2">
      <c r="A13337" s="3"/>
    </row>
    <row r="13338" spans="1:1" x14ac:dyDescent="0.2">
      <c r="A13338" s="3"/>
    </row>
    <row r="13339" spans="1:1" x14ac:dyDescent="0.2">
      <c r="A13339" s="3"/>
    </row>
    <row r="13340" spans="1:1" x14ac:dyDescent="0.2">
      <c r="A13340" s="3"/>
    </row>
    <row r="13341" spans="1:1" x14ac:dyDescent="0.2">
      <c r="A13341" s="3"/>
    </row>
    <row r="13342" spans="1:1" x14ac:dyDescent="0.2">
      <c r="A13342" s="3"/>
    </row>
    <row r="13343" spans="1:1" x14ac:dyDescent="0.2">
      <c r="A13343" s="3"/>
    </row>
    <row r="13344" spans="1:1" x14ac:dyDescent="0.2">
      <c r="A13344" s="3"/>
    </row>
    <row r="13345" spans="1:1" x14ac:dyDescent="0.2">
      <c r="A13345" s="3"/>
    </row>
    <row r="13346" spans="1:1" x14ac:dyDescent="0.2">
      <c r="A13346" s="3"/>
    </row>
    <row r="13347" spans="1:1" x14ac:dyDescent="0.2">
      <c r="A13347" s="3"/>
    </row>
    <row r="13348" spans="1:1" x14ac:dyDescent="0.2">
      <c r="A13348" s="3"/>
    </row>
    <row r="13349" spans="1:1" x14ac:dyDescent="0.2">
      <c r="A13349" s="3"/>
    </row>
    <row r="13350" spans="1:1" x14ac:dyDescent="0.2">
      <c r="A13350" s="3"/>
    </row>
    <row r="13351" spans="1:1" x14ac:dyDescent="0.2">
      <c r="A13351" s="3"/>
    </row>
    <row r="13352" spans="1:1" x14ac:dyDescent="0.2">
      <c r="A13352" s="3"/>
    </row>
    <row r="13353" spans="1:1" x14ac:dyDescent="0.2">
      <c r="A13353" s="3"/>
    </row>
    <row r="13354" spans="1:1" x14ac:dyDescent="0.2">
      <c r="A13354" s="3"/>
    </row>
    <row r="13355" spans="1:1" x14ac:dyDescent="0.2">
      <c r="A13355" s="3"/>
    </row>
    <row r="13356" spans="1:1" x14ac:dyDescent="0.2">
      <c r="A13356" s="3"/>
    </row>
    <row r="13357" spans="1:1" x14ac:dyDescent="0.2">
      <c r="A13357" s="3"/>
    </row>
    <row r="13358" spans="1:1" x14ac:dyDescent="0.2">
      <c r="A13358" s="3"/>
    </row>
    <row r="13359" spans="1:1" x14ac:dyDescent="0.2">
      <c r="A13359" s="3"/>
    </row>
    <row r="13360" spans="1:1" x14ac:dyDescent="0.2">
      <c r="A13360" s="3"/>
    </row>
    <row r="13361" spans="1:1" x14ac:dyDescent="0.2">
      <c r="A13361" s="3"/>
    </row>
    <row r="13362" spans="1:1" x14ac:dyDescent="0.2">
      <c r="A13362" s="3"/>
    </row>
    <row r="13363" spans="1:1" x14ac:dyDescent="0.2">
      <c r="A13363" s="3"/>
    </row>
    <row r="13364" spans="1:1" x14ac:dyDescent="0.2">
      <c r="A13364" s="3"/>
    </row>
    <row r="13365" spans="1:1" x14ac:dyDescent="0.2">
      <c r="A13365" s="3"/>
    </row>
    <row r="13366" spans="1:1" x14ac:dyDescent="0.2">
      <c r="A13366" s="3"/>
    </row>
    <row r="13367" spans="1:1" x14ac:dyDescent="0.2">
      <c r="A13367" s="3"/>
    </row>
    <row r="13368" spans="1:1" x14ac:dyDescent="0.2">
      <c r="A13368" s="3"/>
    </row>
    <row r="13369" spans="1:1" x14ac:dyDescent="0.2">
      <c r="A13369" s="3"/>
    </row>
    <row r="13370" spans="1:1" x14ac:dyDescent="0.2">
      <c r="A13370" s="3"/>
    </row>
    <row r="13371" spans="1:1" x14ac:dyDescent="0.2">
      <c r="A13371" s="3"/>
    </row>
    <row r="13372" spans="1:1" x14ac:dyDescent="0.2">
      <c r="A13372" s="3"/>
    </row>
    <row r="13373" spans="1:1" x14ac:dyDescent="0.2">
      <c r="A13373" s="3"/>
    </row>
    <row r="13374" spans="1:1" x14ac:dyDescent="0.2">
      <c r="A13374" s="3"/>
    </row>
    <row r="13375" spans="1:1" x14ac:dyDescent="0.2">
      <c r="A13375" s="3"/>
    </row>
    <row r="13376" spans="1:1" x14ac:dyDescent="0.2">
      <c r="A13376" s="3"/>
    </row>
    <row r="13377" spans="1:1" x14ac:dyDescent="0.2">
      <c r="A13377" s="3"/>
    </row>
    <row r="13378" spans="1:1" x14ac:dyDescent="0.2">
      <c r="A13378" s="3"/>
    </row>
    <row r="13379" spans="1:1" x14ac:dyDescent="0.2">
      <c r="A13379" s="3"/>
    </row>
    <row r="13380" spans="1:1" x14ac:dyDescent="0.2">
      <c r="A13380" s="3"/>
    </row>
    <row r="13381" spans="1:1" x14ac:dyDescent="0.2">
      <c r="A13381" s="3"/>
    </row>
    <row r="13382" spans="1:1" x14ac:dyDescent="0.2">
      <c r="A13382" s="3"/>
    </row>
    <row r="13383" spans="1:1" x14ac:dyDescent="0.2">
      <c r="A13383" s="3"/>
    </row>
    <row r="13384" spans="1:1" x14ac:dyDescent="0.2">
      <c r="A13384" s="3"/>
    </row>
    <row r="13385" spans="1:1" x14ac:dyDescent="0.2">
      <c r="A13385" s="3"/>
    </row>
    <row r="13386" spans="1:1" x14ac:dyDescent="0.2">
      <c r="A13386" s="3"/>
    </row>
    <row r="13387" spans="1:1" x14ac:dyDescent="0.2">
      <c r="A13387" s="3"/>
    </row>
    <row r="13388" spans="1:1" x14ac:dyDescent="0.2">
      <c r="A13388" s="3"/>
    </row>
    <row r="13389" spans="1:1" x14ac:dyDescent="0.2">
      <c r="A13389" s="3"/>
    </row>
    <row r="13390" spans="1:1" x14ac:dyDescent="0.2">
      <c r="A13390" s="3"/>
    </row>
    <row r="13391" spans="1:1" x14ac:dyDescent="0.2">
      <c r="A13391" s="3"/>
    </row>
    <row r="13392" spans="1:1" x14ac:dyDescent="0.2">
      <c r="A13392" s="3"/>
    </row>
    <row r="13393" spans="1:1" x14ac:dyDescent="0.2">
      <c r="A13393" s="3"/>
    </row>
    <row r="13394" spans="1:1" x14ac:dyDescent="0.2">
      <c r="A13394" s="3"/>
    </row>
    <row r="13395" spans="1:1" x14ac:dyDescent="0.2">
      <c r="A13395" s="3"/>
    </row>
    <row r="13396" spans="1:1" x14ac:dyDescent="0.2">
      <c r="A13396" s="3"/>
    </row>
    <row r="13397" spans="1:1" x14ac:dyDescent="0.2">
      <c r="A13397" s="3"/>
    </row>
    <row r="13398" spans="1:1" x14ac:dyDescent="0.2">
      <c r="A13398" s="3"/>
    </row>
    <row r="13399" spans="1:1" x14ac:dyDescent="0.2">
      <c r="A13399" s="3"/>
    </row>
    <row r="13400" spans="1:1" x14ac:dyDescent="0.2">
      <c r="A13400" s="3"/>
    </row>
    <row r="13401" spans="1:1" x14ac:dyDescent="0.2">
      <c r="A13401" s="3"/>
    </row>
    <row r="13402" spans="1:1" x14ac:dyDescent="0.2">
      <c r="A13402" s="3"/>
    </row>
    <row r="13403" spans="1:1" x14ac:dyDescent="0.2">
      <c r="A13403" s="3"/>
    </row>
    <row r="13404" spans="1:1" x14ac:dyDescent="0.2">
      <c r="A13404" s="3"/>
    </row>
    <row r="13405" spans="1:1" x14ac:dyDescent="0.2">
      <c r="A13405" s="3"/>
    </row>
    <row r="13406" spans="1:1" x14ac:dyDescent="0.2">
      <c r="A13406" s="3"/>
    </row>
    <row r="13407" spans="1:1" x14ac:dyDescent="0.2">
      <c r="A13407" s="3"/>
    </row>
    <row r="13408" spans="1:1" x14ac:dyDescent="0.2">
      <c r="A13408" s="3"/>
    </row>
    <row r="13409" spans="1:1" x14ac:dyDescent="0.2">
      <c r="A13409" s="3"/>
    </row>
    <row r="13410" spans="1:1" x14ac:dyDescent="0.2">
      <c r="A13410" s="3"/>
    </row>
    <row r="13411" spans="1:1" x14ac:dyDescent="0.2">
      <c r="A13411" s="3"/>
    </row>
    <row r="13412" spans="1:1" x14ac:dyDescent="0.2">
      <c r="A13412" s="3"/>
    </row>
    <row r="13413" spans="1:1" x14ac:dyDescent="0.2">
      <c r="A13413" s="3"/>
    </row>
    <row r="13414" spans="1:1" x14ac:dyDescent="0.2">
      <c r="A13414" s="3"/>
    </row>
    <row r="13415" spans="1:1" x14ac:dyDescent="0.2">
      <c r="A13415" s="3"/>
    </row>
    <row r="13416" spans="1:1" x14ac:dyDescent="0.2">
      <c r="A13416" s="3"/>
    </row>
    <row r="13417" spans="1:1" x14ac:dyDescent="0.2">
      <c r="A13417" s="3"/>
    </row>
    <row r="13418" spans="1:1" x14ac:dyDescent="0.2">
      <c r="A13418" s="3"/>
    </row>
    <row r="13419" spans="1:1" x14ac:dyDescent="0.2">
      <c r="A13419" s="3"/>
    </row>
    <row r="13420" spans="1:1" x14ac:dyDescent="0.2">
      <c r="A13420" s="3"/>
    </row>
    <row r="13421" spans="1:1" x14ac:dyDescent="0.2">
      <c r="A13421" s="3"/>
    </row>
    <row r="13422" spans="1:1" x14ac:dyDescent="0.2">
      <c r="A13422" s="3"/>
    </row>
    <row r="13423" spans="1:1" x14ac:dyDescent="0.2">
      <c r="A13423" s="3"/>
    </row>
    <row r="13424" spans="1:1" x14ac:dyDescent="0.2">
      <c r="A13424" s="3"/>
    </row>
    <row r="13425" spans="1:1" x14ac:dyDescent="0.2">
      <c r="A13425" s="3"/>
    </row>
    <row r="13426" spans="1:1" x14ac:dyDescent="0.2">
      <c r="A13426" s="3"/>
    </row>
    <row r="13427" spans="1:1" x14ac:dyDescent="0.2">
      <c r="A13427" s="3"/>
    </row>
    <row r="13428" spans="1:1" x14ac:dyDescent="0.2">
      <c r="A13428" s="3"/>
    </row>
    <row r="13429" spans="1:1" x14ac:dyDescent="0.2">
      <c r="A13429" s="3"/>
    </row>
    <row r="13430" spans="1:1" x14ac:dyDescent="0.2">
      <c r="A13430" s="3"/>
    </row>
    <row r="13431" spans="1:1" x14ac:dyDescent="0.2">
      <c r="A13431" s="3"/>
    </row>
    <row r="13432" spans="1:1" x14ac:dyDescent="0.2">
      <c r="A13432" s="3"/>
    </row>
    <row r="13433" spans="1:1" x14ac:dyDescent="0.2">
      <c r="A13433" s="3"/>
    </row>
    <row r="13434" spans="1:1" x14ac:dyDescent="0.2">
      <c r="A13434" s="3"/>
    </row>
    <row r="13435" spans="1:1" x14ac:dyDescent="0.2">
      <c r="A13435" s="3"/>
    </row>
    <row r="13436" spans="1:1" x14ac:dyDescent="0.2">
      <c r="A13436" s="3"/>
    </row>
    <row r="13437" spans="1:1" x14ac:dyDescent="0.2">
      <c r="A13437" s="3"/>
    </row>
    <row r="13438" spans="1:1" x14ac:dyDescent="0.2">
      <c r="A13438" s="3"/>
    </row>
    <row r="13439" spans="1:1" x14ac:dyDescent="0.2">
      <c r="A13439" s="3"/>
    </row>
    <row r="13440" spans="1:1" x14ac:dyDescent="0.2">
      <c r="A13440" s="3"/>
    </row>
    <row r="13441" spans="1:1" x14ac:dyDescent="0.2">
      <c r="A13441" s="3"/>
    </row>
    <row r="13442" spans="1:1" x14ac:dyDescent="0.2">
      <c r="A13442" s="3"/>
    </row>
    <row r="13443" spans="1:1" x14ac:dyDescent="0.2">
      <c r="A13443" s="3"/>
    </row>
    <row r="13444" spans="1:1" x14ac:dyDescent="0.2">
      <c r="A13444" s="3"/>
    </row>
    <row r="13445" spans="1:1" x14ac:dyDescent="0.2">
      <c r="A13445" s="3"/>
    </row>
    <row r="13446" spans="1:1" x14ac:dyDescent="0.2">
      <c r="A13446" s="3"/>
    </row>
    <row r="13447" spans="1:1" x14ac:dyDescent="0.2">
      <c r="A13447" s="3"/>
    </row>
    <row r="13448" spans="1:1" x14ac:dyDescent="0.2">
      <c r="A13448" s="3"/>
    </row>
    <row r="13449" spans="1:1" x14ac:dyDescent="0.2">
      <c r="A13449" s="3"/>
    </row>
    <row r="13450" spans="1:1" x14ac:dyDescent="0.2">
      <c r="A13450" s="3"/>
    </row>
    <row r="13451" spans="1:1" x14ac:dyDescent="0.2">
      <c r="A13451" s="3"/>
    </row>
    <row r="13452" spans="1:1" x14ac:dyDescent="0.2">
      <c r="A13452" s="3"/>
    </row>
    <row r="13453" spans="1:1" x14ac:dyDescent="0.2">
      <c r="A13453" s="3"/>
    </row>
    <row r="13454" spans="1:1" x14ac:dyDescent="0.2">
      <c r="A13454" s="3"/>
    </row>
    <row r="13455" spans="1:1" x14ac:dyDescent="0.2">
      <c r="A13455" s="3"/>
    </row>
    <row r="13456" spans="1:1" x14ac:dyDescent="0.2">
      <c r="A13456" s="3"/>
    </row>
    <row r="13457" spans="1:1" x14ac:dyDescent="0.2">
      <c r="A13457" s="3"/>
    </row>
    <row r="13458" spans="1:1" x14ac:dyDescent="0.2">
      <c r="A13458" s="3"/>
    </row>
    <row r="13459" spans="1:1" x14ac:dyDescent="0.2">
      <c r="A13459" s="3"/>
    </row>
    <row r="13460" spans="1:1" x14ac:dyDescent="0.2">
      <c r="A13460" s="3"/>
    </row>
    <row r="13461" spans="1:1" x14ac:dyDescent="0.2">
      <c r="A13461" s="3"/>
    </row>
    <row r="13462" spans="1:1" x14ac:dyDescent="0.2">
      <c r="A13462" s="3"/>
    </row>
    <row r="13463" spans="1:1" x14ac:dyDescent="0.2">
      <c r="A13463" s="3"/>
    </row>
    <row r="13464" spans="1:1" x14ac:dyDescent="0.2">
      <c r="A13464" s="3"/>
    </row>
    <row r="13465" spans="1:1" x14ac:dyDescent="0.2">
      <c r="A13465" s="3"/>
    </row>
    <row r="13466" spans="1:1" x14ac:dyDescent="0.2">
      <c r="A13466" s="3"/>
    </row>
    <row r="13467" spans="1:1" x14ac:dyDescent="0.2">
      <c r="A13467" s="3"/>
    </row>
    <row r="13468" spans="1:1" x14ac:dyDescent="0.2">
      <c r="A13468" s="3"/>
    </row>
    <row r="13469" spans="1:1" x14ac:dyDescent="0.2">
      <c r="A13469" s="3"/>
    </row>
    <row r="13470" spans="1:1" x14ac:dyDescent="0.2">
      <c r="A13470" s="3"/>
    </row>
    <row r="13471" spans="1:1" x14ac:dyDescent="0.2">
      <c r="A13471" s="3"/>
    </row>
    <row r="13472" spans="1:1" x14ac:dyDescent="0.2">
      <c r="A13472" s="3"/>
    </row>
    <row r="13473" spans="1:1" x14ac:dyDescent="0.2">
      <c r="A13473" s="3"/>
    </row>
    <row r="13474" spans="1:1" x14ac:dyDescent="0.2">
      <c r="A13474" s="3"/>
    </row>
    <row r="13475" spans="1:1" x14ac:dyDescent="0.2">
      <c r="A13475" s="3"/>
    </row>
    <row r="13476" spans="1:1" x14ac:dyDescent="0.2">
      <c r="A13476" s="3"/>
    </row>
    <row r="13477" spans="1:1" x14ac:dyDescent="0.2">
      <c r="A13477" s="3"/>
    </row>
    <row r="13478" spans="1:1" x14ac:dyDescent="0.2">
      <c r="A13478" s="3"/>
    </row>
    <row r="13479" spans="1:1" x14ac:dyDescent="0.2">
      <c r="A13479" s="3"/>
    </row>
    <row r="13480" spans="1:1" x14ac:dyDescent="0.2">
      <c r="A13480" s="3"/>
    </row>
    <row r="13481" spans="1:1" x14ac:dyDescent="0.2">
      <c r="A13481" s="3"/>
    </row>
    <row r="13482" spans="1:1" x14ac:dyDescent="0.2">
      <c r="A13482" s="3"/>
    </row>
    <row r="13483" spans="1:1" x14ac:dyDescent="0.2">
      <c r="A13483" s="3"/>
    </row>
    <row r="13484" spans="1:1" x14ac:dyDescent="0.2">
      <c r="A13484" s="3"/>
    </row>
    <row r="13485" spans="1:1" x14ac:dyDescent="0.2">
      <c r="A13485" s="3"/>
    </row>
    <row r="13486" spans="1:1" x14ac:dyDescent="0.2">
      <c r="A13486" s="3"/>
    </row>
    <row r="13487" spans="1:1" x14ac:dyDescent="0.2">
      <c r="A13487" s="3"/>
    </row>
    <row r="13488" spans="1:1" x14ac:dyDescent="0.2">
      <c r="A13488" s="3"/>
    </row>
    <row r="13489" spans="1:1" x14ac:dyDescent="0.2">
      <c r="A13489" s="3"/>
    </row>
    <row r="13490" spans="1:1" x14ac:dyDescent="0.2">
      <c r="A13490" s="3"/>
    </row>
    <row r="13491" spans="1:1" x14ac:dyDescent="0.2">
      <c r="A13491" s="3"/>
    </row>
    <row r="13492" spans="1:1" x14ac:dyDescent="0.2">
      <c r="A13492" s="3"/>
    </row>
    <row r="13493" spans="1:1" x14ac:dyDescent="0.2">
      <c r="A13493" s="3"/>
    </row>
    <row r="13494" spans="1:1" x14ac:dyDescent="0.2">
      <c r="A13494" s="3"/>
    </row>
    <row r="13495" spans="1:1" x14ac:dyDescent="0.2">
      <c r="A13495" s="3"/>
    </row>
    <row r="13496" spans="1:1" x14ac:dyDescent="0.2">
      <c r="A13496" s="3"/>
    </row>
    <row r="13497" spans="1:1" x14ac:dyDescent="0.2">
      <c r="A13497" s="3"/>
    </row>
    <row r="13498" spans="1:1" x14ac:dyDescent="0.2">
      <c r="A13498" s="3"/>
    </row>
    <row r="13499" spans="1:1" x14ac:dyDescent="0.2">
      <c r="A13499" s="3"/>
    </row>
    <row r="13500" spans="1:1" x14ac:dyDescent="0.2">
      <c r="A13500" s="3"/>
    </row>
    <row r="13501" spans="1:1" x14ac:dyDescent="0.2">
      <c r="A13501" s="3"/>
    </row>
    <row r="13502" spans="1:1" x14ac:dyDescent="0.2">
      <c r="A13502" s="3"/>
    </row>
    <row r="13503" spans="1:1" x14ac:dyDescent="0.2">
      <c r="A13503" s="3"/>
    </row>
    <row r="13504" spans="1:1" x14ac:dyDescent="0.2">
      <c r="A13504" s="3"/>
    </row>
    <row r="13505" spans="1:1" x14ac:dyDescent="0.2">
      <c r="A13505" s="3"/>
    </row>
    <row r="13506" spans="1:1" x14ac:dyDescent="0.2">
      <c r="A13506" s="3"/>
    </row>
    <row r="13507" spans="1:1" x14ac:dyDescent="0.2">
      <c r="A13507" s="3"/>
    </row>
    <row r="13508" spans="1:1" x14ac:dyDescent="0.2">
      <c r="A13508" s="3"/>
    </row>
    <row r="13509" spans="1:1" x14ac:dyDescent="0.2">
      <c r="A13509" s="3"/>
    </row>
    <row r="13510" spans="1:1" x14ac:dyDescent="0.2">
      <c r="A13510" s="3"/>
    </row>
    <row r="13511" spans="1:1" x14ac:dyDescent="0.2">
      <c r="A13511" s="3"/>
    </row>
    <row r="13512" spans="1:1" x14ac:dyDescent="0.2">
      <c r="A13512" s="3"/>
    </row>
    <row r="13513" spans="1:1" x14ac:dyDescent="0.2">
      <c r="A13513" s="3"/>
    </row>
    <row r="13514" spans="1:1" x14ac:dyDescent="0.2">
      <c r="A13514" s="3"/>
    </row>
    <row r="13515" spans="1:1" x14ac:dyDescent="0.2">
      <c r="A13515" s="3"/>
    </row>
    <row r="13516" spans="1:1" x14ac:dyDescent="0.2">
      <c r="A13516" s="3"/>
    </row>
    <row r="13517" spans="1:1" x14ac:dyDescent="0.2">
      <c r="A13517" s="3"/>
    </row>
    <row r="13518" spans="1:1" x14ac:dyDescent="0.2">
      <c r="A13518" s="3"/>
    </row>
    <row r="13519" spans="1:1" x14ac:dyDescent="0.2">
      <c r="A13519" s="3"/>
    </row>
    <row r="13520" spans="1:1" x14ac:dyDescent="0.2">
      <c r="A13520" s="3"/>
    </row>
    <row r="13521" spans="1:1" x14ac:dyDescent="0.2">
      <c r="A13521" s="3"/>
    </row>
    <row r="13522" spans="1:1" x14ac:dyDescent="0.2">
      <c r="A13522" s="3"/>
    </row>
    <row r="13523" spans="1:1" x14ac:dyDescent="0.2">
      <c r="A13523" s="3"/>
    </row>
    <row r="13524" spans="1:1" x14ac:dyDescent="0.2">
      <c r="A13524" s="3"/>
    </row>
    <row r="13525" spans="1:1" x14ac:dyDescent="0.2">
      <c r="A13525" s="3"/>
    </row>
    <row r="13526" spans="1:1" x14ac:dyDescent="0.2">
      <c r="A13526" s="3"/>
    </row>
    <row r="13527" spans="1:1" x14ac:dyDescent="0.2">
      <c r="A13527" s="3"/>
    </row>
    <row r="13528" spans="1:1" x14ac:dyDescent="0.2">
      <c r="A13528" s="3"/>
    </row>
    <row r="13529" spans="1:1" x14ac:dyDescent="0.2">
      <c r="A13529" s="3"/>
    </row>
    <row r="13530" spans="1:1" x14ac:dyDescent="0.2">
      <c r="A13530" s="3"/>
    </row>
    <row r="13531" spans="1:1" x14ac:dyDescent="0.2">
      <c r="A13531" s="3"/>
    </row>
    <row r="13532" spans="1:1" x14ac:dyDescent="0.2">
      <c r="A13532" s="3"/>
    </row>
    <row r="13533" spans="1:1" x14ac:dyDescent="0.2">
      <c r="A13533" s="3"/>
    </row>
    <row r="13534" spans="1:1" x14ac:dyDescent="0.2">
      <c r="A13534" s="3"/>
    </row>
    <row r="13535" spans="1:1" x14ac:dyDescent="0.2">
      <c r="A13535" s="3"/>
    </row>
    <row r="13536" spans="1:1" x14ac:dyDescent="0.2">
      <c r="A13536" s="3"/>
    </row>
    <row r="13537" spans="1:1" x14ac:dyDescent="0.2">
      <c r="A13537" s="3"/>
    </row>
    <row r="13538" spans="1:1" x14ac:dyDescent="0.2">
      <c r="A13538" s="3"/>
    </row>
    <row r="13539" spans="1:1" x14ac:dyDescent="0.2">
      <c r="A13539" s="3"/>
    </row>
    <row r="13540" spans="1:1" x14ac:dyDescent="0.2">
      <c r="A13540" s="3"/>
    </row>
    <row r="13541" spans="1:1" x14ac:dyDescent="0.2">
      <c r="A13541" s="3"/>
    </row>
    <row r="13542" spans="1:1" x14ac:dyDescent="0.2">
      <c r="A13542" s="3"/>
    </row>
    <row r="13543" spans="1:1" x14ac:dyDescent="0.2">
      <c r="A13543" s="3"/>
    </row>
    <row r="13544" spans="1:1" x14ac:dyDescent="0.2">
      <c r="A13544" s="3"/>
    </row>
    <row r="13545" spans="1:1" x14ac:dyDescent="0.2">
      <c r="A13545" s="3"/>
    </row>
    <row r="13546" spans="1:1" x14ac:dyDescent="0.2">
      <c r="A13546" s="3"/>
    </row>
    <row r="13547" spans="1:1" x14ac:dyDescent="0.2">
      <c r="A13547" s="3"/>
    </row>
    <row r="13548" spans="1:1" x14ac:dyDescent="0.2">
      <c r="A13548" s="3"/>
    </row>
    <row r="13549" spans="1:1" x14ac:dyDescent="0.2">
      <c r="A13549" s="3"/>
    </row>
    <row r="13550" spans="1:1" x14ac:dyDescent="0.2">
      <c r="A13550" s="3"/>
    </row>
    <row r="13551" spans="1:1" x14ac:dyDescent="0.2">
      <c r="A13551" s="3"/>
    </row>
    <row r="13552" spans="1:1" x14ac:dyDescent="0.2">
      <c r="A13552" s="3"/>
    </row>
    <row r="13553" spans="1:1" x14ac:dyDescent="0.2">
      <c r="A13553" s="3"/>
    </row>
    <row r="13554" spans="1:1" x14ac:dyDescent="0.2">
      <c r="A13554" s="3"/>
    </row>
    <row r="13555" spans="1:1" x14ac:dyDescent="0.2">
      <c r="A13555" s="3"/>
    </row>
    <row r="13556" spans="1:1" x14ac:dyDescent="0.2">
      <c r="A13556" s="3"/>
    </row>
    <row r="13557" spans="1:1" x14ac:dyDescent="0.2">
      <c r="A13557" s="3"/>
    </row>
    <row r="13558" spans="1:1" x14ac:dyDescent="0.2">
      <c r="A13558" s="3"/>
    </row>
    <row r="13559" spans="1:1" x14ac:dyDescent="0.2">
      <c r="A13559" s="3"/>
    </row>
    <row r="13560" spans="1:1" x14ac:dyDescent="0.2">
      <c r="A13560" s="3"/>
    </row>
    <row r="13561" spans="1:1" x14ac:dyDescent="0.2">
      <c r="A13561" s="3"/>
    </row>
    <row r="13562" spans="1:1" x14ac:dyDescent="0.2">
      <c r="A13562" s="3"/>
    </row>
    <row r="13563" spans="1:1" x14ac:dyDescent="0.2">
      <c r="A13563" s="3"/>
    </row>
    <row r="13564" spans="1:1" x14ac:dyDescent="0.2">
      <c r="A13564" s="3"/>
    </row>
    <row r="13565" spans="1:1" x14ac:dyDescent="0.2">
      <c r="A13565" s="3"/>
    </row>
    <row r="13566" spans="1:1" x14ac:dyDescent="0.2">
      <c r="A13566" s="3"/>
    </row>
    <row r="13567" spans="1:1" x14ac:dyDescent="0.2">
      <c r="A13567" s="3"/>
    </row>
    <row r="13568" spans="1:1" x14ac:dyDescent="0.2">
      <c r="A13568" s="3"/>
    </row>
    <row r="13569" spans="1:1" x14ac:dyDescent="0.2">
      <c r="A13569" s="3"/>
    </row>
    <row r="13570" spans="1:1" x14ac:dyDescent="0.2">
      <c r="A13570" s="3"/>
    </row>
    <row r="13571" spans="1:1" x14ac:dyDescent="0.2">
      <c r="A13571" s="3"/>
    </row>
    <row r="13572" spans="1:1" x14ac:dyDescent="0.2">
      <c r="A13572" s="3"/>
    </row>
    <row r="13573" spans="1:1" x14ac:dyDescent="0.2">
      <c r="A13573" s="3"/>
    </row>
    <row r="13574" spans="1:1" x14ac:dyDescent="0.2">
      <c r="A13574" s="3"/>
    </row>
    <row r="13575" spans="1:1" x14ac:dyDescent="0.2">
      <c r="A13575" s="3"/>
    </row>
    <row r="13576" spans="1:1" x14ac:dyDescent="0.2">
      <c r="A13576" s="3"/>
    </row>
    <row r="13577" spans="1:1" x14ac:dyDescent="0.2">
      <c r="A13577" s="3"/>
    </row>
    <row r="13578" spans="1:1" x14ac:dyDescent="0.2">
      <c r="A13578" s="3"/>
    </row>
    <row r="13579" spans="1:1" x14ac:dyDescent="0.2">
      <c r="A13579" s="3"/>
    </row>
    <row r="13580" spans="1:1" x14ac:dyDescent="0.2">
      <c r="A13580" s="3"/>
    </row>
    <row r="13581" spans="1:1" x14ac:dyDescent="0.2">
      <c r="A13581" s="3"/>
    </row>
    <row r="13582" spans="1:1" x14ac:dyDescent="0.2">
      <c r="A13582" s="3"/>
    </row>
    <row r="13583" spans="1:1" x14ac:dyDescent="0.2">
      <c r="A13583" s="3"/>
    </row>
    <row r="13584" spans="1:1" x14ac:dyDescent="0.2">
      <c r="A13584" s="3"/>
    </row>
    <row r="13585" spans="1:1" x14ac:dyDescent="0.2">
      <c r="A13585" s="3"/>
    </row>
    <row r="13586" spans="1:1" x14ac:dyDescent="0.2">
      <c r="A13586" s="3"/>
    </row>
    <row r="13587" spans="1:1" x14ac:dyDescent="0.2">
      <c r="A13587" s="3"/>
    </row>
    <row r="13588" spans="1:1" x14ac:dyDescent="0.2">
      <c r="A13588" s="3"/>
    </row>
    <row r="13589" spans="1:1" x14ac:dyDescent="0.2">
      <c r="A13589" s="3"/>
    </row>
    <row r="13590" spans="1:1" x14ac:dyDescent="0.2">
      <c r="A13590" s="3"/>
    </row>
    <row r="13591" spans="1:1" x14ac:dyDescent="0.2">
      <c r="A13591" s="3"/>
    </row>
    <row r="13592" spans="1:1" x14ac:dyDescent="0.2">
      <c r="A13592" s="3"/>
    </row>
    <row r="13593" spans="1:1" x14ac:dyDescent="0.2">
      <c r="A13593" s="3"/>
    </row>
    <row r="13594" spans="1:1" x14ac:dyDescent="0.2">
      <c r="A13594" s="3"/>
    </row>
    <row r="13595" spans="1:1" x14ac:dyDescent="0.2">
      <c r="A13595" s="3"/>
    </row>
    <row r="13596" spans="1:1" x14ac:dyDescent="0.2">
      <c r="A13596" s="3"/>
    </row>
    <row r="13597" spans="1:1" x14ac:dyDescent="0.2">
      <c r="A13597" s="3"/>
    </row>
    <row r="13598" spans="1:1" x14ac:dyDescent="0.2">
      <c r="A13598" s="3"/>
    </row>
    <row r="13599" spans="1:1" x14ac:dyDescent="0.2">
      <c r="A13599" s="3"/>
    </row>
    <row r="13600" spans="1:1" x14ac:dyDescent="0.2">
      <c r="A13600" s="3"/>
    </row>
    <row r="13601" spans="1:1" x14ac:dyDescent="0.2">
      <c r="A13601" s="3"/>
    </row>
    <row r="13602" spans="1:1" x14ac:dyDescent="0.2">
      <c r="A13602" s="3"/>
    </row>
    <row r="13603" spans="1:1" x14ac:dyDescent="0.2">
      <c r="A13603" s="3"/>
    </row>
    <row r="13604" spans="1:1" x14ac:dyDescent="0.2">
      <c r="A13604" s="3"/>
    </row>
    <row r="13605" spans="1:1" x14ac:dyDescent="0.2">
      <c r="A13605" s="3"/>
    </row>
    <row r="13606" spans="1:1" x14ac:dyDescent="0.2">
      <c r="A13606" s="3"/>
    </row>
    <row r="13607" spans="1:1" x14ac:dyDescent="0.2">
      <c r="A13607" s="3"/>
    </row>
    <row r="13608" spans="1:1" x14ac:dyDescent="0.2">
      <c r="A13608" s="3"/>
    </row>
    <row r="13609" spans="1:1" x14ac:dyDescent="0.2">
      <c r="A13609" s="3"/>
    </row>
    <row r="13610" spans="1:1" x14ac:dyDescent="0.2">
      <c r="A13610" s="3"/>
    </row>
    <row r="13611" spans="1:1" x14ac:dyDescent="0.2">
      <c r="A13611" s="3"/>
    </row>
    <row r="13612" spans="1:1" x14ac:dyDescent="0.2">
      <c r="A13612" s="3"/>
    </row>
    <row r="13613" spans="1:1" x14ac:dyDescent="0.2">
      <c r="A13613" s="3"/>
    </row>
    <row r="13614" spans="1:1" x14ac:dyDescent="0.2">
      <c r="A13614" s="3"/>
    </row>
    <row r="13615" spans="1:1" x14ac:dyDescent="0.2">
      <c r="A13615" s="3"/>
    </row>
    <row r="13616" spans="1:1" x14ac:dyDescent="0.2">
      <c r="A13616" s="3"/>
    </row>
    <row r="13617" spans="1:1" x14ac:dyDescent="0.2">
      <c r="A13617" s="3"/>
    </row>
    <row r="13618" spans="1:1" x14ac:dyDescent="0.2">
      <c r="A13618" s="3"/>
    </row>
    <row r="13619" spans="1:1" x14ac:dyDescent="0.2">
      <c r="A13619" s="3"/>
    </row>
    <row r="13620" spans="1:1" x14ac:dyDescent="0.2">
      <c r="A13620" s="3"/>
    </row>
    <row r="13621" spans="1:1" x14ac:dyDescent="0.2">
      <c r="A13621" s="3"/>
    </row>
    <row r="13622" spans="1:1" x14ac:dyDescent="0.2">
      <c r="A13622" s="3"/>
    </row>
    <row r="13623" spans="1:1" x14ac:dyDescent="0.2">
      <c r="A13623" s="3"/>
    </row>
    <row r="13624" spans="1:1" x14ac:dyDescent="0.2">
      <c r="A13624" s="3"/>
    </row>
    <row r="13625" spans="1:1" x14ac:dyDescent="0.2">
      <c r="A13625" s="3"/>
    </row>
    <row r="13626" spans="1:1" x14ac:dyDescent="0.2">
      <c r="A13626" s="3"/>
    </row>
    <row r="13627" spans="1:1" x14ac:dyDescent="0.2">
      <c r="A13627" s="3"/>
    </row>
    <row r="13628" spans="1:1" x14ac:dyDescent="0.2">
      <c r="A13628" s="3"/>
    </row>
    <row r="13629" spans="1:1" x14ac:dyDescent="0.2">
      <c r="A13629" s="3"/>
    </row>
    <row r="13630" spans="1:1" x14ac:dyDescent="0.2">
      <c r="A13630" s="3"/>
    </row>
    <row r="13631" spans="1:1" x14ac:dyDescent="0.2">
      <c r="A13631" s="3"/>
    </row>
    <row r="13632" spans="1:1" x14ac:dyDescent="0.2">
      <c r="A13632" s="3"/>
    </row>
    <row r="13633" spans="1:1" x14ac:dyDescent="0.2">
      <c r="A13633" s="3"/>
    </row>
    <row r="13634" spans="1:1" x14ac:dyDescent="0.2">
      <c r="A13634" s="3"/>
    </row>
    <row r="13635" spans="1:1" x14ac:dyDescent="0.2">
      <c r="A13635" s="3"/>
    </row>
    <row r="13636" spans="1:1" x14ac:dyDescent="0.2">
      <c r="A13636" s="3"/>
    </row>
    <row r="13637" spans="1:1" x14ac:dyDescent="0.2">
      <c r="A13637" s="3"/>
    </row>
    <row r="13638" spans="1:1" x14ac:dyDescent="0.2">
      <c r="A13638" s="3"/>
    </row>
    <row r="13639" spans="1:1" x14ac:dyDescent="0.2">
      <c r="A13639" s="3"/>
    </row>
    <row r="13640" spans="1:1" x14ac:dyDescent="0.2">
      <c r="A13640" s="3"/>
    </row>
    <row r="13641" spans="1:1" x14ac:dyDescent="0.2">
      <c r="A13641" s="3"/>
    </row>
    <row r="13642" spans="1:1" x14ac:dyDescent="0.2">
      <c r="A13642" s="3"/>
    </row>
    <row r="13643" spans="1:1" x14ac:dyDescent="0.2">
      <c r="A13643" s="3"/>
    </row>
    <row r="13644" spans="1:1" x14ac:dyDescent="0.2">
      <c r="A13644" s="3"/>
    </row>
    <row r="13645" spans="1:1" x14ac:dyDescent="0.2">
      <c r="A13645" s="3"/>
    </row>
    <row r="13646" spans="1:1" x14ac:dyDescent="0.2">
      <c r="A13646" s="3"/>
    </row>
    <row r="13647" spans="1:1" x14ac:dyDescent="0.2">
      <c r="A13647" s="3"/>
    </row>
    <row r="13648" spans="1:1" x14ac:dyDescent="0.2">
      <c r="A13648" s="3"/>
    </row>
    <row r="13649" spans="1:1" x14ac:dyDescent="0.2">
      <c r="A13649" s="3"/>
    </row>
    <row r="13650" spans="1:1" x14ac:dyDescent="0.2">
      <c r="A13650" s="3"/>
    </row>
    <row r="13651" spans="1:1" x14ac:dyDescent="0.2">
      <c r="A13651" s="3"/>
    </row>
    <row r="13652" spans="1:1" x14ac:dyDescent="0.2">
      <c r="A13652" s="3"/>
    </row>
    <row r="13653" spans="1:1" x14ac:dyDescent="0.2">
      <c r="A13653" s="3"/>
    </row>
    <row r="13654" spans="1:1" x14ac:dyDescent="0.2">
      <c r="A13654" s="3"/>
    </row>
    <row r="13655" spans="1:1" x14ac:dyDescent="0.2">
      <c r="A13655" s="3"/>
    </row>
    <row r="13656" spans="1:1" x14ac:dyDescent="0.2">
      <c r="A13656" s="3"/>
    </row>
    <row r="13657" spans="1:1" x14ac:dyDescent="0.2">
      <c r="A13657" s="3"/>
    </row>
    <row r="13658" spans="1:1" x14ac:dyDescent="0.2">
      <c r="A13658" s="3"/>
    </row>
    <row r="13659" spans="1:1" x14ac:dyDescent="0.2">
      <c r="A13659" s="3"/>
    </row>
    <row r="13660" spans="1:1" x14ac:dyDescent="0.2">
      <c r="A13660" s="3"/>
    </row>
    <row r="13661" spans="1:1" x14ac:dyDescent="0.2">
      <c r="A13661" s="3"/>
    </row>
    <row r="13662" spans="1:1" x14ac:dyDescent="0.2">
      <c r="A13662" s="3"/>
    </row>
    <row r="13663" spans="1:1" x14ac:dyDescent="0.2">
      <c r="A13663" s="3"/>
    </row>
    <row r="13664" spans="1:1" x14ac:dyDescent="0.2">
      <c r="A13664" s="3"/>
    </row>
    <row r="13665" spans="1:1" x14ac:dyDescent="0.2">
      <c r="A13665" s="3"/>
    </row>
    <row r="13666" spans="1:1" x14ac:dyDescent="0.2">
      <c r="A13666" s="3"/>
    </row>
    <row r="13667" spans="1:1" x14ac:dyDescent="0.2">
      <c r="A13667" s="3"/>
    </row>
    <row r="13668" spans="1:1" x14ac:dyDescent="0.2">
      <c r="A13668" s="3"/>
    </row>
    <row r="13669" spans="1:1" x14ac:dyDescent="0.2">
      <c r="A13669" s="3"/>
    </row>
    <row r="13670" spans="1:1" x14ac:dyDescent="0.2">
      <c r="A13670" s="3"/>
    </row>
    <row r="13671" spans="1:1" x14ac:dyDescent="0.2">
      <c r="A13671" s="3"/>
    </row>
    <row r="13672" spans="1:1" x14ac:dyDescent="0.2">
      <c r="A13672" s="3"/>
    </row>
    <row r="13673" spans="1:1" x14ac:dyDescent="0.2">
      <c r="A13673" s="3"/>
    </row>
    <row r="13674" spans="1:1" x14ac:dyDescent="0.2">
      <c r="A13674" s="3"/>
    </row>
    <row r="13675" spans="1:1" x14ac:dyDescent="0.2">
      <c r="A13675" s="3"/>
    </row>
    <row r="13676" spans="1:1" x14ac:dyDescent="0.2">
      <c r="A13676" s="3"/>
    </row>
    <row r="13677" spans="1:1" x14ac:dyDescent="0.2">
      <c r="A13677" s="3"/>
    </row>
    <row r="13678" spans="1:1" x14ac:dyDescent="0.2">
      <c r="A13678" s="3"/>
    </row>
    <row r="13679" spans="1:1" x14ac:dyDescent="0.2">
      <c r="A13679" s="3"/>
    </row>
    <row r="13680" spans="1:1" x14ac:dyDescent="0.2">
      <c r="A13680" s="3"/>
    </row>
    <row r="13681" spans="1:1" x14ac:dyDescent="0.2">
      <c r="A13681" s="3"/>
    </row>
    <row r="13682" spans="1:1" x14ac:dyDescent="0.2">
      <c r="A13682" s="3"/>
    </row>
    <row r="13683" spans="1:1" x14ac:dyDescent="0.2">
      <c r="A13683" s="3"/>
    </row>
    <row r="13684" spans="1:1" x14ac:dyDescent="0.2">
      <c r="A13684" s="3"/>
    </row>
    <row r="13685" spans="1:1" x14ac:dyDescent="0.2">
      <c r="A13685" s="3"/>
    </row>
    <row r="13686" spans="1:1" x14ac:dyDescent="0.2">
      <c r="A13686" s="3"/>
    </row>
    <row r="13687" spans="1:1" x14ac:dyDescent="0.2">
      <c r="A13687" s="3"/>
    </row>
    <row r="13688" spans="1:1" x14ac:dyDescent="0.2">
      <c r="A13688" s="3"/>
    </row>
    <row r="13689" spans="1:1" x14ac:dyDescent="0.2">
      <c r="A13689" s="3"/>
    </row>
    <row r="13690" spans="1:1" x14ac:dyDescent="0.2">
      <c r="A13690" s="3"/>
    </row>
    <row r="13691" spans="1:1" x14ac:dyDescent="0.2">
      <c r="A13691" s="3"/>
    </row>
    <row r="13692" spans="1:1" x14ac:dyDescent="0.2">
      <c r="A13692" s="3"/>
    </row>
    <row r="13693" spans="1:1" x14ac:dyDescent="0.2">
      <c r="A13693" s="3"/>
    </row>
    <row r="13694" spans="1:1" x14ac:dyDescent="0.2">
      <c r="A13694" s="3"/>
    </row>
    <row r="13695" spans="1:1" x14ac:dyDescent="0.2">
      <c r="A13695" s="3"/>
    </row>
    <row r="13696" spans="1:1" x14ac:dyDescent="0.2">
      <c r="A13696" s="3"/>
    </row>
    <row r="13697" spans="1:1" x14ac:dyDescent="0.2">
      <c r="A13697" s="3"/>
    </row>
    <row r="13698" spans="1:1" x14ac:dyDescent="0.2">
      <c r="A13698" s="3"/>
    </row>
    <row r="13699" spans="1:1" x14ac:dyDescent="0.2">
      <c r="A13699" s="3"/>
    </row>
    <row r="13700" spans="1:1" x14ac:dyDescent="0.2">
      <c r="A13700" s="3"/>
    </row>
    <row r="13701" spans="1:1" x14ac:dyDescent="0.2">
      <c r="A13701" s="3"/>
    </row>
    <row r="13702" spans="1:1" x14ac:dyDescent="0.2">
      <c r="A13702" s="3"/>
    </row>
    <row r="13703" spans="1:1" x14ac:dyDescent="0.2">
      <c r="A13703" s="3"/>
    </row>
    <row r="13704" spans="1:1" x14ac:dyDescent="0.2">
      <c r="A13704" s="3"/>
    </row>
    <row r="13705" spans="1:1" x14ac:dyDescent="0.2">
      <c r="A13705" s="3"/>
    </row>
    <row r="13706" spans="1:1" x14ac:dyDescent="0.2">
      <c r="A13706" s="3"/>
    </row>
    <row r="13707" spans="1:1" x14ac:dyDescent="0.2">
      <c r="A13707" s="3"/>
    </row>
    <row r="13708" spans="1:1" x14ac:dyDescent="0.2">
      <c r="A13708" s="3"/>
    </row>
    <row r="13709" spans="1:1" x14ac:dyDescent="0.2">
      <c r="A13709" s="3"/>
    </row>
    <row r="13710" spans="1:1" x14ac:dyDescent="0.2">
      <c r="A13710" s="3"/>
    </row>
    <row r="13711" spans="1:1" x14ac:dyDescent="0.2">
      <c r="A13711" s="3"/>
    </row>
    <row r="13712" spans="1:1" x14ac:dyDescent="0.2">
      <c r="A13712" s="3"/>
    </row>
    <row r="13713" spans="1:1" x14ac:dyDescent="0.2">
      <c r="A13713" s="3"/>
    </row>
    <row r="13714" spans="1:1" x14ac:dyDescent="0.2">
      <c r="A13714" s="3"/>
    </row>
    <row r="13715" spans="1:1" x14ac:dyDescent="0.2">
      <c r="A13715" s="3"/>
    </row>
    <row r="13716" spans="1:1" x14ac:dyDescent="0.2">
      <c r="A13716" s="3"/>
    </row>
    <row r="13717" spans="1:1" x14ac:dyDescent="0.2">
      <c r="A13717" s="3"/>
    </row>
    <row r="13718" spans="1:1" x14ac:dyDescent="0.2">
      <c r="A13718" s="3"/>
    </row>
    <row r="13719" spans="1:1" x14ac:dyDescent="0.2">
      <c r="A13719" s="3"/>
    </row>
    <row r="13720" spans="1:1" x14ac:dyDescent="0.2">
      <c r="A13720" s="3"/>
    </row>
    <row r="13721" spans="1:1" x14ac:dyDescent="0.2">
      <c r="A13721" s="3"/>
    </row>
    <row r="13722" spans="1:1" x14ac:dyDescent="0.2">
      <c r="A13722" s="3"/>
    </row>
    <row r="13723" spans="1:1" x14ac:dyDescent="0.2">
      <c r="A13723" s="3"/>
    </row>
    <row r="13724" spans="1:1" x14ac:dyDescent="0.2">
      <c r="A13724" s="3"/>
    </row>
    <row r="13725" spans="1:1" x14ac:dyDescent="0.2">
      <c r="A13725" s="3"/>
    </row>
    <row r="13726" spans="1:1" x14ac:dyDescent="0.2">
      <c r="A13726" s="3"/>
    </row>
    <row r="13727" spans="1:1" x14ac:dyDescent="0.2">
      <c r="A13727" s="3"/>
    </row>
    <row r="13728" spans="1:1" x14ac:dyDescent="0.2">
      <c r="A13728" s="3"/>
    </row>
    <row r="13729" spans="1:1" x14ac:dyDescent="0.2">
      <c r="A13729" s="3"/>
    </row>
    <row r="13730" spans="1:1" x14ac:dyDescent="0.2">
      <c r="A13730" s="3"/>
    </row>
    <row r="13731" spans="1:1" x14ac:dyDescent="0.2">
      <c r="A13731" s="3"/>
    </row>
    <row r="13732" spans="1:1" x14ac:dyDescent="0.2">
      <c r="A13732" s="3"/>
    </row>
    <row r="13733" spans="1:1" x14ac:dyDescent="0.2">
      <c r="A13733" s="3"/>
    </row>
    <row r="13734" spans="1:1" x14ac:dyDescent="0.2">
      <c r="A13734" s="3"/>
    </row>
    <row r="13735" spans="1:1" x14ac:dyDescent="0.2">
      <c r="A13735" s="3"/>
    </row>
    <row r="13736" spans="1:1" x14ac:dyDescent="0.2">
      <c r="A13736" s="3"/>
    </row>
    <row r="13737" spans="1:1" x14ac:dyDescent="0.2">
      <c r="A13737" s="3"/>
    </row>
    <row r="13738" spans="1:1" x14ac:dyDescent="0.2">
      <c r="A13738" s="3"/>
    </row>
    <row r="13739" spans="1:1" x14ac:dyDescent="0.2">
      <c r="A13739" s="3"/>
    </row>
    <row r="13740" spans="1:1" x14ac:dyDescent="0.2">
      <c r="A13740" s="3"/>
    </row>
    <row r="13741" spans="1:1" x14ac:dyDescent="0.2">
      <c r="A13741" s="3"/>
    </row>
    <row r="13742" spans="1:1" x14ac:dyDescent="0.2">
      <c r="A13742" s="3"/>
    </row>
    <row r="13743" spans="1:1" x14ac:dyDescent="0.2">
      <c r="A13743" s="3"/>
    </row>
    <row r="13744" spans="1:1" x14ac:dyDescent="0.2">
      <c r="A13744" s="3"/>
    </row>
    <row r="13745" spans="1:1" x14ac:dyDescent="0.2">
      <c r="A13745" s="3"/>
    </row>
    <row r="13746" spans="1:1" x14ac:dyDescent="0.2">
      <c r="A13746" s="3"/>
    </row>
    <row r="13747" spans="1:1" x14ac:dyDescent="0.2">
      <c r="A13747" s="3"/>
    </row>
    <row r="13748" spans="1:1" x14ac:dyDescent="0.2">
      <c r="A13748" s="3"/>
    </row>
    <row r="13749" spans="1:1" x14ac:dyDescent="0.2">
      <c r="A13749" s="3"/>
    </row>
    <row r="13750" spans="1:1" x14ac:dyDescent="0.2">
      <c r="A13750" s="3"/>
    </row>
    <row r="13751" spans="1:1" x14ac:dyDescent="0.2">
      <c r="A13751" s="3"/>
    </row>
    <row r="13752" spans="1:1" x14ac:dyDescent="0.2">
      <c r="A13752" s="3"/>
    </row>
    <row r="13753" spans="1:1" x14ac:dyDescent="0.2">
      <c r="A13753" s="3"/>
    </row>
    <row r="13754" spans="1:1" x14ac:dyDescent="0.2">
      <c r="A13754" s="3"/>
    </row>
    <row r="13755" spans="1:1" x14ac:dyDescent="0.2">
      <c r="A13755" s="3"/>
    </row>
    <row r="13756" spans="1:1" x14ac:dyDescent="0.2">
      <c r="A13756" s="3"/>
    </row>
    <row r="13757" spans="1:1" x14ac:dyDescent="0.2">
      <c r="A13757" s="3"/>
    </row>
    <row r="13758" spans="1:1" x14ac:dyDescent="0.2">
      <c r="A13758" s="3"/>
    </row>
    <row r="13759" spans="1:1" x14ac:dyDescent="0.2">
      <c r="A13759" s="3"/>
    </row>
    <row r="13760" spans="1:1" x14ac:dyDescent="0.2">
      <c r="A13760" s="3"/>
    </row>
    <row r="13761" spans="1:1" x14ac:dyDescent="0.2">
      <c r="A13761" s="3"/>
    </row>
    <row r="13762" spans="1:1" x14ac:dyDescent="0.2">
      <c r="A13762" s="3"/>
    </row>
    <row r="13763" spans="1:1" x14ac:dyDescent="0.2">
      <c r="A13763" s="3"/>
    </row>
    <row r="13764" spans="1:1" x14ac:dyDescent="0.2">
      <c r="A13764" s="3"/>
    </row>
    <row r="13765" spans="1:1" x14ac:dyDescent="0.2">
      <c r="A13765" s="3"/>
    </row>
    <row r="13766" spans="1:1" x14ac:dyDescent="0.2">
      <c r="A13766" s="3"/>
    </row>
    <row r="13767" spans="1:1" x14ac:dyDescent="0.2">
      <c r="A13767" s="3"/>
    </row>
    <row r="13768" spans="1:1" x14ac:dyDescent="0.2">
      <c r="A13768" s="3"/>
    </row>
    <row r="13769" spans="1:1" x14ac:dyDescent="0.2">
      <c r="A13769" s="3"/>
    </row>
    <row r="13770" spans="1:1" x14ac:dyDescent="0.2">
      <c r="A13770" s="3"/>
    </row>
    <row r="13771" spans="1:1" x14ac:dyDescent="0.2">
      <c r="A13771" s="3"/>
    </row>
    <row r="13772" spans="1:1" x14ac:dyDescent="0.2">
      <c r="A13772" s="3"/>
    </row>
    <row r="13773" spans="1:1" x14ac:dyDescent="0.2">
      <c r="A13773" s="3"/>
    </row>
    <row r="13774" spans="1:1" x14ac:dyDescent="0.2">
      <c r="A13774" s="3"/>
    </row>
    <row r="13775" spans="1:1" x14ac:dyDescent="0.2">
      <c r="A13775" s="3"/>
    </row>
    <row r="13776" spans="1:1" x14ac:dyDescent="0.2">
      <c r="A13776" s="3"/>
    </row>
    <row r="13777" spans="1:1" x14ac:dyDescent="0.2">
      <c r="A13777" s="3"/>
    </row>
    <row r="13778" spans="1:1" x14ac:dyDescent="0.2">
      <c r="A13778" s="3"/>
    </row>
    <row r="13779" spans="1:1" x14ac:dyDescent="0.2">
      <c r="A13779" s="3"/>
    </row>
    <row r="13780" spans="1:1" x14ac:dyDescent="0.2">
      <c r="A13780" s="3"/>
    </row>
    <row r="13781" spans="1:1" x14ac:dyDescent="0.2">
      <c r="A13781" s="3"/>
    </row>
    <row r="13782" spans="1:1" x14ac:dyDescent="0.2">
      <c r="A13782" s="3"/>
    </row>
    <row r="13783" spans="1:1" x14ac:dyDescent="0.2">
      <c r="A13783" s="3"/>
    </row>
    <row r="13784" spans="1:1" x14ac:dyDescent="0.2">
      <c r="A13784" s="3"/>
    </row>
    <row r="13785" spans="1:1" x14ac:dyDescent="0.2">
      <c r="A13785" s="3"/>
    </row>
    <row r="13786" spans="1:1" x14ac:dyDescent="0.2">
      <c r="A13786" s="3"/>
    </row>
    <row r="13787" spans="1:1" x14ac:dyDescent="0.2">
      <c r="A13787" s="3"/>
    </row>
    <row r="13788" spans="1:1" x14ac:dyDescent="0.2">
      <c r="A13788" s="3"/>
    </row>
    <row r="13789" spans="1:1" x14ac:dyDescent="0.2">
      <c r="A13789" s="3"/>
    </row>
    <row r="13790" spans="1:1" x14ac:dyDescent="0.2">
      <c r="A13790" s="3"/>
    </row>
    <row r="13791" spans="1:1" x14ac:dyDescent="0.2">
      <c r="A13791" s="3"/>
    </row>
    <row r="13792" spans="1:1" x14ac:dyDescent="0.2">
      <c r="A13792" s="3"/>
    </row>
    <row r="13793" spans="1:1" x14ac:dyDescent="0.2">
      <c r="A13793" s="3"/>
    </row>
    <row r="13794" spans="1:1" x14ac:dyDescent="0.2">
      <c r="A13794" s="3"/>
    </row>
    <row r="13795" spans="1:1" x14ac:dyDescent="0.2">
      <c r="A13795" s="3"/>
    </row>
    <row r="13796" spans="1:1" x14ac:dyDescent="0.2">
      <c r="A13796" s="3"/>
    </row>
    <row r="13797" spans="1:1" x14ac:dyDescent="0.2">
      <c r="A13797" s="3"/>
    </row>
    <row r="13798" spans="1:1" x14ac:dyDescent="0.2">
      <c r="A13798" s="3"/>
    </row>
    <row r="13799" spans="1:1" x14ac:dyDescent="0.2">
      <c r="A13799" s="3"/>
    </row>
    <row r="13800" spans="1:1" x14ac:dyDescent="0.2">
      <c r="A13800" s="3"/>
    </row>
    <row r="13801" spans="1:1" x14ac:dyDescent="0.2">
      <c r="A13801" s="3"/>
    </row>
    <row r="13802" spans="1:1" x14ac:dyDescent="0.2">
      <c r="A13802" s="3"/>
    </row>
    <row r="13803" spans="1:1" x14ac:dyDescent="0.2">
      <c r="A13803" s="3"/>
    </row>
    <row r="13804" spans="1:1" x14ac:dyDescent="0.2">
      <c r="A13804" s="3"/>
    </row>
    <row r="13805" spans="1:1" x14ac:dyDescent="0.2">
      <c r="A13805" s="3"/>
    </row>
    <row r="13806" spans="1:1" x14ac:dyDescent="0.2">
      <c r="A13806" s="3"/>
    </row>
    <row r="13807" spans="1:1" x14ac:dyDescent="0.2">
      <c r="A13807" s="3"/>
    </row>
    <row r="13808" spans="1:1" x14ac:dyDescent="0.2">
      <c r="A13808" s="3"/>
    </row>
    <row r="13809" spans="1:1" x14ac:dyDescent="0.2">
      <c r="A13809" s="3"/>
    </row>
    <row r="13810" spans="1:1" x14ac:dyDescent="0.2">
      <c r="A13810" s="3"/>
    </row>
    <row r="13811" spans="1:1" x14ac:dyDescent="0.2">
      <c r="A13811" s="3"/>
    </row>
    <row r="13812" spans="1:1" x14ac:dyDescent="0.2">
      <c r="A13812" s="3"/>
    </row>
    <row r="13813" spans="1:1" x14ac:dyDescent="0.2">
      <c r="A13813" s="3"/>
    </row>
    <row r="13814" spans="1:1" x14ac:dyDescent="0.2">
      <c r="A13814" s="3"/>
    </row>
    <row r="13815" spans="1:1" x14ac:dyDescent="0.2">
      <c r="A13815" s="3"/>
    </row>
    <row r="13816" spans="1:1" x14ac:dyDescent="0.2">
      <c r="A13816" s="3"/>
    </row>
    <row r="13817" spans="1:1" x14ac:dyDescent="0.2">
      <c r="A13817" s="3"/>
    </row>
    <row r="13818" spans="1:1" x14ac:dyDescent="0.2">
      <c r="A13818" s="3"/>
    </row>
    <row r="13819" spans="1:1" x14ac:dyDescent="0.2">
      <c r="A13819" s="3"/>
    </row>
    <row r="13820" spans="1:1" x14ac:dyDescent="0.2">
      <c r="A13820" s="3"/>
    </row>
    <row r="13821" spans="1:1" x14ac:dyDescent="0.2">
      <c r="A13821" s="3"/>
    </row>
    <row r="13822" spans="1:1" x14ac:dyDescent="0.2">
      <c r="A13822" s="3"/>
    </row>
    <row r="13823" spans="1:1" x14ac:dyDescent="0.2">
      <c r="A13823" s="3"/>
    </row>
    <row r="13824" spans="1:1" x14ac:dyDescent="0.2">
      <c r="A13824" s="3"/>
    </row>
    <row r="13825" spans="1:1" x14ac:dyDescent="0.2">
      <c r="A13825" s="3"/>
    </row>
    <row r="13826" spans="1:1" x14ac:dyDescent="0.2">
      <c r="A13826" s="3"/>
    </row>
    <row r="13827" spans="1:1" x14ac:dyDescent="0.2">
      <c r="A13827" s="3"/>
    </row>
    <row r="13828" spans="1:1" x14ac:dyDescent="0.2">
      <c r="A13828" s="3"/>
    </row>
    <row r="13829" spans="1:1" x14ac:dyDescent="0.2">
      <c r="A13829" s="3"/>
    </row>
    <row r="13830" spans="1:1" x14ac:dyDescent="0.2">
      <c r="A13830" s="3"/>
    </row>
    <row r="13831" spans="1:1" x14ac:dyDescent="0.2">
      <c r="A13831" s="3"/>
    </row>
    <row r="13832" spans="1:1" x14ac:dyDescent="0.2">
      <c r="A13832" s="3"/>
    </row>
    <row r="13833" spans="1:1" x14ac:dyDescent="0.2">
      <c r="A13833" s="3"/>
    </row>
    <row r="13834" spans="1:1" x14ac:dyDescent="0.2">
      <c r="A13834" s="3"/>
    </row>
    <row r="13835" spans="1:1" x14ac:dyDescent="0.2">
      <c r="A13835" s="3"/>
    </row>
    <row r="13836" spans="1:1" x14ac:dyDescent="0.2">
      <c r="A13836" s="3"/>
    </row>
    <row r="13837" spans="1:1" x14ac:dyDescent="0.2">
      <c r="A13837" s="3"/>
    </row>
    <row r="13838" spans="1:1" x14ac:dyDescent="0.2">
      <c r="A13838" s="3"/>
    </row>
    <row r="13839" spans="1:1" x14ac:dyDescent="0.2">
      <c r="A13839" s="3"/>
    </row>
    <row r="13840" spans="1:1" x14ac:dyDescent="0.2">
      <c r="A13840" s="3"/>
    </row>
    <row r="13841" spans="1:1" x14ac:dyDescent="0.2">
      <c r="A13841" s="3"/>
    </row>
    <row r="13842" spans="1:1" x14ac:dyDescent="0.2">
      <c r="A13842" s="3"/>
    </row>
    <row r="13843" spans="1:1" x14ac:dyDescent="0.2">
      <c r="A13843" s="3"/>
    </row>
    <row r="13844" spans="1:1" x14ac:dyDescent="0.2">
      <c r="A13844" s="3"/>
    </row>
    <row r="13845" spans="1:1" x14ac:dyDescent="0.2">
      <c r="A13845" s="3"/>
    </row>
    <row r="13846" spans="1:1" x14ac:dyDescent="0.2">
      <c r="A13846" s="3"/>
    </row>
    <row r="13847" spans="1:1" x14ac:dyDescent="0.2">
      <c r="A13847" s="3"/>
    </row>
    <row r="13848" spans="1:1" x14ac:dyDescent="0.2">
      <c r="A13848" s="3"/>
    </row>
    <row r="13849" spans="1:1" x14ac:dyDescent="0.2">
      <c r="A13849" s="3"/>
    </row>
    <row r="13850" spans="1:1" x14ac:dyDescent="0.2">
      <c r="A13850" s="3"/>
    </row>
    <row r="13851" spans="1:1" x14ac:dyDescent="0.2">
      <c r="A13851" s="3"/>
    </row>
    <row r="13852" spans="1:1" x14ac:dyDescent="0.2">
      <c r="A13852" s="3"/>
    </row>
    <row r="13853" spans="1:1" x14ac:dyDescent="0.2">
      <c r="A13853" s="3"/>
    </row>
    <row r="13854" spans="1:1" x14ac:dyDescent="0.2">
      <c r="A13854" s="3"/>
    </row>
    <row r="13855" spans="1:1" x14ac:dyDescent="0.2">
      <c r="A13855" s="3"/>
    </row>
    <row r="13856" spans="1:1" x14ac:dyDescent="0.2">
      <c r="A13856" s="3"/>
    </row>
    <row r="13857" spans="1:1" x14ac:dyDescent="0.2">
      <c r="A13857" s="3"/>
    </row>
    <row r="13858" spans="1:1" x14ac:dyDescent="0.2">
      <c r="A13858" s="3"/>
    </row>
    <row r="13859" spans="1:1" x14ac:dyDescent="0.2">
      <c r="A13859" s="3"/>
    </row>
    <row r="13860" spans="1:1" x14ac:dyDescent="0.2">
      <c r="A13860" s="3"/>
    </row>
    <row r="13861" spans="1:1" x14ac:dyDescent="0.2">
      <c r="A13861" s="3"/>
    </row>
    <row r="13862" spans="1:1" x14ac:dyDescent="0.2">
      <c r="A13862" s="3"/>
    </row>
    <row r="13863" spans="1:1" x14ac:dyDescent="0.2">
      <c r="A13863" s="3"/>
    </row>
    <row r="13864" spans="1:1" x14ac:dyDescent="0.2">
      <c r="A13864" s="3"/>
    </row>
    <row r="13865" spans="1:1" x14ac:dyDescent="0.2">
      <c r="A13865" s="3"/>
    </row>
    <row r="13866" spans="1:1" x14ac:dyDescent="0.2">
      <c r="A13866" s="3"/>
    </row>
    <row r="13867" spans="1:1" x14ac:dyDescent="0.2">
      <c r="A13867" s="3"/>
    </row>
    <row r="13868" spans="1:1" x14ac:dyDescent="0.2">
      <c r="A13868" s="3"/>
    </row>
    <row r="13869" spans="1:1" x14ac:dyDescent="0.2">
      <c r="A13869" s="3"/>
    </row>
    <row r="13870" spans="1:1" x14ac:dyDescent="0.2">
      <c r="A13870" s="3"/>
    </row>
    <row r="13871" spans="1:1" x14ac:dyDescent="0.2">
      <c r="A13871" s="3"/>
    </row>
    <row r="13872" spans="1:1" x14ac:dyDescent="0.2">
      <c r="A13872" s="3"/>
    </row>
    <row r="13873" spans="1:1" x14ac:dyDescent="0.2">
      <c r="A13873" s="3"/>
    </row>
    <row r="13874" spans="1:1" x14ac:dyDescent="0.2">
      <c r="A13874" s="3"/>
    </row>
    <row r="13875" spans="1:1" x14ac:dyDescent="0.2">
      <c r="A13875" s="3"/>
    </row>
    <row r="13876" spans="1:1" x14ac:dyDescent="0.2">
      <c r="A13876" s="3"/>
    </row>
    <row r="13877" spans="1:1" x14ac:dyDescent="0.2">
      <c r="A13877" s="3"/>
    </row>
    <row r="13878" spans="1:1" x14ac:dyDescent="0.2">
      <c r="A13878" s="3"/>
    </row>
    <row r="13879" spans="1:1" x14ac:dyDescent="0.2">
      <c r="A13879" s="3"/>
    </row>
    <row r="13880" spans="1:1" x14ac:dyDescent="0.2">
      <c r="A13880" s="3"/>
    </row>
    <row r="13881" spans="1:1" x14ac:dyDescent="0.2">
      <c r="A13881" s="3"/>
    </row>
    <row r="13882" spans="1:1" x14ac:dyDescent="0.2">
      <c r="A13882" s="3"/>
    </row>
    <row r="13883" spans="1:1" x14ac:dyDescent="0.2">
      <c r="A13883" s="3"/>
    </row>
    <row r="13884" spans="1:1" x14ac:dyDescent="0.2">
      <c r="A13884" s="3"/>
    </row>
    <row r="13885" spans="1:1" x14ac:dyDescent="0.2">
      <c r="A13885" s="3"/>
    </row>
    <row r="13886" spans="1:1" x14ac:dyDescent="0.2">
      <c r="A13886" s="3"/>
    </row>
    <row r="13887" spans="1:1" x14ac:dyDescent="0.2">
      <c r="A13887" s="3"/>
    </row>
    <row r="13888" spans="1:1" x14ac:dyDescent="0.2">
      <c r="A13888" s="3"/>
    </row>
    <row r="13889" spans="1:1" x14ac:dyDescent="0.2">
      <c r="A13889" s="3"/>
    </row>
    <row r="13890" spans="1:1" x14ac:dyDescent="0.2">
      <c r="A13890" s="3"/>
    </row>
    <row r="13891" spans="1:1" x14ac:dyDescent="0.2">
      <c r="A13891" s="3"/>
    </row>
    <row r="13892" spans="1:1" x14ac:dyDescent="0.2">
      <c r="A13892" s="3"/>
    </row>
    <row r="13893" spans="1:1" x14ac:dyDescent="0.2">
      <c r="A13893" s="3"/>
    </row>
    <row r="13894" spans="1:1" x14ac:dyDescent="0.2">
      <c r="A13894" s="3"/>
    </row>
    <row r="13895" spans="1:1" x14ac:dyDescent="0.2">
      <c r="A13895" s="3"/>
    </row>
    <row r="13896" spans="1:1" x14ac:dyDescent="0.2">
      <c r="A13896" s="3"/>
    </row>
    <row r="13897" spans="1:1" x14ac:dyDescent="0.2">
      <c r="A13897" s="3"/>
    </row>
    <row r="13898" spans="1:1" x14ac:dyDescent="0.2">
      <c r="A13898" s="3"/>
    </row>
    <row r="13899" spans="1:1" x14ac:dyDescent="0.2">
      <c r="A13899" s="3"/>
    </row>
    <row r="13900" spans="1:1" x14ac:dyDescent="0.2">
      <c r="A13900" s="3"/>
    </row>
    <row r="13901" spans="1:1" x14ac:dyDescent="0.2">
      <c r="A13901" s="3"/>
    </row>
    <row r="13902" spans="1:1" x14ac:dyDescent="0.2">
      <c r="A13902" s="3"/>
    </row>
    <row r="13903" spans="1:1" x14ac:dyDescent="0.2">
      <c r="A13903" s="3"/>
    </row>
    <row r="13904" spans="1:1" x14ac:dyDescent="0.2">
      <c r="A13904" s="3"/>
    </row>
    <row r="13905" spans="1:1" x14ac:dyDescent="0.2">
      <c r="A13905" s="3"/>
    </row>
    <row r="13906" spans="1:1" x14ac:dyDescent="0.2">
      <c r="A13906" s="3"/>
    </row>
    <row r="13907" spans="1:1" x14ac:dyDescent="0.2">
      <c r="A13907" s="3"/>
    </row>
    <row r="13908" spans="1:1" x14ac:dyDescent="0.2">
      <c r="A13908" s="3"/>
    </row>
    <row r="13909" spans="1:1" x14ac:dyDescent="0.2">
      <c r="A13909" s="3"/>
    </row>
    <row r="13910" spans="1:1" x14ac:dyDescent="0.2">
      <c r="A13910" s="3"/>
    </row>
    <row r="13911" spans="1:1" x14ac:dyDescent="0.2">
      <c r="A13911" s="3"/>
    </row>
    <row r="13912" spans="1:1" x14ac:dyDescent="0.2">
      <c r="A13912" s="3"/>
    </row>
    <row r="13913" spans="1:1" x14ac:dyDescent="0.2">
      <c r="A13913" s="3"/>
    </row>
    <row r="13914" spans="1:1" x14ac:dyDescent="0.2">
      <c r="A13914" s="3"/>
    </row>
    <row r="13915" spans="1:1" x14ac:dyDescent="0.2">
      <c r="A13915" s="3"/>
    </row>
    <row r="13916" spans="1:1" x14ac:dyDescent="0.2">
      <c r="A13916" s="3"/>
    </row>
    <row r="13917" spans="1:1" x14ac:dyDescent="0.2">
      <c r="A13917" s="3"/>
    </row>
    <row r="13918" spans="1:1" x14ac:dyDescent="0.2">
      <c r="A13918" s="3"/>
    </row>
    <row r="13919" spans="1:1" x14ac:dyDescent="0.2">
      <c r="A13919" s="3"/>
    </row>
    <row r="13920" spans="1:1" x14ac:dyDescent="0.2">
      <c r="A13920" s="3"/>
    </row>
    <row r="13921" spans="1:1" x14ac:dyDescent="0.2">
      <c r="A13921" s="3"/>
    </row>
    <row r="13922" spans="1:1" x14ac:dyDescent="0.2">
      <c r="A13922" s="3"/>
    </row>
    <row r="13923" spans="1:1" x14ac:dyDescent="0.2">
      <c r="A13923" s="3"/>
    </row>
    <row r="13924" spans="1:1" x14ac:dyDescent="0.2">
      <c r="A13924" s="3"/>
    </row>
    <row r="13925" spans="1:1" x14ac:dyDescent="0.2">
      <c r="A13925" s="3"/>
    </row>
    <row r="13926" spans="1:1" x14ac:dyDescent="0.2">
      <c r="A13926" s="3"/>
    </row>
    <row r="13927" spans="1:1" x14ac:dyDescent="0.2">
      <c r="A13927" s="3"/>
    </row>
    <row r="13928" spans="1:1" x14ac:dyDescent="0.2">
      <c r="A13928" s="3"/>
    </row>
    <row r="13929" spans="1:1" x14ac:dyDescent="0.2">
      <c r="A13929" s="3"/>
    </row>
    <row r="13930" spans="1:1" x14ac:dyDescent="0.2">
      <c r="A13930" s="3"/>
    </row>
    <row r="13931" spans="1:1" x14ac:dyDescent="0.2">
      <c r="A13931" s="3"/>
    </row>
    <row r="13932" spans="1:1" x14ac:dyDescent="0.2">
      <c r="A13932" s="3"/>
    </row>
    <row r="13933" spans="1:1" x14ac:dyDescent="0.2">
      <c r="A13933" s="3"/>
    </row>
    <row r="13934" spans="1:1" x14ac:dyDescent="0.2">
      <c r="A13934" s="3"/>
    </row>
    <row r="13935" spans="1:1" x14ac:dyDescent="0.2">
      <c r="A13935" s="3"/>
    </row>
    <row r="13936" spans="1:1" x14ac:dyDescent="0.2">
      <c r="A13936" s="3"/>
    </row>
    <row r="13937" spans="1:1" x14ac:dyDescent="0.2">
      <c r="A13937" s="3"/>
    </row>
    <row r="13938" spans="1:1" x14ac:dyDescent="0.2">
      <c r="A13938" s="3"/>
    </row>
    <row r="13939" spans="1:1" x14ac:dyDescent="0.2">
      <c r="A13939" s="3"/>
    </row>
    <row r="13940" spans="1:1" x14ac:dyDescent="0.2">
      <c r="A13940" s="3"/>
    </row>
    <row r="13941" spans="1:1" x14ac:dyDescent="0.2">
      <c r="A13941" s="3"/>
    </row>
    <row r="13942" spans="1:1" x14ac:dyDescent="0.2">
      <c r="A13942" s="3"/>
    </row>
    <row r="13943" spans="1:1" x14ac:dyDescent="0.2">
      <c r="A13943" s="3"/>
    </row>
    <row r="13944" spans="1:1" x14ac:dyDescent="0.2">
      <c r="A13944" s="3"/>
    </row>
    <row r="13945" spans="1:1" x14ac:dyDescent="0.2">
      <c r="A13945" s="3"/>
    </row>
    <row r="13946" spans="1:1" x14ac:dyDescent="0.2">
      <c r="A13946" s="3"/>
    </row>
    <row r="13947" spans="1:1" x14ac:dyDescent="0.2">
      <c r="A13947" s="3"/>
    </row>
    <row r="13948" spans="1:1" x14ac:dyDescent="0.2">
      <c r="A13948" s="3"/>
    </row>
    <row r="13949" spans="1:1" x14ac:dyDescent="0.2">
      <c r="A13949" s="3"/>
    </row>
    <row r="13950" spans="1:1" x14ac:dyDescent="0.2">
      <c r="A13950" s="3"/>
    </row>
    <row r="13951" spans="1:1" x14ac:dyDescent="0.2">
      <c r="A13951" s="3"/>
    </row>
    <row r="13952" spans="1:1" x14ac:dyDescent="0.2">
      <c r="A13952" s="3"/>
    </row>
    <row r="13953" spans="1:1" x14ac:dyDescent="0.2">
      <c r="A13953" s="3"/>
    </row>
    <row r="13954" spans="1:1" x14ac:dyDescent="0.2">
      <c r="A13954" s="3"/>
    </row>
    <row r="13955" spans="1:1" x14ac:dyDescent="0.2">
      <c r="A13955" s="3"/>
    </row>
    <row r="13956" spans="1:1" x14ac:dyDescent="0.2">
      <c r="A13956" s="3"/>
    </row>
    <row r="13957" spans="1:1" x14ac:dyDescent="0.2">
      <c r="A13957" s="3"/>
    </row>
    <row r="13958" spans="1:1" x14ac:dyDescent="0.2">
      <c r="A13958" s="3"/>
    </row>
    <row r="13959" spans="1:1" x14ac:dyDescent="0.2">
      <c r="A13959" s="3"/>
    </row>
    <row r="13960" spans="1:1" x14ac:dyDescent="0.2">
      <c r="A13960" s="3"/>
    </row>
    <row r="13961" spans="1:1" x14ac:dyDescent="0.2">
      <c r="A13961" s="3"/>
    </row>
    <row r="13962" spans="1:1" x14ac:dyDescent="0.2">
      <c r="A13962" s="3"/>
    </row>
    <row r="13963" spans="1:1" x14ac:dyDescent="0.2">
      <c r="A13963" s="3"/>
    </row>
    <row r="13964" spans="1:1" x14ac:dyDescent="0.2">
      <c r="A13964" s="3"/>
    </row>
    <row r="13965" spans="1:1" x14ac:dyDescent="0.2">
      <c r="A13965" s="3"/>
    </row>
    <row r="13966" spans="1:1" x14ac:dyDescent="0.2">
      <c r="A13966" s="3"/>
    </row>
    <row r="13967" spans="1:1" x14ac:dyDescent="0.2">
      <c r="A13967" s="3"/>
    </row>
    <row r="13968" spans="1:1" x14ac:dyDescent="0.2">
      <c r="A13968" s="3"/>
    </row>
    <row r="13969" spans="1:1" x14ac:dyDescent="0.2">
      <c r="A13969" s="3"/>
    </row>
    <row r="13970" spans="1:1" x14ac:dyDescent="0.2">
      <c r="A13970" s="3"/>
    </row>
    <row r="13971" spans="1:1" x14ac:dyDescent="0.2">
      <c r="A13971" s="3"/>
    </row>
    <row r="13972" spans="1:1" x14ac:dyDescent="0.2">
      <c r="A13972" s="3"/>
    </row>
    <row r="13973" spans="1:1" x14ac:dyDescent="0.2">
      <c r="A13973" s="3"/>
    </row>
    <row r="13974" spans="1:1" x14ac:dyDescent="0.2">
      <c r="A13974" s="3"/>
    </row>
    <row r="13975" spans="1:1" x14ac:dyDescent="0.2">
      <c r="A13975" s="3"/>
    </row>
    <row r="13976" spans="1:1" x14ac:dyDescent="0.2">
      <c r="A13976" s="3"/>
    </row>
    <row r="13977" spans="1:1" x14ac:dyDescent="0.2">
      <c r="A13977" s="3"/>
    </row>
    <row r="13978" spans="1:1" x14ac:dyDescent="0.2">
      <c r="A13978" s="3"/>
    </row>
    <row r="13979" spans="1:1" x14ac:dyDescent="0.2">
      <c r="A13979" s="3"/>
    </row>
    <row r="13980" spans="1:1" x14ac:dyDescent="0.2">
      <c r="A13980" s="3"/>
    </row>
    <row r="13981" spans="1:1" x14ac:dyDescent="0.2">
      <c r="A13981" s="3"/>
    </row>
    <row r="13982" spans="1:1" x14ac:dyDescent="0.2">
      <c r="A13982" s="3"/>
    </row>
    <row r="13983" spans="1:1" x14ac:dyDescent="0.2">
      <c r="A13983" s="3"/>
    </row>
    <row r="13984" spans="1:1" x14ac:dyDescent="0.2">
      <c r="A13984" s="3"/>
    </row>
    <row r="13985" spans="1:1" x14ac:dyDescent="0.2">
      <c r="A13985" s="3"/>
    </row>
    <row r="13986" spans="1:1" x14ac:dyDescent="0.2">
      <c r="A13986" s="3"/>
    </row>
    <row r="13987" spans="1:1" x14ac:dyDescent="0.2">
      <c r="A13987" s="3"/>
    </row>
    <row r="13988" spans="1:1" x14ac:dyDescent="0.2">
      <c r="A13988" s="3"/>
    </row>
    <row r="13989" spans="1:1" x14ac:dyDescent="0.2">
      <c r="A13989" s="3"/>
    </row>
    <row r="13990" spans="1:1" x14ac:dyDescent="0.2">
      <c r="A13990" s="3"/>
    </row>
    <row r="13991" spans="1:1" x14ac:dyDescent="0.2">
      <c r="A13991" s="3"/>
    </row>
    <row r="13992" spans="1:1" x14ac:dyDescent="0.2">
      <c r="A13992" s="3"/>
    </row>
    <row r="13993" spans="1:1" x14ac:dyDescent="0.2">
      <c r="A13993" s="3"/>
    </row>
    <row r="13994" spans="1:1" x14ac:dyDescent="0.2">
      <c r="A13994" s="3"/>
    </row>
    <row r="13995" spans="1:1" x14ac:dyDescent="0.2">
      <c r="A13995" s="3"/>
    </row>
    <row r="13996" spans="1:1" x14ac:dyDescent="0.2">
      <c r="A13996" s="3"/>
    </row>
    <row r="13997" spans="1:1" x14ac:dyDescent="0.2">
      <c r="A13997" s="3"/>
    </row>
    <row r="13998" spans="1:1" x14ac:dyDescent="0.2">
      <c r="A13998" s="3"/>
    </row>
    <row r="13999" spans="1:1" x14ac:dyDescent="0.2">
      <c r="A13999" s="3"/>
    </row>
    <row r="14000" spans="1:1" x14ac:dyDescent="0.2">
      <c r="A14000" s="3"/>
    </row>
    <row r="14001" spans="1:1" x14ac:dyDescent="0.2">
      <c r="A14001" s="3"/>
    </row>
    <row r="14002" spans="1:1" x14ac:dyDescent="0.2">
      <c r="A14002" s="3"/>
    </row>
    <row r="14003" spans="1:1" x14ac:dyDescent="0.2">
      <c r="A14003" s="3"/>
    </row>
    <row r="14004" spans="1:1" x14ac:dyDescent="0.2">
      <c r="A14004" s="3"/>
    </row>
    <row r="14005" spans="1:1" x14ac:dyDescent="0.2">
      <c r="A14005" s="3"/>
    </row>
    <row r="14006" spans="1:1" x14ac:dyDescent="0.2">
      <c r="A14006" s="3"/>
    </row>
    <row r="14007" spans="1:1" x14ac:dyDescent="0.2">
      <c r="A14007" s="3"/>
    </row>
    <row r="14008" spans="1:1" x14ac:dyDescent="0.2">
      <c r="A14008" s="3"/>
    </row>
    <row r="14009" spans="1:1" x14ac:dyDescent="0.2">
      <c r="A14009" s="3"/>
    </row>
    <row r="14010" spans="1:1" x14ac:dyDescent="0.2">
      <c r="A14010" s="3"/>
    </row>
    <row r="14011" spans="1:1" x14ac:dyDescent="0.2">
      <c r="A14011" s="3"/>
    </row>
    <row r="14012" spans="1:1" x14ac:dyDescent="0.2">
      <c r="A14012" s="3"/>
    </row>
    <row r="14013" spans="1:1" x14ac:dyDescent="0.2">
      <c r="A14013" s="3"/>
    </row>
    <row r="14014" spans="1:1" x14ac:dyDescent="0.2">
      <c r="A14014" s="3"/>
    </row>
    <row r="14015" spans="1:1" x14ac:dyDescent="0.2">
      <c r="A14015" s="3"/>
    </row>
    <row r="14016" spans="1:1" x14ac:dyDescent="0.2">
      <c r="A14016" s="3"/>
    </row>
    <row r="14017" spans="1:1" x14ac:dyDescent="0.2">
      <c r="A14017" s="3"/>
    </row>
    <row r="14018" spans="1:1" x14ac:dyDescent="0.2">
      <c r="A14018" s="3"/>
    </row>
    <row r="14019" spans="1:1" x14ac:dyDescent="0.2">
      <c r="A14019" s="3"/>
    </row>
    <row r="14020" spans="1:1" x14ac:dyDescent="0.2">
      <c r="A14020" s="3"/>
    </row>
    <row r="14021" spans="1:1" x14ac:dyDescent="0.2">
      <c r="A14021" s="3"/>
    </row>
    <row r="14022" spans="1:1" x14ac:dyDescent="0.2">
      <c r="A14022" s="3"/>
    </row>
    <row r="14023" spans="1:1" x14ac:dyDescent="0.2">
      <c r="A14023" s="3"/>
    </row>
    <row r="14024" spans="1:1" x14ac:dyDescent="0.2">
      <c r="A14024" s="3"/>
    </row>
    <row r="14025" spans="1:1" x14ac:dyDescent="0.2">
      <c r="A14025" s="3"/>
    </row>
    <row r="14026" spans="1:1" x14ac:dyDescent="0.2">
      <c r="A14026" s="3"/>
    </row>
    <row r="14027" spans="1:1" x14ac:dyDescent="0.2">
      <c r="A14027" s="3"/>
    </row>
    <row r="14028" spans="1:1" x14ac:dyDescent="0.2">
      <c r="A14028" s="3"/>
    </row>
    <row r="14029" spans="1:1" x14ac:dyDescent="0.2">
      <c r="A14029" s="3"/>
    </row>
    <row r="14030" spans="1:1" x14ac:dyDescent="0.2">
      <c r="A14030" s="3"/>
    </row>
    <row r="14031" spans="1:1" x14ac:dyDescent="0.2">
      <c r="A14031" s="3"/>
    </row>
    <row r="14032" spans="1:1" x14ac:dyDescent="0.2">
      <c r="A14032" s="3"/>
    </row>
    <row r="14033" spans="1:1" x14ac:dyDescent="0.2">
      <c r="A14033" s="3"/>
    </row>
    <row r="14034" spans="1:1" x14ac:dyDescent="0.2">
      <c r="A14034" s="3"/>
    </row>
    <row r="14035" spans="1:1" x14ac:dyDescent="0.2">
      <c r="A14035" s="3"/>
    </row>
    <row r="14036" spans="1:1" x14ac:dyDescent="0.2">
      <c r="A14036" s="3"/>
    </row>
    <row r="14037" spans="1:1" x14ac:dyDescent="0.2">
      <c r="A14037" s="3"/>
    </row>
    <row r="14038" spans="1:1" x14ac:dyDescent="0.2">
      <c r="A14038" s="3"/>
    </row>
    <row r="14039" spans="1:1" x14ac:dyDescent="0.2">
      <c r="A14039" s="3"/>
    </row>
    <row r="14040" spans="1:1" x14ac:dyDescent="0.2">
      <c r="A14040" s="3"/>
    </row>
    <row r="14041" spans="1:1" x14ac:dyDescent="0.2">
      <c r="A14041" s="3"/>
    </row>
    <row r="14042" spans="1:1" x14ac:dyDescent="0.2">
      <c r="A14042" s="3"/>
    </row>
    <row r="14043" spans="1:1" x14ac:dyDescent="0.2">
      <c r="A14043" s="3"/>
    </row>
    <row r="14044" spans="1:1" x14ac:dyDescent="0.2">
      <c r="A14044" s="3"/>
    </row>
    <row r="14045" spans="1:1" x14ac:dyDescent="0.2">
      <c r="A14045" s="3"/>
    </row>
    <row r="14046" spans="1:1" x14ac:dyDescent="0.2">
      <c r="A14046" s="3"/>
    </row>
    <row r="14047" spans="1:1" x14ac:dyDescent="0.2">
      <c r="A14047" s="3"/>
    </row>
    <row r="14048" spans="1:1" x14ac:dyDescent="0.2">
      <c r="A14048" s="3"/>
    </row>
    <row r="14049" spans="1:1" x14ac:dyDescent="0.2">
      <c r="A14049" s="3"/>
    </row>
    <row r="14050" spans="1:1" x14ac:dyDescent="0.2">
      <c r="A14050" s="3"/>
    </row>
    <row r="14051" spans="1:1" x14ac:dyDescent="0.2">
      <c r="A14051" s="3"/>
    </row>
    <row r="14052" spans="1:1" x14ac:dyDescent="0.2">
      <c r="A14052" s="3"/>
    </row>
    <row r="14053" spans="1:1" x14ac:dyDescent="0.2">
      <c r="A14053" s="3"/>
    </row>
    <row r="14054" spans="1:1" x14ac:dyDescent="0.2">
      <c r="A14054" s="3"/>
    </row>
    <row r="14055" spans="1:1" x14ac:dyDescent="0.2">
      <c r="A14055" s="3"/>
    </row>
    <row r="14056" spans="1:1" x14ac:dyDescent="0.2">
      <c r="A14056" s="3"/>
    </row>
    <row r="14057" spans="1:1" x14ac:dyDescent="0.2">
      <c r="A14057" s="3"/>
    </row>
    <row r="14058" spans="1:1" x14ac:dyDescent="0.2">
      <c r="A14058" s="3"/>
    </row>
    <row r="14059" spans="1:1" x14ac:dyDescent="0.2">
      <c r="A14059" s="3"/>
    </row>
    <row r="14060" spans="1:1" x14ac:dyDescent="0.2">
      <c r="A14060" s="3"/>
    </row>
    <row r="14061" spans="1:1" x14ac:dyDescent="0.2">
      <c r="A14061" s="3"/>
    </row>
    <row r="14062" spans="1:1" x14ac:dyDescent="0.2">
      <c r="A14062" s="3"/>
    </row>
    <row r="14063" spans="1:1" x14ac:dyDescent="0.2">
      <c r="A14063" s="3"/>
    </row>
    <row r="14064" spans="1:1" x14ac:dyDescent="0.2">
      <c r="A14064" s="3"/>
    </row>
    <row r="14065" spans="1:1" x14ac:dyDescent="0.2">
      <c r="A14065" s="3"/>
    </row>
    <row r="14066" spans="1:1" x14ac:dyDescent="0.2">
      <c r="A14066" s="3"/>
    </row>
    <row r="14067" spans="1:1" x14ac:dyDescent="0.2">
      <c r="A14067" s="3"/>
    </row>
    <row r="14068" spans="1:1" x14ac:dyDescent="0.2">
      <c r="A14068" s="3"/>
    </row>
    <row r="14069" spans="1:1" x14ac:dyDescent="0.2">
      <c r="A14069" s="3"/>
    </row>
    <row r="14070" spans="1:1" x14ac:dyDescent="0.2">
      <c r="A14070" s="3"/>
    </row>
    <row r="14071" spans="1:1" x14ac:dyDescent="0.2">
      <c r="A14071" s="3"/>
    </row>
    <row r="14072" spans="1:1" x14ac:dyDescent="0.2">
      <c r="A14072" s="3"/>
    </row>
    <row r="14073" spans="1:1" x14ac:dyDescent="0.2">
      <c r="A14073" s="3"/>
    </row>
    <row r="14074" spans="1:1" x14ac:dyDescent="0.2">
      <c r="A14074" s="3"/>
    </row>
    <row r="14075" spans="1:1" x14ac:dyDescent="0.2">
      <c r="A14075" s="3"/>
    </row>
    <row r="14076" spans="1:1" x14ac:dyDescent="0.2">
      <c r="A14076" s="3"/>
    </row>
    <row r="14077" spans="1:1" x14ac:dyDescent="0.2">
      <c r="A14077" s="3"/>
    </row>
    <row r="14078" spans="1:1" x14ac:dyDescent="0.2">
      <c r="A14078" s="3"/>
    </row>
    <row r="14079" spans="1:1" x14ac:dyDescent="0.2">
      <c r="A14079" s="3"/>
    </row>
    <row r="14080" spans="1:1" x14ac:dyDescent="0.2">
      <c r="A14080" s="3"/>
    </row>
    <row r="14081" spans="1:1" x14ac:dyDescent="0.2">
      <c r="A14081" s="3"/>
    </row>
    <row r="14082" spans="1:1" x14ac:dyDescent="0.2">
      <c r="A14082" s="3"/>
    </row>
    <row r="14083" spans="1:1" x14ac:dyDescent="0.2">
      <c r="A14083" s="3"/>
    </row>
    <row r="14084" spans="1:1" x14ac:dyDescent="0.2">
      <c r="A14084" s="3"/>
    </row>
    <row r="14085" spans="1:1" x14ac:dyDescent="0.2">
      <c r="A14085" s="3"/>
    </row>
    <row r="14086" spans="1:1" x14ac:dyDescent="0.2">
      <c r="A14086" s="3"/>
    </row>
    <row r="14087" spans="1:1" x14ac:dyDescent="0.2">
      <c r="A14087" s="3"/>
    </row>
    <row r="14088" spans="1:1" x14ac:dyDescent="0.2">
      <c r="A14088" s="3"/>
    </row>
    <row r="14089" spans="1:1" x14ac:dyDescent="0.2">
      <c r="A14089" s="3"/>
    </row>
    <row r="14090" spans="1:1" x14ac:dyDescent="0.2">
      <c r="A14090" s="3"/>
    </row>
    <row r="14091" spans="1:1" x14ac:dyDescent="0.2">
      <c r="A14091" s="3"/>
    </row>
    <row r="14092" spans="1:1" x14ac:dyDescent="0.2">
      <c r="A14092" s="3"/>
    </row>
    <row r="14093" spans="1:1" x14ac:dyDescent="0.2">
      <c r="A14093" s="3"/>
    </row>
    <row r="14094" spans="1:1" x14ac:dyDescent="0.2">
      <c r="A14094" s="3"/>
    </row>
    <row r="14095" spans="1:1" x14ac:dyDescent="0.2">
      <c r="A14095" s="3"/>
    </row>
    <row r="14096" spans="1:1" x14ac:dyDescent="0.2">
      <c r="A14096" s="3"/>
    </row>
    <row r="14097" spans="1:1" x14ac:dyDescent="0.2">
      <c r="A14097" s="3"/>
    </row>
    <row r="14098" spans="1:1" x14ac:dyDescent="0.2">
      <c r="A14098" s="3"/>
    </row>
    <row r="14099" spans="1:1" x14ac:dyDescent="0.2">
      <c r="A14099" s="3"/>
    </row>
    <row r="14100" spans="1:1" x14ac:dyDescent="0.2">
      <c r="A14100" s="3"/>
    </row>
    <row r="14101" spans="1:1" x14ac:dyDescent="0.2">
      <c r="A14101" s="3"/>
    </row>
    <row r="14102" spans="1:1" x14ac:dyDescent="0.2">
      <c r="A14102" s="3"/>
    </row>
    <row r="14103" spans="1:1" x14ac:dyDescent="0.2">
      <c r="A14103" s="3"/>
    </row>
    <row r="14104" spans="1:1" x14ac:dyDescent="0.2">
      <c r="A14104" s="3"/>
    </row>
    <row r="14105" spans="1:1" x14ac:dyDescent="0.2">
      <c r="A14105" s="3"/>
    </row>
    <row r="14106" spans="1:1" x14ac:dyDescent="0.2">
      <c r="A14106" s="3"/>
    </row>
    <row r="14107" spans="1:1" x14ac:dyDescent="0.2">
      <c r="A14107" s="3"/>
    </row>
    <row r="14108" spans="1:1" x14ac:dyDescent="0.2">
      <c r="A14108" s="3"/>
    </row>
    <row r="14109" spans="1:1" x14ac:dyDescent="0.2">
      <c r="A14109" s="3"/>
    </row>
    <row r="14110" spans="1:1" x14ac:dyDescent="0.2">
      <c r="A14110" s="3"/>
    </row>
    <row r="14111" spans="1:1" x14ac:dyDescent="0.2">
      <c r="A14111" s="3"/>
    </row>
    <row r="14112" spans="1:1" x14ac:dyDescent="0.2">
      <c r="A14112" s="3"/>
    </row>
    <row r="14113" spans="1:1" x14ac:dyDescent="0.2">
      <c r="A14113" s="3"/>
    </row>
    <row r="14114" spans="1:1" x14ac:dyDescent="0.2">
      <c r="A14114" s="3"/>
    </row>
    <row r="14115" spans="1:1" x14ac:dyDescent="0.2">
      <c r="A14115" s="3"/>
    </row>
    <row r="14116" spans="1:1" x14ac:dyDescent="0.2">
      <c r="A14116" s="3"/>
    </row>
    <row r="14117" spans="1:1" x14ac:dyDescent="0.2">
      <c r="A14117" s="3"/>
    </row>
    <row r="14118" spans="1:1" x14ac:dyDescent="0.2">
      <c r="A14118" s="3"/>
    </row>
    <row r="14119" spans="1:1" x14ac:dyDescent="0.2">
      <c r="A14119" s="3"/>
    </row>
    <row r="14120" spans="1:1" x14ac:dyDescent="0.2">
      <c r="A14120" s="3"/>
    </row>
    <row r="14121" spans="1:1" x14ac:dyDescent="0.2">
      <c r="A14121" s="3"/>
    </row>
    <row r="14122" spans="1:1" x14ac:dyDescent="0.2">
      <c r="A14122" s="3"/>
    </row>
    <row r="14123" spans="1:1" x14ac:dyDescent="0.2">
      <c r="A14123" s="3"/>
    </row>
    <row r="14124" spans="1:1" x14ac:dyDescent="0.2">
      <c r="A14124" s="3"/>
    </row>
    <row r="14125" spans="1:1" x14ac:dyDescent="0.2">
      <c r="A14125" s="3"/>
    </row>
    <row r="14126" spans="1:1" x14ac:dyDescent="0.2">
      <c r="A14126" s="3"/>
    </row>
    <row r="14127" spans="1:1" x14ac:dyDescent="0.2">
      <c r="A14127" s="3"/>
    </row>
    <row r="14128" spans="1:1" x14ac:dyDescent="0.2">
      <c r="A14128" s="3"/>
    </row>
    <row r="14129" spans="1:1" x14ac:dyDescent="0.2">
      <c r="A14129" s="3"/>
    </row>
    <row r="14130" spans="1:1" x14ac:dyDescent="0.2">
      <c r="A14130" s="3"/>
    </row>
    <row r="14131" spans="1:1" x14ac:dyDescent="0.2">
      <c r="A14131" s="3"/>
    </row>
    <row r="14132" spans="1:1" x14ac:dyDescent="0.2">
      <c r="A14132" s="3"/>
    </row>
    <row r="14133" spans="1:1" x14ac:dyDescent="0.2">
      <c r="A14133" s="3"/>
    </row>
    <row r="14134" spans="1:1" x14ac:dyDescent="0.2">
      <c r="A14134" s="3"/>
    </row>
    <row r="14135" spans="1:1" x14ac:dyDescent="0.2">
      <c r="A14135" s="3"/>
    </row>
    <row r="14136" spans="1:1" x14ac:dyDescent="0.2">
      <c r="A14136" s="3"/>
    </row>
    <row r="14137" spans="1:1" x14ac:dyDescent="0.2">
      <c r="A14137" s="3"/>
    </row>
    <row r="14138" spans="1:1" x14ac:dyDescent="0.2">
      <c r="A14138" s="3"/>
    </row>
    <row r="14139" spans="1:1" x14ac:dyDescent="0.2">
      <c r="A14139" s="3"/>
    </row>
    <row r="14140" spans="1:1" x14ac:dyDescent="0.2">
      <c r="A14140" s="3"/>
    </row>
    <row r="14141" spans="1:1" x14ac:dyDescent="0.2">
      <c r="A14141" s="3"/>
    </row>
    <row r="14142" spans="1:1" x14ac:dyDescent="0.2">
      <c r="A14142" s="3"/>
    </row>
    <row r="14143" spans="1:1" x14ac:dyDescent="0.2">
      <c r="A14143" s="3"/>
    </row>
    <row r="14144" spans="1:1" x14ac:dyDescent="0.2">
      <c r="A14144" s="3"/>
    </row>
    <row r="14145" spans="1:1" x14ac:dyDescent="0.2">
      <c r="A14145" s="3"/>
    </row>
    <row r="14146" spans="1:1" x14ac:dyDescent="0.2">
      <c r="A14146" s="3"/>
    </row>
    <row r="14147" spans="1:1" x14ac:dyDescent="0.2">
      <c r="A14147" s="3"/>
    </row>
    <row r="14148" spans="1:1" x14ac:dyDescent="0.2">
      <c r="A14148" s="3"/>
    </row>
    <row r="14149" spans="1:1" x14ac:dyDescent="0.2">
      <c r="A14149" s="3"/>
    </row>
    <row r="14150" spans="1:1" x14ac:dyDescent="0.2">
      <c r="A14150" s="3"/>
    </row>
    <row r="14151" spans="1:1" x14ac:dyDescent="0.2">
      <c r="A14151" s="3"/>
    </row>
    <row r="14152" spans="1:1" x14ac:dyDescent="0.2">
      <c r="A14152" s="3"/>
    </row>
    <row r="14153" spans="1:1" x14ac:dyDescent="0.2">
      <c r="A14153" s="3"/>
    </row>
    <row r="14154" spans="1:1" x14ac:dyDescent="0.2">
      <c r="A14154" s="3"/>
    </row>
    <row r="14155" spans="1:1" x14ac:dyDescent="0.2">
      <c r="A14155" s="3"/>
    </row>
    <row r="14156" spans="1:1" x14ac:dyDescent="0.2">
      <c r="A14156" s="3"/>
    </row>
    <row r="14157" spans="1:1" x14ac:dyDescent="0.2">
      <c r="A14157" s="3"/>
    </row>
    <row r="14158" spans="1:1" x14ac:dyDescent="0.2">
      <c r="A14158" s="3"/>
    </row>
    <row r="14159" spans="1:1" x14ac:dyDescent="0.2">
      <c r="A14159" s="3"/>
    </row>
    <row r="14160" spans="1:1" x14ac:dyDescent="0.2">
      <c r="A14160" s="3"/>
    </row>
    <row r="14161" spans="1:1" x14ac:dyDescent="0.2">
      <c r="A14161" s="3"/>
    </row>
    <row r="14162" spans="1:1" x14ac:dyDescent="0.2">
      <c r="A14162" s="3"/>
    </row>
    <row r="14163" spans="1:1" x14ac:dyDescent="0.2">
      <c r="A14163" s="3"/>
    </row>
    <row r="14164" spans="1:1" x14ac:dyDescent="0.2">
      <c r="A14164" s="3"/>
    </row>
    <row r="14165" spans="1:1" x14ac:dyDescent="0.2">
      <c r="A14165" s="3"/>
    </row>
    <row r="14166" spans="1:1" x14ac:dyDescent="0.2">
      <c r="A14166" s="3"/>
    </row>
    <row r="14167" spans="1:1" x14ac:dyDescent="0.2">
      <c r="A14167" s="3"/>
    </row>
    <row r="14168" spans="1:1" x14ac:dyDescent="0.2">
      <c r="A14168" s="3"/>
    </row>
    <row r="14169" spans="1:1" x14ac:dyDescent="0.2">
      <c r="A14169" s="3"/>
    </row>
    <row r="14170" spans="1:1" x14ac:dyDescent="0.2">
      <c r="A14170" s="3"/>
    </row>
    <row r="14171" spans="1:1" x14ac:dyDescent="0.2">
      <c r="A14171" s="3"/>
    </row>
    <row r="14172" spans="1:1" x14ac:dyDescent="0.2">
      <c r="A14172" s="3"/>
    </row>
    <row r="14173" spans="1:1" x14ac:dyDescent="0.2">
      <c r="A14173" s="3"/>
    </row>
    <row r="14174" spans="1:1" x14ac:dyDescent="0.2">
      <c r="A14174" s="3"/>
    </row>
    <row r="14175" spans="1:1" x14ac:dyDescent="0.2">
      <c r="A14175" s="3"/>
    </row>
    <row r="14176" spans="1:1" x14ac:dyDescent="0.2">
      <c r="A14176" s="3"/>
    </row>
    <row r="14177" spans="1:1" x14ac:dyDescent="0.2">
      <c r="A14177" s="3"/>
    </row>
    <row r="14178" spans="1:1" x14ac:dyDescent="0.2">
      <c r="A14178" s="3"/>
    </row>
    <row r="14179" spans="1:1" x14ac:dyDescent="0.2">
      <c r="A14179" s="3"/>
    </row>
    <row r="14180" spans="1:1" x14ac:dyDescent="0.2">
      <c r="A14180" s="3"/>
    </row>
    <row r="14181" spans="1:1" x14ac:dyDescent="0.2">
      <c r="A14181" s="3"/>
    </row>
    <row r="14182" spans="1:1" x14ac:dyDescent="0.2">
      <c r="A14182" s="3"/>
    </row>
    <row r="14183" spans="1:1" x14ac:dyDescent="0.2">
      <c r="A14183" s="3"/>
    </row>
    <row r="14184" spans="1:1" x14ac:dyDescent="0.2">
      <c r="A14184" s="3"/>
    </row>
    <row r="14185" spans="1:1" x14ac:dyDescent="0.2">
      <c r="A14185" s="3"/>
    </row>
    <row r="14186" spans="1:1" x14ac:dyDescent="0.2">
      <c r="A14186" s="3"/>
    </row>
    <row r="14187" spans="1:1" x14ac:dyDescent="0.2">
      <c r="A14187" s="3"/>
    </row>
    <row r="14188" spans="1:1" x14ac:dyDescent="0.2">
      <c r="A14188" s="3"/>
    </row>
    <row r="14189" spans="1:1" x14ac:dyDescent="0.2">
      <c r="A14189" s="3"/>
    </row>
    <row r="14190" spans="1:1" x14ac:dyDescent="0.2">
      <c r="A14190" s="3"/>
    </row>
    <row r="14191" spans="1:1" x14ac:dyDescent="0.2">
      <c r="A14191" s="3"/>
    </row>
    <row r="14192" spans="1:1" x14ac:dyDescent="0.2">
      <c r="A14192" s="3"/>
    </row>
    <row r="14193" spans="1:1" x14ac:dyDescent="0.2">
      <c r="A14193" s="3"/>
    </row>
    <row r="14194" spans="1:1" x14ac:dyDescent="0.2">
      <c r="A14194" s="3"/>
    </row>
    <row r="14195" spans="1:1" x14ac:dyDescent="0.2">
      <c r="A14195" s="3"/>
    </row>
    <row r="14196" spans="1:1" x14ac:dyDescent="0.2">
      <c r="A14196" s="3"/>
    </row>
    <row r="14197" spans="1:1" x14ac:dyDescent="0.2">
      <c r="A14197" s="3"/>
    </row>
    <row r="14198" spans="1:1" x14ac:dyDescent="0.2">
      <c r="A14198" s="3"/>
    </row>
    <row r="14199" spans="1:1" x14ac:dyDescent="0.2">
      <c r="A14199" s="3"/>
    </row>
    <row r="14200" spans="1:1" x14ac:dyDescent="0.2">
      <c r="A14200" s="3"/>
    </row>
    <row r="14201" spans="1:1" x14ac:dyDescent="0.2">
      <c r="A14201" s="3"/>
    </row>
    <row r="14202" spans="1:1" x14ac:dyDescent="0.2">
      <c r="A14202" s="3"/>
    </row>
    <row r="14203" spans="1:1" x14ac:dyDescent="0.2">
      <c r="A14203" s="3"/>
    </row>
    <row r="14204" spans="1:1" x14ac:dyDescent="0.2">
      <c r="A14204" s="3"/>
    </row>
    <row r="14205" spans="1:1" x14ac:dyDescent="0.2">
      <c r="A14205" s="3"/>
    </row>
    <row r="14206" spans="1:1" x14ac:dyDescent="0.2">
      <c r="A14206" s="3"/>
    </row>
    <row r="14207" spans="1:1" x14ac:dyDescent="0.2">
      <c r="A14207" s="3"/>
    </row>
    <row r="14208" spans="1:1" x14ac:dyDescent="0.2">
      <c r="A14208" s="3"/>
    </row>
    <row r="14209" spans="1:1" x14ac:dyDescent="0.2">
      <c r="A14209" s="3"/>
    </row>
    <row r="14210" spans="1:1" x14ac:dyDescent="0.2">
      <c r="A14210" s="3"/>
    </row>
    <row r="14211" spans="1:1" x14ac:dyDescent="0.2">
      <c r="A14211" s="3"/>
    </row>
    <row r="14212" spans="1:1" x14ac:dyDescent="0.2">
      <c r="A14212" s="3"/>
    </row>
    <row r="14213" spans="1:1" x14ac:dyDescent="0.2">
      <c r="A14213" s="3"/>
    </row>
    <row r="14214" spans="1:1" x14ac:dyDescent="0.2">
      <c r="A14214" s="3"/>
    </row>
    <row r="14215" spans="1:1" x14ac:dyDescent="0.2">
      <c r="A14215" s="3"/>
    </row>
    <row r="14216" spans="1:1" x14ac:dyDescent="0.2">
      <c r="A14216" s="3"/>
    </row>
    <row r="14217" spans="1:1" x14ac:dyDescent="0.2">
      <c r="A14217" s="3"/>
    </row>
    <row r="14218" spans="1:1" x14ac:dyDescent="0.2">
      <c r="A14218" s="3"/>
    </row>
    <row r="14219" spans="1:1" x14ac:dyDescent="0.2">
      <c r="A14219" s="3"/>
    </row>
    <row r="14220" spans="1:1" x14ac:dyDescent="0.2">
      <c r="A14220" s="3"/>
    </row>
    <row r="14221" spans="1:1" x14ac:dyDescent="0.2">
      <c r="A14221" s="3"/>
    </row>
    <row r="14222" spans="1:1" x14ac:dyDescent="0.2">
      <c r="A14222" s="3"/>
    </row>
    <row r="14223" spans="1:1" x14ac:dyDescent="0.2">
      <c r="A14223" s="3"/>
    </row>
    <row r="14224" spans="1:1" x14ac:dyDescent="0.2">
      <c r="A14224" s="3"/>
    </row>
    <row r="14225" spans="1:1" x14ac:dyDescent="0.2">
      <c r="A14225" s="3"/>
    </row>
    <row r="14226" spans="1:1" x14ac:dyDescent="0.2">
      <c r="A14226" s="3"/>
    </row>
    <row r="14227" spans="1:1" x14ac:dyDescent="0.2">
      <c r="A14227" s="3"/>
    </row>
    <row r="14228" spans="1:1" x14ac:dyDescent="0.2">
      <c r="A14228" s="3"/>
    </row>
    <row r="14229" spans="1:1" x14ac:dyDescent="0.2">
      <c r="A14229" s="3"/>
    </row>
    <row r="14230" spans="1:1" x14ac:dyDescent="0.2">
      <c r="A14230" s="3"/>
    </row>
    <row r="14231" spans="1:1" x14ac:dyDescent="0.2">
      <c r="A14231" s="3"/>
    </row>
    <row r="14232" spans="1:1" x14ac:dyDescent="0.2">
      <c r="A14232" s="3"/>
    </row>
    <row r="14233" spans="1:1" x14ac:dyDescent="0.2">
      <c r="A14233" s="3"/>
    </row>
    <row r="14234" spans="1:1" x14ac:dyDescent="0.2">
      <c r="A14234" s="3"/>
    </row>
    <row r="14235" spans="1:1" x14ac:dyDescent="0.2">
      <c r="A14235" s="3"/>
    </row>
    <row r="14236" spans="1:1" x14ac:dyDescent="0.2">
      <c r="A14236" s="3"/>
    </row>
    <row r="14237" spans="1:1" x14ac:dyDescent="0.2">
      <c r="A14237" s="3"/>
    </row>
    <row r="14238" spans="1:1" x14ac:dyDescent="0.2">
      <c r="A14238" s="3"/>
    </row>
    <row r="14239" spans="1:1" x14ac:dyDescent="0.2">
      <c r="A14239" s="3"/>
    </row>
    <row r="14240" spans="1:1" x14ac:dyDescent="0.2">
      <c r="A14240" s="3"/>
    </row>
    <row r="14241" spans="1:1" x14ac:dyDescent="0.2">
      <c r="A14241" s="3"/>
    </row>
    <row r="14242" spans="1:1" x14ac:dyDescent="0.2">
      <c r="A14242" s="3"/>
    </row>
    <row r="14243" spans="1:1" x14ac:dyDescent="0.2">
      <c r="A14243" s="3"/>
    </row>
    <row r="14244" spans="1:1" x14ac:dyDescent="0.2">
      <c r="A14244" s="3"/>
    </row>
    <row r="14245" spans="1:1" x14ac:dyDescent="0.2">
      <c r="A14245" s="3"/>
    </row>
    <row r="14246" spans="1:1" x14ac:dyDescent="0.2">
      <c r="A14246" s="3"/>
    </row>
    <row r="14247" spans="1:1" x14ac:dyDescent="0.2">
      <c r="A14247" s="3"/>
    </row>
    <row r="14248" spans="1:1" x14ac:dyDescent="0.2">
      <c r="A14248" s="3"/>
    </row>
    <row r="14249" spans="1:1" x14ac:dyDescent="0.2">
      <c r="A14249" s="3"/>
    </row>
    <row r="14250" spans="1:1" x14ac:dyDescent="0.2">
      <c r="A14250" s="3"/>
    </row>
    <row r="14251" spans="1:1" x14ac:dyDescent="0.2">
      <c r="A14251" s="3"/>
    </row>
    <row r="14252" spans="1:1" x14ac:dyDescent="0.2">
      <c r="A14252" s="3"/>
    </row>
    <row r="14253" spans="1:1" x14ac:dyDescent="0.2">
      <c r="A14253" s="3"/>
    </row>
    <row r="14254" spans="1:1" x14ac:dyDescent="0.2">
      <c r="A14254" s="3"/>
    </row>
    <row r="14255" spans="1:1" x14ac:dyDescent="0.2">
      <c r="A14255" s="3"/>
    </row>
    <row r="14256" spans="1:1" x14ac:dyDescent="0.2">
      <c r="A14256" s="3"/>
    </row>
    <row r="14257" spans="1:1" x14ac:dyDescent="0.2">
      <c r="A14257" s="3"/>
    </row>
    <row r="14258" spans="1:1" x14ac:dyDescent="0.2">
      <c r="A14258" s="3"/>
    </row>
    <row r="14259" spans="1:1" x14ac:dyDescent="0.2">
      <c r="A14259" s="3"/>
    </row>
    <row r="14260" spans="1:1" x14ac:dyDescent="0.2">
      <c r="A14260" s="3"/>
    </row>
    <row r="14261" spans="1:1" x14ac:dyDescent="0.2">
      <c r="A14261" s="3"/>
    </row>
    <row r="14262" spans="1:1" x14ac:dyDescent="0.2">
      <c r="A14262" s="3"/>
    </row>
    <row r="14263" spans="1:1" x14ac:dyDescent="0.2">
      <c r="A14263" s="3"/>
    </row>
    <row r="14264" spans="1:1" x14ac:dyDescent="0.2">
      <c r="A14264" s="3"/>
    </row>
    <row r="14265" spans="1:1" x14ac:dyDescent="0.2">
      <c r="A14265" s="3"/>
    </row>
    <row r="14266" spans="1:1" x14ac:dyDescent="0.2">
      <c r="A14266" s="3"/>
    </row>
    <row r="14267" spans="1:1" x14ac:dyDescent="0.2">
      <c r="A14267" s="3"/>
    </row>
    <row r="14268" spans="1:1" x14ac:dyDescent="0.2">
      <c r="A14268" s="3"/>
    </row>
    <row r="14269" spans="1:1" x14ac:dyDescent="0.2">
      <c r="A14269" s="3"/>
    </row>
    <row r="14270" spans="1:1" x14ac:dyDescent="0.2">
      <c r="A14270" s="3"/>
    </row>
    <row r="14271" spans="1:1" x14ac:dyDescent="0.2">
      <c r="A14271" s="3"/>
    </row>
    <row r="14272" spans="1:1" x14ac:dyDescent="0.2">
      <c r="A14272" s="3"/>
    </row>
    <row r="14273" spans="1:1" x14ac:dyDescent="0.2">
      <c r="A14273" s="3"/>
    </row>
    <row r="14274" spans="1:1" x14ac:dyDescent="0.2">
      <c r="A14274" s="3"/>
    </row>
    <row r="14275" spans="1:1" x14ac:dyDescent="0.2">
      <c r="A14275" s="3"/>
    </row>
    <row r="14276" spans="1:1" x14ac:dyDescent="0.2">
      <c r="A14276" s="3"/>
    </row>
    <row r="14277" spans="1:1" x14ac:dyDescent="0.2">
      <c r="A14277" s="3"/>
    </row>
    <row r="14278" spans="1:1" x14ac:dyDescent="0.2">
      <c r="A14278" s="3"/>
    </row>
    <row r="14279" spans="1:1" x14ac:dyDescent="0.2">
      <c r="A14279" s="3"/>
    </row>
    <row r="14280" spans="1:1" x14ac:dyDescent="0.2">
      <c r="A14280" s="3"/>
    </row>
    <row r="14281" spans="1:1" x14ac:dyDescent="0.2">
      <c r="A14281" s="3"/>
    </row>
    <row r="14282" spans="1:1" x14ac:dyDescent="0.2">
      <c r="A14282" s="3"/>
    </row>
    <row r="14283" spans="1:1" x14ac:dyDescent="0.2">
      <c r="A14283" s="3"/>
    </row>
    <row r="14284" spans="1:1" x14ac:dyDescent="0.2">
      <c r="A14284" s="3"/>
    </row>
    <row r="14285" spans="1:1" x14ac:dyDescent="0.2">
      <c r="A14285" s="3"/>
    </row>
    <row r="14286" spans="1:1" x14ac:dyDescent="0.2">
      <c r="A14286" s="3"/>
    </row>
    <row r="14287" spans="1:1" x14ac:dyDescent="0.2">
      <c r="A14287" s="3"/>
    </row>
    <row r="14288" spans="1:1" x14ac:dyDescent="0.2">
      <c r="A14288" s="3"/>
    </row>
    <row r="14289" spans="1:1" x14ac:dyDescent="0.2">
      <c r="A14289" s="3"/>
    </row>
    <row r="14290" spans="1:1" x14ac:dyDescent="0.2">
      <c r="A14290" s="3"/>
    </row>
    <row r="14291" spans="1:1" x14ac:dyDescent="0.2">
      <c r="A14291" s="3"/>
    </row>
    <row r="14292" spans="1:1" x14ac:dyDescent="0.2">
      <c r="A14292" s="3"/>
    </row>
    <row r="14293" spans="1:1" x14ac:dyDescent="0.2">
      <c r="A14293" s="3"/>
    </row>
    <row r="14294" spans="1:1" x14ac:dyDescent="0.2">
      <c r="A14294" s="3"/>
    </row>
    <row r="14295" spans="1:1" x14ac:dyDescent="0.2">
      <c r="A14295" s="3"/>
    </row>
    <row r="14296" spans="1:1" x14ac:dyDescent="0.2">
      <c r="A14296" s="3"/>
    </row>
    <row r="14297" spans="1:1" x14ac:dyDescent="0.2">
      <c r="A14297" s="3"/>
    </row>
    <row r="14298" spans="1:1" x14ac:dyDescent="0.2">
      <c r="A14298" s="3"/>
    </row>
    <row r="14299" spans="1:1" x14ac:dyDescent="0.2">
      <c r="A14299" s="3"/>
    </row>
    <row r="14300" spans="1:1" x14ac:dyDescent="0.2">
      <c r="A14300" s="3"/>
    </row>
    <row r="14301" spans="1:1" x14ac:dyDescent="0.2">
      <c r="A14301" s="3"/>
    </row>
    <row r="14302" spans="1:1" x14ac:dyDescent="0.2">
      <c r="A14302" s="3"/>
    </row>
    <row r="14303" spans="1:1" x14ac:dyDescent="0.2">
      <c r="A14303" s="3"/>
    </row>
    <row r="14304" spans="1:1" x14ac:dyDescent="0.2">
      <c r="A14304" s="3"/>
    </row>
    <row r="14305" spans="1:1" x14ac:dyDescent="0.2">
      <c r="A14305" s="3"/>
    </row>
    <row r="14306" spans="1:1" x14ac:dyDescent="0.2">
      <c r="A14306" s="3"/>
    </row>
    <row r="14307" spans="1:1" x14ac:dyDescent="0.2">
      <c r="A14307" s="3"/>
    </row>
    <row r="14308" spans="1:1" x14ac:dyDescent="0.2">
      <c r="A14308" s="3"/>
    </row>
    <row r="14309" spans="1:1" x14ac:dyDescent="0.2">
      <c r="A14309" s="3"/>
    </row>
    <row r="14310" spans="1:1" x14ac:dyDescent="0.2">
      <c r="A14310" s="3"/>
    </row>
    <row r="14311" spans="1:1" x14ac:dyDescent="0.2">
      <c r="A14311" s="3"/>
    </row>
    <row r="14312" spans="1:1" x14ac:dyDescent="0.2">
      <c r="A14312" s="3"/>
    </row>
    <row r="14313" spans="1:1" x14ac:dyDescent="0.2">
      <c r="A14313" s="3"/>
    </row>
    <row r="14314" spans="1:1" x14ac:dyDescent="0.2">
      <c r="A14314" s="3"/>
    </row>
    <row r="14315" spans="1:1" x14ac:dyDescent="0.2">
      <c r="A14315" s="3"/>
    </row>
    <row r="14316" spans="1:1" x14ac:dyDescent="0.2">
      <c r="A14316" s="3"/>
    </row>
    <row r="14317" spans="1:1" x14ac:dyDescent="0.2">
      <c r="A14317" s="3"/>
    </row>
    <row r="14318" spans="1:1" x14ac:dyDescent="0.2">
      <c r="A14318" s="3"/>
    </row>
    <row r="14319" spans="1:1" x14ac:dyDescent="0.2">
      <c r="A14319" s="3"/>
    </row>
    <row r="14320" spans="1:1" x14ac:dyDescent="0.2">
      <c r="A14320" s="3"/>
    </row>
    <row r="14321" spans="1:1" x14ac:dyDescent="0.2">
      <c r="A14321" s="3"/>
    </row>
    <row r="14322" spans="1:1" x14ac:dyDescent="0.2">
      <c r="A14322" s="3"/>
    </row>
    <row r="14323" spans="1:1" x14ac:dyDescent="0.2">
      <c r="A14323" s="3"/>
    </row>
    <row r="14324" spans="1:1" x14ac:dyDescent="0.2">
      <c r="A14324" s="3"/>
    </row>
    <row r="14325" spans="1:1" x14ac:dyDescent="0.2">
      <c r="A14325" s="3"/>
    </row>
    <row r="14326" spans="1:1" x14ac:dyDescent="0.2">
      <c r="A14326" s="3"/>
    </row>
    <row r="14327" spans="1:1" x14ac:dyDescent="0.2">
      <c r="A14327" s="3"/>
    </row>
    <row r="14328" spans="1:1" x14ac:dyDescent="0.2">
      <c r="A14328" s="3"/>
    </row>
    <row r="14329" spans="1:1" x14ac:dyDescent="0.2">
      <c r="A14329" s="3"/>
    </row>
    <row r="14330" spans="1:1" x14ac:dyDescent="0.2">
      <c r="A14330" s="3"/>
    </row>
    <row r="14331" spans="1:1" x14ac:dyDescent="0.2">
      <c r="A14331" s="3"/>
    </row>
    <row r="14332" spans="1:1" x14ac:dyDescent="0.2">
      <c r="A14332" s="3"/>
    </row>
    <row r="14333" spans="1:1" x14ac:dyDescent="0.2">
      <c r="A14333" s="3"/>
    </row>
    <row r="14334" spans="1:1" x14ac:dyDescent="0.2">
      <c r="A14334" s="3"/>
    </row>
    <row r="14335" spans="1:1" x14ac:dyDescent="0.2">
      <c r="A14335" s="3"/>
    </row>
    <row r="14336" spans="1:1" x14ac:dyDescent="0.2">
      <c r="A14336" s="3"/>
    </row>
    <row r="14337" spans="1:1" x14ac:dyDescent="0.2">
      <c r="A14337" s="3"/>
    </row>
    <row r="14338" spans="1:1" x14ac:dyDescent="0.2">
      <c r="A14338" s="3"/>
    </row>
    <row r="14339" spans="1:1" x14ac:dyDescent="0.2">
      <c r="A14339" s="3"/>
    </row>
    <row r="14340" spans="1:1" x14ac:dyDescent="0.2">
      <c r="A14340" s="3"/>
    </row>
    <row r="14341" spans="1:1" x14ac:dyDescent="0.2">
      <c r="A14341" s="3"/>
    </row>
    <row r="14342" spans="1:1" x14ac:dyDescent="0.2">
      <c r="A14342" s="3"/>
    </row>
    <row r="14343" spans="1:1" x14ac:dyDescent="0.2">
      <c r="A14343" s="3"/>
    </row>
    <row r="14344" spans="1:1" x14ac:dyDescent="0.2">
      <c r="A14344" s="3"/>
    </row>
    <row r="14345" spans="1:1" x14ac:dyDescent="0.2">
      <c r="A14345" s="3"/>
    </row>
    <row r="14346" spans="1:1" x14ac:dyDescent="0.2">
      <c r="A14346" s="3"/>
    </row>
    <row r="14347" spans="1:1" x14ac:dyDescent="0.2">
      <c r="A14347" s="3"/>
    </row>
    <row r="14348" spans="1:1" x14ac:dyDescent="0.2">
      <c r="A14348" s="3"/>
    </row>
    <row r="14349" spans="1:1" x14ac:dyDescent="0.2">
      <c r="A14349" s="3"/>
    </row>
    <row r="14350" spans="1:1" x14ac:dyDescent="0.2">
      <c r="A14350" s="3"/>
    </row>
    <row r="14351" spans="1:1" x14ac:dyDescent="0.2">
      <c r="A14351" s="3"/>
    </row>
    <row r="14352" spans="1:1" x14ac:dyDescent="0.2">
      <c r="A14352" s="3"/>
    </row>
    <row r="14353" spans="1:1" x14ac:dyDescent="0.2">
      <c r="A14353" s="3"/>
    </row>
    <row r="14354" spans="1:1" x14ac:dyDescent="0.2">
      <c r="A14354" s="3"/>
    </row>
    <row r="14355" spans="1:1" x14ac:dyDescent="0.2">
      <c r="A14355" s="3"/>
    </row>
    <row r="14356" spans="1:1" x14ac:dyDescent="0.2">
      <c r="A14356" s="3"/>
    </row>
    <row r="14357" spans="1:1" x14ac:dyDescent="0.2">
      <c r="A14357" s="3"/>
    </row>
    <row r="14358" spans="1:1" x14ac:dyDescent="0.2">
      <c r="A14358" s="3"/>
    </row>
    <row r="14359" spans="1:1" x14ac:dyDescent="0.2">
      <c r="A14359" s="3"/>
    </row>
    <row r="14360" spans="1:1" x14ac:dyDescent="0.2">
      <c r="A14360" s="3"/>
    </row>
    <row r="14361" spans="1:1" x14ac:dyDescent="0.2">
      <c r="A14361" s="3"/>
    </row>
    <row r="14362" spans="1:1" x14ac:dyDescent="0.2">
      <c r="A14362" s="3"/>
    </row>
    <row r="14363" spans="1:1" x14ac:dyDescent="0.2">
      <c r="A14363" s="3"/>
    </row>
    <row r="14364" spans="1:1" x14ac:dyDescent="0.2">
      <c r="A14364" s="3"/>
    </row>
    <row r="14365" spans="1:1" x14ac:dyDescent="0.2">
      <c r="A14365" s="3"/>
    </row>
    <row r="14366" spans="1:1" x14ac:dyDescent="0.2">
      <c r="A14366" s="3"/>
    </row>
    <row r="14367" spans="1:1" x14ac:dyDescent="0.2">
      <c r="A14367" s="3"/>
    </row>
    <row r="14368" spans="1:1" x14ac:dyDescent="0.2">
      <c r="A14368" s="3"/>
    </row>
    <row r="14369" spans="1:1" x14ac:dyDescent="0.2">
      <c r="A14369" s="3"/>
    </row>
    <row r="14370" spans="1:1" x14ac:dyDescent="0.2">
      <c r="A14370" s="3"/>
    </row>
    <row r="14371" spans="1:1" x14ac:dyDescent="0.2">
      <c r="A14371" s="3"/>
    </row>
    <row r="14372" spans="1:1" x14ac:dyDescent="0.2">
      <c r="A14372" s="3"/>
    </row>
    <row r="14373" spans="1:1" x14ac:dyDescent="0.2">
      <c r="A14373" s="3"/>
    </row>
    <row r="14374" spans="1:1" x14ac:dyDescent="0.2">
      <c r="A14374" s="3"/>
    </row>
    <row r="14375" spans="1:1" x14ac:dyDescent="0.2">
      <c r="A14375" s="3"/>
    </row>
    <row r="14376" spans="1:1" x14ac:dyDescent="0.2">
      <c r="A14376" s="3"/>
    </row>
    <row r="14377" spans="1:1" x14ac:dyDescent="0.2">
      <c r="A14377" s="3"/>
    </row>
    <row r="14378" spans="1:1" x14ac:dyDescent="0.2">
      <c r="A14378" s="3"/>
    </row>
    <row r="14379" spans="1:1" x14ac:dyDescent="0.2">
      <c r="A14379" s="3"/>
    </row>
    <row r="14380" spans="1:1" x14ac:dyDescent="0.2">
      <c r="A14380" s="3"/>
    </row>
    <row r="14381" spans="1:1" x14ac:dyDescent="0.2">
      <c r="A14381" s="3"/>
    </row>
    <row r="14382" spans="1:1" x14ac:dyDescent="0.2">
      <c r="A14382" s="3"/>
    </row>
    <row r="14383" spans="1:1" x14ac:dyDescent="0.2">
      <c r="A14383" s="3"/>
    </row>
    <row r="14384" spans="1:1" x14ac:dyDescent="0.2">
      <c r="A14384" s="3"/>
    </row>
    <row r="14385" spans="1:1" x14ac:dyDescent="0.2">
      <c r="A14385" s="3"/>
    </row>
    <row r="14386" spans="1:1" x14ac:dyDescent="0.2">
      <c r="A14386" s="3"/>
    </row>
    <row r="14387" spans="1:1" x14ac:dyDescent="0.2">
      <c r="A14387" s="3"/>
    </row>
    <row r="14388" spans="1:1" x14ac:dyDescent="0.2">
      <c r="A14388" s="3"/>
    </row>
    <row r="14389" spans="1:1" x14ac:dyDescent="0.2">
      <c r="A14389" s="3"/>
    </row>
    <row r="14390" spans="1:1" x14ac:dyDescent="0.2">
      <c r="A14390" s="3"/>
    </row>
    <row r="14391" spans="1:1" x14ac:dyDescent="0.2">
      <c r="A14391" s="3"/>
    </row>
    <row r="14392" spans="1:1" x14ac:dyDescent="0.2">
      <c r="A14392" s="3"/>
    </row>
    <row r="14393" spans="1:1" x14ac:dyDescent="0.2">
      <c r="A14393" s="3"/>
    </row>
    <row r="14394" spans="1:1" x14ac:dyDescent="0.2">
      <c r="A14394" s="3"/>
    </row>
    <row r="14395" spans="1:1" x14ac:dyDescent="0.2">
      <c r="A14395" s="3"/>
    </row>
    <row r="14396" spans="1:1" x14ac:dyDescent="0.2">
      <c r="A14396" s="3"/>
    </row>
    <row r="14397" spans="1:1" x14ac:dyDescent="0.2">
      <c r="A14397" s="3"/>
    </row>
    <row r="14398" spans="1:1" x14ac:dyDescent="0.2">
      <c r="A14398" s="3"/>
    </row>
    <row r="14399" spans="1:1" x14ac:dyDescent="0.2">
      <c r="A14399" s="3"/>
    </row>
    <row r="14400" spans="1:1" x14ac:dyDescent="0.2">
      <c r="A14400" s="3"/>
    </row>
    <row r="14401" spans="1:1" x14ac:dyDescent="0.2">
      <c r="A14401" s="3"/>
    </row>
    <row r="14402" spans="1:1" x14ac:dyDescent="0.2">
      <c r="A14402" s="3"/>
    </row>
    <row r="14403" spans="1:1" x14ac:dyDescent="0.2">
      <c r="A14403" s="3"/>
    </row>
    <row r="14404" spans="1:1" x14ac:dyDescent="0.2">
      <c r="A14404" s="3"/>
    </row>
    <row r="14405" spans="1:1" x14ac:dyDescent="0.2">
      <c r="A14405" s="3"/>
    </row>
    <row r="14406" spans="1:1" x14ac:dyDescent="0.2">
      <c r="A14406" s="3"/>
    </row>
    <row r="14407" spans="1:1" x14ac:dyDescent="0.2">
      <c r="A14407" s="3"/>
    </row>
    <row r="14408" spans="1:1" x14ac:dyDescent="0.2">
      <c r="A14408" s="3"/>
    </row>
    <row r="14409" spans="1:1" x14ac:dyDescent="0.2">
      <c r="A14409" s="3"/>
    </row>
    <row r="14410" spans="1:1" x14ac:dyDescent="0.2">
      <c r="A14410" s="3"/>
    </row>
    <row r="14411" spans="1:1" x14ac:dyDescent="0.2">
      <c r="A14411" s="3"/>
    </row>
    <row r="14412" spans="1:1" x14ac:dyDescent="0.2">
      <c r="A14412" s="3"/>
    </row>
    <row r="14413" spans="1:1" x14ac:dyDescent="0.2">
      <c r="A14413" s="3"/>
    </row>
    <row r="14414" spans="1:1" x14ac:dyDescent="0.2">
      <c r="A14414" s="3"/>
    </row>
    <row r="14415" spans="1:1" x14ac:dyDescent="0.2">
      <c r="A14415" s="3"/>
    </row>
    <row r="14416" spans="1:1" x14ac:dyDescent="0.2">
      <c r="A14416" s="3"/>
    </row>
    <row r="14417" spans="1:1" x14ac:dyDescent="0.2">
      <c r="A14417" s="3"/>
    </row>
    <row r="14418" spans="1:1" x14ac:dyDescent="0.2">
      <c r="A14418" s="3"/>
    </row>
    <row r="14419" spans="1:1" x14ac:dyDescent="0.2">
      <c r="A14419" s="3"/>
    </row>
    <row r="14420" spans="1:1" x14ac:dyDescent="0.2">
      <c r="A14420" s="3"/>
    </row>
    <row r="14421" spans="1:1" x14ac:dyDescent="0.2">
      <c r="A14421" s="3"/>
    </row>
    <row r="14422" spans="1:1" x14ac:dyDescent="0.2">
      <c r="A14422" s="3"/>
    </row>
    <row r="14423" spans="1:1" x14ac:dyDescent="0.2">
      <c r="A14423" s="3"/>
    </row>
    <row r="14424" spans="1:1" x14ac:dyDescent="0.2">
      <c r="A14424" s="3"/>
    </row>
    <row r="14425" spans="1:1" x14ac:dyDescent="0.2">
      <c r="A14425" s="3"/>
    </row>
    <row r="14426" spans="1:1" x14ac:dyDescent="0.2">
      <c r="A14426" s="3"/>
    </row>
    <row r="14427" spans="1:1" x14ac:dyDescent="0.2">
      <c r="A14427" s="3"/>
    </row>
    <row r="14428" spans="1:1" x14ac:dyDescent="0.2">
      <c r="A14428" s="3"/>
    </row>
    <row r="14429" spans="1:1" x14ac:dyDescent="0.2">
      <c r="A14429" s="3"/>
    </row>
    <row r="14430" spans="1:1" x14ac:dyDescent="0.2">
      <c r="A14430" s="3"/>
    </row>
    <row r="14431" spans="1:1" x14ac:dyDescent="0.2">
      <c r="A14431" s="3"/>
    </row>
    <row r="14432" spans="1:1" x14ac:dyDescent="0.2">
      <c r="A14432" s="3"/>
    </row>
    <row r="14433" spans="1:1" x14ac:dyDescent="0.2">
      <c r="A14433" s="3"/>
    </row>
    <row r="14434" spans="1:1" x14ac:dyDescent="0.2">
      <c r="A14434" s="3"/>
    </row>
    <row r="14435" spans="1:1" x14ac:dyDescent="0.2">
      <c r="A14435" s="3"/>
    </row>
    <row r="14436" spans="1:1" x14ac:dyDescent="0.2">
      <c r="A14436" s="3"/>
    </row>
    <row r="14437" spans="1:1" x14ac:dyDescent="0.2">
      <c r="A14437" s="3"/>
    </row>
    <row r="14438" spans="1:1" x14ac:dyDescent="0.2">
      <c r="A14438" s="3"/>
    </row>
    <row r="14439" spans="1:1" x14ac:dyDescent="0.2">
      <c r="A14439" s="3"/>
    </row>
    <row r="14440" spans="1:1" x14ac:dyDescent="0.2">
      <c r="A14440" s="3"/>
    </row>
    <row r="14441" spans="1:1" x14ac:dyDescent="0.2">
      <c r="A14441" s="3"/>
    </row>
    <row r="14442" spans="1:1" x14ac:dyDescent="0.2">
      <c r="A14442" s="3"/>
    </row>
    <row r="14443" spans="1:1" x14ac:dyDescent="0.2">
      <c r="A14443" s="3"/>
    </row>
    <row r="14444" spans="1:1" x14ac:dyDescent="0.2">
      <c r="A14444" s="3"/>
    </row>
    <row r="14445" spans="1:1" x14ac:dyDescent="0.2">
      <c r="A14445" s="3"/>
    </row>
    <row r="14446" spans="1:1" x14ac:dyDescent="0.2">
      <c r="A14446" s="3"/>
    </row>
    <row r="14447" spans="1:1" x14ac:dyDescent="0.2">
      <c r="A14447" s="3"/>
    </row>
    <row r="14448" spans="1:1" x14ac:dyDescent="0.2">
      <c r="A14448" s="3"/>
    </row>
    <row r="14449" spans="1:1" x14ac:dyDescent="0.2">
      <c r="A14449" s="3"/>
    </row>
    <row r="14450" spans="1:1" x14ac:dyDescent="0.2">
      <c r="A14450" s="3"/>
    </row>
    <row r="14451" spans="1:1" x14ac:dyDescent="0.2">
      <c r="A14451" s="3"/>
    </row>
    <row r="14452" spans="1:1" x14ac:dyDescent="0.2">
      <c r="A14452" s="3"/>
    </row>
    <row r="14453" spans="1:1" x14ac:dyDescent="0.2">
      <c r="A14453" s="3"/>
    </row>
    <row r="14454" spans="1:1" x14ac:dyDescent="0.2">
      <c r="A14454" s="3"/>
    </row>
    <row r="14455" spans="1:1" x14ac:dyDescent="0.2">
      <c r="A14455" s="3"/>
    </row>
    <row r="14456" spans="1:1" x14ac:dyDescent="0.2">
      <c r="A14456" s="3"/>
    </row>
    <row r="14457" spans="1:1" x14ac:dyDescent="0.2">
      <c r="A14457" s="3"/>
    </row>
    <row r="14458" spans="1:1" x14ac:dyDescent="0.2">
      <c r="A14458" s="3"/>
    </row>
    <row r="14459" spans="1:1" x14ac:dyDescent="0.2">
      <c r="A14459" s="3"/>
    </row>
    <row r="14460" spans="1:1" x14ac:dyDescent="0.2">
      <c r="A14460" s="3"/>
    </row>
    <row r="14461" spans="1:1" x14ac:dyDescent="0.2">
      <c r="A14461" s="3"/>
    </row>
    <row r="14462" spans="1:1" x14ac:dyDescent="0.2">
      <c r="A14462" s="3"/>
    </row>
    <row r="14463" spans="1:1" x14ac:dyDescent="0.2">
      <c r="A14463" s="3"/>
    </row>
    <row r="14464" spans="1:1" x14ac:dyDescent="0.2">
      <c r="A14464" s="3"/>
    </row>
    <row r="14465" spans="1:1" x14ac:dyDescent="0.2">
      <c r="A14465" s="3"/>
    </row>
    <row r="14466" spans="1:1" x14ac:dyDescent="0.2">
      <c r="A14466" s="3"/>
    </row>
    <row r="14467" spans="1:1" x14ac:dyDescent="0.2">
      <c r="A14467" s="3"/>
    </row>
    <row r="14468" spans="1:1" x14ac:dyDescent="0.2">
      <c r="A14468" s="3"/>
    </row>
    <row r="14469" spans="1:1" x14ac:dyDescent="0.2">
      <c r="A14469" s="3"/>
    </row>
    <row r="14470" spans="1:1" x14ac:dyDescent="0.2">
      <c r="A14470" s="3"/>
    </row>
    <row r="14471" spans="1:1" x14ac:dyDescent="0.2">
      <c r="A14471" s="3"/>
    </row>
    <row r="14472" spans="1:1" x14ac:dyDescent="0.2">
      <c r="A14472" s="3"/>
    </row>
    <row r="14473" spans="1:1" x14ac:dyDescent="0.2">
      <c r="A14473" s="3"/>
    </row>
    <row r="14474" spans="1:1" x14ac:dyDescent="0.2">
      <c r="A14474" s="3"/>
    </row>
    <row r="14475" spans="1:1" x14ac:dyDescent="0.2">
      <c r="A14475" s="3"/>
    </row>
    <row r="14476" spans="1:1" x14ac:dyDescent="0.2">
      <c r="A14476" s="3"/>
    </row>
    <row r="14477" spans="1:1" x14ac:dyDescent="0.2">
      <c r="A14477" s="3"/>
    </row>
    <row r="14478" spans="1:1" x14ac:dyDescent="0.2">
      <c r="A14478" s="3"/>
    </row>
    <row r="14479" spans="1:1" x14ac:dyDescent="0.2">
      <c r="A14479" s="3"/>
    </row>
    <row r="14480" spans="1:1" x14ac:dyDescent="0.2">
      <c r="A14480" s="3"/>
    </row>
    <row r="14481" spans="1:1" x14ac:dyDescent="0.2">
      <c r="A14481" s="3"/>
    </row>
    <row r="14482" spans="1:1" x14ac:dyDescent="0.2">
      <c r="A14482" s="3"/>
    </row>
    <row r="14483" spans="1:1" x14ac:dyDescent="0.2">
      <c r="A14483" s="3"/>
    </row>
    <row r="14484" spans="1:1" x14ac:dyDescent="0.2">
      <c r="A14484" s="3"/>
    </row>
    <row r="14485" spans="1:1" x14ac:dyDescent="0.2">
      <c r="A14485" s="3"/>
    </row>
    <row r="14486" spans="1:1" x14ac:dyDescent="0.2">
      <c r="A14486" s="3"/>
    </row>
    <row r="14487" spans="1:1" x14ac:dyDescent="0.2">
      <c r="A14487" s="3"/>
    </row>
    <row r="14488" spans="1:1" x14ac:dyDescent="0.2">
      <c r="A14488" s="3"/>
    </row>
    <row r="14489" spans="1:1" x14ac:dyDescent="0.2">
      <c r="A14489" s="3"/>
    </row>
    <row r="14490" spans="1:1" x14ac:dyDescent="0.2">
      <c r="A14490" s="3"/>
    </row>
    <row r="14491" spans="1:1" x14ac:dyDescent="0.2">
      <c r="A14491" s="3"/>
    </row>
    <row r="14492" spans="1:1" x14ac:dyDescent="0.2">
      <c r="A14492" s="3"/>
    </row>
    <row r="14493" spans="1:1" x14ac:dyDescent="0.2">
      <c r="A14493" s="3"/>
    </row>
    <row r="14494" spans="1:1" x14ac:dyDescent="0.2">
      <c r="A14494" s="3"/>
    </row>
    <row r="14495" spans="1:1" x14ac:dyDescent="0.2">
      <c r="A14495" s="3"/>
    </row>
    <row r="14496" spans="1:1" x14ac:dyDescent="0.2">
      <c r="A14496" s="3"/>
    </row>
    <row r="14497" spans="1:1" x14ac:dyDescent="0.2">
      <c r="A14497" s="3"/>
    </row>
    <row r="14498" spans="1:1" x14ac:dyDescent="0.2">
      <c r="A14498" s="3"/>
    </row>
    <row r="14499" spans="1:1" x14ac:dyDescent="0.2">
      <c r="A14499" s="3"/>
    </row>
    <row r="14500" spans="1:1" x14ac:dyDescent="0.2">
      <c r="A14500" s="3"/>
    </row>
    <row r="14501" spans="1:1" x14ac:dyDescent="0.2">
      <c r="A14501" s="3"/>
    </row>
    <row r="14502" spans="1:1" x14ac:dyDescent="0.2">
      <c r="A14502" s="3"/>
    </row>
    <row r="14503" spans="1:1" x14ac:dyDescent="0.2">
      <c r="A14503" s="3"/>
    </row>
    <row r="14504" spans="1:1" x14ac:dyDescent="0.2">
      <c r="A14504" s="3"/>
    </row>
    <row r="14505" spans="1:1" x14ac:dyDescent="0.2">
      <c r="A14505" s="3"/>
    </row>
    <row r="14506" spans="1:1" x14ac:dyDescent="0.2">
      <c r="A14506" s="3"/>
    </row>
    <row r="14507" spans="1:1" x14ac:dyDescent="0.2">
      <c r="A14507" s="3"/>
    </row>
    <row r="14508" spans="1:1" x14ac:dyDescent="0.2">
      <c r="A14508" s="3"/>
    </row>
    <row r="14509" spans="1:1" x14ac:dyDescent="0.2">
      <c r="A14509" s="3"/>
    </row>
    <row r="14510" spans="1:1" x14ac:dyDescent="0.2">
      <c r="A14510" s="3"/>
    </row>
    <row r="14511" spans="1:1" x14ac:dyDescent="0.2">
      <c r="A14511" s="3"/>
    </row>
    <row r="14512" spans="1:1" x14ac:dyDescent="0.2">
      <c r="A14512" s="3"/>
    </row>
    <row r="14513" spans="1:1" x14ac:dyDescent="0.2">
      <c r="A14513" s="3"/>
    </row>
    <row r="14514" spans="1:1" x14ac:dyDescent="0.2">
      <c r="A14514" s="3"/>
    </row>
    <row r="14515" spans="1:1" x14ac:dyDescent="0.2">
      <c r="A14515" s="3"/>
    </row>
    <row r="14516" spans="1:1" x14ac:dyDescent="0.2">
      <c r="A14516" s="3"/>
    </row>
    <row r="14517" spans="1:1" x14ac:dyDescent="0.2">
      <c r="A14517" s="3"/>
    </row>
    <row r="14518" spans="1:1" x14ac:dyDescent="0.2">
      <c r="A14518" s="3"/>
    </row>
    <row r="14519" spans="1:1" x14ac:dyDescent="0.2">
      <c r="A14519" s="3"/>
    </row>
    <row r="14520" spans="1:1" x14ac:dyDescent="0.2">
      <c r="A14520" s="3"/>
    </row>
    <row r="14521" spans="1:1" x14ac:dyDescent="0.2">
      <c r="A14521" s="3"/>
    </row>
    <row r="14522" spans="1:1" x14ac:dyDescent="0.2">
      <c r="A14522" s="3"/>
    </row>
    <row r="14523" spans="1:1" x14ac:dyDescent="0.2">
      <c r="A14523" s="3"/>
    </row>
    <row r="14524" spans="1:1" x14ac:dyDescent="0.2">
      <c r="A14524" s="3"/>
    </row>
    <row r="14525" spans="1:1" x14ac:dyDescent="0.2">
      <c r="A14525" s="3"/>
    </row>
    <row r="14526" spans="1:1" x14ac:dyDescent="0.2">
      <c r="A14526" s="3"/>
    </row>
    <row r="14527" spans="1:1" x14ac:dyDescent="0.2">
      <c r="A14527" s="3"/>
    </row>
    <row r="14528" spans="1:1" x14ac:dyDescent="0.2">
      <c r="A14528" s="3"/>
    </row>
    <row r="14529" spans="1:1" x14ac:dyDescent="0.2">
      <c r="A14529" s="3"/>
    </row>
    <row r="14530" spans="1:1" x14ac:dyDescent="0.2">
      <c r="A14530" s="3"/>
    </row>
    <row r="14531" spans="1:1" x14ac:dyDescent="0.2">
      <c r="A14531" s="3"/>
    </row>
    <row r="14532" spans="1:1" x14ac:dyDescent="0.2">
      <c r="A14532" s="3"/>
    </row>
    <row r="14533" spans="1:1" x14ac:dyDescent="0.2">
      <c r="A14533" s="3"/>
    </row>
    <row r="14534" spans="1:1" x14ac:dyDescent="0.2">
      <c r="A14534" s="3"/>
    </row>
    <row r="14535" spans="1:1" x14ac:dyDescent="0.2">
      <c r="A14535" s="3"/>
    </row>
    <row r="14536" spans="1:1" x14ac:dyDescent="0.2">
      <c r="A14536" s="3"/>
    </row>
    <row r="14537" spans="1:1" x14ac:dyDescent="0.2">
      <c r="A14537" s="3"/>
    </row>
    <row r="14538" spans="1:1" x14ac:dyDescent="0.2">
      <c r="A14538" s="3"/>
    </row>
    <row r="14539" spans="1:1" x14ac:dyDescent="0.2">
      <c r="A14539" s="3"/>
    </row>
    <row r="14540" spans="1:1" x14ac:dyDescent="0.2">
      <c r="A14540" s="3"/>
    </row>
    <row r="14541" spans="1:1" x14ac:dyDescent="0.2">
      <c r="A14541" s="3"/>
    </row>
    <row r="14542" spans="1:1" x14ac:dyDescent="0.2">
      <c r="A14542" s="3"/>
    </row>
    <row r="14543" spans="1:1" x14ac:dyDescent="0.2">
      <c r="A14543" s="3"/>
    </row>
    <row r="14544" spans="1:1" x14ac:dyDescent="0.2">
      <c r="A14544" s="3"/>
    </row>
    <row r="14545" spans="1:1" x14ac:dyDescent="0.2">
      <c r="A14545" s="3"/>
    </row>
    <row r="14546" spans="1:1" x14ac:dyDescent="0.2">
      <c r="A14546" s="3"/>
    </row>
    <row r="14547" spans="1:1" x14ac:dyDescent="0.2">
      <c r="A14547" s="3"/>
    </row>
    <row r="14548" spans="1:1" x14ac:dyDescent="0.2">
      <c r="A14548" s="3"/>
    </row>
    <row r="14549" spans="1:1" x14ac:dyDescent="0.2">
      <c r="A14549" s="3"/>
    </row>
    <row r="14550" spans="1:1" x14ac:dyDescent="0.2">
      <c r="A14550" s="3"/>
    </row>
    <row r="14551" spans="1:1" x14ac:dyDescent="0.2">
      <c r="A14551" s="3"/>
    </row>
    <row r="14552" spans="1:1" x14ac:dyDescent="0.2">
      <c r="A14552" s="3"/>
    </row>
    <row r="14553" spans="1:1" x14ac:dyDescent="0.2">
      <c r="A14553" s="3"/>
    </row>
    <row r="14554" spans="1:1" x14ac:dyDescent="0.2">
      <c r="A14554" s="3"/>
    </row>
    <row r="14555" spans="1:1" x14ac:dyDescent="0.2">
      <c r="A14555" s="3"/>
    </row>
    <row r="14556" spans="1:1" x14ac:dyDescent="0.2">
      <c r="A14556" s="3"/>
    </row>
    <row r="14557" spans="1:1" x14ac:dyDescent="0.2">
      <c r="A14557" s="3"/>
    </row>
    <row r="14558" spans="1:1" x14ac:dyDescent="0.2">
      <c r="A14558" s="3"/>
    </row>
    <row r="14559" spans="1:1" x14ac:dyDescent="0.2">
      <c r="A14559" s="3"/>
    </row>
    <row r="14560" spans="1:1" x14ac:dyDescent="0.2">
      <c r="A14560" s="3"/>
    </row>
    <row r="14561" spans="1:1" x14ac:dyDescent="0.2">
      <c r="A14561" s="3"/>
    </row>
    <row r="14562" spans="1:1" x14ac:dyDescent="0.2">
      <c r="A14562" s="3"/>
    </row>
    <row r="14563" spans="1:1" x14ac:dyDescent="0.2">
      <c r="A14563" s="3"/>
    </row>
    <row r="14564" spans="1:1" x14ac:dyDescent="0.2">
      <c r="A14564" s="3"/>
    </row>
    <row r="14565" spans="1:1" x14ac:dyDescent="0.2">
      <c r="A14565" s="3"/>
    </row>
    <row r="14566" spans="1:1" x14ac:dyDescent="0.2">
      <c r="A14566" s="3"/>
    </row>
    <row r="14567" spans="1:1" x14ac:dyDescent="0.2">
      <c r="A14567" s="3"/>
    </row>
    <row r="14568" spans="1:1" x14ac:dyDescent="0.2">
      <c r="A14568" s="3"/>
    </row>
    <row r="14569" spans="1:1" x14ac:dyDescent="0.2">
      <c r="A14569" s="3"/>
    </row>
    <row r="14570" spans="1:1" x14ac:dyDescent="0.2">
      <c r="A14570" s="3"/>
    </row>
    <row r="14571" spans="1:1" x14ac:dyDescent="0.2">
      <c r="A14571" s="3"/>
    </row>
    <row r="14572" spans="1:1" x14ac:dyDescent="0.2">
      <c r="A14572" s="3"/>
    </row>
    <row r="14573" spans="1:1" x14ac:dyDescent="0.2">
      <c r="A14573" s="3"/>
    </row>
    <row r="14574" spans="1:1" x14ac:dyDescent="0.2">
      <c r="A14574" s="3"/>
    </row>
    <row r="14575" spans="1:1" x14ac:dyDescent="0.2">
      <c r="A14575" s="3"/>
    </row>
    <row r="14576" spans="1:1" x14ac:dyDescent="0.2">
      <c r="A14576" s="3"/>
    </row>
    <row r="14577" spans="1:1" x14ac:dyDescent="0.2">
      <c r="A14577" s="3"/>
    </row>
    <row r="14578" spans="1:1" x14ac:dyDescent="0.2">
      <c r="A14578" s="3"/>
    </row>
    <row r="14579" spans="1:1" x14ac:dyDescent="0.2">
      <c r="A14579" s="3"/>
    </row>
    <row r="14580" spans="1:1" x14ac:dyDescent="0.2">
      <c r="A14580" s="3"/>
    </row>
    <row r="14581" spans="1:1" x14ac:dyDescent="0.2">
      <c r="A14581" s="3"/>
    </row>
    <row r="14582" spans="1:1" x14ac:dyDescent="0.2">
      <c r="A14582" s="3"/>
    </row>
    <row r="14583" spans="1:1" x14ac:dyDescent="0.2">
      <c r="A14583" s="3"/>
    </row>
    <row r="14584" spans="1:1" x14ac:dyDescent="0.2">
      <c r="A14584" s="3"/>
    </row>
    <row r="14585" spans="1:1" x14ac:dyDescent="0.2">
      <c r="A14585" s="3"/>
    </row>
    <row r="14586" spans="1:1" x14ac:dyDescent="0.2">
      <c r="A14586" s="3"/>
    </row>
    <row r="14587" spans="1:1" x14ac:dyDescent="0.2">
      <c r="A14587" s="3"/>
    </row>
    <row r="14588" spans="1:1" x14ac:dyDescent="0.2">
      <c r="A14588" s="3"/>
    </row>
    <row r="14589" spans="1:1" x14ac:dyDescent="0.2">
      <c r="A14589" s="3"/>
    </row>
    <row r="14590" spans="1:1" x14ac:dyDescent="0.2">
      <c r="A14590" s="3"/>
    </row>
    <row r="14591" spans="1:1" x14ac:dyDescent="0.2">
      <c r="A14591" s="3"/>
    </row>
    <row r="14592" spans="1:1" x14ac:dyDescent="0.2">
      <c r="A14592" s="3"/>
    </row>
    <row r="14593" spans="1:1" x14ac:dyDescent="0.2">
      <c r="A14593" s="3"/>
    </row>
    <row r="14594" spans="1:1" x14ac:dyDescent="0.2">
      <c r="A14594" s="3"/>
    </row>
    <row r="14595" spans="1:1" x14ac:dyDescent="0.2">
      <c r="A14595" s="3"/>
    </row>
    <row r="14596" spans="1:1" x14ac:dyDescent="0.2">
      <c r="A14596" s="3"/>
    </row>
    <row r="14597" spans="1:1" x14ac:dyDescent="0.2">
      <c r="A14597" s="3"/>
    </row>
    <row r="14598" spans="1:1" x14ac:dyDescent="0.2">
      <c r="A14598" s="3"/>
    </row>
    <row r="14599" spans="1:1" x14ac:dyDescent="0.2">
      <c r="A14599" s="3"/>
    </row>
    <row r="14600" spans="1:1" x14ac:dyDescent="0.2">
      <c r="A14600" s="3"/>
    </row>
    <row r="14601" spans="1:1" x14ac:dyDescent="0.2">
      <c r="A14601" s="3"/>
    </row>
    <row r="14602" spans="1:1" x14ac:dyDescent="0.2">
      <c r="A14602" s="3"/>
    </row>
    <row r="14603" spans="1:1" x14ac:dyDescent="0.2">
      <c r="A14603" s="3"/>
    </row>
    <row r="14604" spans="1:1" x14ac:dyDescent="0.2">
      <c r="A14604" s="3"/>
    </row>
    <row r="14605" spans="1:1" x14ac:dyDescent="0.2">
      <c r="A14605" s="3"/>
    </row>
    <row r="14606" spans="1:1" x14ac:dyDescent="0.2">
      <c r="A14606" s="3"/>
    </row>
    <row r="14607" spans="1:1" x14ac:dyDescent="0.2">
      <c r="A14607" s="3"/>
    </row>
    <row r="14608" spans="1:1" x14ac:dyDescent="0.2">
      <c r="A14608" s="3"/>
    </row>
    <row r="14609" spans="1:1" x14ac:dyDescent="0.2">
      <c r="A14609" s="3"/>
    </row>
    <row r="14610" spans="1:1" x14ac:dyDescent="0.2">
      <c r="A14610" s="3"/>
    </row>
    <row r="14611" spans="1:1" x14ac:dyDescent="0.2">
      <c r="A14611" s="3"/>
    </row>
    <row r="14612" spans="1:1" x14ac:dyDescent="0.2">
      <c r="A14612" s="3"/>
    </row>
    <row r="14613" spans="1:1" x14ac:dyDescent="0.2">
      <c r="A14613" s="3"/>
    </row>
    <row r="14614" spans="1:1" x14ac:dyDescent="0.2">
      <c r="A14614" s="3"/>
    </row>
    <row r="14615" spans="1:1" x14ac:dyDescent="0.2">
      <c r="A14615" s="3"/>
    </row>
    <row r="14616" spans="1:1" x14ac:dyDescent="0.2">
      <c r="A14616" s="3"/>
    </row>
    <row r="14617" spans="1:1" x14ac:dyDescent="0.2">
      <c r="A14617" s="3"/>
    </row>
    <row r="14618" spans="1:1" x14ac:dyDescent="0.2">
      <c r="A14618" s="3"/>
    </row>
    <row r="14619" spans="1:1" x14ac:dyDescent="0.2">
      <c r="A14619" s="3"/>
    </row>
    <row r="14620" spans="1:1" x14ac:dyDescent="0.2">
      <c r="A14620" s="3"/>
    </row>
    <row r="14621" spans="1:1" x14ac:dyDescent="0.2">
      <c r="A14621" s="3"/>
    </row>
    <row r="14622" spans="1:1" x14ac:dyDescent="0.2">
      <c r="A14622" s="3"/>
    </row>
    <row r="14623" spans="1:1" x14ac:dyDescent="0.2">
      <c r="A14623" s="3"/>
    </row>
    <row r="14624" spans="1:1" x14ac:dyDescent="0.2">
      <c r="A14624" s="3"/>
    </row>
    <row r="14625" spans="1:1" x14ac:dyDescent="0.2">
      <c r="A14625" s="3"/>
    </row>
    <row r="14626" spans="1:1" x14ac:dyDescent="0.2">
      <c r="A14626" s="3"/>
    </row>
    <row r="14627" spans="1:1" x14ac:dyDescent="0.2">
      <c r="A14627" s="3"/>
    </row>
    <row r="14628" spans="1:1" x14ac:dyDescent="0.2">
      <c r="A14628" s="3"/>
    </row>
    <row r="14629" spans="1:1" x14ac:dyDescent="0.2">
      <c r="A14629" s="3"/>
    </row>
    <row r="14630" spans="1:1" x14ac:dyDescent="0.2">
      <c r="A14630" s="3"/>
    </row>
    <row r="14631" spans="1:1" x14ac:dyDescent="0.2">
      <c r="A14631" s="3"/>
    </row>
    <row r="14632" spans="1:1" x14ac:dyDescent="0.2">
      <c r="A14632" s="3"/>
    </row>
    <row r="14633" spans="1:1" x14ac:dyDescent="0.2">
      <c r="A14633" s="3"/>
    </row>
    <row r="14634" spans="1:1" x14ac:dyDescent="0.2">
      <c r="A14634" s="3"/>
    </row>
    <row r="14635" spans="1:1" x14ac:dyDescent="0.2">
      <c r="A14635" s="3"/>
    </row>
    <row r="14636" spans="1:1" x14ac:dyDescent="0.2">
      <c r="A14636" s="3"/>
    </row>
    <row r="14637" spans="1:1" x14ac:dyDescent="0.2">
      <c r="A14637" s="3"/>
    </row>
    <row r="14638" spans="1:1" x14ac:dyDescent="0.2">
      <c r="A14638" s="3"/>
    </row>
    <row r="14639" spans="1:1" x14ac:dyDescent="0.2">
      <c r="A14639" s="3"/>
    </row>
    <row r="14640" spans="1:1" x14ac:dyDescent="0.2">
      <c r="A14640" s="3"/>
    </row>
    <row r="14641" spans="1:1" x14ac:dyDescent="0.2">
      <c r="A14641" s="3"/>
    </row>
    <row r="14642" spans="1:1" x14ac:dyDescent="0.2">
      <c r="A14642" s="3"/>
    </row>
    <row r="14643" spans="1:1" x14ac:dyDescent="0.2">
      <c r="A14643" s="3"/>
    </row>
    <row r="14644" spans="1:1" x14ac:dyDescent="0.2">
      <c r="A14644" s="3"/>
    </row>
    <row r="14645" spans="1:1" x14ac:dyDescent="0.2">
      <c r="A14645" s="3"/>
    </row>
    <row r="14646" spans="1:1" x14ac:dyDescent="0.2">
      <c r="A14646" s="3"/>
    </row>
    <row r="14647" spans="1:1" x14ac:dyDescent="0.2">
      <c r="A14647" s="3"/>
    </row>
    <row r="14648" spans="1:1" x14ac:dyDescent="0.2">
      <c r="A14648" s="3"/>
    </row>
    <row r="14649" spans="1:1" x14ac:dyDescent="0.2">
      <c r="A14649" s="3"/>
    </row>
    <row r="14650" spans="1:1" x14ac:dyDescent="0.2">
      <c r="A14650" s="3"/>
    </row>
    <row r="14651" spans="1:1" x14ac:dyDescent="0.2">
      <c r="A14651" s="3"/>
    </row>
    <row r="14652" spans="1:1" x14ac:dyDescent="0.2">
      <c r="A14652" s="3"/>
    </row>
    <row r="14653" spans="1:1" x14ac:dyDescent="0.2">
      <c r="A14653" s="3"/>
    </row>
    <row r="14654" spans="1:1" x14ac:dyDescent="0.2">
      <c r="A14654" s="3"/>
    </row>
    <row r="14655" spans="1:1" x14ac:dyDescent="0.2">
      <c r="A14655" s="3"/>
    </row>
    <row r="14656" spans="1:1" x14ac:dyDescent="0.2">
      <c r="A14656" s="3"/>
    </row>
    <row r="14657" spans="1:1" x14ac:dyDescent="0.2">
      <c r="A14657" s="3"/>
    </row>
    <row r="14658" spans="1:1" x14ac:dyDescent="0.2">
      <c r="A14658" s="3"/>
    </row>
    <row r="14659" spans="1:1" x14ac:dyDescent="0.2">
      <c r="A14659" s="3"/>
    </row>
    <row r="14660" spans="1:1" x14ac:dyDescent="0.2">
      <c r="A14660" s="3"/>
    </row>
    <row r="14661" spans="1:1" x14ac:dyDescent="0.2">
      <c r="A14661" s="3"/>
    </row>
    <row r="14662" spans="1:1" x14ac:dyDescent="0.2">
      <c r="A14662" s="3"/>
    </row>
    <row r="14663" spans="1:1" x14ac:dyDescent="0.2">
      <c r="A14663" s="3"/>
    </row>
    <row r="14664" spans="1:1" x14ac:dyDescent="0.2">
      <c r="A14664" s="3"/>
    </row>
    <row r="14665" spans="1:1" x14ac:dyDescent="0.2">
      <c r="A14665" s="3"/>
    </row>
    <row r="14666" spans="1:1" x14ac:dyDescent="0.2">
      <c r="A14666" s="3"/>
    </row>
    <row r="14667" spans="1:1" x14ac:dyDescent="0.2">
      <c r="A14667" s="3"/>
    </row>
    <row r="14668" spans="1:1" x14ac:dyDescent="0.2">
      <c r="A14668" s="3"/>
    </row>
    <row r="14669" spans="1:1" x14ac:dyDescent="0.2">
      <c r="A14669" s="3"/>
    </row>
    <row r="14670" spans="1:1" x14ac:dyDescent="0.2">
      <c r="A14670" s="3"/>
    </row>
    <row r="14671" spans="1:1" x14ac:dyDescent="0.2">
      <c r="A14671" s="3"/>
    </row>
    <row r="14672" spans="1:1" x14ac:dyDescent="0.2">
      <c r="A14672" s="3"/>
    </row>
    <row r="14673" spans="1:1" x14ac:dyDescent="0.2">
      <c r="A14673" s="3"/>
    </row>
    <row r="14674" spans="1:1" x14ac:dyDescent="0.2">
      <c r="A14674" s="3"/>
    </row>
    <row r="14675" spans="1:1" x14ac:dyDescent="0.2">
      <c r="A14675" s="3"/>
    </row>
    <row r="14676" spans="1:1" x14ac:dyDescent="0.2">
      <c r="A14676" s="3"/>
    </row>
    <row r="14677" spans="1:1" x14ac:dyDescent="0.2">
      <c r="A14677" s="3"/>
    </row>
    <row r="14678" spans="1:1" x14ac:dyDescent="0.2">
      <c r="A14678" s="3"/>
    </row>
    <row r="14679" spans="1:1" x14ac:dyDescent="0.2">
      <c r="A14679" s="3"/>
    </row>
    <row r="14680" spans="1:1" x14ac:dyDescent="0.2">
      <c r="A14680" s="3"/>
    </row>
    <row r="14681" spans="1:1" x14ac:dyDescent="0.2">
      <c r="A14681" s="3"/>
    </row>
    <row r="14682" spans="1:1" x14ac:dyDescent="0.2">
      <c r="A14682" s="3"/>
    </row>
    <row r="14683" spans="1:1" x14ac:dyDescent="0.2">
      <c r="A14683" s="3"/>
    </row>
    <row r="14684" spans="1:1" x14ac:dyDescent="0.2">
      <c r="A14684" s="3"/>
    </row>
    <row r="14685" spans="1:1" x14ac:dyDescent="0.2">
      <c r="A14685" s="3"/>
    </row>
    <row r="14686" spans="1:1" x14ac:dyDescent="0.2">
      <c r="A14686" s="3"/>
    </row>
    <row r="14687" spans="1:1" x14ac:dyDescent="0.2">
      <c r="A14687" s="3"/>
    </row>
    <row r="14688" spans="1:1" x14ac:dyDescent="0.2">
      <c r="A14688" s="3"/>
    </row>
    <row r="14689" spans="1:1" x14ac:dyDescent="0.2">
      <c r="A14689" s="3"/>
    </row>
    <row r="14690" spans="1:1" x14ac:dyDescent="0.2">
      <c r="A14690" s="3"/>
    </row>
    <row r="14691" spans="1:1" x14ac:dyDescent="0.2">
      <c r="A14691" s="3"/>
    </row>
    <row r="14692" spans="1:1" x14ac:dyDescent="0.2">
      <c r="A14692" s="3"/>
    </row>
    <row r="14693" spans="1:1" x14ac:dyDescent="0.2">
      <c r="A14693" s="3"/>
    </row>
    <row r="14694" spans="1:1" x14ac:dyDescent="0.2">
      <c r="A14694" s="3"/>
    </row>
    <row r="14695" spans="1:1" x14ac:dyDescent="0.2">
      <c r="A14695" s="3"/>
    </row>
    <row r="14696" spans="1:1" x14ac:dyDescent="0.2">
      <c r="A14696" s="3"/>
    </row>
    <row r="14697" spans="1:1" x14ac:dyDescent="0.2">
      <c r="A14697" s="3"/>
    </row>
    <row r="14698" spans="1:1" x14ac:dyDescent="0.2">
      <c r="A14698" s="3"/>
    </row>
    <row r="14699" spans="1:1" x14ac:dyDescent="0.2">
      <c r="A14699" s="3"/>
    </row>
    <row r="14700" spans="1:1" x14ac:dyDescent="0.2">
      <c r="A14700" s="3"/>
    </row>
    <row r="14701" spans="1:1" x14ac:dyDescent="0.2">
      <c r="A14701" s="3"/>
    </row>
    <row r="14702" spans="1:1" x14ac:dyDescent="0.2">
      <c r="A14702" s="3"/>
    </row>
    <row r="14703" spans="1:1" x14ac:dyDescent="0.2">
      <c r="A14703" s="3"/>
    </row>
    <row r="14704" spans="1:1" x14ac:dyDescent="0.2">
      <c r="A14704" s="3"/>
    </row>
    <row r="14705" spans="1:1" x14ac:dyDescent="0.2">
      <c r="A14705" s="3"/>
    </row>
    <row r="14706" spans="1:1" x14ac:dyDescent="0.2">
      <c r="A14706" s="3"/>
    </row>
    <row r="14707" spans="1:1" x14ac:dyDescent="0.2">
      <c r="A14707" s="3"/>
    </row>
    <row r="14708" spans="1:1" x14ac:dyDescent="0.2">
      <c r="A14708" s="3"/>
    </row>
    <row r="14709" spans="1:1" x14ac:dyDescent="0.2">
      <c r="A14709" s="3"/>
    </row>
    <row r="14710" spans="1:1" x14ac:dyDescent="0.2">
      <c r="A14710" s="3"/>
    </row>
    <row r="14711" spans="1:1" x14ac:dyDescent="0.2">
      <c r="A14711" s="3"/>
    </row>
    <row r="14712" spans="1:1" x14ac:dyDescent="0.2">
      <c r="A14712" s="3"/>
    </row>
    <row r="14713" spans="1:1" x14ac:dyDescent="0.2">
      <c r="A14713" s="3"/>
    </row>
    <row r="14714" spans="1:1" x14ac:dyDescent="0.2">
      <c r="A14714" s="3"/>
    </row>
    <row r="14715" spans="1:1" x14ac:dyDescent="0.2">
      <c r="A14715" s="3"/>
    </row>
    <row r="14716" spans="1:1" x14ac:dyDescent="0.2">
      <c r="A14716" s="3"/>
    </row>
    <row r="14717" spans="1:1" x14ac:dyDescent="0.2">
      <c r="A14717" s="3"/>
    </row>
    <row r="14718" spans="1:1" x14ac:dyDescent="0.2">
      <c r="A14718" s="3"/>
    </row>
    <row r="14719" spans="1:1" x14ac:dyDescent="0.2">
      <c r="A14719" s="3"/>
    </row>
    <row r="14720" spans="1:1" x14ac:dyDescent="0.2">
      <c r="A14720" s="3"/>
    </row>
    <row r="14721" spans="1:1" x14ac:dyDescent="0.2">
      <c r="A14721" s="3"/>
    </row>
    <row r="14722" spans="1:1" x14ac:dyDescent="0.2">
      <c r="A14722" s="3"/>
    </row>
    <row r="14723" spans="1:1" x14ac:dyDescent="0.2">
      <c r="A14723" s="3"/>
    </row>
    <row r="14724" spans="1:1" x14ac:dyDescent="0.2">
      <c r="A14724" s="3"/>
    </row>
    <row r="14725" spans="1:1" x14ac:dyDescent="0.2">
      <c r="A14725" s="3"/>
    </row>
    <row r="14726" spans="1:1" x14ac:dyDescent="0.2">
      <c r="A14726" s="3"/>
    </row>
    <row r="14727" spans="1:1" x14ac:dyDescent="0.2">
      <c r="A14727" s="3"/>
    </row>
    <row r="14728" spans="1:1" x14ac:dyDescent="0.2">
      <c r="A14728" s="3"/>
    </row>
    <row r="14729" spans="1:1" x14ac:dyDescent="0.2">
      <c r="A14729" s="3"/>
    </row>
    <row r="14730" spans="1:1" x14ac:dyDescent="0.2">
      <c r="A14730" s="3"/>
    </row>
    <row r="14731" spans="1:1" x14ac:dyDescent="0.2">
      <c r="A14731" s="3"/>
    </row>
    <row r="14732" spans="1:1" x14ac:dyDescent="0.2">
      <c r="A14732" s="3"/>
    </row>
    <row r="14733" spans="1:1" x14ac:dyDescent="0.2">
      <c r="A14733" s="3"/>
    </row>
    <row r="14734" spans="1:1" x14ac:dyDescent="0.2">
      <c r="A14734" s="3"/>
    </row>
    <row r="14735" spans="1:1" x14ac:dyDescent="0.2">
      <c r="A14735" s="3"/>
    </row>
    <row r="14736" spans="1:1" x14ac:dyDescent="0.2">
      <c r="A14736" s="3"/>
    </row>
    <row r="14737" spans="1:1" x14ac:dyDescent="0.2">
      <c r="A14737" s="3"/>
    </row>
    <row r="14738" spans="1:1" x14ac:dyDescent="0.2">
      <c r="A14738" s="3"/>
    </row>
    <row r="14739" spans="1:1" x14ac:dyDescent="0.2">
      <c r="A14739" s="3"/>
    </row>
    <row r="14740" spans="1:1" x14ac:dyDescent="0.2">
      <c r="A14740" s="3"/>
    </row>
    <row r="14741" spans="1:1" x14ac:dyDescent="0.2">
      <c r="A14741" s="3"/>
    </row>
    <row r="14742" spans="1:1" x14ac:dyDescent="0.2">
      <c r="A14742" s="3"/>
    </row>
    <row r="14743" spans="1:1" x14ac:dyDescent="0.2">
      <c r="A14743" s="3"/>
    </row>
    <row r="14744" spans="1:1" x14ac:dyDescent="0.2">
      <c r="A14744" s="3"/>
    </row>
    <row r="14745" spans="1:1" x14ac:dyDescent="0.2">
      <c r="A14745" s="3"/>
    </row>
    <row r="14746" spans="1:1" x14ac:dyDescent="0.2">
      <c r="A14746" s="3"/>
    </row>
    <row r="14747" spans="1:1" x14ac:dyDescent="0.2">
      <c r="A14747" s="3"/>
    </row>
    <row r="14748" spans="1:1" x14ac:dyDescent="0.2">
      <c r="A14748" s="3"/>
    </row>
    <row r="14749" spans="1:1" x14ac:dyDescent="0.2">
      <c r="A14749" s="3"/>
    </row>
    <row r="14750" spans="1:1" x14ac:dyDescent="0.2">
      <c r="A14750" s="3"/>
    </row>
    <row r="14751" spans="1:1" x14ac:dyDescent="0.2">
      <c r="A14751" s="3"/>
    </row>
    <row r="14752" spans="1:1" x14ac:dyDescent="0.2">
      <c r="A14752" s="3"/>
    </row>
    <row r="14753" spans="1:1" x14ac:dyDescent="0.2">
      <c r="A14753" s="3"/>
    </row>
    <row r="14754" spans="1:1" x14ac:dyDescent="0.2">
      <c r="A14754" s="3"/>
    </row>
    <row r="14755" spans="1:1" x14ac:dyDescent="0.2">
      <c r="A14755" s="3"/>
    </row>
    <row r="14756" spans="1:1" x14ac:dyDescent="0.2">
      <c r="A14756" s="3"/>
    </row>
    <row r="14757" spans="1:1" x14ac:dyDescent="0.2">
      <c r="A14757" s="3"/>
    </row>
    <row r="14758" spans="1:1" x14ac:dyDescent="0.2">
      <c r="A14758" s="3"/>
    </row>
    <row r="14759" spans="1:1" x14ac:dyDescent="0.2">
      <c r="A14759" s="3"/>
    </row>
    <row r="14760" spans="1:1" x14ac:dyDescent="0.2">
      <c r="A14760" s="3"/>
    </row>
    <row r="14761" spans="1:1" x14ac:dyDescent="0.2">
      <c r="A14761" s="3"/>
    </row>
    <row r="14762" spans="1:1" x14ac:dyDescent="0.2">
      <c r="A14762" s="3"/>
    </row>
    <row r="14763" spans="1:1" x14ac:dyDescent="0.2">
      <c r="A14763" s="3"/>
    </row>
    <row r="14764" spans="1:1" x14ac:dyDescent="0.2">
      <c r="A14764" s="3"/>
    </row>
    <row r="14765" spans="1:1" x14ac:dyDescent="0.2">
      <c r="A14765" s="3"/>
    </row>
    <row r="14766" spans="1:1" x14ac:dyDescent="0.2">
      <c r="A14766" s="3"/>
    </row>
    <row r="14767" spans="1:1" x14ac:dyDescent="0.2">
      <c r="A14767" s="3"/>
    </row>
    <row r="14768" spans="1:1" x14ac:dyDescent="0.2">
      <c r="A14768" s="3"/>
    </row>
    <row r="14769" spans="1:1" x14ac:dyDescent="0.2">
      <c r="A14769" s="3"/>
    </row>
    <row r="14770" spans="1:1" x14ac:dyDescent="0.2">
      <c r="A14770" s="3"/>
    </row>
    <row r="14771" spans="1:1" x14ac:dyDescent="0.2">
      <c r="A14771" s="3"/>
    </row>
    <row r="14772" spans="1:1" x14ac:dyDescent="0.2">
      <c r="A14772" s="3"/>
    </row>
    <row r="14773" spans="1:1" x14ac:dyDescent="0.2">
      <c r="A14773" s="3"/>
    </row>
    <row r="14774" spans="1:1" x14ac:dyDescent="0.2">
      <c r="A14774" s="3"/>
    </row>
    <row r="14775" spans="1:1" x14ac:dyDescent="0.2">
      <c r="A14775" s="3"/>
    </row>
    <row r="14776" spans="1:1" x14ac:dyDescent="0.2">
      <c r="A14776" s="3"/>
    </row>
    <row r="14777" spans="1:1" x14ac:dyDescent="0.2">
      <c r="A14777" s="3"/>
    </row>
    <row r="14778" spans="1:1" x14ac:dyDescent="0.2">
      <c r="A14778" s="3"/>
    </row>
    <row r="14779" spans="1:1" x14ac:dyDescent="0.2">
      <c r="A14779" s="3"/>
    </row>
    <row r="14780" spans="1:1" x14ac:dyDescent="0.2">
      <c r="A14780" s="3"/>
    </row>
    <row r="14781" spans="1:1" x14ac:dyDescent="0.2">
      <c r="A14781" s="3"/>
    </row>
    <row r="14782" spans="1:1" x14ac:dyDescent="0.2">
      <c r="A14782" s="3"/>
    </row>
    <row r="14783" spans="1:1" x14ac:dyDescent="0.2">
      <c r="A14783" s="3"/>
    </row>
    <row r="14784" spans="1:1" x14ac:dyDescent="0.2">
      <c r="A14784" s="3"/>
    </row>
    <row r="14785" spans="1:1" x14ac:dyDescent="0.2">
      <c r="A14785" s="3"/>
    </row>
    <row r="14786" spans="1:1" x14ac:dyDescent="0.2">
      <c r="A14786" s="3"/>
    </row>
    <row r="14787" spans="1:1" x14ac:dyDescent="0.2">
      <c r="A14787" s="3"/>
    </row>
    <row r="14788" spans="1:1" x14ac:dyDescent="0.2">
      <c r="A14788" s="3"/>
    </row>
    <row r="14789" spans="1:1" x14ac:dyDescent="0.2">
      <c r="A14789" s="3"/>
    </row>
    <row r="14790" spans="1:1" x14ac:dyDescent="0.2">
      <c r="A14790" s="3"/>
    </row>
    <row r="14791" spans="1:1" x14ac:dyDescent="0.2">
      <c r="A14791" s="3"/>
    </row>
    <row r="14792" spans="1:1" x14ac:dyDescent="0.2">
      <c r="A14792" s="3"/>
    </row>
    <row r="14793" spans="1:1" x14ac:dyDescent="0.2">
      <c r="A14793" s="3"/>
    </row>
    <row r="14794" spans="1:1" x14ac:dyDescent="0.2">
      <c r="A14794" s="3"/>
    </row>
    <row r="14795" spans="1:1" x14ac:dyDescent="0.2">
      <c r="A14795" s="3"/>
    </row>
    <row r="14796" spans="1:1" x14ac:dyDescent="0.2">
      <c r="A14796" s="3"/>
    </row>
    <row r="14797" spans="1:1" x14ac:dyDescent="0.2">
      <c r="A14797" s="3"/>
    </row>
    <row r="14798" spans="1:1" x14ac:dyDescent="0.2">
      <c r="A14798" s="3"/>
    </row>
    <row r="14799" spans="1:1" x14ac:dyDescent="0.2">
      <c r="A14799" s="3"/>
    </row>
    <row r="14800" spans="1:1" x14ac:dyDescent="0.2">
      <c r="A14800" s="3"/>
    </row>
    <row r="14801" spans="1:1" x14ac:dyDescent="0.2">
      <c r="A14801" s="3"/>
    </row>
    <row r="14802" spans="1:1" x14ac:dyDescent="0.2">
      <c r="A14802" s="3"/>
    </row>
    <row r="14803" spans="1:1" x14ac:dyDescent="0.2">
      <c r="A14803" s="3"/>
    </row>
    <row r="14804" spans="1:1" x14ac:dyDescent="0.2">
      <c r="A14804" s="3"/>
    </row>
    <row r="14805" spans="1:1" x14ac:dyDescent="0.2">
      <c r="A14805" s="3"/>
    </row>
    <row r="14806" spans="1:1" x14ac:dyDescent="0.2">
      <c r="A14806" s="3"/>
    </row>
    <row r="14807" spans="1:1" x14ac:dyDescent="0.2">
      <c r="A14807" s="3"/>
    </row>
    <row r="14808" spans="1:1" x14ac:dyDescent="0.2">
      <c r="A14808" s="3"/>
    </row>
    <row r="14809" spans="1:1" x14ac:dyDescent="0.2">
      <c r="A14809" s="3"/>
    </row>
    <row r="14810" spans="1:1" x14ac:dyDescent="0.2">
      <c r="A14810" s="3"/>
    </row>
    <row r="14811" spans="1:1" x14ac:dyDescent="0.2">
      <c r="A14811" s="3"/>
    </row>
    <row r="14812" spans="1:1" x14ac:dyDescent="0.2">
      <c r="A14812" s="3"/>
    </row>
    <row r="14813" spans="1:1" x14ac:dyDescent="0.2">
      <c r="A14813" s="3"/>
    </row>
    <row r="14814" spans="1:1" x14ac:dyDescent="0.2">
      <c r="A14814" s="3"/>
    </row>
    <row r="14815" spans="1:1" x14ac:dyDescent="0.2">
      <c r="A14815" s="3"/>
    </row>
    <row r="14816" spans="1:1" x14ac:dyDescent="0.2">
      <c r="A14816" s="3"/>
    </row>
    <row r="14817" spans="1:1" x14ac:dyDescent="0.2">
      <c r="A14817" s="3"/>
    </row>
    <row r="14818" spans="1:1" x14ac:dyDescent="0.2">
      <c r="A14818" s="3"/>
    </row>
    <row r="14819" spans="1:1" x14ac:dyDescent="0.2">
      <c r="A14819" s="3"/>
    </row>
    <row r="14820" spans="1:1" x14ac:dyDescent="0.2">
      <c r="A14820" s="3"/>
    </row>
    <row r="14821" spans="1:1" x14ac:dyDescent="0.2">
      <c r="A14821" s="3"/>
    </row>
    <row r="14822" spans="1:1" x14ac:dyDescent="0.2">
      <c r="A14822" s="3"/>
    </row>
    <row r="14823" spans="1:1" x14ac:dyDescent="0.2">
      <c r="A14823" s="3"/>
    </row>
    <row r="14824" spans="1:1" x14ac:dyDescent="0.2">
      <c r="A14824" s="3"/>
    </row>
    <row r="14825" spans="1:1" x14ac:dyDescent="0.2">
      <c r="A14825" s="3"/>
    </row>
    <row r="14826" spans="1:1" x14ac:dyDescent="0.2">
      <c r="A14826" s="3"/>
    </row>
    <row r="14827" spans="1:1" x14ac:dyDescent="0.2">
      <c r="A14827" s="3"/>
    </row>
    <row r="14828" spans="1:1" x14ac:dyDescent="0.2">
      <c r="A14828" s="3"/>
    </row>
    <row r="14829" spans="1:1" x14ac:dyDescent="0.2">
      <c r="A14829" s="3"/>
    </row>
    <row r="14830" spans="1:1" x14ac:dyDescent="0.2">
      <c r="A14830" s="3"/>
    </row>
    <row r="14831" spans="1:1" x14ac:dyDescent="0.2">
      <c r="A14831" s="3"/>
    </row>
    <row r="14832" spans="1:1" x14ac:dyDescent="0.2">
      <c r="A14832" s="3"/>
    </row>
    <row r="14833" spans="1:1" x14ac:dyDescent="0.2">
      <c r="A14833" s="3"/>
    </row>
    <row r="14834" spans="1:1" x14ac:dyDescent="0.2">
      <c r="A14834" s="3"/>
    </row>
    <row r="14835" spans="1:1" x14ac:dyDescent="0.2">
      <c r="A14835" s="3"/>
    </row>
    <row r="14836" spans="1:1" x14ac:dyDescent="0.2">
      <c r="A14836" s="3"/>
    </row>
    <row r="14837" spans="1:1" x14ac:dyDescent="0.2">
      <c r="A14837" s="3"/>
    </row>
    <row r="14838" spans="1:1" x14ac:dyDescent="0.2">
      <c r="A14838" s="3"/>
    </row>
    <row r="14839" spans="1:1" x14ac:dyDescent="0.2">
      <c r="A14839" s="3"/>
    </row>
    <row r="14840" spans="1:1" x14ac:dyDescent="0.2">
      <c r="A14840" s="3"/>
    </row>
    <row r="14841" spans="1:1" x14ac:dyDescent="0.2">
      <c r="A14841" s="3"/>
    </row>
    <row r="14842" spans="1:1" x14ac:dyDescent="0.2">
      <c r="A14842" s="3"/>
    </row>
    <row r="14843" spans="1:1" x14ac:dyDescent="0.2">
      <c r="A14843" s="3"/>
    </row>
    <row r="14844" spans="1:1" x14ac:dyDescent="0.2">
      <c r="A14844" s="3"/>
    </row>
    <row r="14845" spans="1:1" x14ac:dyDescent="0.2">
      <c r="A14845" s="3"/>
    </row>
    <row r="14846" spans="1:1" x14ac:dyDescent="0.2">
      <c r="A14846" s="3"/>
    </row>
    <row r="14847" spans="1:1" x14ac:dyDescent="0.2">
      <c r="A14847" s="3"/>
    </row>
    <row r="14848" spans="1:1" x14ac:dyDescent="0.2">
      <c r="A14848" s="3"/>
    </row>
    <row r="14849" spans="1:1" x14ac:dyDescent="0.2">
      <c r="A14849" s="3"/>
    </row>
    <row r="14850" spans="1:1" x14ac:dyDescent="0.2">
      <c r="A14850" s="3"/>
    </row>
    <row r="14851" spans="1:1" x14ac:dyDescent="0.2">
      <c r="A14851" s="3"/>
    </row>
    <row r="14852" spans="1:1" x14ac:dyDescent="0.2">
      <c r="A14852" s="3"/>
    </row>
    <row r="14853" spans="1:1" x14ac:dyDescent="0.2">
      <c r="A14853" s="3"/>
    </row>
    <row r="14854" spans="1:1" x14ac:dyDescent="0.2">
      <c r="A14854" s="3"/>
    </row>
    <row r="14855" spans="1:1" x14ac:dyDescent="0.2">
      <c r="A14855" s="3"/>
    </row>
    <row r="14856" spans="1:1" x14ac:dyDescent="0.2">
      <c r="A14856" s="3"/>
    </row>
    <row r="14857" spans="1:1" x14ac:dyDescent="0.2">
      <c r="A14857" s="3"/>
    </row>
    <row r="14858" spans="1:1" x14ac:dyDescent="0.2">
      <c r="A14858" s="3"/>
    </row>
    <row r="14859" spans="1:1" x14ac:dyDescent="0.2">
      <c r="A14859" s="3"/>
    </row>
    <row r="14860" spans="1:1" x14ac:dyDescent="0.2">
      <c r="A14860" s="3"/>
    </row>
    <row r="14861" spans="1:1" x14ac:dyDescent="0.2">
      <c r="A14861" s="3"/>
    </row>
    <row r="14862" spans="1:1" x14ac:dyDescent="0.2">
      <c r="A14862" s="3"/>
    </row>
    <row r="14863" spans="1:1" x14ac:dyDescent="0.2">
      <c r="A14863" s="3"/>
    </row>
    <row r="14864" spans="1:1" x14ac:dyDescent="0.2">
      <c r="A14864" s="3"/>
    </row>
    <row r="14865" spans="1:1" x14ac:dyDescent="0.2">
      <c r="A14865" s="3"/>
    </row>
    <row r="14866" spans="1:1" x14ac:dyDescent="0.2">
      <c r="A14866" s="3"/>
    </row>
    <row r="14867" spans="1:1" x14ac:dyDescent="0.2">
      <c r="A14867" s="3"/>
    </row>
    <row r="14868" spans="1:1" x14ac:dyDescent="0.2">
      <c r="A14868" s="3"/>
    </row>
    <row r="14869" spans="1:1" x14ac:dyDescent="0.2">
      <c r="A14869" s="3"/>
    </row>
    <row r="14870" spans="1:1" x14ac:dyDescent="0.2">
      <c r="A14870" s="3"/>
    </row>
    <row r="14871" spans="1:1" x14ac:dyDescent="0.2">
      <c r="A14871" s="3"/>
    </row>
    <row r="14872" spans="1:1" x14ac:dyDescent="0.2">
      <c r="A14872" s="3"/>
    </row>
    <row r="14873" spans="1:1" x14ac:dyDescent="0.2">
      <c r="A14873" s="3"/>
    </row>
    <row r="14874" spans="1:1" x14ac:dyDescent="0.2">
      <c r="A14874" s="3"/>
    </row>
    <row r="14875" spans="1:1" x14ac:dyDescent="0.2">
      <c r="A14875" s="3"/>
    </row>
    <row r="14876" spans="1:1" x14ac:dyDescent="0.2">
      <c r="A14876" s="3"/>
    </row>
    <row r="14877" spans="1:1" x14ac:dyDescent="0.2">
      <c r="A14877" s="3"/>
    </row>
    <row r="14878" spans="1:1" x14ac:dyDescent="0.2">
      <c r="A14878" s="3"/>
    </row>
    <row r="14879" spans="1:1" x14ac:dyDescent="0.2">
      <c r="A14879" s="3"/>
    </row>
    <row r="14880" spans="1:1" x14ac:dyDescent="0.2">
      <c r="A14880" s="3"/>
    </row>
    <row r="14881" spans="1:1" x14ac:dyDescent="0.2">
      <c r="A14881" s="3"/>
    </row>
    <row r="14882" spans="1:1" x14ac:dyDescent="0.2">
      <c r="A14882" s="3"/>
    </row>
    <row r="14883" spans="1:1" x14ac:dyDescent="0.2">
      <c r="A14883" s="3"/>
    </row>
    <row r="14884" spans="1:1" x14ac:dyDescent="0.2">
      <c r="A14884" s="3"/>
    </row>
    <row r="14885" spans="1:1" x14ac:dyDescent="0.2">
      <c r="A14885" s="3"/>
    </row>
    <row r="14886" spans="1:1" x14ac:dyDescent="0.2">
      <c r="A14886" s="3"/>
    </row>
    <row r="14887" spans="1:1" x14ac:dyDescent="0.2">
      <c r="A14887" s="3"/>
    </row>
    <row r="14888" spans="1:1" x14ac:dyDescent="0.2">
      <c r="A14888" s="3"/>
    </row>
    <row r="14889" spans="1:1" x14ac:dyDescent="0.2">
      <c r="A14889" s="3"/>
    </row>
    <row r="14890" spans="1:1" x14ac:dyDescent="0.2">
      <c r="A14890" s="3"/>
    </row>
    <row r="14891" spans="1:1" x14ac:dyDescent="0.2">
      <c r="A14891" s="3"/>
    </row>
    <row r="14892" spans="1:1" x14ac:dyDescent="0.2">
      <c r="A14892" s="3"/>
    </row>
    <row r="14893" spans="1:1" x14ac:dyDescent="0.2">
      <c r="A14893" s="3"/>
    </row>
    <row r="14894" spans="1:1" x14ac:dyDescent="0.2">
      <c r="A14894" s="3"/>
    </row>
    <row r="14895" spans="1:1" x14ac:dyDescent="0.2">
      <c r="A14895" s="3"/>
    </row>
    <row r="14896" spans="1:1" x14ac:dyDescent="0.2">
      <c r="A14896" s="3"/>
    </row>
    <row r="14897" spans="1:1" x14ac:dyDescent="0.2">
      <c r="A14897" s="3"/>
    </row>
    <row r="14898" spans="1:1" x14ac:dyDescent="0.2">
      <c r="A14898" s="3"/>
    </row>
    <row r="14899" spans="1:1" x14ac:dyDescent="0.2">
      <c r="A14899" s="3"/>
    </row>
    <row r="14900" spans="1:1" x14ac:dyDescent="0.2">
      <c r="A14900" s="3"/>
    </row>
    <row r="14901" spans="1:1" x14ac:dyDescent="0.2">
      <c r="A14901" s="3"/>
    </row>
    <row r="14902" spans="1:1" x14ac:dyDescent="0.2">
      <c r="A14902" s="3"/>
    </row>
    <row r="14903" spans="1:1" x14ac:dyDescent="0.2">
      <c r="A14903" s="3"/>
    </row>
    <row r="14904" spans="1:1" x14ac:dyDescent="0.2">
      <c r="A14904" s="3"/>
    </row>
    <row r="14905" spans="1:1" x14ac:dyDescent="0.2">
      <c r="A14905" s="3"/>
    </row>
    <row r="14906" spans="1:1" x14ac:dyDescent="0.2">
      <c r="A14906" s="3"/>
    </row>
    <row r="14907" spans="1:1" x14ac:dyDescent="0.2">
      <c r="A14907" s="3"/>
    </row>
    <row r="14908" spans="1:1" x14ac:dyDescent="0.2">
      <c r="A14908" s="3"/>
    </row>
    <row r="14909" spans="1:1" x14ac:dyDescent="0.2">
      <c r="A14909" s="3"/>
    </row>
    <row r="14910" spans="1:1" x14ac:dyDescent="0.2">
      <c r="A14910" s="3"/>
    </row>
    <row r="14911" spans="1:1" x14ac:dyDescent="0.2">
      <c r="A14911" s="3"/>
    </row>
    <row r="14912" spans="1:1" x14ac:dyDescent="0.2">
      <c r="A14912" s="3"/>
    </row>
    <row r="14913" spans="1:1" x14ac:dyDescent="0.2">
      <c r="A14913" s="3"/>
    </row>
    <row r="14914" spans="1:1" x14ac:dyDescent="0.2">
      <c r="A14914" s="3"/>
    </row>
    <row r="14915" spans="1:1" x14ac:dyDescent="0.2">
      <c r="A14915" s="3"/>
    </row>
    <row r="14916" spans="1:1" x14ac:dyDescent="0.2">
      <c r="A14916" s="3"/>
    </row>
    <row r="14917" spans="1:1" x14ac:dyDescent="0.2">
      <c r="A14917" s="3"/>
    </row>
    <row r="14918" spans="1:1" x14ac:dyDescent="0.2">
      <c r="A14918" s="3"/>
    </row>
    <row r="14919" spans="1:1" x14ac:dyDescent="0.2">
      <c r="A14919" s="3"/>
    </row>
    <row r="14920" spans="1:1" x14ac:dyDescent="0.2">
      <c r="A14920" s="3"/>
    </row>
    <row r="14921" spans="1:1" x14ac:dyDescent="0.2">
      <c r="A14921" s="3"/>
    </row>
    <row r="14922" spans="1:1" x14ac:dyDescent="0.2">
      <c r="A14922" s="3"/>
    </row>
    <row r="14923" spans="1:1" x14ac:dyDescent="0.2">
      <c r="A14923" s="3"/>
    </row>
    <row r="14924" spans="1:1" x14ac:dyDescent="0.2">
      <c r="A14924" s="3"/>
    </row>
    <row r="14925" spans="1:1" x14ac:dyDescent="0.2">
      <c r="A14925" s="3"/>
    </row>
    <row r="14926" spans="1:1" x14ac:dyDescent="0.2">
      <c r="A14926" s="3"/>
    </row>
    <row r="14927" spans="1:1" x14ac:dyDescent="0.2">
      <c r="A14927" s="3"/>
    </row>
    <row r="14928" spans="1:1" x14ac:dyDescent="0.2">
      <c r="A14928" s="3"/>
    </row>
    <row r="14929" spans="1:1" x14ac:dyDescent="0.2">
      <c r="A14929" s="3"/>
    </row>
    <row r="14930" spans="1:1" x14ac:dyDescent="0.2">
      <c r="A14930" s="3"/>
    </row>
    <row r="14931" spans="1:1" x14ac:dyDescent="0.2">
      <c r="A14931" s="3"/>
    </row>
    <row r="14932" spans="1:1" x14ac:dyDescent="0.2">
      <c r="A14932" s="3"/>
    </row>
    <row r="14933" spans="1:1" x14ac:dyDescent="0.2">
      <c r="A14933" s="3"/>
    </row>
    <row r="14934" spans="1:1" x14ac:dyDescent="0.2">
      <c r="A14934" s="3"/>
    </row>
    <row r="14935" spans="1:1" x14ac:dyDescent="0.2">
      <c r="A14935" s="3"/>
    </row>
    <row r="14936" spans="1:1" x14ac:dyDescent="0.2">
      <c r="A14936" s="3"/>
    </row>
    <row r="14937" spans="1:1" x14ac:dyDescent="0.2">
      <c r="A14937" s="3"/>
    </row>
    <row r="14938" spans="1:1" x14ac:dyDescent="0.2">
      <c r="A14938" s="3"/>
    </row>
    <row r="14939" spans="1:1" x14ac:dyDescent="0.2">
      <c r="A14939" s="3"/>
    </row>
    <row r="14940" spans="1:1" x14ac:dyDescent="0.2">
      <c r="A14940" s="3"/>
    </row>
    <row r="14941" spans="1:1" x14ac:dyDescent="0.2">
      <c r="A14941" s="3"/>
    </row>
    <row r="14942" spans="1:1" x14ac:dyDescent="0.2">
      <c r="A14942" s="3"/>
    </row>
    <row r="14943" spans="1:1" x14ac:dyDescent="0.2">
      <c r="A14943" s="3"/>
    </row>
    <row r="14944" spans="1:1" x14ac:dyDescent="0.2">
      <c r="A14944" s="3"/>
    </row>
    <row r="14945" spans="1:1" x14ac:dyDescent="0.2">
      <c r="A14945" s="3"/>
    </row>
    <row r="14946" spans="1:1" x14ac:dyDescent="0.2">
      <c r="A14946" s="3"/>
    </row>
    <row r="14947" spans="1:1" x14ac:dyDescent="0.2">
      <c r="A14947" s="3"/>
    </row>
    <row r="14948" spans="1:1" x14ac:dyDescent="0.2">
      <c r="A14948" s="3"/>
    </row>
    <row r="14949" spans="1:1" x14ac:dyDescent="0.2">
      <c r="A14949" s="3"/>
    </row>
    <row r="14950" spans="1:1" x14ac:dyDescent="0.2">
      <c r="A14950" s="3"/>
    </row>
    <row r="14951" spans="1:1" x14ac:dyDescent="0.2">
      <c r="A14951" s="3"/>
    </row>
    <row r="14952" spans="1:1" x14ac:dyDescent="0.2">
      <c r="A14952" s="3"/>
    </row>
    <row r="14953" spans="1:1" x14ac:dyDescent="0.2">
      <c r="A14953" s="3"/>
    </row>
    <row r="14954" spans="1:1" x14ac:dyDescent="0.2">
      <c r="A14954" s="3"/>
    </row>
    <row r="14955" spans="1:1" x14ac:dyDescent="0.2">
      <c r="A14955" s="3"/>
    </row>
    <row r="14956" spans="1:1" x14ac:dyDescent="0.2">
      <c r="A14956" s="3"/>
    </row>
    <row r="14957" spans="1:1" x14ac:dyDescent="0.2">
      <c r="A14957" s="3"/>
    </row>
    <row r="14958" spans="1:1" x14ac:dyDescent="0.2">
      <c r="A14958" s="3"/>
    </row>
    <row r="14959" spans="1:1" x14ac:dyDescent="0.2">
      <c r="A14959" s="3"/>
    </row>
    <row r="14960" spans="1:1" x14ac:dyDescent="0.2">
      <c r="A14960" s="3"/>
    </row>
    <row r="14961" spans="1:1" x14ac:dyDescent="0.2">
      <c r="A14961" s="3"/>
    </row>
    <row r="14962" spans="1:1" x14ac:dyDescent="0.2">
      <c r="A14962" s="3"/>
    </row>
    <row r="14963" spans="1:1" x14ac:dyDescent="0.2">
      <c r="A14963" s="3"/>
    </row>
    <row r="14964" spans="1:1" x14ac:dyDescent="0.2">
      <c r="A14964" s="3"/>
    </row>
    <row r="14965" spans="1:1" x14ac:dyDescent="0.2">
      <c r="A14965" s="3"/>
    </row>
    <row r="14966" spans="1:1" x14ac:dyDescent="0.2">
      <c r="A14966" s="3"/>
    </row>
    <row r="14967" spans="1:1" x14ac:dyDescent="0.2">
      <c r="A14967" s="3"/>
    </row>
    <row r="14968" spans="1:1" x14ac:dyDescent="0.2">
      <c r="A14968" s="3"/>
    </row>
    <row r="14969" spans="1:1" x14ac:dyDescent="0.2">
      <c r="A14969" s="3"/>
    </row>
    <row r="14970" spans="1:1" x14ac:dyDescent="0.2">
      <c r="A14970" s="3"/>
    </row>
    <row r="14971" spans="1:1" x14ac:dyDescent="0.2">
      <c r="A14971" s="3"/>
    </row>
    <row r="14972" spans="1:1" x14ac:dyDescent="0.2">
      <c r="A14972" s="3"/>
    </row>
    <row r="14973" spans="1:1" x14ac:dyDescent="0.2">
      <c r="A14973" s="3"/>
    </row>
    <row r="14974" spans="1:1" x14ac:dyDescent="0.2">
      <c r="A14974" s="3"/>
    </row>
    <row r="14975" spans="1:1" x14ac:dyDescent="0.2">
      <c r="A14975" s="3"/>
    </row>
    <row r="14976" spans="1:1" x14ac:dyDescent="0.2">
      <c r="A14976" s="3"/>
    </row>
    <row r="14977" spans="1:1" x14ac:dyDescent="0.2">
      <c r="A14977" s="3"/>
    </row>
    <row r="14978" spans="1:1" x14ac:dyDescent="0.2">
      <c r="A14978" s="3"/>
    </row>
    <row r="14979" spans="1:1" x14ac:dyDescent="0.2">
      <c r="A14979" s="3"/>
    </row>
    <row r="14980" spans="1:1" x14ac:dyDescent="0.2">
      <c r="A14980" s="3"/>
    </row>
    <row r="14981" spans="1:1" x14ac:dyDescent="0.2">
      <c r="A14981" s="3"/>
    </row>
    <row r="14982" spans="1:1" x14ac:dyDescent="0.2">
      <c r="A14982" s="3"/>
    </row>
    <row r="14983" spans="1:1" x14ac:dyDescent="0.2">
      <c r="A14983" s="3"/>
    </row>
    <row r="14984" spans="1:1" x14ac:dyDescent="0.2">
      <c r="A14984" s="3"/>
    </row>
    <row r="14985" spans="1:1" x14ac:dyDescent="0.2">
      <c r="A14985" s="3"/>
    </row>
    <row r="14986" spans="1:1" x14ac:dyDescent="0.2">
      <c r="A14986" s="3"/>
    </row>
    <row r="14987" spans="1:1" x14ac:dyDescent="0.2">
      <c r="A14987" s="3"/>
    </row>
    <row r="14988" spans="1:1" x14ac:dyDescent="0.2">
      <c r="A14988" s="3"/>
    </row>
    <row r="14989" spans="1:1" x14ac:dyDescent="0.2">
      <c r="A14989" s="3"/>
    </row>
    <row r="14990" spans="1:1" x14ac:dyDescent="0.2">
      <c r="A14990" s="3"/>
    </row>
    <row r="14991" spans="1:1" x14ac:dyDescent="0.2">
      <c r="A14991" s="3"/>
    </row>
    <row r="14992" spans="1:1" x14ac:dyDescent="0.2">
      <c r="A14992" s="3"/>
    </row>
    <row r="14993" spans="1:1" x14ac:dyDescent="0.2">
      <c r="A14993" s="3"/>
    </row>
    <row r="14994" spans="1:1" x14ac:dyDescent="0.2">
      <c r="A14994" s="3"/>
    </row>
    <row r="14995" spans="1:1" x14ac:dyDescent="0.2">
      <c r="A14995" s="3"/>
    </row>
    <row r="14996" spans="1:1" x14ac:dyDescent="0.2">
      <c r="A14996" s="3"/>
    </row>
    <row r="14997" spans="1:1" x14ac:dyDescent="0.2">
      <c r="A14997" s="3"/>
    </row>
    <row r="14998" spans="1:1" x14ac:dyDescent="0.2">
      <c r="A14998" s="3"/>
    </row>
    <row r="14999" spans="1:1" x14ac:dyDescent="0.2">
      <c r="A14999" s="3"/>
    </row>
    <row r="15000" spans="1:1" x14ac:dyDescent="0.2">
      <c r="A15000" s="3"/>
    </row>
    <row r="15001" spans="1:1" x14ac:dyDescent="0.2">
      <c r="A15001" s="3"/>
    </row>
    <row r="15002" spans="1:1" x14ac:dyDescent="0.2">
      <c r="A15002" s="3"/>
    </row>
    <row r="15003" spans="1:1" x14ac:dyDescent="0.2">
      <c r="A15003" s="3"/>
    </row>
    <row r="15004" spans="1:1" x14ac:dyDescent="0.2">
      <c r="A15004" s="3"/>
    </row>
    <row r="15005" spans="1:1" x14ac:dyDescent="0.2">
      <c r="A15005" s="3"/>
    </row>
    <row r="15006" spans="1:1" x14ac:dyDescent="0.2">
      <c r="A15006" s="3"/>
    </row>
    <row r="15007" spans="1:1" x14ac:dyDescent="0.2">
      <c r="A15007" s="3"/>
    </row>
    <row r="15008" spans="1:1" x14ac:dyDescent="0.2">
      <c r="A15008" s="3"/>
    </row>
    <row r="15009" spans="1:1" x14ac:dyDescent="0.2">
      <c r="A15009" s="3"/>
    </row>
    <row r="15010" spans="1:1" x14ac:dyDescent="0.2">
      <c r="A15010" s="3"/>
    </row>
    <row r="15011" spans="1:1" x14ac:dyDescent="0.2">
      <c r="A15011" s="3"/>
    </row>
    <row r="15012" spans="1:1" x14ac:dyDescent="0.2">
      <c r="A15012" s="3"/>
    </row>
    <row r="15013" spans="1:1" x14ac:dyDescent="0.2">
      <c r="A15013" s="3"/>
    </row>
    <row r="15014" spans="1:1" x14ac:dyDescent="0.2">
      <c r="A15014" s="3"/>
    </row>
    <row r="15015" spans="1:1" x14ac:dyDescent="0.2">
      <c r="A15015" s="3"/>
    </row>
    <row r="15016" spans="1:1" x14ac:dyDescent="0.2">
      <c r="A15016" s="3"/>
    </row>
    <row r="15017" spans="1:1" x14ac:dyDescent="0.2">
      <c r="A15017" s="3"/>
    </row>
    <row r="15018" spans="1:1" x14ac:dyDescent="0.2">
      <c r="A15018" s="3"/>
    </row>
    <row r="15019" spans="1:1" x14ac:dyDescent="0.2">
      <c r="A15019" s="3"/>
    </row>
    <row r="15020" spans="1:1" x14ac:dyDescent="0.2">
      <c r="A15020" s="3"/>
    </row>
    <row r="15021" spans="1:1" x14ac:dyDescent="0.2">
      <c r="A15021" s="3"/>
    </row>
    <row r="15022" spans="1:1" x14ac:dyDescent="0.2">
      <c r="A15022" s="3"/>
    </row>
    <row r="15023" spans="1:1" x14ac:dyDescent="0.2">
      <c r="A15023" s="3"/>
    </row>
    <row r="15024" spans="1:1" x14ac:dyDescent="0.2">
      <c r="A15024" s="3"/>
    </row>
    <row r="15025" spans="1:1" x14ac:dyDescent="0.2">
      <c r="A15025" s="3"/>
    </row>
    <row r="15026" spans="1:1" x14ac:dyDescent="0.2">
      <c r="A15026" s="3"/>
    </row>
    <row r="15027" spans="1:1" x14ac:dyDescent="0.2">
      <c r="A15027" s="3"/>
    </row>
    <row r="15028" spans="1:1" x14ac:dyDescent="0.2">
      <c r="A15028" s="3"/>
    </row>
    <row r="15029" spans="1:1" x14ac:dyDescent="0.2">
      <c r="A15029" s="3"/>
    </row>
    <row r="15030" spans="1:1" x14ac:dyDescent="0.2">
      <c r="A15030" s="3"/>
    </row>
    <row r="15031" spans="1:1" x14ac:dyDescent="0.2">
      <c r="A15031" s="3"/>
    </row>
    <row r="15032" spans="1:1" x14ac:dyDescent="0.2">
      <c r="A15032" s="3"/>
    </row>
    <row r="15033" spans="1:1" x14ac:dyDescent="0.2">
      <c r="A15033" s="3"/>
    </row>
    <row r="15034" spans="1:1" x14ac:dyDescent="0.2">
      <c r="A15034" s="3"/>
    </row>
    <row r="15035" spans="1:1" x14ac:dyDescent="0.2">
      <c r="A15035" s="3"/>
    </row>
    <row r="15036" spans="1:1" x14ac:dyDescent="0.2">
      <c r="A15036" s="3"/>
    </row>
    <row r="15037" spans="1:1" x14ac:dyDescent="0.2">
      <c r="A15037" s="3"/>
    </row>
    <row r="15038" spans="1:1" x14ac:dyDescent="0.2">
      <c r="A15038" s="3"/>
    </row>
    <row r="15039" spans="1:1" x14ac:dyDescent="0.2">
      <c r="A15039" s="3"/>
    </row>
    <row r="15040" spans="1:1" x14ac:dyDescent="0.2">
      <c r="A15040" s="3"/>
    </row>
    <row r="15041" spans="1:1" x14ac:dyDescent="0.2">
      <c r="A15041" s="3"/>
    </row>
    <row r="15042" spans="1:1" x14ac:dyDescent="0.2">
      <c r="A15042" s="3"/>
    </row>
    <row r="15043" spans="1:1" x14ac:dyDescent="0.2">
      <c r="A15043" s="3"/>
    </row>
    <row r="15044" spans="1:1" x14ac:dyDescent="0.2">
      <c r="A15044" s="3"/>
    </row>
    <row r="15045" spans="1:1" x14ac:dyDescent="0.2">
      <c r="A15045" s="3"/>
    </row>
    <row r="15046" spans="1:1" x14ac:dyDescent="0.2">
      <c r="A15046" s="3"/>
    </row>
    <row r="15047" spans="1:1" x14ac:dyDescent="0.2">
      <c r="A15047" s="3"/>
    </row>
    <row r="15048" spans="1:1" x14ac:dyDescent="0.2">
      <c r="A15048" s="3"/>
    </row>
    <row r="15049" spans="1:1" x14ac:dyDescent="0.2">
      <c r="A15049" s="3"/>
    </row>
    <row r="15050" spans="1:1" x14ac:dyDescent="0.2">
      <c r="A15050" s="3"/>
    </row>
    <row r="15051" spans="1:1" x14ac:dyDescent="0.2">
      <c r="A15051" s="3"/>
    </row>
    <row r="15052" spans="1:1" x14ac:dyDescent="0.2">
      <c r="A15052" s="3"/>
    </row>
    <row r="15053" spans="1:1" x14ac:dyDescent="0.2">
      <c r="A15053" s="3"/>
    </row>
    <row r="15054" spans="1:1" x14ac:dyDescent="0.2">
      <c r="A15054" s="3"/>
    </row>
    <row r="15055" spans="1:1" x14ac:dyDescent="0.2">
      <c r="A15055" s="3"/>
    </row>
    <row r="15056" spans="1:1" x14ac:dyDescent="0.2">
      <c r="A15056" s="3"/>
    </row>
    <row r="15057" spans="1:1" x14ac:dyDescent="0.2">
      <c r="A15057" s="3"/>
    </row>
    <row r="15058" spans="1:1" x14ac:dyDescent="0.2">
      <c r="A15058" s="3"/>
    </row>
    <row r="15059" spans="1:1" x14ac:dyDescent="0.2">
      <c r="A15059" s="3"/>
    </row>
    <row r="15060" spans="1:1" x14ac:dyDescent="0.2">
      <c r="A15060" s="3"/>
    </row>
    <row r="15061" spans="1:1" x14ac:dyDescent="0.2">
      <c r="A15061" s="3"/>
    </row>
    <row r="15062" spans="1:1" x14ac:dyDescent="0.2">
      <c r="A15062" s="3"/>
    </row>
    <row r="15063" spans="1:1" x14ac:dyDescent="0.2">
      <c r="A15063" s="3"/>
    </row>
    <row r="15064" spans="1:1" x14ac:dyDescent="0.2">
      <c r="A15064" s="3"/>
    </row>
    <row r="15065" spans="1:1" x14ac:dyDescent="0.2">
      <c r="A15065" s="3"/>
    </row>
    <row r="15066" spans="1:1" x14ac:dyDescent="0.2">
      <c r="A15066" s="3"/>
    </row>
    <row r="15067" spans="1:1" x14ac:dyDescent="0.2">
      <c r="A15067" s="3"/>
    </row>
    <row r="15068" spans="1:1" x14ac:dyDescent="0.2">
      <c r="A15068" s="3"/>
    </row>
    <row r="15069" spans="1:1" x14ac:dyDescent="0.2">
      <c r="A15069" s="3"/>
    </row>
    <row r="15070" spans="1:1" x14ac:dyDescent="0.2">
      <c r="A15070" s="3"/>
    </row>
    <row r="15071" spans="1:1" x14ac:dyDescent="0.2">
      <c r="A15071" s="3"/>
    </row>
    <row r="15072" spans="1:1" x14ac:dyDescent="0.2">
      <c r="A15072" s="3"/>
    </row>
    <row r="15073" spans="1:1" x14ac:dyDescent="0.2">
      <c r="A15073" s="3"/>
    </row>
    <row r="15074" spans="1:1" x14ac:dyDescent="0.2">
      <c r="A15074" s="3"/>
    </row>
    <row r="15075" spans="1:1" x14ac:dyDescent="0.2">
      <c r="A15075" s="3"/>
    </row>
    <row r="15076" spans="1:1" x14ac:dyDescent="0.2">
      <c r="A15076" s="3"/>
    </row>
    <row r="15077" spans="1:1" x14ac:dyDescent="0.2">
      <c r="A15077" s="3"/>
    </row>
    <row r="15078" spans="1:1" x14ac:dyDescent="0.2">
      <c r="A15078" s="3"/>
    </row>
    <row r="15079" spans="1:1" x14ac:dyDescent="0.2">
      <c r="A15079" s="3"/>
    </row>
    <row r="15080" spans="1:1" x14ac:dyDescent="0.2">
      <c r="A15080" s="3"/>
    </row>
    <row r="15081" spans="1:1" x14ac:dyDescent="0.2">
      <c r="A15081" s="3"/>
    </row>
    <row r="15082" spans="1:1" x14ac:dyDescent="0.2">
      <c r="A15082" s="3"/>
    </row>
    <row r="15083" spans="1:1" x14ac:dyDescent="0.2">
      <c r="A15083" s="3"/>
    </row>
    <row r="15084" spans="1:1" x14ac:dyDescent="0.2">
      <c r="A15084" s="3"/>
    </row>
    <row r="15085" spans="1:1" x14ac:dyDescent="0.2">
      <c r="A15085" s="3"/>
    </row>
    <row r="15086" spans="1:1" x14ac:dyDescent="0.2">
      <c r="A15086" s="3"/>
    </row>
    <row r="15087" spans="1:1" x14ac:dyDescent="0.2">
      <c r="A15087" s="3"/>
    </row>
    <row r="15088" spans="1:1" x14ac:dyDescent="0.2">
      <c r="A15088" s="3"/>
    </row>
    <row r="15089" spans="1:1" x14ac:dyDescent="0.2">
      <c r="A15089" s="3"/>
    </row>
    <row r="15090" spans="1:1" x14ac:dyDescent="0.2">
      <c r="A15090" s="3"/>
    </row>
    <row r="15091" spans="1:1" x14ac:dyDescent="0.2">
      <c r="A15091" s="3"/>
    </row>
    <row r="15092" spans="1:1" x14ac:dyDescent="0.2">
      <c r="A15092" s="3"/>
    </row>
    <row r="15093" spans="1:1" x14ac:dyDescent="0.2">
      <c r="A15093" s="3"/>
    </row>
    <row r="15094" spans="1:1" x14ac:dyDescent="0.2">
      <c r="A15094" s="3"/>
    </row>
    <row r="15095" spans="1:1" x14ac:dyDescent="0.2">
      <c r="A15095" s="3"/>
    </row>
    <row r="15096" spans="1:1" x14ac:dyDescent="0.2">
      <c r="A15096" s="3"/>
    </row>
    <row r="15097" spans="1:1" x14ac:dyDescent="0.2">
      <c r="A15097" s="3"/>
    </row>
    <row r="15098" spans="1:1" x14ac:dyDescent="0.2">
      <c r="A15098" s="3"/>
    </row>
    <row r="15099" spans="1:1" x14ac:dyDescent="0.2">
      <c r="A15099" s="3"/>
    </row>
    <row r="15100" spans="1:1" x14ac:dyDescent="0.2">
      <c r="A15100" s="3"/>
    </row>
    <row r="15101" spans="1:1" x14ac:dyDescent="0.2">
      <c r="A15101" s="3"/>
    </row>
    <row r="15102" spans="1:1" x14ac:dyDescent="0.2">
      <c r="A15102" s="3"/>
    </row>
    <row r="15103" spans="1:1" x14ac:dyDescent="0.2">
      <c r="A15103" s="3"/>
    </row>
    <row r="15104" spans="1:1" x14ac:dyDescent="0.2">
      <c r="A15104" s="3"/>
    </row>
    <row r="15105" spans="1:1" x14ac:dyDescent="0.2">
      <c r="A15105" s="3"/>
    </row>
    <row r="15106" spans="1:1" x14ac:dyDescent="0.2">
      <c r="A15106" s="3"/>
    </row>
    <row r="15107" spans="1:1" x14ac:dyDescent="0.2">
      <c r="A15107" s="3"/>
    </row>
    <row r="15108" spans="1:1" x14ac:dyDescent="0.2">
      <c r="A15108" s="3"/>
    </row>
    <row r="15109" spans="1:1" x14ac:dyDescent="0.2">
      <c r="A15109" s="3"/>
    </row>
    <row r="15110" spans="1:1" x14ac:dyDescent="0.2">
      <c r="A15110" s="3"/>
    </row>
    <row r="15111" spans="1:1" x14ac:dyDescent="0.2">
      <c r="A15111" s="3"/>
    </row>
    <row r="15112" spans="1:1" x14ac:dyDescent="0.2">
      <c r="A15112" s="3"/>
    </row>
    <row r="15113" spans="1:1" x14ac:dyDescent="0.2">
      <c r="A15113" s="3"/>
    </row>
    <row r="15114" spans="1:1" x14ac:dyDescent="0.2">
      <c r="A15114" s="3"/>
    </row>
    <row r="15115" spans="1:1" x14ac:dyDescent="0.2">
      <c r="A15115" s="3"/>
    </row>
    <row r="15116" spans="1:1" x14ac:dyDescent="0.2">
      <c r="A15116" s="3"/>
    </row>
    <row r="15117" spans="1:1" x14ac:dyDescent="0.2">
      <c r="A15117" s="3"/>
    </row>
    <row r="15118" spans="1:1" x14ac:dyDescent="0.2">
      <c r="A15118" s="3"/>
    </row>
    <row r="15119" spans="1:1" x14ac:dyDescent="0.2">
      <c r="A15119" s="3"/>
    </row>
    <row r="15120" spans="1:1" x14ac:dyDescent="0.2">
      <c r="A15120" s="3"/>
    </row>
    <row r="15121" spans="1:1" x14ac:dyDescent="0.2">
      <c r="A15121" s="3"/>
    </row>
    <row r="15122" spans="1:1" x14ac:dyDescent="0.2">
      <c r="A15122" s="3"/>
    </row>
    <row r="15123" spans="1:1" x14ac:dyDescent="0.2">
      <c r="A15123" s="3"/>
    </row>
    <row r="15124" spans="1:1" x14ac:dyDescent="0.2">
      <c r="A15124" s="3"/>
    </row>
    <row r="15125" spans="1:1" x14ac:dyDescent="0.2">
      <c r="A15125" s="3"/>
    </row>
    <row r="15126" spans="1:1" x14ac:dyDescent="0.2">
      <c r="A15126" s="3"/>
    </row>
    <row r="15127" spans="1:1" x14ac:dyDescent="0.2">
      <c r="A15127" s="3"/>
    </row>
    <row r="15128" spans="1:1" x14ac:dyDescent="0.2">
      <c r="A15128" s="3"/>
    </row>
    <row r="15129" spans="1:1" x14ac:dyDescent="0.2">
      <c r="A15129" s="3"/>
    </row>
    <row r="15130" spans="1:1" x14ac:dyDescent="0.2">
      <c r="A15130" s="3"/>
    </row>
    <row r="15131" spans="1:1" x14ac:dyDescent="0.2">
      <c r="A15131" s="3"/>
    </row>
    <row r="15132" spans="1:1" x14ac:dyDescent="0.2">
      <c r="A15132" s="3"/>
    </row>
    <row r="15133" spans="1:1" x14ac:dyDescent="0.2">
      <c r="A15133" s="3"/>
    </row>
    <row r="15134" spans="1:1" x14ac:dyDescent="0.2">
      <c r="A15134" s="3"/>
    </row>
    <row r="15135" spans="1:1" x14ac:dyDescent="0.2">
      <c r="A15135" s="3"/>
    </row>
    <row r="15136" spans="1:1" x14ac:dyDescent="0.2">
      <c r="A15136" s="3"/>
    </row>
    <row r="15137" spans="1:1" x14ac:dyDescent="0.2">
      <c r="A15137" s="3"/>
    </row>
    <row r="15138" spans="1:1" x14ac:dyDescent="0.2">
      <c r="A15138" s="3"/>
    </row>
    <row r="15139" spans="1:1" x14ac:dyDescent="0.2">
      <c r="A15139" s="3"/>
    </row>
    <row r="15140" spans="1:1" x14ac:dyDescent="0.2">
      <c r="A15140" s="3"/>
    </row>
    <row r="15141" spans="1:1" x14ac:dyDescent="0.2">
      <c r="A15141" s="3"/>
    </row>
    <row r="15142" spans="1:1" x14ac:dyDescent="0.2">
      <c r="A15142" s="3"/>
    </row>
    <row r="15143" spans="1:1" x14ac:dyDescent="0.2">
      <c r="A15143" s="3"/>
    </row>
    <row r="15144" spans="1:1" x14ac:dyDescent="0.2">
      <c r="A15144" s="3"/>
    </row>
    <row r="15145" spans="1:1" x14ac:dyDescent="0.2">
      <c r="A15145" s="3"/>
    </row>
    <row r="15146" spans="1:1" x14ac:dyDescent="0.2">
      <c r="A15146" s="3"/>
    </row>
    <row r="15147" spans="1:1" x14ac:dyDescent="0.2">
      <c r="A15147" s="3"/>
    </row>
    <row r="15148" spans="1:1" x14ac:dyDescent="0.2">
      <c r="A15148" s="3"/>
    </row>
    <row r="15149" spans="1:1" x14ac:dyDescent="0.2">
      <c r="A15149" s="3"/>
    </row>
    <row r="15150" spans="1:1" x14ac:dyDescent="0.2">
      <c r="A15150" s="3"/>
    </row>
    <row r="15151" spans="1:1" x14ac:dyDescent="0.2">
      <c r="A15151" s="3"/>
    </row>
    <row r="15152" spans="1:1" x14ac:dyDescent="0.2">
      <c r="A15152" s="3"/>
    </row>
    <row r="15153" spans="1:1" x14ac:dyDescent="0.2">
      <c r="A15153" s="3"/>
    </row>
    <row r="15154" spans="1:1" x14ac:dyDescent="0.2">
      <c r="A15154" s="3"/>
    </row>
    <row r="15155" spans="1:1" x14ac:dyDescent="0.2">
      <c r="A15155" s="3"/>
    </row>
    <row r="15156" spans="1:1" x14ac:dyDescent="0.2">
      <c r="A15156" s="3"/>
    </row>
    <row r="15157" spans="1:1" x14ac:dyDescent="0.2">
      <c r="A15157" s="3"/>
    </row>
    <row r="15158" spans="1:1" x14ac:dyDescent="0.2">
      <c r="A15158" s="3"/>
    </row>
    <row r="15159" spans="1:1" x14ac:dyDescent="0.2">
      <c r="A15159" s="3"/>
    </row>
    <row r="15160" spans="1:1" x14ac:dyDescent="0.2">
      <c r="A15160" s="3"/>
    </row>
    <row r="15161" spans="1:1" x14ac:dyDescent="0.2">
      <c r="A15161" s="3"/>
    </row>
    <row r="15162" spans="1:1" x14ac:dyDescent="0.2">
      <c r="A15162" s="3"/>
    </row>
    <row r="15163" spans="1:1" x14ac:dyDescent="0.2">
      <c r="A15163" s="3"/>
    </row>
    <row r="15164" spans="1:1" x14ac:dyDescent="0.2">
      <c r="A15164" s="3"/>
    </row>
    <row r="15165" spans="1:1" x14ac:dyDescent="0.2">
      <c r="A15165" s="3"/>
    </row>
    <row r="15166" spans="1:1" x14ac:dyDescent="0.2">
      <c r="A15166" s="3"/>
    </row>
    <row r="15167" spans="1:1" x14ac:dyDescent="0.2">
      <c r="A15167" s="3"/>
    </row>
    <row r="15168" spans="1:1" x14ac:dyDescent="0.2">
      <c r="A15168" s="3"/>
    </row>
    <row r="15169" spans="1:1" x14ac:dyDescent="0.2">
      <c r="A15169" s="3"/>
    </row>
    <row r="15170" spans="1:1" x14ac:dyDescent="0.2">
      <c r="A15170" s="3"/>
    </row>
    <row r="15171" spans="1:1" x14ac:dyDescent="0.2">
      <c r="A15171" s="3"/>
    </row>
    <row r="15172" spans="1:1" x14ac:dyDescent="0.2">
      <c r="A15172" s="3"/>
    </row>
    <row r="15173" spans="1:1" x14ac:dyDescent="0.2">
      <c r="A15173" s="3"/>
    </row>
    <row r="15174" spans="1:1" x14ac:dyDescent="0.2">
      <c r="A15174" s="3"/>
    </row>
    <row r="15175" spans="1:1" x14ac:dyDescent="0.2">
      <c r="A15175" s="3"/>
    </row>
    <row r="15176" spans="1:1" x14ac:dyDescent="0.2">
      <c r="A15176" s="3"/>
    </row>
    <row r="15177" spans="1:1" x14ac:dyDescent="0.2">
      <c r="A15177" s="3"/>
    </row>
    <row r="15178" spans="1:1" x14ac:dyDescent="0.2">
      <c r="A15178" s="3"/>
    </row>
    <row r="15179" spans="1:1" x14ac:dyDescent="0.2">
      <c r="A15179" s="3"/>
    </row>
    <row r="15180" spans="1:1" x14ac:dyDescent="0.2">
      <c r="A15180" s="3"/>
    </row>
    <row r="15181" spans="1:1" x14ac:dyDescent="0.2">
      <c r="A15181" s="3"/>
    </row>
    <row r="15182" spans="1:1" x14ac:dyDescent="0.2">
      <c r="A15182" s="3"/>
    </row>
    <row r="15183" spans="1:1" x14ac:dyDescent="0.2">
      <c r="A15183" s="3"/>
    </row>
    <row r="15184" spans="1:1" x14ac:dyDescent="0.2">
      <c r="A15184" s="3"/>
    </row>
    <row r="15185" spans="1:1" x14ac:dyDescent="0.2">
      <c r="A15185" s="3"/>
    </row>
    <row r="15186" spans="1:1" x14ac:dyDescent="0.2">
      <c r="A15186" s="3"/>
    </row>
    <row r="15187" spans="1:1" x14ac:dyDescent="0.2">
      <c r="A15187" s="3"/>
    </row>
    <row r="15188" spans="1:1" x14ac:dyDescent="0.2">
      <c r="A15188" s="3"/>
    </row>
    <row r="15189" spans="1:1" x14ac:dyDescent="0.2">
      <c r="A15189" s="3"/>
    </row>
    <row r="15190" spans="1:1" x14ac:dyDescent="0.2">
      <c r="A15190" s="3"/>
    </row>
    <row r="15191" spans="1:1" x14ac:dyDescent="0.2">
      <c r="A15191" s="3"/>
    </row>
    <row r="15192" spans="1:1" x14ac:dyDescent="0.2">
      <c r="A15192" s="3"/>
    </row>
    <row r="15193" spans="1:1" x14ac:dyDescent="0.2">
      <c r="A15193" s="3"/>
    </row>
    <row r="15194" spans="1:1" x14ac:dyDescent="0.2">
      <c r="A15194" s="3"/>
    </row>
    <row r="15195" spans="1:1" x14ac:dyDescent="0.2">
      <c r="A15195" s="3"/>
    </row>
    <row r="15196" spans="1:1" x14ac:dyDescent="0.2">
      <c r="A15196" s="3"/>
    </row>
    <row r="15197" spans="1:1" x14ac:dyDescent="0.2">
      <c r="A15197" s="3"/>
    </row>
    <row r="15198" spans="1:1" x14ac:dyDescent="0.2">
      <c r="A15198" s="3"/>
    </row>
    <row r="15199" spans="1:1" x14ac:dyDescent="0.2">
      <c r="A15199" s="3"/>
    </row>
    <row r="15200" spans="1:1" x14ac:dyDescent="0.2">
      <c r="A15200" s="3"/>
    </row>
    <row r="15201" spans="1:1" x14ac:dyDescent="0.2">
      <c r="A15201" s="3"/>
    </row>
    <row r="15202" spans="1:1" x14ac:dyDescent="0.2">
      <c r="A15202" s="3"/>
    </row>
    <row r="15203" spans="1:1" x14ac:dyDescent="0.2">
      <c r="A15203" s="3"/>
    </row>
    <row r="15204" spans="1:1" x14ac:dyDescent="0.2">
      <c r="A15204" s="3"/>
    </row>
    <row r="15205" spans="1:1" x14ac:dyDescent="0.2">
      <c r="A15205" s="3"/>
    </row>
    <row r="15206" spans="1:1" x14ac:dyDescent="0.2">
      <c r="A15206" s="3"/>
    </row>
    <row r="15207" spans="1:1" x14ac:dyDescent="0.2">
      <c r="A15207" s="3"/>
    </row>
    <row r="15208" spans="1:1" x14ac:dyDescent="0.2">
      <c r="A15208" s="3"/>
    </row>
    <row r="15209" spans="1:1" x14ac:dyDescent="0.2">
      <c r="A15209" s="3"/>
    </row>
    <row r="15210" spans="1:1" x14ac:dyDescent="0.2">
      <c r="A15210" s="3"/>
    </row>
    <row r="15211" spans="1:1" x14ac:dyDescent="0.2">
      <c r="A15211" s="3"/>
    </row>
    <row r="15212" spans="1:1" x14ac:dyDescent="0.2">
      <c r="A15212" s="3"/>
    </row>
    <row r="15213" spans="1:1" x14ac:dyDescent="0.2">
      <c r="A15213" s="3"/>
    </row>
    <row r="15214" spans="1:1" x14ac:dyDescent="0.2">
      <c r="A15214" s="3"/>
    </row>
    <row r="15215" spans="1:1" x14ac:dyDescent="0.2">
      <c r="A15215" s="3"/>
    </row>
    <row r="15216" spans="1:1" x14ac:dyDescent="0.2">
      <c r="A15216" s="3"/>
    </row>
    <row r="15217" spans="1:1" x14ac:dyDescent="0.2">
      <c r="A15217" s="3"/>
    </row>
    <row r="15218" spans="1:1" x14ac:dyDescent="0.2">
      <c r="A15218" s="3"/>
    </row>
    <row r="15219" spans="1:1" x14ac:dyDescent="0.2">
      <c r="A15219" s="3"/>
    </row>
    <row r="15220" spans="1:1" x14ac:dyDescent="0.2">
      <c r="A15220" s="3"/>
    </row>
    <row r="15221" spans="1:1" x14ac:dyDescent="0.2">
      <c r="A15221" s="3"/>
    </row>
    <row r="15222" spans="1:1" x14ac:dyDescent="0.2">
      <c r="A15222" s="3"/>
    </row>
    <row r="15223" spans="1:1" x14ac:dyDescent="0.2">
      <c r="A15223" s="3"/>
    </row>
    <row r="15224" spans="1:1" x14ac:dyDescent="0.2">
      <c r="A15224" s="3"/>
    </row>
    <row r="15225" spans="1:1" x14ac:dyDescent="0.2">
      <c r="A15225" s="3"/>
    </row>
    <row r="15226" spans="1:1" x14ac:dyDescent="0.2">
      <c r="A15226" s="3"/>
    </row>
    <row r="15227" spans="1:1" x14ac:dyDescent="0.2">
      <c r="A15227" s="3"/>
    </row>
    <row r="15228" spans="1:1" x14ac:dyDescent="0.2">
      <c r="A15228" s="3"/>
    </row>
    <row r="15229" spans="1:1" x14ac:dyDescent="0.2">
      <c r="A15229" s="3"/>
    </row>
    <row r="15230" spans="1:1" x14ac:dyDescent="0.2">
      <c r="A15230" s="3"/>
    </row>
    <row r="15231" spans="1:1" x14ac:dyDescent="0.2">
      <c r="A15231" s="3"/>
    </row>
    <row r="15232" spans="1:1" x14ac:dyDescent="0.2">
      <c r="A15232" s="3"/>
    </row>
    <row r="15233" spans="1:1" x14ac:dyDescent="0.2">
      <c r="A15233" s="3"/>
    </row>
    <row r="15234" spans="1:1" x14ac:dyDescent="0.2">
      <c r="A15234" s="3"/>
    </row>
    <row r="15235" spans="1:1" x14ac:dyDescent="0.2">
      <c r="A15235" s="3"/>
    </row>
    <row r="15236" spans="1:1" x14ac:dyDescent="0.2">
      <c r="A15236" s="3"/>
    </row>
    <row r="15237" spans="1:1" x14ac:dyDescent="0.2">
      <c r="A15237" s="3"/>
    </row>
    <row r="15238" spans="1:1" x14ac:dyDescent="0.2">
      <c r="A15238" s="3"/>
    </row>
    <row r="15239" spans="1:1" x14ac:dyDescent="0.2">
      <c r="A15239" s="3"/>
    </row>
    <row r="15240" spans="1:1" x14ac:dyDescent="0.2">
      <c r="A15240" s="3"/>
    </row>
    <row r="15241" spans="1:1" x14ac:dyDescent="0.2">
      <c r="A15241" s="3"/>
    </row>
    <row r="15242" spans="1:1" x14ac:dyDescent="0.2">
      <c r="A15242" s="3"/>
    </row>
    <row r="15243" spans="1:1" x14ac:dyDescent="0.2">
      <c r="A15243" s="3"/>
    </row>
    <row r="15244" spans="1:1" x14ac:dyDescent="0.2">
      <c r="A15244" s="3"/>
    </row>
    <row r="15245" spans="1:1" x14ac:dyDescent="0.2">
      <c r="A15245" s="3"/>
    </row>
    <row r="15246" spans="1:1" x14ac:dyDescent="0.2">
      <c r="A15246" s="3"/>
    </row>
    <row r="15247" spans="1:1" x14ac:dyDescent="0.2">
      <c r="A15247" s="3"/>
    </row>
    <row r="15248" spans="1:1" x14ac:dyDescent="0.2">
      <c r="A15248" s="3"/>
    </row>
    <row r="15249" spans="1:1" x14ac:dyDescent="0.2">
      <c r="A15249" s="3"/>
    </row>
    <row r="15250" spans="1:1" x14ac:dyDescent="0.2">
      <c r="A15250" s="3"/>
    </row>
    <row r="15251" spans="1:1" x14ac:dyDescent="0.2">
      <c r="A15251" s="3"/>
    </row>
    <row r="15252" spans="1:1" x14ac:dyDescent="0.2">
      <c r="A15252" s="3"/>
    </row>
    <row r="15253" spans="1:1" x14ac:dyDescent="0.2">
      <c r="A15253" s="3"/>
    </row>
    <row r="15254" spans="1:1" x14ac:dyDescent="0.2">
      <c r="A15254" s="3"/>
    </row>
    <row r="15255" spans="1:1" x14ac:dyDescent="0.2">
      <c r="A15255" s="3"/>
    </row>
    <row r="15256" spans="1:1" x14ac:dyDescent="0.2">
      <c r="A15256" s="3"/>
    </row>
    <row r="15257" spans="1:1" x14ac:dyDescent="0.2">
      <c r="A15257" s="3"/>
    </row>
    <row r="15258" spans="1:1" x14ac:dyDescent="0.2">
      <c r="A15258" s="3"/>
    </row>
    <row r="15259" spans="1:1" x14ac:dyDescent="0.2">
      <c r="A15259" s="3"/>
    </row>
    <row r="15260" spans="1:1" x14ac:dyDescent="0.2">
      <c r="A15260" s="3"/>
    </row>
    <row r="15261" spans="1:1" x14ac:dyDescent="0.2">
      <c r="A15261" s="3"/>
    </row>
    <row r="15262" spans="1:1" x14ac:dyDescent="0.2">
      <c r="A15262" s="3"/>
    </row>
    <row r="15263" spans="1:1" x14ac:dyDescent="0.2">
      <c r="A15263" s="3"/>
    </row>
    <row r="15264" spans="1:1" x14ac:dyDescent="0.2">
      <c r="A15264" s="3"/>
    </row>
    <row r="15265" spans="1:1" x14ac:dyDescent="0.2">
      <c r="A15265" s="3"/>
    </row>
    <row r="15266" spans="1:1" x14ac:dyDescent="0.2">
      <c r="A15266" s="3"/>
    </row>
    <row r="15267" spans="1:1" x14ac:dyDescent="0.2">
      <c r="A15267" s="3"/>
    </row>
    <row r="15268" spans="1:1" x14ac:dyDescent="0.2">
      <c r="A15268" s="3"/>
    </row>
    <row r="15269" spans="1:1" x14ac:dyDescent="0.2">
      <c r="A15269" s="3"/>
    </row>
    <row r="15270" spans="1:1" x14ac:dyDescent="0.2">
      <c r="A15270" s="3"/>
    </row>
    <row r="15271" spans="1:1" x14ac:dyDescent="0.2">
      <c r="A15271" s="3"/>
    </row>
    <row r="15272" spans="1:1" x14ac:dyDescent="0.2">
      <c r="A15272" s="3"/>
    </row>
    <row r="15273" spans="1:1" x14ac:dyDescent="0.2">
      <c r="A15273" s="3"/>
    </row>
    <row r="15274" spans="1:1" x14ac:dyDescent="0.2">
      <c r="A15274" s="3"/>
    </row>
    <row r="15275" spans="1:1" x14ac:dyDescent="0.2">
      <c r="A15275" s="3"/>
    </row>
    <row r="15276" spans="1:1" x14ac:dyDescent="0.2">
      <c r="A15276" s="3"/>
    </row>
    <row r="15277" spans="1:1" x14ac:dyDescent="0.2">
      <c r="A15277" s="3"/>
    </row>
    <row r="15278" spans="1:1" x14ac:dyDescent="0.2">
      <c r="A15278" s="3"/>
    </row>
    <row r="15279" spans="1:1" x14ac:dyDescent="0.2">
      <c r="A15279" s="3"/>
    </row>
    <row r="15280" spans="1:1" x14ac:dyDescent="0.2">
      <c r="A15280" s="3"/>
    </row>
    <row r="15281" spans="1:1" x14ac:dyDescent="0.2">
      <c r="A15281" s="3"/>
    </row>
    <row r="15282" spans="1:1" x14ac:dyDescent="0.2">
      <c r="A15282" s="3"/>
    </row>
    <row r="15283" spans="1:1" x14ac:dyDescent="0.2">
      <c r="A15283" s="3"/>
    </row>
    <row r="15284" spans="1:1" x14ac:dyDescent="0.2">
      <c r="A15284" s="3"/>
    </row>
    <row r="15285" spans="1:1" x14ac:dyDescent="0.2">
      <c r="A15285" s="3"/>
    </row>
    <row r="15286" spans="1:1" x14ac:dyDescent="0.2">
      <c r="A15286" s="3"/>
    </row>
    <row r="15287" spans="1:1" x14ac:dyDescent="0.2">
      <c r="A15287" s="3"/>
    </row>
    <row r="15288" spans="1:1" x14ac:dyDescent="0.2">
      <c r="A15288" s="3"/>
    </row>
    <row r="15289" spans="1:1" x14ac:dyDescent="0.2">
      <c r="A15289" s="3"/>
    </row>
    <row r="15290" spans="1:1" x14ac:dyDescent="0.2">
      <c r="A15290" s="3"/>
    </row>
    <row r="15291" spans="1:1" x14ac:dyDescent="0.2">
      <c r="A15291" s="3"/>
    </row>
    <row r="15292" spans="1:1" x14ac:dyDescent="0.2">
      <c r="A15292" s="3"/>
    </row>
    <row r="15293" spans="1:1" x14ac:dyDescent="0.2">
      <c r="A15293" s="3"/>
    </row>
    <row r="15294" spans="1:1" x14ac:dyDescent="0.2">
      <c r="A15294" s="3"/>
    </row>
    <row r="15295" spans="1:1" x14ac:dyDescent="0.2">
      <c r="A15295" s="3"/>
    </row>
    <row r="15296" spans="1:1" x14ac:dyDescent="0.2">
      <c r="A15296" s="3"/>
    </row>
    <row r="15297" spans="1:1" x14ac:dyDescent="0.2">
      <c r="A15297" s="3"/>
    </row>
    <row r="15298" spans="1:1" x14ac:dyDescent="0.2">
      <c r="A15298" s="3"/>
    </row>
    <row r="15299" spans="1:1" x14ac:dyDescent="0.2">
      <c r="A15299" s="3"/>
    </row>
    <row r="15300" spans="1:1" x14ac:dyDescent="0.2">
      <c r="A15300" s="3"/>
    </row>
    <row r="15301" spans="1:1" x14ac:dyDescent="0.2">
      <c r="A15301" s="3"/>
    </row>
    <row r="15302" spans="1:1" x14ac:dyDescent="0.2">
      <c r="A15302" s="3"/>
    </row>
    <row r="15303" spans="1:1" x14ac:dyDescent="0.2">
      <c r="A15303" s="3"/>
    </row>
    <row r="15304" spans="1:1" x14ac:dyDescent="0.2">
      <c r="A15304" s="3"/>
    </row>
    <row r="15305" spans="1:1" x14ac:dyDescent="0.2">
      <c r="A15305" s="3"/>
    </row>
    <row r="15306" spans="1:1" x14ac:dyDescent="0.2">
      <c r="A15306" s="3"/>
    </row>
    <row r="15307" spans="1:1" x14ac:dyDescent="0.2">
      <c r="A15307" s="3"/>
    </row>
    <row r="15308" spans="1:1" x14ac:dyDescent="0.2">
      <c r="A15308" s="3"/>
    </row>
    <row r="15309" spans="1:1" x14ac:dyDescent="0.2">
      <c r="A15309" s="3"/>
    </row>
    <row r="15310" spans="1:1" x14ac:dyDescent="0.2">
      <c r="A15310" s="3"/>
    </row>
    <row r="15311" spans="1:1" x14ac:dyDescent="0.2">
      <c r="A15311" s="3"/>
    </row>
    <row r="15312" spans="1:1" x14ac:dyDescent="0.2">
      <c r="A15312" s="3"/>
    </row>
    <row r="15313" spans="1:1" x14ac:dyDescent="0.2">
      <c r="A15313" s="3"/>
    </row>
    <row r="15314" spans="1:1" x14ac:dyDescent="0.2">
      <c r="A15314" s="3"/>
    </row>
    <row r="15315" spans="1:1" x14ac:dyDescent="0.2">
      <c r="A15315" s="3"/>
    </row>
    <row r="15316" spans="1:1" x14ac:dyDescent="0.2">
      <c r="A15316" s="3"/>
    </row>
    <row r="15317" spans="1:1" x14ac:dyDescent="0.2">
      <c r="A15317" s="3"/>
    </row>
    <row r="15318" spans="1:1" x14ac:dyDescent="0.2">
      <c r="A15318" s="3"/>
    </row>
    <row r="15319" spans="1:1" x14ac:dyDescent="0.2">
      <c r="A15319" s="3"/>
    </row>
    <row r="15320" spans="1:1" x14ac:dyDescent="0.2">
      <c r="A15320" s="3"/>
    </row>
    <row r="15321" spans="1:1" x14ac:dyDescent="0.2">
      <c r="A15321" s="3"/>
    </row>
    <row r="15322" spans="1:1" x14ac:dyDescent="0.2">
      <c r="A15322" s="3"/>
    </row>
    <row r="15323" spans="1:1" x14ac:dyDescent="0.2">
      <c r="A15323" s="3"/>
    </row>
    <row r="15324" spans="1:1" x14ac:dyDescent="0.2">
      <c r="A15324" s="3"/>
    </row>
    <row r="15325" spans="1:1" x14ac:dyDescent="0.2">
      <c r="A15325" s="3"/>
    </row>
    <row r="15326" spans="1:1" x14ac:dyDescent="0.2">
      <c r="A15326" s="3"/>
    </row>
    <row r="15327" spans="1:1" x14ac:dyDescent="0.2">
      <c r="A15327" s="3"/>
    </row>
    <row r="15328" spans="1:1" x14ac:dyDescent="0.2">
      <c r="A15328" s="3"/>
    </row>
    <row r="15329" spans="1:1" x14ac:dyDescent="0.2">
      <c r="A15329" s="3"/>
    </row>
    <row r="15330" spans="1:1" x14ac:dyDescent="0.2">
      <c r="A15330" s="3"/>
    </row>
    <row r="15331" spans="1:1" x14ac:dyDescent="0.2">
      <c r="A15331" s="3"/>
    </row>
    <row r="15332" spans="1:1" x14ac:dyDescent="0.2">
      <c r="A15332" s="3"/>
    </row>
    <row r="15333" spans="1:1" x14ac:dyDescent="0.2">
      <c r="A15333" s="3"/>
    </row>
    <row r="15334" spans="1:1" x14ac:dyDescent="0.2">
      <c r="A15334" s="3"/>
    </row>
    <row r="15335" spans="1:1" x14ac:dyDescent="0.2">
      <c r="A15335" s="3"/>
    </row>
    <row r="15336" spans="1:1" x14ac:dyDescent="0.2">
      <c r="A15336" s="3"/>
    </row>
    <row r="15337" spans="1:1" x14ac:dyDescent="0.2">
      <c r="A15337" s="3"/>
    </row>
    <row r="15338" spans="1:1" x14ac:dyDescent="0.2">
      <c r="A15338" s="3"/>
    </row>
    <row r="15339" spans="1:1" x14ac:dyDescent="0.2">
      <c r="A15339" s="3"/>
    </row>
    <row r="15340" spans="1:1" x14ac:dyDescent="0.2">
      <c r="A15340" s="3"/>
    </row>
    <row r="15341" spans="1:1" x14ac:dyDescent="0.2">
      <c r="A15341" s="3"/>
    </row>
    <row r="15342" spans="1:1" x14ac:dyDescent="0.2">
      <c r="A15342" s="3"/>
    </row>
    <row r="15343" spans="1:1" x14ac:dyDescent="0.2">
      <c r="A15343" s="3"/>
    </row>
    <row r="15344" spans="1:1" x14ac:dyDescent="0.2">
      <c r="A15344" s="3"/>
    </row>
    <row r="15345" spans="1:1" x14ac:dyDescent="0.2">
      <c r="A15345" s="3"/>
    </row>
    <row r="15346" spans="1:1" x14ac:dyDescent="0.2">
      <c r="A15346" s="3"/>
    </row>
    <row r="15347" spans="1:1" x14ac:dyDescent="0.2">
      <c r="A15347" s="3"/>
    </row>
    <row r="15348" spans="1:1" x14ac:dyDescent="0.2">
      <c r="A15348" s="3"/>
    </row>
    <row r="15349" spans="1:1" x14ac:dyDescent="0.2">
      <c r="A15349" s="3"/>
    </row>
    <row r="15350" spans="1:1" x14ac:dyDescent="0.2">
      <c r="A15350" s="3"/>
    </row>
    <row r="15351" spans="1:1" x14ac:dyDescent="0.2">
      <c r="A15351" s="3"/>
    </row>
    <row r="15352" spans="1:1" x14ac:dyDescent="0.2">
      <c r="A15352" s="3"/>
    </row>
    <row r="15353" spans="1:1" x14ac:dyDescent="0.2">
      <c r="A15353" s="3"/>
    </row>
    <row r="15354" spans="1:1" x14ac:dyDescent="0.2">
      <c r="A15354" s="3"/>
    </row>
    <row r="15355" spans="1:1" x14ac:dyDescent="0.2">
      <c r="A15355" s="3"/>
    </row>
    <row r="15356" spans="1:1" x14ac:dyDescent="0.2">
      <c r="A15356" s="3"/>
    </row>
    <row r="15357" spans="1:1" x14ac:dyDescent="0.2">
      <c r="A15357" s="3"/>
    </row>
    <row r="15358" spans="1:1" x14ac:dyDescent="0.2">
      <c r="A15358" s="3"/>
    </row>
    <row r="15359" spans="1:1" x14ac:dyDescent="0.2">
      <c r="A15359" s="3"/>
    </row>
    <row r="15360" spans="1:1" x14ac:dyDescent="0.2">
      <c r="A15360" s="3"/>
    </row>
    <row r="15361" spans="1:1" x14ac:dyDescent="0.2">
      <c r="A15361" s="3"/>
    </row>
    <row r="15362" spans="1:1" x14ac:dyDescent="0.2">
      <c r="A15362" s="3"/>
    </row>
    <row r="15363" spans="1:1" x14ac:dyDescent="0.2">
      <c r="A15363" s="3"/>
    </row>
    <row r="15364" spans="1:1" x14ac:dyDescent="0.2">
      <c r="A15364" s="3"/>
    </row>
    <row r="15365" spans="1:1" x14ac:dyDescent="0.2">
      <c r="A15365" s="3"/>
    </row>
    <row r="15366" spans="1:1" x14ac:dyDescent="0.2">
      <c r="A15366" s="3"/>
    </row>
    <row r="15367" spans="1:1" x14ac:dyDescent="0.2">
      <c r="A15367" s="3"/>
    </row>
    <row r="15368" spans="1:1" x14ac:dyDescent="0.2">
      <c r="A15368" s="3"/>
    </row>
    <row r="15369" spans="1:1" x14ac:dyDescent="0.2">
      <c r="A15369" s="3"/>
    </row>
    <row r="15370" spans="1:1" x14ac:dyDescent="0.2">
      <c r="A15370" s="3"/>
    </row>
    <row r="15371" spans="1:1" x14ac:dyDescent="0.2">
      <c r="A15371" s="3"/>
    </row>
    <row r="15372" spans="1:1" x14ac:dyDescent="0.2">
      <c r="A15372" s="3"/>
    </row>
    <row r="15373" spans="1:1" x14ac:dyDescent="0.2">
      <c r="A15373" s="3"/>
    </row>
    <row r="15374" spans="1:1" x14ac:dyDescent="0.2">
      <c r="A15374" s="3"/>
    </row>
    <row r="15375" spans="1:1" x14ac:dyDescent="0.2">
      <c r="A15375" s="3"/>
    </row>
    <row r="15376" spans="1:1" x14ac:dyDescent="0.2">
      <c r="A15376" s="3"/>
    </row>
    <row r="15377" spans="1:1" x14ac:dyDescent="0.2">
      <c r="A15377" s="3"/>
    </row>
    <row r="15378" spans="1:1" x14ac:dyDescent="0.2">
      <c r="A15378" s="3"/>
    </row>
    <row r="15379" spans="1:1" x14ac:dyDescent="0.2">
      <c r="A15379" s="3"/>
    </row>
    <row r="15380" spans="1:1" x14ac:dyDescent="0.2">
      <c r="A15380" s="3"/>
    </row>
    <row r="15381" spans="1:1" x14ac:dyDescent="0.2">
      <c r="A15381" s="3"/>
    </row>
    <row r="15382" spans="1:1" x14ac:dyDescent="0.2">
      <c r="A15382" s="3"/>
    </row>
    <row r="15383" spans="1:1" x14ac:dyDescent="0.2">
      <c r="A15383" s="3"/>
    </row>
    <row r="15384" spans="1:1" x14ac:dyDescent="0.2">
      <c r="A15384" s="3"/>
    </row>
    <row r="15385" spans="1:1" x14ac:dyDescent="0.2">
      <c r="A15385" s="3"/>
    </row>
    <row r="15386" spans="1:1" x14ac:dyDescent="0.2">
      <c r="A15386" s="3"/>
    </row>
    <row r="15387" spans="1:1" x14ac:dyDescent="0.2">
      <c r="A15387" s="3"/>
    </row>
    <row r="15388" spans="1:1" x14ac:dyDescent="0.2">
      <c r="A15388" s="3"/>
    </row>
    <row r="15389" spans="1:1" x14ac:dyDescent="0.2">
      <c r="A15389" s="3"/>
    </row>
    <row r="15390" spans="1:1" x14ac:dyDescent="0.2">
      <c r="A15390" s="3"/>
    </row>
    <row r="15391" spans="1:1" x14ac:dyDescent="0.2">
      <c r="A15391" s="3"/>
    </row>
    <row r="15392" spans="1:1" x14ac:dyDescent="0.2">
      <c r="A15392" s="3"/>
    </row>
    <row r="15393" spans="1:1" x14ac:dyDescent="0.2">
      <c r="A15393" s="3"/>
    </row>
    <row r="15394" spans="1:1" x14ac:dyDescent="0.2">
      <c r="A15394" s="3"/>
    </row>
    <row r="15395" spans="1:1" x14ac:dyDescent="0.2">
      <c r="A15395" s="3"/>
    </row>
    <row r="15396" spans="1:1" x14ac:dyDescent="0.2">
      <c r="A15396" s="3"/>
    </row>
    <row r="15397" spans="1:1" x14ac:dyDescent="0.2">
      <c r="A15397" s="3"/>
    </row>
    <row r="15398" spans="1:1" x14ac:dyDescent="0.2">
      <c r="A15398" s="3"/>
    </row>
    <row r="15399" spans="1:1" x14ac:dyDescent="0.2">
      <c r="A15399" s="3"/>
    </row>
    <row r="15400" spans="1:1" x14ac:dyDescent="0.2">
      <c r="A15400" s="3"/>
    </row>
    <row r="15401" spans="1:1" x14ac:dyDescent="0.2">
      <c r="A15401" s="3"/>
    </row>
    <row r="15402" spans="1:1" x14ac:dyDescent="0.2">
      <c r="A15402" s="3"/>
    </row>
    <row r="15403" spans="1:1" x14ac:dyDescent="0.2">
      <c r="A15403" s="3"/>
    </row>
    <row r="15404" spans="1:1" x14ac:dyDescent="0.2">
      <c r="A15404" s="3"/>
    </row>
    <row r="15405" spans="1:1" x14ac:dyDescent="0.2">
      <c r="A15405" s="3"/>
    </row>
    <row r="15406" spans="1:1" x14ac:dyDescent="0.2">
      <c r="A15406" s="3"/>
    </row>
    <row r="15407" spans="1:1" x14ac:dyDescent="0.2">
      <c r="A15407" s="3"/>
    </row>
    <row r="15408" spans="1:1" x14ac:dyDescent="0.2">
      <c r="A15408" s="3"/>
    </row>
    <row r="15409" spans="1:1" x14ac:dyDescent="0.2">
      <c r="A15409" s="3"/>
    </row>
    <row r="15410" spans="1:1" x14ac:dyDescent="0.2">
      <c r="A15410" s="3"/>
    </row>
    <row r="15411" spans="1:1" x14ac:dyDescent="0.2">
      <c r="A15411" s="3"/>
    </row>
    <row r="15412" spans="1:1" x14ac:dyDescent="0.2">
      <c r="A15412" s="3"/>
    </row>
    <row r="15413" spans="1:1" x14ac:dyDescent="0.2">
      <c r="A15413" s="3"/>
    </row>
    <row r="15414" spans="1:1" x14ac:dyDescent="0.2">
      <c r="A15414" s="3"/>
    </row>
    <row r="15415" spans="1:1" x14ac:dyDescent="0.2">
      <c r="A15415" s="3"/>
    </row>
    <row r="15416" spans="1:1" x14ac:dyDescent="0.2">
      <c r="A15416" s="3"/>
    </row>
    <row r="15417" spans="1:1" x14ac:dyDescent="0.2">
      <c r="A15417" s="3"/>
    </row>
    <row r="15418" spans="1:1" x14ac:dyDescent="0.2">
      <c r="A15418" s="3"/>
    </row>
    <row r="15419" spans="1:1" x14ac:dyDescent="0.2">
      <c r="A15419" s="3"/>
    </row>
    <row r="15420" spans="1:1" x14ac:dyDescent="0.2">
      <c r="A15420" s="3"/>
    </row>
    <row r="15421" spans="1:1" x14ac:dyDescent="0.2">
      <c r="A15421" s="3"/>
    </row>
    <row r="15422" spans="1:1" x14ac:dyDescent="0.2">
      <c r="A15422" s="3"/>
    </row>
    <row r="15423" spans="1:1" x14ac:dyDescent="0.2">
      <c r="A15423" s="3"/>
    </row>
    <row r="15424" spans="1:1" x14ac:dyDescent="0.2">
      <c r="A15424" s="3"/>
    </row>
    <row r="15425" spans="1:1" x14ac:dyDescent="0.2">
      <c r="A15425" s="3"/>
    </row>
    <row r="15426" spans="1:1" x14ac:dyDescent="0.2">
      <c r="A15426" s="3"/>
    </row>
    <row r="15427" spans="1:1" x14ac:dyDescent="0.2">
      <c r="A15427" s="3"/>
    </row>
    <row r="15428" spans="1:1" x14ac:dyDescent="0.2">
      <c r="A15428" s="3"/>
    </row>
    <row r="15429" spans="1:1" x14ac:dyDescent="0.2">
      <c r="A15429" s="3"/>
    </row>
    <row r="15430" spans="1:1" x14ac:dyDescent="0.2">
      <c r="A15430" s="3"/>
    </row>
    <row r="15431" spans="1:1" x14ac:dyDescent="0.2">
      <c r="A15431" s="3"/>
    </row>
    <row r="15432" spans="1:1" x14ac:dyDescent="0.2">
      <c r="A15432" s="3"/>
    </row>
    <row r="15433" spans="1:1" x14ac:dyDescent="0.2">
      <c r="A15433" s="3"/>
    </row>
    <row r="15434" spans="1:1" x14ac:dyDescent="0.2">
      <c r="A15434" s="3"/>
    </row>
    <row r="15435" spans="1:1" x14ac:dyDescent="0.2">
      <c r="A15435" s="3"/>
    </row>
    <row r="15436" spans="1:1" x14ac:dyDescent="0.2">
      <c r="A15436" s="3"/>
    </row>
    <row r="15437" spans="1:1" x14ac:dyDescent="0.2">
      <c r="A15437" s="3"/>
    </row>
    <row r="15438" spans="1:1" x14ac:dyDescent="0.2">
      <c r="A15438" s="3"/>
    </row>
    <row r="15439" spans="1:1" x14ac:dyDescent="0.2">
      <c r="A15439" s="3"/>
    </row>
    <row r="15440" spans="1:1" x14ac:dyDescent="0.2">
      <c r="A15440" s="3"/>
    </row>
    <row r="15441" spans="1:1" x14ac:dyDescent="0.2">
      <c r="A15441" s="3"/>
    </row>
    <row r="15442" spans="1:1" x14ac:dyDescent="0.2">
      <c r="A15442" s="3"/>
    </row>
    <row r="15443" spans="1:1" x14ac:dyDescent="0.2">
      <c r="A15443" s="3"/>
    </row>
    <row r="15444" spans="1:1" x14ac:dyDescent="0.2">
      <c r="A15444" s="3"/>
    </row>
    <row r="15445" spans="1:1" x14ac:dyDescent="0.2">
      <c r="A15445" s="3"/>
    </row>
    <row r="15446" spans="1:1" x14ac:dyDescent="0.2">
      <c r="A15446" s="3"/>
    </row>
    <row r="15447" spans="1:1" x14ac:dyDescent="0.2">
      <c r="A15447" s="3"/>
    </row>
    <row r="15448" spans="1:1" x14ac:dyDescent="0.2">
      <c r="A15448" s="3"/>
    </row>
    <row r="15449" spans="1:1" x14ac:dyDescent="0.2">
      <c r="A15449" s="3"/>
    </row>
    <row r="15450" spans="1:1" x14ac:dyDescent="0.2">
      <c r="A15450" s="3"/>
    </row>
    <row r="15451" spans="1:1" x14ac:dyDescent="0.2">
      <c r="A15451" s="3"/>
    </row>
    <row r="15452" spans="1:1" x14ac:dyDescent="0.2">
      <c r="A15452" s="3"/>
    </row>
    <row r="15453" spans="1:1" x14ac:dyDescent="0.2">
      <c r="A15453" s="3"/>
    </row>
    <row r="15454" spans="1:1" x14ac:dyDescent="0.2">
      <c r="A15454" s="3"/>
    </row>
    <row r="15455" spans="1:1" x14ac:dyDescent="0.2">
      <c r="A15455" s="3"/>
    </row>
    <row r="15456" spans="1:1" x14ac:dyDescent="0.2">
      <c r="A15456" s="3"/>
    </row>
    <row r="15457" spans="1:1" x14ac:dyDescent="0.2">
      <c r="A15457" s="3"/>
    </row>
    <row r="15458" spans="1:1" x14ac:dyDescent="0.2">
      <c r="A15458" s="3"/>
    </row>
    <row r="15459" spans="1:1" x14ac:dyDescent="0.2">
      <c r="A15459" s="3"/>
    </row>
    <row r="15460" spans="1:1" x14ac:dyDescent="0.2">
      <c r="A15460" s="3"/>
    </row>
    <row r="15461" spans="1:1" x14ac:dyDescent="0.2">
      <c r="A15461" s="3"/>
    </row>
    <row r="15462" spans="1:1" x14ac:dyDescent="0.2">
      <c r="A15462" s="3"/>
    </row>
    <row r="15463" spans="1:1" x14ac:dyDescent="0.2">
      <c r="A15463" s="3"/>
    </row>
    <row r="15464" spans="1:1" x14ac:dyDescent="0.2">
      <c r="A15464" s="3"/>
    </row>
    <row r="15465" spans="1:1" x14ac:dyDescent="0.2">
      <c r="A15465" s="3"/>
    </row>
    <row r="15466" spans="1:1" x14ac:dyDescent="0.2">
      <c r="A15466" s="3"/>
    </row>
    <row r="15467" spans="1:1" x14ac:dyDescent="0.2">
      <c r="A15467" s="3"/>
    </row>
    <row r="15468" spans="1:1" x14ac:dyDescent="0.2">
      <c r="A15468" s="3"/>
    </row>
    <row r="15469" spans="1:1" x14ac:dyDescent="0.2">
      <c r="A15469" s="3"/>
    </row>
    <row r="15470" spans="1:1" x14ac:dyDescent="0.2">
      <c r="A15470" s="3"/>
    </row>
    <row r="15471" spans="1:1" x14ac:dyDescent="0.2">
      <c r="A15471" s="3"/>
    </row>
    <row r="15472" spans="1:1" x14ac:dyDescent="0.2">
      <c r="A15472" s="3"/>
    </row>
    <row r="15473" spans="1:1" x14ac:dyDescent="0.2">
      <c r="A15473" s="3"/>
    </row>
    <row r="15474" spans="1:1" x14ac:dyDescent="0.2">
      <c r="A15474" s="3"/>
    </row>
    <row r="15475" spans="1:1" x14ac:dyDescent="0.2">
      <c r="A15475" s="3"/>
    </row>
    <row r="15476" spans="1:1" x14ac:dyDescent="0.2">
      <c r="A15476" s="3"/>
    </row>
    <row r="15477" spans="1:1" x14ac:dyDescent="0.2">
      <c r="A15477" s="3"/>
    </row>
    <row r="15478" spans="1:1" x14ac:dyDescent="0.2">
      <c r="A15478" s="3"/>
    </row>
    <row r="15479" spans="1:1" x14ac:dyDescent="0.2">
      <c r="A15479" s="3"/>
    </row>
    <row r="15480" spans="1:1" x14ac:dyDescent="0.2">
      <c r="A15480" s="3"/>
    </row>
    <row r="15481" spans="1:1" x14ac:dyDescent="0.2">
      <c r="A15481" s="3"/>
    </row>
    <row r="15482" spans="1:1" x14ac:dyDescent="0.2">
      <c r="A15482" s="3"/>
    </row>
    <row r="15483" spans="1:1" x14ac:dyDescent="0.2">
      <c r="A15483" s="3"/>
    </row>
    <row r="15484" spans="1:1" x14ac:dyDescent="0.2">
      <c r="A15484" s="3"/>
    </row>
    <row r="15485" spans="1:1" x14ac:dyDescent="0.2">
      <c r="A15485" s="3"/>
    </row>
    <row r="15486" spans="1:1" x14ac:dyDescent="0.2">
      <c r="A15486" s="3"/>
    </row>
    <row r="15487" spans="1:1" x14ac:dyDescent="0.2">
      <c r="A15487" s="3"/>
    </row>
    <row r="15488" spans="1:1" x14ac:dyDescent="0.2">
      <c r="A15488" s="3"/>
    </row>
    <row r="15489" spans="1:1" x14ac:dyDescent="0.2">
      <c r="A15489" s="3"/>
    </row>
    <row r="15490" spans="1:1" x14ac:dyDescent="0.2">
      <c r="A15490" s="3"/>
    </row>
    <row r="15491" spans="1:1" x14ac:dyDescent="0.2">
      <c r="A15491" s="3"/>
    </row>
    <row r="15492" spans="1:1" x14ac:dyDescent="0.2">
      <c r="A15492" s="3"/>
    </row>
    <row r="15493" spans="1:1" x14ac:dyDescent="0.2">
      <c r="A15493" s="3"/>
    </row>
    <row r="15494" spans="1:1" x14ac:dyDescent="0.2">
      <c r="A15494" s="3"/>
    </row>
    <row r="15495" spans="1:1" x14ac:dyDescent="0.2">
      <c r="A15495" s="3"/>
    </row>
    <row r="15496" spans="1:1" x14ac:dyDescent="0.2">
      <c r="A15496" s="3"/>
    </row>
    <row r="15497" spans="1:1" x14ac:dyDescent="0.2">
      <c r="A15497" s="3"/>
    </row>
    <row r="15498" spans="1:1" x14ac:dyDescent="0.2">
      <c r="A15498" s="3"/>
    </row>
    <row r="15499" spans="1:1" x14ac:dyDescent="0.2">
      <c r="A15499" s="3"/>
    </row>
    <row r="15500" spans="1:1" x14ac:dyDescent="0.2">
      <c r="A15500" s="3"/>
    </row>
    <row r="15501" spans="1:1" x14ac:dyDescent="0.2">
      <c r="A15501" s="3"/>
    </row>
    <row r="15502" spans="1:1" x14ac:dyDescent="0.2">
      <c r="A15502" s="3"/>
    </row>
    <row r="15503" spans="1:1" x14ac:dyDescent="0.2">
      <c r="A15503" s="3"/>
    </row>
    <row r="15504" spans="1:1" x14ac:dyDescent="0.2">
      <c r="A15504" s="3"/>
    </row>
    <row r="15505" spans="1:1" x14ac:dyDescent="0.2">
      <c r="A15505" s="3"/>
    </row>
    <row r="15506" spans="1:1" x14ac:dyDescent="0.2">
      <c r="A15506" s="3"/>
    </row>
    <row r="15507" spans="1:1" x14ac:dyDescent="0.2">
      <c r="A15507" s="3"/>
    </row>
    <row r="15508" spans="1:1" x14ac:dyDescent="0.2">
      <c r="A15508" s="3"/>
    </row>
    <row r="15509" spans="1:1" x14ac:dyDescent="0.2">
      <c r="A15509" s="3"/>
    </row>
    <row r="15510" spans="1:1" x14ac:dyDescent="0.2">
      <c r="A15510" s="3"/>
    </row>
    <row r="15511" spans="1:1" x14ac:dyDescent="0.2">
      <c r="A15511" s="3"/>
    </row>
    <row r="15512" spans="1:1" x14ac:dyDescent="0.2">
      <c r="A15512" s="3"/>
    </row>
    <row r="15513" spans="1:1" x14ac:dyDescent="0.2">
      <c r="A15513" s="3"/>
    </row>
    <row r="15514" spans="1:1" x14ac:dyDescent="0.2">
      <c r="A15514" s="3"/>
    </row>
    <row r="15515" spans="1:1" x14ac:dyDescent="0.2">
      <c r="A15515" s="3"/>
    </row>
    <row r="15516" spans="1:1" x14ac:dyDescent="0.2">
      <c r="A15516" s="3"/>
    </row>
    <row r="15517" spans="1:1" x14ac:dyDescent="0.2">
      <c r="A15517" s="3"/>
    </row>
    <row r="15518" spans="1:1" x14ac:dyDescent="0.2">
      <c r="A15518" s="3"/>
    </row>
    <row r="15519" spans="1:1" x14ac:dyDescent="0.2">
      <c r="A15519" s="3"/>
    </row>
    <row r="15520" spans="1:1" x14ac:dyDescent="0.2">
      <c r="A15520" s="3"/>
    </row>
    <row r="15521" spans="1:1" x14ac:dyDescent="0.2">
      <c r="A15521" s="3"/>
    </row>
    <row r="15522" spans="1:1" x14ac:dyDescent="0.2">
      <c r="A15522" s="3"/>
    </row>
    <row r="15523" spans="1:1" x14ac:dyDescent="0.2">
      <c r="A15523" s="3"/>
    </row>
    <row r="15524" spans="1:1" x14ac:dyDescent="0.2">
      <c r="A15524" s="3"/>
    </row>
    <row r="15525" spans="1:1" x14ac:dyDescent="0.2">
      <c r="A15525" s="3"/>
    </row>
    <row r="15526" spans="1:1" x14ac:dyDescent="0.2">
      <c r="A15526" s="3"/>
    </row>
    <row r="15527" spans="1:1" x14ac:dyDescent="0.2">
      <c r="A15527" s="3"/>
    </row>
    <row r="15528" spans="1:1" x14ac:dyDescent="0.2">
      <c r="A15528" s="3"/>
    </row>
    <row r="15529" spans="1:1" x14ac:dyDescent="0.2">
      <c r="A15529" s="3"/>
    </row>
    <row r="15530" spans="1:1" x14ac:dyDescent="0.2">
      <c r="A15530" s="3"/>
    </row>
    <row r="15531" spans="1:1" x14ac:dyDescent="0.2">
      <c r="A15531" s="3"/>
    </row>
    <row r="15532" spans="1:1" x14ac:dyDescent="0.2">
      <c r="A15532" s="3"/>
    </row>
    <row r="15533" spans="1:1" x14ac:dyDescent="0.2">
      <c r="A15533" s="3"/>
    </row>
    <row r="15534" spans="1:1" x14ac:dyDescent="0.2">
      <c r="A15534" s="3"/>
    </row>
    <row r="15535" spans="1:1" x14ac:dyDescent="0.2">
      <c r="A15535" s="3"/>
    </row>
    <row r="15536" spans="1:1" x14ac:dyDescent="0.2">
      <c r="A15536" s="3"/>
    </row>
    <row r="15537" spans="1:1" x14ac:dyDescent="0.2">
      <c r="A15537" s="3"/>
    </row>
    <row r="15538" spans="1:1" x14ac:dyDescent="0.2">
      <c r="A15538" s="3"/>
    </row>
    <row r="15539" spans="1:1" x14ac:dyDescent="0.2">
      <c r="A15539" s="3"/>
    </row>
    <row r="15540" spans="1:1" x14ac:dyDescent="0.2">
      <c r="A15540" s="3"/>
    </row>
    <row r="15541" spans="1:1" x14ac:dyDescent="0.2">
      <c r="A15541" s="3"/>
    </row>
    <row r="15542" spans="1:1" x14ac:dyDescent="0.2">
      <c r="A15542" s="3"/>
    </row>
    <row r="15543" spans="1:1" x14ac:dyDescent="0.2">
      <c r="A15543" s="3"/>
    </row>
    <row r="15544" spans="1:1" x14ac:dyDescent="0.2">
      <c r="A15544" s="3"/>
    </row>
    <row r="15545" spans="1:1" x14ac:dyDescent="0.2">
      <c r="A15545" s="3"/>
    </row>
    <row r="15546" spans="1:1" x14ac:dyDescent="0.2">
      <c r="A15546" s="3"/>
    </row>
    <row r="15547" spans="1:1" x14ac:dyDescent="0.2">
      <c r="A15547" s="3"/>
    </row>
    <row r="15548" spans="1:1" x14ac:dyDescent="0.2">
      <c r="A15548" s="3"/>
    </row>
    <row r="15549" spans="1:1" x14ac:dyDescent="0.2">
      <c r="A15549" s="3"/>
    </row>
    <row r="15550" spans="1:1" x14ac:dyDescent="0.2">
      <c r="A15550" s="3"/>
    </row>
    <row r="15551" spans="1:1" x14ac:dyDescent="0.2">
      <c r="A15551" s="3"/>
    </row>
    <row r="15552" spans="1:1" x14ac:dyDescent="0.2">
      <c r="A15552" s="3"/>
    </row>
    <row r="15553" spans="1:1" x14ac:dyDescent="0.2">
      <c r="A15553" s="3"/>
    </row>
    <row r="15554" spans="1:1" x14ac:dyDescent="0.2">
      <c r="A15554" s="3"/>
    </row>
    <row r="15555" spans="1:1" x14ac:dyDescent="0.2">
      <c r="A15555" s="3"/>
    </row>
    <row r="15556" spans="1:1" x14ac:dyDescent="0.2">
      <c r="A15556" s="3"/>
    </row>
    <row r="15557" spans="1:1" x14ac:dyDescent="0.2">
      <c r="A15557" s="3"/>
    </row>
    <row r="15558" spans="1:1" x14ac:dyDescent="0.2">
      <c r="A15558" s="3"/>
    </row>
    <row r="15559" spans="1:1" x14ac:dyDescent="0.2">
      <c r="A15559" s="3"/>
    </row>
    <row r="15560" spans="1:1" x14ac:dyDescent="0.2">
      <c r="A15560" s="3"/>
    </row>
    <row r="15561" spans="1:1" x14ac:dyDescent="0.2">
      <c r="A15561" s="3"/>
    </row>
    <row r="15562" spans="1:1" x14ac:dyDescent="0.2">
      <c r="A15562" s="3"/>
    </row>
    <row r="15563" spans="1:1" x14ac:dyDescent="0.2">
      <c r="A15563" s="3"/>
    </row>
    <row r="15564" spans="1:1" x14ac:dyDescent="0.2">
      <c r="A15564" s="3"/>
    </row>
    <row r="15565" spans="1:1" x14ac:dyDescent="0.2">
      <c r="A15565" s="3"/>
    </row>
    <row r="15566" spans="1:1" x14ac:dyDescent="0.2">
      <c r="A15566" s="3"/>
    </row>
    <row r="15567" spans="1:1" x14ac:dyDescent="0.2">
      <c r="A15567" s="3"/>
    </row>
    <row r="15568" spans="1:1" x14ac:dyDescent="0.2">
      <c r="A15568" s="3"/>
    </row>
    <row r="15569" spans="1:1" x14ac:dyDescent="0.2">
      <c r="A15569" s="3"/>
    </row>
    <row r="15570" spans="1:1" x14ac:dyDescent="0.2">
      <c r="A15570" s="3"/>
    </row>
    <row r="15571" spans="1:1" x14ac:dyDescent="0.2">
      <c r="A15571" s="3"/>
    </row>
    <row r="15572" spans="1:1" x14ac:dyDescent="0.2">
      <c r="A15572" s="3"/>
    </row>
    <row r="15573" spans="1:1" x14ac:dyDescent="0.2">
      <c r="A15573" s="3"/>
    </row>
    <row r="15574" spans="1:1" x14ac:dyDescent="0.2">
      <c r="A15574" s="3"/>
    </row>
    <row r="15575" spans="1:1" x14ac:dyDescent="0.2">
      <c r="A15575" s="3"/>
    </row>
    <row r="15576" spans="1:1" x14ac:dyDescent="0.2">
      <c r="A15576" s="3"/>
    </row>
    <row r="15577" spans="1:1" x14ac:dyDescent="0.2">
      <c r="A15577" s="3"/>
    </row>
    <row r="15578" spans="1:1" x14ac:dyDescent="0.2">
      <c r="A15578" s="3"/>
    </row>
    <row r="15579" spans="1:1" x14ac:dyDescent="0.2">
      <c r="A15579" s="3"/>
    </row>
    <row r="15580" spans="1:1" x14ac:dyDescent="0.2">
      <c r="A15580" s="3"/>
    </row>
    <row r="15581" spans="1:1" x14ac:dyDescent="0.2">
      <c r="A15581" s="3"/>
    </row>
    <row r="15582" spans="1:1" x14ac:dyDescent="0.2">
      <c r="A15582" s="3"/>
    </row>
    <row r="15583" spans="1:1" x14ac:dyDescent="0.2">
      <c r="A15583" s="3"/>
    </row>
    <row r="15584" spans="1:1" x14ac:dyDescent="0.2">
      <c r="A15584" s="3"/>
    </row>
    <row r="15585" spans="1:1" x14ac:dyDescent="0.2">
      <c r="A15585" s="3"/>
    </row>
    <row r="15586" spans="1:1" x14ac:dyDescent="0.2">
      <c r="A15586" s="3"/>
    </row>
    <row r="15587" spans="1:1" x14ac:dyDescent="0.2">
      <c r="A15587" s="3"/>
    </row>
    <row r="15588" spans="1:1" x14ac:dyDescent="0.2">
      <c r="A15588" s="3"/>
    </row>
    <row r="15589" spans="1:1" x14ac:dyDescent="0.2">
      <c r="A15589" s="3"/>
    </row>
    <row r="15590" spans="1:1" x14ac:dyDescent="0.2">
      <c r="A15590" s="3"/>
    </row>
    <row r="15591" spans="1:1" x14ac:dyDescent="0.2">
      <c r="A15591" s="3"/>
    </row>
    <row r="15592" spans="1:1" x14ac:dyDescent="0.2">
      <c r="A15592" s="3"/>
    </row>
    <row r="15593" spans="1:1" x14ac:dyDescent="0.2">
      <c r="A15593" s="3"/>
    </row>
    <row r="15594" spans="1:1" x14ac:dyDescent="0.2">
      <c r="A15594" s="3"/>
    </row>
    <row r="15595" spans="1:1" x14ac:dyDescent="0.2">
      <c r="A15595" s="3"/>
    </row>
    <row r="15596" spans="1:1" x14ac:dyDescent="0.2">
      <c r="A15596" s="3"/>
    </row>
    <row r="15597" spans="1:1" x14ac:dyDescent="0.2">
      <c r="A15597" s="3"/>
    </row>
    <row r="15598" spans="1:1" x14ac:dyDescent="0.2">
      <c r="A15598" s="3"/>
    </row>
    <row r="15599" spans="1:1" x14ac:dyDescent="0.2">
      <c r="A15599" s="3"/>
    </row>
    <row r="15600" spans="1:1" x14ac:dyDescent="0.2">
      <c r="A15600" s="3"/>
    </row>
    <row r="15601" spans="1:1" x14ac:dyDescent="0.2">
      <c r="A15601" s="3"/>
    </row>
    <row r="15602" spans="1:1" x14ac:dyDescent="0.2">
      <c r="A15602" s="3"/>
    </row>
    <row r="15603" spans="1:1" x14ac:dyDescent="0.2">
      <c r="A15603" s="3"/>
    </row>
    <row r="15604" spans="1:1" x14ac:dyDescent="0.2">
      <c r="A15604" s="3"/>
    </row>
    <row r="15605" spans="1:1" x14ac:dyDescent="0.2">
      <c r="A15605" s="3"/>
    </row>
    <row r="15606" spans="1:1" x14ac:dyDescent="0.2">
      <c r="A15606" s="3"/>
    </row>
    <row r="15607" spans="1:1" x14ac:dyDescent="0.2">
      <c r="A15607" s="3"/>
    </row>
    <row r="15608" spans="1:1" x14ac:dyDescent="0.2">
      <c r="A15608" s="3"/>
    </row>
    <row r="15609" spans="1:1" x14ac:dyDescent="0.2">
      <c r="A15609" s="3"/>
    </row>
    <row r="15610" spans="1:1" x14ac:dyDescent="0.2">
      <c r="A15610" s="3"/>
    </row>
    <row r="15611" spans="1:1" x14ac:dyDescent="0.2">
      <c r="A15611" s="3"/>
    </row>
    <row r="15612" spans="1:1" x14ac:dyDescent="0.2">
      <c r="A15612" s="3"/>
    </row>
    <row r="15613" spans="1:1" x14ac:dyDescent="0.2">
      <c r="A15613" s="3"/>
    </row>
    <row r="15614" spans="1:1" x14ac:dyDescent="0.2">
      <c r="A15614" s="3"/>
    </row>
    <row r="15615" spans="1:1" x14ac:dyDescent="0.2">
      <c r="A15615" s="3"/>
    </row>
    <row r="15616" spans="1:1" x14ac:dyDescent="0.2">
      <c r="A15616" s="3"/>
    </row>
    <row r="15617" spans="1:1" x14ac:dyDescent="0.2">
      <c r="A15617" s="3"/>
    </row>
    <row r="15618" spans="1:1" x14ac:dyDescent="0.2">
      <c r="A15618" s="3"/>
    </row>
    <row r="15619" spans="1:1" x14ac:dyDescent="0.2">
      <c r="A15619" s="3"/>
    </row>
    <row r="15620" spans="1:1" x14ac:dyDescent="0.2">
      <c r="A15620" s="3"/>
    </row>
    <row r="15621" spans="1:1" x14ac:dyDescent="0.2">
      <c r="A15621" s="3"/>
    </row>
    <row r="15622" spans="1:1" x14ac:dyDescent="0.2">
      <c r="A15622" s="3"/>
    </row>
    <row r="15623" spans="1:1" x14ac:dyDescent="0.2">
      <c r="A15623" s="3"/>
    </row>
    <row r="15624" spans="1:1" x14ac:dyDescent="0.2">
      <c r="A15624" s="3"/>
    </row>
    <row r="15625" spans="1:1" x14ac:dyDescent="0.2">
      <c r="A15625" s="3"/>
    </row>
    <row r="15626" spans="1:1" x14ac:dyDescent="0.2">
      <c r="A15626" s="3"/>
    </row>
    <row r="15627" spans="1:1" x14ac:dyDescent="0.2">
      <c r="A15627" s="3"/>
    </row>
    <row r="15628" spans="1:1" x14ac:dyDescent="0.2">
      <c r="A15628" s="3"/>
    </row>
    <row r="15629" spans="1:1" x14ac:dyDescent="0.2">
      <c r="A15629" s="3"/>
    </row>
    <row r="15630" spans="1:1" x14ac:dyDescent="0.2">
      <c r="A15630" s="3"/>
    </row>
    <row r="15631" spans="1:1" x14ac:dyDescent="0.2">
      <c r="A15631" s="3"/>
    </row>
    <row r="15632" spans="1:1" x14ac:dyDescent="0.2">
      <c r="A15632" s="3"/>
    </row>
    <row r="15633" spans="1:1" x14ac:dyDescent="0.2">
      <c r="A15633" s="3"/>
    </row>
    <row r="15634" spans="1:1" x14ac:dyDescent="0.2">
      <c r="A15634" s="3"/>
    </row>
    <row r="15635" spans="1:1" x14ac:dyDescent="0.2">
      <c r="A15635" s="3"/>
    </row>
    <row r="15636" spans="1:1" x14ac:dyDescent="0.2">
      <c r="A15636" s="3"/>
    </row>
    <row r="15637" spans="1:1" x14ac:dyDescent="0.2">
      <c r="A15637" s="3"/>
    </row>
    <row r="15638" spans="1:1" x14ac:dyDescent="0.2">
      <c r="A15638" s="3"/>
    </row>
    <row r="15639" spans="1:1" x14ac:dyDescent="0.2">
      <c r="A15639" s="3"/>
    </row>
    <row r="15640" spans="1:1" x14ac:dyDescent="0.2">
      <c r="A15640" s="3"/>
    </row>
    <row r="15641" spans="1:1" x14ac:dyDescent="0.2">
      <c r="A15641" s="3"/>
    </row>
    <row r="15642" spans="1:1" x14ac:dyDescent="0.2">
      <c r="A15642" s="3"/>
    </row>
    <row r="15643" spans="1:1" x14ac:dyDescent="0.2">
      <c r="A15643" s="3"/>
    </row>
    <row r="15644" spans="1:1" x14ac:dyDescent="0.2">
      <c r="A15644" s="3"/>
    </row>
    <row r="15645" spans="1:1" x14ac:dyDescent="0.2">
      <c r="A15645" s="3"/>
    </row>
    <row r="15646" spans="1:1" x14ac:dyDescent="0.2">
      <c r="A15646" s="3"/>
    </row>
    <row r="15647" spans="1:1" x14ac:dyDescent="0.2">
      <c r="A15647" s="3"/>
    </row>
    <row r="15648" spans="1:1" x14ac:dyDescent="0.2">
      <c r="A15648" s="3"/>
    </row>
    <row r="15649" spans="1:1" x14ac:dyDescent="0.2">
      <c r="A15649" s="3"/>
    </row>
    <row r="15650" spans="1:1" x14ac:dyDescent="0.2">
      <c r="A15650" s="3"/>
    </row>
    <row r="15651" spans="1:1" x14ac:dyDescent="0.2">
      <c r="A15651" s="3"/>
    </row>
    <row r="15652" spans="1:1" x14ac:dyDescent="0.2">
      <c r="A15652" s="3"/>
    </row>
    <row r="15653" spans="1:1" x14ac:dyDescent="0.2">
      <c r="A15653" s="3"/>
    </row>
    <row r="15654" spans="1:1" x14ac:dyDescent="0.2">
      <c r="A15654" s="3"/>
    </row>
    <row r="15655" spans="1:1" x14ac:dyDescent="0.2">
      <c r="A15655" s="3"/>
    </row>
    <row r="15656" spans="1:1" x14ac:dyDescent="0.2">
      <c r="A15656" s="3"/>
    </row>
    <row r="15657" spans="1:1" x14ac:dyDescent="0.2">
      <c r="A15657" s="3"/>
    </row>
    <row r="15658" spans="1:1" x14ac:dyDescent="0.2">
      <c r="A15658" s="3"/>
    </row>
    <row r="15659" spans="1:1" x14ac:dyDescent="0.2">
      <c r="A15659" s="3"/>
    </row>
    <row r="15660" spans="1:1" x14ac:dyDescent="0.2">
      <c r="A15660" s="3"/>
    </row>
    <row r="15661" spans="1:1" x14ac:dyDescent="0.2">
      <c r="A15661" s="3"/>
    </row>
    <row r="15662" spans="1:1" x14ac:dyDescent="0.2">
      <c r="A15662" s="3"/>
    </row>
    <row r="15663" spans="1:1" x14ac:dyDescent="0.2">
      <c r="A15663" s="3"/>
    </row>
    <row r="15664" spans="1:1" x14ac:dyDescent="0.2">
      <c r="A15664" s="3"/>
    </row>
    <row r="15665" spans="1:1" x14ac:dyDescent="0.2">
      <c r="A15665" s="3"/>
    </row>
    <row r="15666" spans="1:1" x14ac:dyDescent="0.2">
      <c r="A15666" s="3"/>
    </row>
    <row r="15667" spans="1:1" x14ac:dyDescent="0.2">
      <c r="A15667" s="3"/>
    </row>
    <row r="15668" spans="1:1" x14ac:dyDescent="0.2">
      <c r="A15668" s="3"/>
    </row>
    <row r="15669" spans="1:1" x14ac:dyDescent="0.2">
      <c r="A15669" s="3"/>
    </row>
    <row r="15670" spans="1:1" x14ac:dyDescent="0.2">
      <c r="A15670" s="3"/>
    </row>
    <row r="15671" spans="1:1" x14ac:dyDescent="0.2">
      <c r="A15671" s="3"/>
    </row>
    <row r="15672" spans="1:1" x14ac:dyDescent="0.2">
      <c r="A15672" s="3"/>
    </row>
    <row r="15673" spans="1:1" x14ac:dyDescent="0.2">
      <c r="A15673" s="3"/>
    </row>
    <row r="15674" spans="1:1" x14ac:dyDescent="0.2">
      <c r="A15674" s="3"/>
    </row>
    <row r="15675" spans="1:1" x14ac:dyDescent="0.2">
      <c r="A15675" s="3"/>
    </row>
    <row r="15676" spans="1:1" x14ac:dyDescent="0.2">
      <c r="A15676" s="3"/>
    </row>
    <row r="15677" spans="1:1" x14ac:dyDescent="0.2">
      <c r="A15677" s="3"/>
    </row>
    <row r="15678" spans="1:1" x14ac:dyDescent="0.2">
      <c r="A15678" s="3"/>
    </row>
    <row r="15679" spans="1:1" x14ac:dyDescent="0.2">
      <c r="A15679" s="3"/>
    </row>
    <row r="15680" spans="1:1" x14ac:dyDescent="0.2">
      <c r="A15680" s="3"/>
    </row>
    <row r="15681" spans="1:1" x14ac:dyDescent="0.2">
      <c r="A15681" s="3"/>
    </row>
    <row r="15682" spans="1:1" x14ac:dyDescent="0.2">
      <c r="A15682" s="3"/>
    </row>
    <row r="15683" spans="1:1" x14ac:dyDescent="0.2">
      <c r="A15683" s="3"/>
    </row>
    <row r="15684" spans="1:1" x14ac:dyDescent="0.2">
      <c r="A15684" s="3"/>
    </row>
    <row r="15685" spans="1:1" x14ac:dyDescent="0.2">
      <c r="A15685" s="3"/>
    </row>
    <row r="15686" spans="1:1" x14ac:dyDescent="0.2">
      <c r="A15686" s="3"/>
    </row>
    <row r="15687" spans="1:1" x14ac:dyDescent="0.2">
      <c r="A15687" s="3"/>
    </row>
    <row r="15688" spans="1:1" x14ac:dyDescent="0.2">
      <c r="A15688" s="3"/>
    </row>
    <row r="15689" spans="1:1" x14ac:dyDescent="0.2">
      <c r="A15689" s="3"/>
    </row>
    <row r="15690" spans="1:1" x14ac:dyDescent="0.2">
      <c r="A15690" s="3"/>
    </row>
    <row r="15691" spans="1:1" x14ac:dyDescent="0.2">
      <c r="A15691" s="3"/>
    </row>
    <row r="15692" spans="1:1" x14ac:dyDescent="0.2">
      <c r="A15692" s="3"/>
    </row>
    <row r="15693" spans="1:1" x14ac:dyDescent="0.2">
      <c r="A15693" s="3"/>
    </row>
    <row r="15694" spans="1:1" x14ac:dyDescent="0.2">
      <c r="A15694" s="3"/>
    </row>
    <row r="15695" spans="1:1" x14ac:dyDescent="0.2">
      <c r="A15695" s="3"/>
    </row>
    <row r="15696" spans="1:1" x14ac:dyDescent="0.2">
      <c r="A15696" s="3"/>
    </row>
    <row r="15697" spans="1:1" x14ac:dyDescent="0.2">
      <c r="A15697" s="3"/>
    </row>
    <row r="15698" spans="1:1" x14ac:dyDescent="0.2">
      <c r="A15698" s="3"/>
    </row>
    <row r="15699" spans="1:1" x14ac:dyDescent="0.2">
      <c r="A15699" s="3"/>
    </row>
    <row r="15700" spans="1:1" x14ac:dyDescent="0.2">
      <c r="A15700" s="3"/>
    </row>
    <row r="15701" spans="1:1" x14ac:dyDescent="0.2">
      <c r="A15701" s="3"/>
    </row>
    <row r="15702" spans="1:1" x14ac:dyDescent="0.2">
      <c r="A15702" s="3"/>
    </row>
    <row r="15703" spans="1:1" x14ac:dyDescent="0.2">
      <c r="A15703" s="3"/>
    </row>
    <row r="15704" spans="1:1" x14ac:dyDescent="0.2">
      <c r="A15704" s="3"/>
    </row>
    <row r="15705" spans="1:1" x14ac:dyDescent="0.2">
      <c r="A15705" s="3"/>
    </row>
    <row r="15706" spans="1:1" x14ac:dyDescent="0.2">
      <c r="A15706" s="3"/>
    </row>
    <row r="15707" spans="1:1" x14ac:dyDescent="0.2">
      <c r="A15707" s="3"/>
    </row>
    <row r="15708" spans="1:1" x14ac:dyDescent="0.2">
      <c r="A15708" s="3"/>
    </row>
    <row r="15709" spans="1:1" x14ac:dyDescent="0.2">
      <c r="A15709" s="3"/>
    </row>
    <row r="15710" spans="1:1" x14ac:dyDescent="0.2">
      <c r="A15710" s="3"/>
    </row>
    <row r="15711" spans="1:1" x14ac:dyDescent="0.2">
      <c r="A15711" s="3"/>
    </row>
    <row r="15712" spans="1:1" x14ac:dyDescent="0.2">
      <c r="A15712" s="3"/>
    </row>
    <row r="15713" spans="1:1" x14ac:dyDescent="0.2">
      <c r="A15713" s="3"/>
    </row>
    <row r="15714" spans="1:1" x14ac:dyDescent="0.2">
      <c r="A15714" s="3"/>
    </row>
    <row r="15715" spans="1:1" x14ac:dyDescent="0.2">
      <c r="A15715" s="3"/>
    </row>
    <row r="15716" spans="1:1" x14ac:dyDescent="0.2">
      <c r="A15716" s="3"/>
    </row>
    <row r="15717" spans="1:1" x14ac:dyDescent="0.2">
      <c r="A15717" s="3"/>
    </row>
    <row r="15718" spans="1:1" x14ac:dyDescent="0.2">
      <c r="A15718" s="3"/>
    </row>
    <row r="15719" spans="1:1" x14ac:dyDescent="0.2">
      <c r="A15719" s="3"/>
    </row>
    <row r="15720" spans="1:1" x14ac:dyDescent="0.2">
      <c r="A15720" s="3"/>
    </row>
    <row r="15721" spans="1:1" x14ac:dyDescent="0.2">
      <c r="A15721" s="3"/>
    </row>
    <row r="15722" spans="1:1" x14ac:dyDescent="0.2">
      <c r="A15722" s="3"/>
    </row>
    <row r="15723" spans="1:1" x14ac:dyDescent="0.2">
      <c r="A15723" s="3"/>
    </row>
    <row r="15724" spans="1:1" x14ac:dyDescent="0.2">
      <c r="A15724" s="3"/>
    </row>
    <row r="15725" spans="1:1" x14ac:dyDescent="0.2">
      <c r="A15725" s="3"/>
    </row>
    <row r="15726" spans="1:1" x14ac:dyDescent="0.2">
      <c r="A15726" s="3"/>
    </row>
    <row r="15727" spans="1:1" x14ac:dyDescent="0.2">
      <c r="A15727" s="3"/>
    </row>
    <row r="15728" spans="1:1" x14ac:dyDescent="0.2">
      <c r="A15728" s="3"/>
    </row>
    <row r="15729" spans="1:1" x14ac:dyDescent="0.2">
      <c r="A15729" s="3"/>
    </row>
    <row r="15730" spans="1:1" x14ac:dyDescent="0.2">
      <c r="A15730" s="3"/>
    </row>
    <row r="15731" spans="1:1" x14ac:dyDescent="0.2">
      <c r="A15731" s="3"/>
    </row>
    <row r="15732" spans="1:1" x14ac:dyDescent="0.2">
      <c r="A15732" s="3"/>
    </row>
    <row r="15733" spans="1:1" x14ac:dyDescent="0.2">
      <c r="A15733" s="3"/>
    </row>
    <row r="15734" spans="1:1" x14ac:dyDescent="0.2">
      <c r="A15734" s="3"/>
    </row>
    <row r="15735" spans="1:1" x14ac:dyDescent="0.2">
      <c r="A15735" s="3"/>
    </row>
    <row r="15736" spans="1:1" x14ac:dyDescent="0.2">
      <c r="A15736" s="3"/>
    </row>
    <row r="15737" spans="1:1" x14ac:dyDescent="0.2">
      <c r="A15737" s="3"/>
    </row>
    <row r="15738" spans="1:1" x14ac:dyDescent="0.2">
      <c r="A15738" s="3"/>
    </row>
    <row r="15739" spans="1:1" x14ac:dyDescent="0.2">
      <c r="A15739" s="3"/>
    </row>
    <row r="15740" spans="1:1" x14ac:dyDescent="0.2">
      <c r="A15740" s="3"/>
    </row>
    <row r="15741" spans="1:1" x14ac:dyDescent="0.2">
      <c r="A15741" s="3"/>
    </row>
    <row r="15742" spans="1:1" x14ac:dyDescent="0.2">
      <c r="A15742" s="3"/>
    </row>
    <row r="15743" spans="1:1" x14ac:dyDescent="0.2">
      <c r="A15743" s="3"/>
    </row>
    <row r="15744" spans="1:1" x14ac:dyDescent="0.2">
      <c r="A15744" s="3"/>
    </row>
    <row r="15745" spans="1:1" x14ac:dyDescent="0.2">
      <c r="A15745" s="3"/>
    </row>
    <row r="15746" spans="1:1" x14ac:dyDescent="0.2">
      <c r="A15746" s="3"/>
    </row>
    <row r="15747" spans="1:1" x14ac:dyDescent="0.2">
      <c r="A15747" s="3"/>
    </row>
    <row r="15748" spans="1:1" x14ac:dyDescent="0.2">
      <c r="A15748" s="3"/>
    </row>
    <row r="15749" spans="1:1" x14ac:dyDescent="0.2">
      <c r="A15749" s="3"/>
    </row>
    <row r="15750" spans="1:1" x14ac:dyDescent="0.2">
      <c r="A15750" s="3"/>
    </row>
    <row r="15751" spans="1:1" x14ac:dyDescent="0.2">
      <c r="A15751" s="3"/>
    </row>
    <row r="15752" spans="1:1" x14ac:dyDescent="0.2">
      <c r="A15752" s="3"/>
    </row>
    <row r="15753" spans="1:1" x14ac:dyDescent="0.2">
      <c r="A15753" s="3"/>
    </row>
    <row r="15754" spans="1:1" x14ac:dyDescent="0.2">
      <c r="A15754" s="3"/>
    </row>
    <row r="15755" spans="1:1" x14ac:dyDescent="0.2">
      <c r="A15755" s="3"/>
    </row>
    <row r="15756" spans="1:1" x14ac:dyDescent="0.2">
      <c r="A15756" s="3"/>
    </row>
    <row r="15757" spans="1:1" x14ac:dyDescent="0.2">
      <c r="A15757" s="3"/>
    </row>
    <row r="15758" spans="1:1" x14ac:dyDescent="0.2">
      <c r="A15758" s="3"/>
    </row>
    <row r="15759" spans="1:1" x14ac:dyDescent="0.2">
      <c r="A15759" s="3"/>
    </row>
    <row r="15760" spans="1:1" x14ac:dyDescent="0.2">
      <c r="A15760" s="3"/>
    </row>
    <row r="15761" spans="1:1" x14ac:dyDescent="0.2">
      <c r="A15761" s="3"/>
    </row>
    <row r="15762" spans="1:1" x14ac:dyDescent="0.2">
      <c r="A15762" s="3"/>
    </row>
    <row r="15763" spans="1:1" x14ac:dyDescent="0.2">
      <c r="A15763" s="3"/>
    </row>
    <row r="15764" spans="1:1" x14ac:dyDescent="0.2">
      <c r="A15764" s="3"/>
    </row>
    <row r="15765" spans="1:1" x14ac:dyDescent="0.2">
      <c r="A15765" s="3"/>
    </row>
    <row r="15766" spans="1:1" x14ac:dyDescent="0.2">
      <c r="A15766" s="3"/>
    </row>
    <row r="15767" spans="1:1" x14ac:dyDescent="0.2">
      <c r="A15767" s="3"/>
    </row>
    <row r="15768" spans="1:1" x14ac:dyDescent="0.2">
      <c r="A15768" s="3"/>
    </row>
    <row r="15769" spans="1:1" x14ac:dyDescent="0.2">
      <c r="A15769" s="3"/>
    </row>
    <row r="15770" spans="1:1" x14ac:dyDescent="0.2">
      <c r="A15770" s="3"/>
    </row>
    <row r="15771" spans="1:1" x14ac:dyDescent="0.2">
      <c r="A15771" s="3"/>
    </row>
    <row r="15772" spans="1:1" x14ac:dyDescent="0.2">
      <c r="A15772" s="3"/>
    </row>
    <row r="15773" spans="1:1" x14ac:dyDescent="0.2">
      <c r="A15773" s="3"/>
    </row>
    <row r="15774" spans="1:1" x14ac:dyDescent="0.2">
      <c r="A15774" s="3"/>
    </row>
    <row r="15775" spans="1:1" x14ac:dyDescent="0.2">
      <c r="A15775" s="3"/>
    </row>
    <row r="15776" spans="1:1" x14ac:dyDescent="0.2">
      <c r="A15776" s="3"/>
    </row>
    <row r="15777" spans="1:1" x14ac:dyDescent="0.2">
      <c r="A15777" s="3"/>
    </row>
    <row r="15778" spans="1:1" x14ac:dyDescent="0.2">
      <c r="A15778" s="3"/>
    </row>
    <row r="15779" spans="1:1" x14ac:dyDescent="0.2">
      <c r="A15779" s="3"/>
    </row>
    <row r="15780" spans="1:1" x14ac:dyDescent="0.2">
      <c r="A15780" s="3"/>
    </row>
    <row r="15781" spans="1:1" x14ac:dyDescent="0.2">
      <c r="A15781" s="3"/>
    </row>
    <row r="15782" spans="1:1" x14ac:dyDescent="0.2">
      <c r="A15782" s="3"/>
    </row>
    <row r="15783" spans="1:1" x14ac:dyDescent="0.2">
      <c r="A15783" s="3"/>
    </row>
    <row r="15784" spans="1:1" x14ac:dyDescent="0.2">
      <c r="A15784" s="3"/>
    </row>
    <row r="15785" spans="1:1" x14ac:dyDescent="0.2">
      <c r="A15785" s="3"/>
    </row>
    <row r="15786" spans="1:1" x14ac:dyDescent="0.2">
      <c r="A15786" s="3"/>
    </row>
    <row r="15787" spans="1:1" x14ac:dyDescent="0.2">
      <c r="A15787" s="3"/>
    </row>
    <row r="15788" spans="1:1" x14ac:dyDescent="0.2">
      <c r="A15788" s="3"/>
    </row>
    <row r="15789" spans="1:1" x14ac:dyDescent="0.2">
      <c r="A15789" s="3"/>
    </row>
    <row r="15790" spans="1:1" x14ac:dyDescent="0.2">
      <c r="A15790" s="3"/>
    </row>
    <row r="15791" spans="1:1" x14ac:dyDescent="0.2">
      <c r="A15791" s="3"/>
    </row>
    <row r="15792" spans="1:1" x14ac:dyDescent="0.2">
      <c r="A15792" s="3"/>
    </row>
    <row r="15793" spans="1:1" x14ac:dyDescent="0.2">
      <c r="A15793" s="3"/>
    </row>
    <row r="15794" spans="1:1" x14ac:dyDescent="0.2">
      <c r="A15794" s="3"/>
    </row>
    <row r="15795" spans="1:1" x14ac:dyDescent="0.2">
      <c r="A15795" s="3"/>
    </row>
    <row r="15796" spans="1:1" x14ac:dyDescent="0.2">
      <c r="A15796" s="3"/>
    </row>
    <row r="15797" spans="1:1" x14ac:dyDescent="0.2">
      <c r="A15797" s="3"/>
    </row>
    <row r="15798" spans="1:1" x14ac:dyDescent="0.2">
      <c r="A15798" s="3"/>
    </row>
    <row r="15799" spans="1:1" x14ac:dyDescent="0.2">
      <c r="A15799" s="3"/>
    </row>
    <row r="15800" spans="1:1" x14ac:dyDescent="0.2">
      <c r="A15800" s="3"/>
    </row>
    <row r="15801" spans="1:1" x14ac:dyDescent="0.2">
      <c r="A15801" s="3"/>
    </row>
    <row r="15802" spans="1:1" x14ac:dyDescent="0.2">
      <c r="A15802" s="3"/>
    </row>
    <row r="15803" spans="1:1" x14ac:dyDescent="0.2">
      <c r="A15803" s="3"/>
    </row>
    <row r="15804" spans="1:1" x14ac:dyDescent="0.2">
      <c r="A15804" s="3"/>
    </row>
    <row r="15805" spans="1:1" x14ac:dyDescent="0.2">
      <c r="A15805" s="3"/>
    </row>
    <row r="15806" spans="1:1" x14ac:dyDescent="0.2">
      <c r="A15806" s="3"/>
    </row>
    <row r="15807" spans="1:1" x14ac:dyDescent="0.2">
      <c r="A15807" s="3"/>
    </row>
    <row r="15808" spans="1:1" x14ac:dyDescent="0.2">
      <c r="A15808" s="3"/>
    </row>
    <row r="15809" spans="1:1" x14ac:dyDescent="0.2">
      <c r="A15809" s="3"/>
    </row>
    <row r="15810" spans="1:1" x14ac:dyDescent="0.2">
      <c r="A15810" s="3"/>
    </row>
    <row r="15811" spans="1:1" x14ac:dyDescent="0.2">
      <c r="A15811" s="3"/>
    </row>
    <row r="15812" spans="1:1" x14ac:dyDescent="0.2">
      <c r="A15812" s="3"/>
    </row>
    <row r="15813" spans="1:1" x14ac:dyDescent="0.2">
      <c r="A15813" s="3"/>
    </row>
    <row r="15814" spans="1:1" x14ac:dyDescent="0.2">
      <c r="A15814" s="3"/>
    </row>
    <row r="15815" spans="1:1" x14ac:dyDescent="0.2">
      <c r="A15815" s="3"/>
    </row>
    <row r="15816" spans="1:1" x14ac:dyDescent="0.2">
      <c r="A15816" s="3"/>
    </row>
    <row r="15817" spans="1:1" x14ac:dyDescent="0.2">
      <c r="A15817" s="3"/>
    </row>
    <row r="15818" spans="1:1" x14ac:dyDescent="0.2">
      <c r="A15818" s="3"/>
    </row>
    <row r="15819" spans="1:1" x14ac:dyDescent="0.2">
      <c r="A15819" s="3"/>
    </row>
    <row r="15820" spans="1:1" x14ac:dyDescent="0.2">
      <c r="A15820" s="3"/>
    </row>
    <row r="15821" spans="1:1" x14ac:dyDescent="0.2">
      <c r="A15821" s="3"/>
    </row>
    <row r="15822" spans="1:1" x14ac:dyDescent="0.2">
      <c r="A15822" s="3"/>
    </row>
    <row r="15823" spans="1:1" x14ac:dyDescent="0.2">
      <c r="A15823" s="3"/>
    </row>
    <row r="15824" spans="1:1" x14ac:dyDescent="0.2">
      <c r="A15824" s="3"/>
    </row>
    <row r="15825" spans="1:1" x14ac:dyDescent="0.2">
      <c r="A15825" s="3"/>
    </row>
    <row r="15826" spans="1:1" x14ac:dyDescent="0.2">
      <c r="A15826" s="3"/>
    </row>
    <row r="15827" spans="1:1" x14ac:dyDescent="0.2">
      <c r="A15827" s="3"/>
    </row>
    <row r="15828" spans="1:1" x14ac:dyDescent="0.2">
      <c r="A15828" s="3"/>
    </row>
    <row r="15829" spans="1:1" x14ac:dyDescent="0.2">
      <c r="A15829" s="3"/>
    </row>
    <row r="15830" spans="1:1" x14ac:dyDescent="0.2">
      <c r="A15830" s="3"/>
    </row>
    <row r="15831" spans="1:1" x14ac:dyDescent="0.2">
      <c r="A15831" s="3"/>
    </row>
    <row r="15832" spans="1:1" x14ac:dyDescent="0.2">
      <c r="A15832" s="3"/>
    </row>
    <row r="15833" spans="1:1" x14ac:dyDescent="0.2">
      <c r="A15833" s="3"/>
    </row>
    <row r="15834" spans="1:1" x14ac:dyDescent="0.2">
      <c r="A15834" s="3"/>
    </row>
    <row r="15835" spans="1:1" x14ac:dyDescent="0.2">
      <c r="A15835" s="3"/>
    </row>
    <row r="15836" spans="1:1" x14ac:dyDescent="0.2">
      <c r="A15836" s="3"/>
    </row>
    <row r="15837" spans="1:1" x14ac:dyDescent="0.2">
      <c r="A15837" s="3"/>
    </row>
    <row r="15838" spans="1:1" x14ac:dyDescent="0.2">
      <c r="A15838" s="3"/>
    </row>
    <row r="15839" spans="1:1" x14ac:dyDescent="0.2">
      <c r="A15839" s="3"/>
    </row>
    <row r="15840" spans="1:1" x14ac:dyDescent="0.2">
      <c r="A15840" s="3"/>
    </row>
    <row r="15841" spans="1:1" x14ac:dyDescent="0.2">
      <c r="A15841" s="3"/>
    </row>
    <row r="15842" spans="1:1" x14ac:dyDescent="0.2">
      <c r="A15842" s="3"/>
    </row>
    <row r="15843" spans="1:1" x14ac:dyDescent="0.2">
      <c r="A15843" s="3"/>
    </row>
    <row r="15844" spans="1:1" x14ac:dyDescent="0.2">
      <c r="A15844" s="3"/>
    </row>
    <row r="15845" spans="1:1" x14ac:dyDescent="0.2">
      <c r="A15845" s="3"/>
    </row>
    <row r="15846" spans="1:1" x14ac:dyDescent="0.2">
      <c r="A15846" s="3"/>
    </row>
    <row r="15847" spans="1:1" x14ac:dyDescent="0.2">
      <c r="A15847" s="3"/>
    </row>
    <row r="15848" spans="1:1" x14ac:dyDescent="0.2">
      <c r="A15848" s="3"/>
    </row>
    <row r="15849" spans="1:1" x14ac:dyDescent="0.2">
      <c r="A15849" s="3"/>
    </row>
    <row r="15850" spans="1:1" x14ac:dyDescent="0.2">
      <c r="A15850" s="3"/>
    </row>
    <row r="15851" spans="1:1" x14ac:dyDescent="0.2">
      <c r="A15851" s="3"/>
    </row>
    <row r="15852" spans="1:1" x14ac:dyDescent="0.2">
      <c r="A15852" s="3"/>
    </row>
    <row r="15853" spans="1:1" x14ac:dyDescent="0.2">
      <c r="A15853" s="3"/>
    </row>
    <row r="15854" spans="1:1" x14ac:dyDescent="0.2">
      <c r="A15854" s="3"/>
    </row>
    <row r="15855" spans="1:1" x14ac:dyDescent="0.2">
      <c r="A15855" s="3"/>
    </row>
    <row r="15856" spans="1:1" x14ac:dyDescent="0.2">
      <c r="A15856" s="3"/>
    </row>
    <row r="15857" spans="1:1" x14ac:dyDescent="0.2">
      <c r="A15857" s="3"/>
    </row>
    <row r="15858" spans="1:1" x14ac:dyDescent="0.2">
      <c r="A15858" s="3"/>
    </row>
    <row r="15859" spans="1:1" x14ac:dyDescent="0.2">
      <c r="A15859" s="3"/>
    </row>
    <row r="15860" spans="1:1" x14ac:dyDescent="0.2">
      <c r="A15860" s="3"/>
    </row>
    <row r="15861" spans="1:1" x14ac:dyDescent="0.2">
      <c r="A15861" s="3"/>
    </row>
    <row r="15862" spans="1:1" x14ac:dyDescent="0.2">
      <c r="A15862" s="3"/>
    </row>
    <row r="15863" spans="1:1" x14ac:dyDescent="0.2">
      <c r="A15863" s="3"/>
    </row>
    <row r="15864" spans="1:1" x14ac:dyDescent="0.2">
      <c r="A15864" s="3"/>
    </row>
    <row r="15865" spans="1:1" x14ac:dyDescent="0.2">
      <c r="A15865" s="3"/>
    </row>
    <row r="15866" spans="1:1" x14ac:dyDescent="0.2">
      <c r="A15866" s="3"/>
    </row>
    <row r="15867" spans="1:1" x14ac:dyDescent="0.2">
      <c r="A15867" s="3"/>
    </row>
    <row r="15868" spans="1:1" x14ac:dyDescent="0.2">
      <c r="A15868" s="3"/>
    </row>
    <row r="15869" spans="1:1" x14ac:dyDescent="0.2">
      <c r="A15869" s="3"/>
    </row>
    <row r="15870" spans="1:1" x14ac:dyDescent="0.2">
      <c r="A15870" s="3"/>
    </row>
    <row r="15871" spans="1:1" x14ac:dyDescent="0.2">
      <c r="A15871" s="3"/>
    </row>
    <row r="15872" spans="1:1" x14ac:dyDescent="0.2">
      <c r="A15872" s="3"/>
    </row>
    <row r="15873" spans="1:1" x14ac:dyDescent="0.2">
      <c r="A15873" s="3"/>
    </row>
    <row r="15874" spans="1:1" x14ac:dyDescent="0.2">
      <c r="A15874" s="3"/>
    </row>
    <row r="15875" spans="1:1" x14ac:dyDescent="0.2">
      <c r="A15875" s="3"/>
    </row>
    <row r="15876" spans="1:1" x14ac:dyDescent="0.2">
      <c r="A15876" s="3"/>
    </row>
    <row r="15877" spans="1:1" x14ac:dyDescent="0.2">
      <c r="A15877" s="3"/>
    </row>
    <row r="15878" spans="1:1" x14ac:dyDescent="0.2">
      <c r="A15878" s="3"/>
    </row>
    <row r="15879" spans="1:1" x14ac:dyDescent="0.2">
      <c r="A15879" s="3"/>
    </row>
    <row r="15880" spans="1:1" x14ac:dyDescent="0.2">
      <c r="A15880" s="3"/>
    </row>
    <row r="15881" spans="1:1" x14ac:dyDescent="0.2">
      <c r="A15881" s="3"/>
    </row>
    <row r="15882" spans="1:1" x14ac:dyDescent="0.2">
      <c r="A15882" s="3"/>
    </row>
    <row r="15883" spans="1:1" x14ac:dyDescent="0.2">
      <c r="A15883" s="3"/>
    </row>
    <row r="15884" spans="1:1" x14ac:dyDescent="0.2">
      <c r="A15884" s="3"/>
    </row>
    <row r="15885" spans="1:1" x14ac:dyDescent="0.2">
      <c r="A15885" s="3"/>
    </row>
    <row r="15886" spans="1:1" x14ac:dyDescent="0.2">
      <c r="A15886" s="3"/>
    </row>
    <row r="15887" spans="1:1" x14ac:dyDescent="0.2">
      <c r="A15887" s="3"/>
    </row>
    <row r="15888" spans="1:1" x14ac:dyDescent="0.2">
      <c r="A15888" s="3"/>
    </row>
    <row r="15889" spans="1:1" x14ac:dyDescent="0.2">
      <c r="A15889" s="3"/>
    </row>
    <row r="15890" spans="1:1" x14ac:dyDescent="0.2">
      <c r="A15890" s="3"/>
    </row>
    <row r="15891" spans="1:1" x14ac:dyDescent="0.2">
      <c r="A15891" s="3"/>
    </row>
    <row r="15892" spans="1:1" x14ac:dyDescent="0.2">
      <c r="A15892" s="3"/>
    </row>
    <row r="15893" spans="1:1" x14ac:dyDescent="0.2">
      <c r="A15893" s="3"/>
    </row>
    <row r="15894" spans="1:1" x14ac:dyDescent="0.2">
      <c r="A15894" s="3"/>
    </row>
    <row r="15895" spans="1:1" x14ac:dyDescent="0.2">
      <c r="A15895" s="3"/>
    </row>
    <row r="15896" spans="1:1" x14ac:dyDescent="0.2">
      <c r="A15896" s="3"/>
    </row>
    <row r="15897" spans="1:1" x14ac:dyDescent="0.2">
      <c r="A15897" s="3"/>
    </row>
    <row r="15898" spans="1:1" x14ac:dyDescent="0.2">
      <c r="A15898" s="3"/>
    </row>
    <row r="15899" spans="1:1" x14ac:dyDescent="0.2">
      <c r="A15899" s="3"/>
    </row>
    <row r="15900" spans="1:1" x14ac:dyDescent="0.2">
      <c r="A15900" s="3"/>
    </row>
    <row r="15901" spans="1:1" x14ac:dyDescent="0.2">
      <c r="A15901" s="3"/>
    </row>
    <row r="15902" spans="1:1" x14ac:dyDescent="0.2">
      <c r="A15902" s="3"/>
    </row>
    <row r="15903" spans="1:1" x14ac:dyDescent="0.2">
      <c r="A15903" s="3"/>
    </row>
    <row r="15904" spans="1:1" x14ac:dyDescent="0.2">
      <c r="A15904" s="3"/>
    </row>
    <row r="15905" spans="1:1" x14ac:dyDescent="0.2">
      <c r="A15905" s="3"/>
    </row>
    <row r="15906" spans="1:1" x14ac:dyDescent="0.2">
      <c r="A15906" s="3"/>
    </row>
    <row r="15907" spans="1:1" x14ac:dyDescent="0.2">
      <c r="A15907" s="3"/>
    </row>
    <row r="15908" spans="1:1" x14ac:dyDescent="0.2">
      <c r="A15908" s="3"/>
    </row>
    <row r="15909" spans="1:1" x14ac:dyDescent="0.2">
      <c r="A15909" s="3"/>
    </row>
    <row r="15910" spans="1:1" x14ac:dyDescent="0.2">
      <c r="A15910" s="3"/>
    </row>
    <row r="15911" spans="1:1" x14ac:dyDescent="0.2">
      <c r="A15911" s="3"/>
    </row>
    <row r="15912" spans="1:1" x14ac:dyDescent="0.2">
      <c r="A15912" s="3"/>
    </row>
    <row r="15913" spans="1:1" x14ac:dyDescent="0.2">
      <c r="A15913" s="3"/>
    </row>
    <row r="15914" spans="1:1" x14ac:dyDescent="0.2">
      <c r="A15914" s="3"/>
    </row>
    <row r="15915" spans="1:1" x14ac:dyDescent="0.2">
      <c r="A15915" s="3"/>
    </row>
    <row r="15916" spans="1:1" x14ac:dyDescent="0.2">
      <c r="A15916" s="3"/>
    </row>
    <row r="15917" spans="1:1" x14ac:dyDescent="0.2">
      <c r="A15917" s="3"/>
    </row>
    <row r="15918" spans="1:1" x14ac:dyDescent="0.2">
      <c r="A15918" s="3"/>
    </row>
    <row r="15919" spans="1:1" x14ac:dyDescent="0.2">
      <c r="A15919" s="3"/>
    </row>
    <row r="15920" spans="1:1" x14ac:dyDescent="0.2">
      <c r="A15920" s="3"/>
    </row>
    <row r="15921" spans="1:1" x14ac:dyDescent="0.2">
      <c r="A15921" s="3"/>
    </row>
    <row r="15922" spans="1:1" x14ac:dyDescent="0.2">
      <c r="A15922" s="3"/>
    </row>
    <row r="15923" spans="1:1" x14ac:dyDescent="0.2">
      <c r="A15923" s="3"/>
    </row>
    <row r="15924" spans="1:1" x14ac:dyDescent="0.2">
      <c r="A15924" s="3"/>
    </row>
    <row r="15925" spans="1:1" x14ac:dyDescent="0.2">
      <c r="A15925" s="3"/>
    </row>
    <row r="15926" spans="1:1" x14ac:dyDescent="0.2">
      <c r="A15926" s="3"/>
    </row>
    <row r="15927" spans="1:1" x14ac:dyDescent="0.2">
      <c r="A15927" s="3"/>
    </row>
    <row r="15928" spans="1:1" x14ac:dyDescent="0.2">
      <c r="A15928" s="3"/>
    </row>
    <row r="15929" spans="1:1" x14ac:dyDescent="0.2">
      <c r="A15929" s="3"/>
    </row>
    <row r="15930" spans="1:1" x14ac:dyDescent="0.2">
      <c r="A15930" s="3"/>
    </row>
    <row r="15931" spans="1:1" x14ac:dyDescent="0.2">
      <c r="A15931" s="3"/>
    </row>
    <row r="15932" spans="1:1" x14ac:dyDescent="0.2">
      <c r="A15932" s="3"/>
    </row>
    <row r="15933" spans="1:1" x14ac:dyDescent="0.2">
      <c r="A15933" s="3"/>
    </row>
    <row r="15934" spans="1:1" x14ac:dyDescent="0.2">
      <c r="A15934" s="3"/>
    </row>
    <row r="15935" spans="1:1" x14ac:dyDescent="0.2">
      <c r="A15935" s="3"/>
    </row>
    <row r="15936" spans="1:1" x14ac:dyDescent="0.2">
      <c r="A15936" s="3"/>
    </row>
    <row r="15937" spans="1:1" x14ac:dyDescent="0.2">
      <c r="A15937" s="3"/>
    </row>
    <row r="15938" spans="1:1" x14ac:dyDescent="0.2">
      <c r="A15938" s="3"/>
    </row>
    <row r="15939" spans="1:1" x14ac:dyDescent="0.2">
      <c r="A15939" s="3"/>
    </row>
    <row r="15940" spans="1:1" x14ac:dyDescent="0.2">
      <c r="A15940" s="3"/>
    </row>
    <row r="15941" spans="1:1" x14ac:dyDescent="0.2">
      <c r="A15941" s="3"/>
    </row>
    <row r="15942" spans="1:1" x14ac:dyDescent="0.2">
      <c r="A15942" s="3"/>
    </row>
    <row r="15943" spans="1:1" x14ac:dyDescent="0.2">
      <c r="A15943" s="3"/>
    </row>
    <row r="15944" spans="1:1" x14ac:dyDescent="0.2">
      <c r="A15944" s="3"/>
    </row>
    <row r="15945" spans="1:1" x14ac:dyDescent="0.2">
      <c r="A15945" s="3"/>
    </row>
    <row r="15946" spans="1:1" x14ac:dyDescent="0.2">
      <c r="A15946" s="3"/>
    </row>
    <row r="15947" spans="1:1" x14ac:dyDescent="0.2">
      <c r="A15947" s="3"/>
    </row>
    <row r="15948" spans="1:1" x14ac:dyDescent="0.2">
      <c r="A15948" s="3"/>
    </row>
    <row r="15949" spans="1:1" x14ac:dyDescent="0.2">
      <c r="A15949" s="3"/>
    </row>
    <row r="15950" spans="1:1" x14ac:dyDescent="0.2">
      <c r="A15950" s="3"/>
    </row>
    <row r="15951" spans="1:1" x14ac:dyDescent="0.2">
      <c r="A15951" s="3"/>
    </row>
    <row r="15952" spans="1:1" x14ac:dyDescent="0.2">
      <c r="A15952" s="3"/>
    </row>
    <row r="15953" spans="1:1" x14ac:dyDescent="0.2">
      <c r="A15953" s="3"/>
    </row>
    <row r="15954" spans="1:1" x14ac:dyDescent="0.2">
      <c r="A15954" s="3"/>
    </row>
    <row r="15955" spans="1:1" x14ac:dyDescent="0.2">
      <c r="A15955" s="3"/>
    </row>
    <row r="15956" spans="1:1" x14ac:dyDescent="0.2">
      <c r="A15956" s="3"/>
    </row>
    <row r="15957" spans="1:1" x14ac:dyDescent="0.2">
      <c r="A15957" s="3"/>
    </row>
    <row r="15958" spans="1:1" x14ac:dyDescent="0.2">
      <c r="A15958" s="3"/>
    </row>
    <row r="15959" spans="1:1" x14ac:dyDescent="0.2">
      <c r="A15959" s="3"/>
    </row>
    <row r="15960" spans="1:1" x14ac:dyDescent="0.2">
      <c r="A15960" s="3"/>
    </row>
    <row r="15961" spans="1:1" x14ac:dyDescent="0.2">
      <c r="A15961" s="3"/>
    </row>
    <row r="15962" spans="1:1" x14ac:dyDescent="0.2">
      <c r="A15962" s="3"/>
    </row>
    <row r="15963" spans="1:1" x14ac:dyDescent="0.2">
      <c r="A15963" s="3"/>
    </row>
    <row r="15964" spans="1:1" x14ac:dyDescent="0.2">
      <c r="A15964" s="3"/>
    </row>
    <row r="15965" spans="1:1" x14ac:dyDescent="0.2">
      <c r="A15965" s="3"/>
    </row>
    <row r="15966" spans="1:1" x14ac:dyDescent="0.2">
      <c r="A15966" s="3"/>
    </row>
    <row r="15967" spans="1:1" x14ac:dyDescent="0.2">
      <c r="A15967" s="3"/>
    </row>
    <row r="15968" spans="1:1" x14ac:dyDescent="0.2">
      <c r="A15968" s="3"/>
    </row>
    <row r="15969" spans="1:1" x14ac:dyDescent="0.2">
      <c r="A15969" s="3"/>
    </row>
    <row r="15970" spans="1:1" x14ac:dyDescent="0.2">
      <c r="A15970" s="3"/>
    </row>
    <row r="15971" spans="1:1" x14ac:dyDescent="0.2">
      <c r="A15971" s="3"/>
    </row>
    <row r="15972" spans="1:1" x14ac:dyDescent="0.2">
      <c r="A15972" s="3"/>
    </row>
    <row r="15973" spans="1:1" x14ac:dyDescent="0.2">
      <c r="A15973" s="3"/>
    </row>
    <row r="15974" spans="1:1" x14ac:dyDescent="0.2">
      <c r="A15974" s="3"/>
    </row>
    <row r="15975" spans="1:1" x14ac:dyDescent="0.2">
      <c r="A15975" s="3"/>
    </row>
    <row r="15976" spans="1:1" x14ac:dyDescent="0.2">
      <c r="A15976" s="3"/>
    </row>
    <row r="15977" spans="1:1" x14ac:dyDescent="0.2">
      <c r="A15977" s="3"/>
    </row>
    <row r="15978" spans="1:1" x14ac:dyDescent="0.2">
      <c r="A15978" s="3"/>
    </row>
    <row r="15979" spans="1:1" x14ac:dyDescent="0.2">
      <c r="A15979" s="3"/>
    </row>
    <row r="15980" spans="1:1" x14ac:dyDescent="0.2">
      <c r="A15980" s="3"/>
    </row>
    <row r="15981" spans="1:1" x14ac:dyDescent="0.2">
      <c r="A15981" s="3"/>
    </row>
    <row r="15982" spans="1:1" x14ac:dyDescent="0.2">
      <c r="A15982" s="3"/>
    </row>
    <row r="15983" spans="1:1" x14ac:dyDescent="0.2">
      <c r="A15983" s="3"/>
    </row>
    <row r="15984" spans="1:1" x14ac:dyDescent="0.2">
      <c r="A15984" s="3"/>
    </row>
    <row r="15985" spans="1:1" x14ac:dyDescent="0.2">
      <c r="A15985" s="3"/>
    </row>
    <row r="15986" spans="1:1" x14ac:dyDescent="0.2">
      <c r="A15986" s="3"/>
    </row>
    <row r="15987" spans="1:1" x14ac:dyDescent="0.2">
      <c r="A15987" s="3"/>
    </row>
    <row r="15988" spans="1:1" x14ac:dyDescent="0.2">
      <c r="A15988" s="3"/>
    </row>
    <row r="15989" spans="1:1" x14ac:dyDescent="0.2">
      <c r="A15989" s="3"/>
    </row>
    <row r="15990" spans="1:1" x14ac:dyDescent="0.2">
      <c r="A15990" s="3"/>
    </row>
    <row r="15991" spans="1:1" x14ac:dyDescent="0.2">
      <c r="A15991" s="3"/>
    </row>
    <row r="15992" spans="1:1" x14ac:dyDescent="0.2">
      <c r="A15992" s="3"/>
    </row>
    <row r="15993" spans="1:1" x14ac:dyDescent="0.2">
      <c r="A15993" s="3"/>
    </row>
    <row r="15994" spans="1:1" x14ac:dyDescent="0.2">
      <c r="A15994" s="3"/>
    </row>
    <row r="15995" spans="1:1" x14ac:dyDescent="0.2">
      <c r="A15995" s="3"/>
    </row>
    <row r="15996" spans="1:1" x14ac:dyDescent="0.2">
      <c r="A15996" s="3"/>
    </row>
    <row r="15997" spans="1:1" x14ac:dyDescent="0.2">
      <c r="A15997" s="3"/>
    </row>
    <row r="15998" spans="1:1" x14ac:dyDescent="0.2">
      <c r="A15998" s="3"/>
    </row>
    <row r="15999" spans="1:1" x14ac:dyDescent="0.2">
      <c r="A15999" s="3"/>
    </row>
    <row r="16000" spans="1:1" x14ac:dyDescent="0.2">
      <c r="A16000" s="3"/>
    </row>
    <row r="16001" spans="1:1" x14ac:dyDescent="0.2">
      <c r="A16001" s="3"/>
    </row>
    <row r="16002" spans="1:1" x14ac:dyDescent="0.2">
      <c r="A16002" s="3"/>
    </row>
    <row r="16003" spans="1:1" x14ac:dyDescent="0.2">
      <c r="A16003" s="3"/>
    </row>
    <row r="16004" spans="1:1" x14ac:dyDescent="0.2">
      <c r="A16004" s="3"/>
    </row>
    <row r="16005" spans="1:1" x14ac:dyDescent="0.2">
      <c r="A16005" s="3"/>
    </row>
    <row r="16006" spans="1:1" x14ac:dyDescent="0.2">
      <c r="A16006" s="3"/>
    </row>
    <row r="16007" spans="1:1" x14ac:dyDescent="0.2">
      <c r="A16007" s="3"/>
    </row>
    <row r="16008" spans="1:1" x14ac:dyDescent="0.2">
      <c r="A16008" s="3"/>
    </row>
    <row r="16009" spans="1:1" x14ac:dyDescent="0.2">
      <c r="A16009" s="3"/>
    </row>
    <row r="16010" spans="1:1" x14ac:dyDescent="0.2">
      <c r="A16010" s="3"/>
    </row>
    <row r="16011" spans="1:1" x14ac:dyDescent="0.2">
      <c r="A16011" s="3"/>
    </row>
    <row r="16012" spans="1:1" x14ac:dyDescent="0.2">
      <c r="A16012" s="3"/>
    </row>
    <row r="16013" spans="1:1" x14ac:dyDescent="0.2">
      <c r="A16013" s="3"/>
    </row>
    <row r="16014" spans="1:1" x14ac:dyDescent="0.2">
      <c r="A16014" s="3"/>
    </row>
    <row r="16015" spans="1:1" x14ac:dyDescent="0.2">
      <c r="A16015" s="3"/>
    </row>
    <row r="16016" spans="1:1" x14ac:dyDescent="0.2">
      <c r="A16016" s="3"/>
    </row>
    <row r="16017" spans="1:1" x14ac:dyDescent="0.2">
      <c r="A16017" s="3"/>
    </row>
    <row r="16018" spans="1:1" x14ac:dyDescent="0.2">
      <c r="A16018" s="3"/>
    </row>
    <row r="16019" spans="1:1" x14ac:dyDescent="0.2">
      <c r="A16019" s="3"/>
    </row>
    <row r="16020" spans="1:1" x14ac:dyDescent="0.2">
      <c r="A16020" s="3"/>
    </row>
    <row r="16021" spans="1:1" x14ac:dyDescent="0.2">
      <c r="A16021" s="3"/>
    </row>
    <row r="16022" spans="1:1" x14ac:dyDescent="0.2">
      <c r="A16022" s="3"/>
    </row>
    <row r="16023" spans="1:1" x14ac:dyDescent="0.2">
      <c r="A16023" s="3"/>
    </row>
    <row r="16024" spans="1:1" x14ac:dyDescent="0.2">
      <c r="A16024" s="3"/>
    </row>
    <row r="16025" spans="1:1" x14ac:dyDescent="0.2">
      <c r="A16025" s="3"/>
    </row>
    <row r="16026" spans="1:1" x14ac:dyDescent="0.2">
      <c r="A16026" s="3"/>
    </row>
    <row r="16027" spans="1:1" x14ac:dyDescent="0.2">
      <c r="A16027" s="3"/>
    </row>
    <row r="16028" spans="1:1" x14ac:dyDescent="0.2">
      <c r="A16028" s="3"/>
    </row>
    <row r="16029" spans="1:1" x14ac:dyDescent="0.2">
      <c r="A16029" s="3"/>
    </row>
    <row r="16030" spans="1:1" x14ac:dyDescent="0.2">
      <c r="A16030" s="3"/>
    </row>
    <row r="16031" spans="1:1" x14ac:dyDescent="0.2">
      <c r="A16031" s="3"/>
    </row>
    <row r="16032" spans="1:1" x14ac:dyDescent="0.2">
      <c r="A16032" s="3"/>
    </row>
    <row r="16033" spans="1:1" x14ac:dyDescent="0.2">
      <c r="A16033" s="3"/>
    </row>
    <row r="16034" spans="1:1" x14ac:dyDescent="0.2">
      <c r="A16034" s="3"/>
    </row>
    <row r="16035" spans="1:1" x14ac:dyDescent="0.2">
      <c r="A16035" s="3"/>
    </row>
    <row r="16036" spans="1:1" x14ac:dyDescent="0.2">
      <c r="A16036" s="3"/>
    </row>
    <row r="16037" spans="1:1" x14ac:dyDescent="0.2">
      <c r="A16037" s="3"/>
    </row>
    <row r="16038" spans="1:1" x14ac:dyDescent="0.2">
      <c r="A16038" s="3"/>
    </row>
    <row r="16039" spans="1:1" x14ac:dyDescent="0.2">
      <c r="A16039" s="3"/>
    </row>
    <row r="16040" spans="1:1" x14ac:dyDescent="0.2">
      <c r="A16040" s="3"/>
    </row>
    <row r="16041" spans="1:1" x14ac:dyDescent="0.2">
      <c r="A16041" s="3"/>
    </row>
    <row r="16042" spans="1:1" x14ac:dyDescent="0.2">
      <c r="A16042" s="3"/>
    </row>
    <row r="16043" spans="1:1" x14ac:dyDescent="0.2">
      <c r="A16043" s="3"/>
    </row>
    <row r="16044" spans="1:1" x14ac:dyDescent="0.2">
      <c r="A16044" s="3"/>
    </row>
    <row r="16045" spans="1:1" x14ac:dyDescent="0.2">
      <c r="A16045" s="3"/>
    </row>
    <row r="16046" spans="1:1" x14ac:dyDescent="0.2">
      <c r="A16046" s="3"/>
    </row>
    <row r="16047" spans="1:1" x14ac:dyDescent="0.2">
      <c r="A16047" s="3"/>
    </row>
    <row r="16048" spans="1:1" x14ac:dyDescent="0.2">
      <c r="A16048" s="3"/>
    </row>
    <row r="16049" spans="1:1" x14ac:dyDescent="0.2">
      <c r="A16049" s="3"/>
    </row>
    <row r="16050" spans="1:1" x14ac:dyDescent="0.2">
      <c r="A16050" s="3"/>
    </row>
    <row r="16051" spans="1:1" x14ac:dyDescent="0.2">
      <c r="A16051" s="3"/>
    </row>
    <row r="16052" spans="1:1" x14ac:dyDescent="0.2">
      <c r="A16052" s="3"/>
    </row>
    <row r="16053" spans="1:1" x14ac:dyDescent="0.2">
      <c r="A16053" s="3"/>
    </row>
    <row r="16054" spans="1:1" x14ac:dyDescent="0.2">
      <c r="A16054" s="3"/>
    </row>
    <row r="16055" spans="1:1" x14ac:dyDescent="0.2">
      <c r="A16055" s="3"/>
    </row>
    <row r="16056" spans="1:1" x14ac:dyDescent="0.2">
      <c r="A16056" s="3"/>
    </row>
    <row r="16057" spans="1:1" x14ac:dyDescent="0.2">
      <c r="A16057" s="3"/>
    </row>
    <row r="16058" spans="1:1" x14ac:dyDescent="0.2">
      <c r="A16058" s="3"/>
    </row>
    <row r="16059" spans="1:1" x14ac:dyDescent="0.2">
      <c r="A16059" s="3"/>
    </row>
    <row r="16060" spans="1:1" x14ac:dyDescent="0.2">
      <c r="A16060" s="3"/>
    </row>
    <row r="16061" spans="1:1" x14ac:dyDescent="0.2">
      <c r="A16061" s="3"/>
    </row>
    <row r="16062" spans="1:1" x14ac:dyDescent="0.2">
      <c r="A16062" s="3"/>
    </row>
    <row r="16063" spans="1:1" x14ac:dyDescent="0.2">
      <c r="A16063" s="3"/>
    </row>
    <row r="16064" spans="1:1" x14ac:dyDescent="0.2">
      <c r="A16064" s="3"/>
    </row>
    <row r="16065" spans="1:1" x14ac:dyDescent="0.2">
      <c r="A16065" s="3"/>
    </row>
    <row r="16066" spans="1:1" x14ac:dyDescent="0.2">
      <c r="A16066" s="3"/>
    </row>
    <row r="16067" spans="1:1" x14ac:dyDescent="0.2">
      <c r="A16067" s="3"/>
    </row>
    <row r="16068" spans="1:1" x14ac:dyDescent="0.2">
      <c r="A16068" s="3"/>
    </row>
    <row r="16069" spans="1:1" x14ac:dyDescent="0.2">
      <c r="A16069" s="3"/>
    </row>
    <row r="16070" spans="1:1" x14ac:dyDescent="0.2">
      <c r="A16070" s="3"/>
    </row>
    <row r="16071" spans="1:1" x14ac:dyDescent="0.2">
      <c r="A16071" s="3"/>
    </row>
    <row r="16072" spans="1:1" x14ac:dyDescent="0.2">
      <c r="A16072" s="3"/>
    </row>
    <row r="16073" spans="1:1" x14ac:dyDescent="0.2">
      <c r="A16073" s="3"/>
    </row>
    <row r="16074" spans="1:1" x14ac:dyDescent="0.2">
      <c r="A16074" s="3"/>
    </row>
    <row r="16075" spans="1:1" x14ac:dyDescent="0.2">
      <c r="A16075" s="3"/>
    </row>
    <row r="16076" spans="1:1" x14ac:dyDescent="0.2">
      <c r="A16076" s="3"/>
    </row>
    <row r="16077" spans="1:1" x14ac:dyDescent="0.2">
      <c r="A16077" s="3"/>
    </row>
    <row r="16078" spans="1:1" x14ac:dyDescent="0.2">
      <c r="A16078" s="3"/>
    </row>
    <row r="16079" spans="1:1" x14ac:dyDescent="0.2">
      <c r="A16079" s="3"/>
    </row>
    <row r="16080" spans="1:1" x14ac:dyDescent="0.2">
      <c r="A16080" s="3"/>
    </row>
    <row r="16081" spans="1:1" x14ac:dyDescent="0.2">
      <c r="A16081" s="3"/>
    </row>
    <row r="16082" spans="1:1" x14ac:dyDescent="0.2">
      <c r="A16082" s="3"/>
    </row>
    <row r="16083" spans="1:1" x14ac:dyDescent="0.2">
      <c r="A16083" s="3"/>
    </row>
    <row r="16084" spans="1:1" x14ac:dyDescent="0.2">
      <c r="A16084" s="3"/>
    </row>
    <row r="16085" spans="1:1" x14ac:dyDescent="0.2">
      <c r="A16085" s="3"/>
    </row>
    <row r="16086" spans="1:1" x14ac:dyDescent="0.2">
      <c r="A16086" s="3"/>
    </row>
    <row r="16087" spans="1:1" x14ac:dyDescent="0.2">
      <c r="A16087" s="3"/>
    </row>
    <row r="16088" spans="1:1" x14ac:dyDescent="0.2">
      <c r="A16088" s="3"/>
    </row>
    <row r="16089" spans="1:1" x14ac:dyDescent="0.2">
      <c r="A16089" s="3"/>
    </row>
    <row r="16090" spans="1:1" x14ac:dyDescent="0.2">
      <c r="A16090" s="3"/>
    </row>
    <row r="16091" spans="1:1" x14ac:dyDescent="0.2">
      <c r="A16091" s="3"/>
    </row>
    <row r="16092" spans="1:1" x14ac:dyDescent="0.2">
      <c r="A16092" s="3"/>
    </row>
    <row r="16093" spans="1:1" x14ac:dyDescent="0.2">
      <c r="A16093" s="3"/>
    </row>
    <row r="16094" spans="1:1" x14ac:dyDescent="0.2">
      <c r="A16094" s="3"/>
    </row>
    <row r="16095" spans="1:1" x14ac:dyDescent="0.2">
      <c r="A16095" s="3"/>
    </row>
    <row r="16096" spans="1:1" x14ac:dyDescent="0.2">
      <c r="A16096" s="3"/>
    </row>
    <row r="16097" spans="1:1" x14ac:dyDescent="0.2">
      <c r="A16097" s="3"/>
    </row>
    <row r="16098" spans="1:1" x14ac:dyDescent="0.2">
      <c r="A16098" s="3"/>
    </row>
    <row r="16099" spans="1:1" x14ac:dyDescent="0.2">
      <c r="A16099" s="3"/>
    </row>
    <row r="16100" spans="1:1" x14ac:dyDescent="0.2">
      <c r="A16100" s="3"/>
    </row>
    <row r="16101" spans="1:1" x14ac:dyDescent="0.2">
      <c r="A16101" s="3"/>
    </row>
    <row r="16102" spans="1:1" x14ac:dyDescent="0.2">
      <c r="A16102" s="3"/>
    </row>
    <row r="16103" spans="1:1" x14ac:dyDescent="0.2">
      <c r="A16103" s="3"/>
    </row>
    <row r="16104" spans="1:1" x14ac:dyDescent="0.2">
      <c r="A16104" s="3"/>
    </row>
    <row r="16105" spans="1:1" x14ac:dyDescent="0.2">
      <c r="A16105" s="3"/>
    </row>
    <row r="16106" spans="1:1" x14ac:dyDescent="0.2">
      <c r="A16106" s="3"/>
    </row>
    <row r="16107" spans="1:1" x14ac:dyDescent="0.2">
      <c r="A16107" s="3"/>
    </row>
    <row r="16108" spans="1:1" x14ac:dyDescent="0.2">
      <c r="A16108" s="3"/>
    </row>
    <row r="16109" spans="1:1" x14ac:dyDescent="0.2">
      <c r="A16109" s="3"/>
    </row>
    <row r="16110" spans="1:1" x14ac:dyDescent="0.2">
      <c r="A16110" s="3"/>
    </row>
    <row r="16111" spans="1:1" x14ac:dyDescent="0.2">
      <c r="A16111" s="3"/>
    </row>
    <row r="16112" spans="1:1" x14ac:dyDescent="0.2">
      <c r="A16112" s="3"/>
    </row>
    <row r="16113" spans="1:1" x14ac:dyDescent="0.2">
      <c r="A16113" s="3"/>
    </row>
    <row r="16114" spans="1:1" x14ac:dyDescent="0.2">
      <c r="A16114" s="3"/>
    </row>
    <row r="16115" spans="1:1" x14ac:dyDescent="0.2">
      <c r="A16115" s="3"/>
    </row>
    <row r="16116" spans="1:1" x14ac:dyDescent="0.2">
      <c r="A16116" s="3"/>
    </row>
    <row r="16117" spans="1:1" x14ac:dyDescent="0.2">
      <c r="A16117" s="3"/>
    </row>
    <row r="16118" spans="1:1" x14ac:dyDescent="0.2">
      <c r="A16118" s="3"/>
    </row>
    <row r="16119" spans="1:1" x14ac:dyDescent="0.2">
      <c r="A16119" s="3"/>
    </row>
    <row r="16120" spans="1:1" x14ac:dyDescent="0.2">
      <c r="A16120" s="3"/>
    </row>
    <row r="16121" spans="1:1" x14ac:dyDescent="0.2">
      <c r="A16121" s="3"/>
    </row>
    <row r="16122" spans="1:1" x14ac:dyDescent="0.2">
      <c r="A16122" s="3"/>
    </row>
    <row r="16123" spans="1:1" x14ac:dyDescent="0.2">
      <c r="A16123" s="3"/>
    </row>
    <row r="16124" spans="1:1" x14ac:dyDescent="0.2">
      <c r="A16124" s="3"/>
    </row>
    <row r="16125" spans="1:1" x14ac:dyDescent="0.2">
      <c r="A16125" s="3"/>
    </row>
    <row r="16126" spans="1:1" x14ac:dyDescent="0.2">
      <c r="A16126" s="3"/>
    </row>
    <row r="16127" spans="1:1" x14ac:dyDescent="0.2">
      <c r="A16127" s="3"/>
    </row>
    <row r="16128" spans="1:1" x14ac:dyDescent="0.2">
      <c r="A16128" s="3"/>
    </row>
    <row r="16129" spans="1:1" x14ac:dyDescent="0.2">
      <c r="A16129" s="3"/>
    </row>
    <row r="16130" spans="1:1" x14ac:dyDescent="0.2">
      <c r="A16130" s="3"/>
    </row>
    <row r="16131" spans="1:1" x14ac:dyDescent="0.2">
      <c r="A16131" s="3"/>
    </row>
    <row r="16132" spans="1:1" x14ac:dyDescent="0.2">
      <c r="A16132" s="3"/>
    </row>
    <row r="16133" spans="1:1" x14ac:dyDescent="0.2">
      <c r="A16133" s="3"/>
    </row>
    <row r="16134" spans="1:1" x14ac:dyDescent="0.2">
      <c r="A16134" s="3"/>
    </row>
    <row r="16135" spans="1:1" x14ac:dyDescent="0.2">
      <c r="A16135" s="3"/>
    </row>
    <row r="16136" spans="1:1" x14ac:dyDescent="0.2">
      <c r="A16136" s="3"/>
    </row>
    <row r="16137" spans="1:1" x14ac:dyDescent="0.2">
      <c r="A16137" s="3"/>
    </row>
    <row r="16138" spans="1:1" x14ac:dyDescent="0.2">
      <c r="A16138" s="3"/>
    </row>
    <row r="16139" spans="1:1" x14ac:dyDescent="0.2">
      <c r="A16139" s="3"/>
    </row>
    <row r="16140" spans="1:1" x14ac:dyDescent="0.2">
      <c r="A16140" s="3"/>
    </row>
    <row r="16141" spans="1:1" x14ac:dyDescent="0.2">
      <c r="A16141" s="3"/>
    </row>
    <row r="16142" spans="1:1" x14ac:dyDescent="0.2">
      <c r="A16142" s="3"/>
    </row>
    <row r="16143" spans="1:1" x14ac:dyDescent="0.2">
      <c r="A16143" s="3"/>
    </row>
    <row r="16144" spans="1:1" x14ac:dyDescent="0.2">
      <c r="A16144" s="3"/>
    </row>
    <row r="16145" spans="1:1" x14ac:dyDescent="0.2">
      <c r="A16145" s="3"/>
    </row>
    <row r="16146" spans="1:1" x14ac:dyDescent="0.2">
      <c r="A16146" s="3"/>
    </row>
    <row r="16147" spans="1:1" x14ac:dyDescent="0.2">
      <c r="A16147" s="3"/>
    </row>
    <row r="16148" spans="1:1" x14ac:dyDescent="0.2">
      <c r="A16148" s="3"/>
    </row>
    <row r="16149" spans="1:1" x14ac:dyDescent="0.2">
      <c r="A16149" s="3"/>
    </row>
    <row r="16150" spans="1:1" x14ac:dyDescent="0.2">
      <c r="A16150" s="3"/>
    </row>
    <row r="16151" spans="1:1" x14ac:dyDescent="0.2">
      <c r="A16151" s="3"/>
    </row>
    <row r="16152" spans="1:1" x14ac:dyDescent="0.2">
      <c r="A16152" s="3"/>
    </row>
    <row r="16153" spans="1:1" x14ac:dyDescent="0.2">
      <c r="A16153" s="3"/>
    </row>
    <row r="16154" spans="1:1" x14ac:dyDescent="0.2">
      <c r="A16154" s="3"/>
    </row>
    <row r="16155" spans="1:1" x14ac:dyDescent="0.2">
      <c r="A16155" s="3"/>
    </row>
    <row r="16156" spans="1:1" x14ac:dyDescent="0.2">
      <c r="A16156" s="3"/>
    </row>
    <row r="16157" spans="1:1" x14ac:dyDescent="0.2">
      <c r="A16157" s="3"/>
    </row>
    <row r="16158" spans="1:1" x14ac:dyDescent="0.2">
      <c r="A16158" s="3"/>
    </row>
    <row r="16159" spans="1:1" x14ac:dyDescent="0.2">
      <c r="A16159" s="3"/>
    </row>
    <row r="16160" spans="1:1" x14ac:dyDescent="0.2">
      <c r="A16160" s="3"/>
    </row>
    <row r="16161" spans="1:1" x14ac:dyDescent="0.2">
      <c r="A16161" s="3"/>
    </row>
    <row r="16162" spans="1:1" x14ac:dyDescent="0.2">
      <c r="A16162" s="3"/>
    </row>
    <row r="16163" spans="1:1" x14ac:dyDescent="0.2">
      <c r="A16163" s="3"/>
    </row>
    <row r="16164" spans="1:1" x14ac:dyDescent="0.2">
      <c r="A16164" s="3"/>
    </row>
    <row r="16165" spans="1:1" x14ac:dyDescent="0.2">
      <c r="A16165" s="3"/>
    </row>
    <row r="16166" spans="1:1" x14ac:dyDescent="0.2">
      <c r="A16166" s="3"/>
    </row>
    <row r="16167" spans="1:1" x14ac:dyDescent="0.2">
      <c r="A16167" s="3"/>
    </row>
    <row r="16168" spans="1:1" x14ac:dyDescent="0.2">
      <c r="A16168" s="3"/>
    </row>
    <row r="16169" spans="1:1" x14ac:dyDescent="0.2">
      <c r="A16169" s="3"/>
    </row>
    <row r="16170" spans="1:1" x14ac:dyDescent="0.2">
      <c r="A16170" s="3"/>
    </row>
    <row r="16171" spans="1:1" x14ac:dyDescent="0.2">
      <c r="A16171" s="3"/>
    </row>
    <row r="16172" spans="1:1" x14ac:dyDescent="0.2">
      <c r="A16172" s="3"/>
    </row>
    <row r="16173" spans="1:1" x14ac:dyDescent="0.2">
      <c r="A16173" s="3"/>
    </row>
    <row r="16174" spans="1:1" x14ac:dyDescent="0.2">
      <c r="A16174" s="3"/>
    </row>
    <row r="16175" spans="1:1" x14ac:dyDescent="0.2">
      <c r="A16175" s="3"/>
    </row>
    <row r="16176" spans="1:1" x14ac:dyDescent="0.2">
      <c r="A16176" s="3"/>
    </row>
    <row r="16177" spans="1:1" x14ac:dyDescent="0.2">
      <c r="A16177" s="3"/>
    </row>
    <row r="16178" spans="1:1" x14ac:dyDescent="0.2">
      <c r="A16178" s="3"/>
    </row>
    <row r="16179" spans="1:1" x14ac:dyDescent="0.2">
      <c r="A16179" s="3"/>
    </row>
    <row r="16180" spans="1:1" x14ac:dyDescent="0.2">
      <c r="A16180" s="3"/>
    </row>
    <row r="16181" spans="1:1" x14ac:dyDescent="0.2">
      <c r="A16181" s="3"/>
    </row>
    <row r="16182" spans="1:1" x14ac:dyDescent="0.2">
      <c r="A16182" s="3"/>
    </row>
    <row r="16183" spans="1:1" x14ac:dyDescent="0.2">
      <c r="A16183" s="3"/>
    </row>
    <row r="16184" spans="1:1" x14ac:dyDescent="0.2">
      <c r="A16184" s="3"/>
    </row>
    <row r="16185" spans="1:1" x14ac:dyDescent="0.2">
      <c r="A16185" s="3"/>
    </row>
    <row r="16186" spans="1:1" x14ac:dyDescent="0.2">
      <c r="A16186" s="3"/>
    </row>
    <row r="16187" spans="1:1" x14ac:dyDescent="0.2">
      <c r="A16187" s="3"/>
    </row>
    <row r="16188" spans="1:1" x14ac:dyDescent="0.2">
      <c r="A16188" s="3"/>
    </row>
    <row r="16189" spans="1:1" x14ac:dyDescent="0.2">
      <c r="A16189" s="3"/>
    </row>
    <row r="16190" spans="1:1" x14ac:dyDescent="0.2">
      <c r="A16190" s="3"/>
    </row>
    <row r="16191" spans="1:1" x14ac:dyDescent="0.2">
      <c r="A16191" s="3"/>
    </row>
    <row r="16192" spans="1:1" x14ac:dyDescent="0.2">
      <c r="A16192" s="3"/>
    </row>
    <row r="16193" spans="1:1" x14ac:dyDescent="0.2">
      <c r="A16193" s="3"/>
    </row>
    <row r="16194" spans="1:1" x14ac:dyDescent="0.2">
      <c r="A16194" s="3"/>
    </row>
    <row r="16195" spans="1:1" x14ac:dyDescent="0.2">
      <c r="A16195" s="3"/>
    </row>
    <row r="16196" spans="1:1" x14ac:dyDescent="0.2">
      <c r="A16196" s="3"/>
    </row>
    <row r="16197" spans="1:1" x14ac:dyDescent="0.2">
      <c r="A16197" s="3"/>
    </row>
    <row r="16198" spans="1:1" x14ac:dyDescent="0.2">
      <c r="A16198" s="3"/>
    </row>
    <row r="16199" spans="1:1" x14ac:dyDescent="0.2">
      <c r="A16199" s="3"/>
    </row>
    <row r="16200" spans="1:1" x14ac:dyDescent="0.2">
      <c r="A16200" s="3"/>
    </row>
    <row r="16201" spans="1:1" x14ac:dyDescent="0.2">
      <c r="A16201" s="3"/>
    </row>
    <row r="16202" spans="1:1" x14ac:dyDescent="0.2">
      <c r="A16202" s="3"/>
    </row>
    <row r="16203" spans="1:1" x14ac:dyDescent="0.2">
      <c r="A16203" s="3"/>
    </row>
    <row r="16204" spans="1:1" x14ac:dyDescent="0.2">
      <c r="A16204" s="3"/>
    </row>
    <row r="16205" spans="1:1" x14ac:dyDescent="0.2">
      <c r="A16205" s="3"/>
    </row>
    <row r="16206" spans="1:1" x14ac:dyDescent="0.2">
      <c r="A16206" s="3"/>
    </row>
    <row r="16207" spans="1:1" x14ac:dyDescent="0.2">
      <c r="A16207" s="3"/>
    </row>
    <row r="16208" spans="1:1" x14ac:dyDescent="0.2">
      <c r="A16208" s="3"/>
    </row>
    <row r="16209" spans="1:1" x14ac:dyDescent="0.2">
      <c r="A16209" s="3"/>
    </row>
    <row r="16210" spans="1:1" x14ac:dyDescent="0.2">
      <c r="A16210" s="3"/>
    </row>
    <row r="16211" spans="1:1" x14ac:dyDescent="0.2">
      <c r="A16211" s="3"/>
    </row>
    <row r="16212" spans="1:1" x14ac:dyDescent="0.2">
      <c r="A16212" s="3"/>
    </row>
    <row r="16213" spans="1:1" x14ac:dyDescent="0.2">
      <c r="A16213" s="3"/>
    </row>
    <row r="16214" spans="1:1" x14ac:dyDescent="0.2">
      <c r="A16214" s="3"/>
    </row>
    <row r="16215" spans="1:1" x14ac:dyDescent="0.2">
      <c r="A16215" s="3"/>
    </row>
    <row r="16216" spans="1:1" x14ac:dyDescent="0.2">
      <c r="A16216" s="3"/>
    </row>
    <row r="16217" spans="1:1" x14ac:dyDescent="0.2">
      <c r="A16217" s="3"/>
    </row>
    <row r="16218" spans="1:1" x14ac:dyDescent="0.2">
      <c r="A16218" s="3"/>
    </row>
    <row r="16219" spans="1:1" x14ac:dyDescent="0.2">
      <c r="A16219" s="3"/>
    </row>
    <row r="16220" spans="1:1" x14ac:dyDescent="0.2">
      <c r="A16220" s="3"/>
    </row>
    <row r="16221" spans="1:1" x14ac:dyDescent="0.2">
      <c r="A16221" s="3"/>
    </row>
    <row r="16222" spans="1:1" x14ac:dyDescent="0.2">
      <c r="A16222" s="3"/>
    </row>
    <row r="16223" spans="1:1" x14ac:dyDescent="0.2">
      <c r="A16223" s="3"/>
    </row>
    <row r="16224" spans="1:1" x14ac:dyDescent="0.2">
      <c r="A16224" s="3"/>
    </row>
    <row r="16225" spans="1:1" x14ac:dyDescent="0.2">
      <c r="A16225" s="3"/>
    </row>
    <row r="16226" spans="1:1" x14ac:dyDescent="0.2">
      <c r="A16226" s="3"/>
    </row>
    <row r="16227" spans="1:1" x14ac:dyDescent="0.2">
      <c r="A16227" s="3"/>
    </row>
    <row r="16228" spans="1:1" x14ac:dyDescent="0.2">
      <c r="A16228" s="3"/>
    </row>
    <row r="16229" spans="1:1" x14ac:dyDescent="0.2">
      <c r="A16229" s="3"/>
    </row>
    <row r="16230" spans="1:1" x14ac:dyDescent="0.2">
      <c r="A16230" s="3"/>
    </row>
    <row r="16231" spans="1:1" x14ac:dyDescent="0.2">
      <c r="A16231" s="3"/>
    </row>
    <row r="16232" spans="1:1" x14ac:dyDescent="0.2">
      <c r="A16232" s="3"/>
    </row>
    <row r="16233" spans="1:1" x14ac:dyDescent="0.2">
      <c r="A16233" s="3"/>
    </row>
    <row r="16234" spans="1:1" x14ac:dyDescent="0.2">
      <c r="A16234" s="3"/>
    </row>
    <row r="16235" spans="1:1" x14ac:dyDescent="0.2">
      <c r="A16235" s="3"/>
    </row>
    <row r="16236" spans="1:1" x14ac:dyDescent="0.2">
      <c r="A16236" s="3"/>
    </row>
    <row r="16237" spans="1:1" x14ac:dyDescent="0.2">
      <c r="A16237" s="3"/>
    </row>
    <row r="16238" spans="1:1" x14ac:dyDescent="0.2">
      <c r="A16238" s="3"/>
    </row>
    <row r="16239" spans="1:1" x14ac:dyDescent="0.2">
      <c r="A16239" s="3"/>
    </row>
    <row r="16240" spans="1:1" x14ac:dyDescent="0.2">
      <c r="A16240" s="3"/>
    </row>
    <row r="16241" spans="1:1" x14ac:dyDescent="0.2">
      <c r="A16241" s="3"/>
    </row>
    <row r="16242" spans="1:1" x14ac:dyDescent="0.2">
      <c r="A16242" s="3"/>
    </row>
    <row r="16243" spans="1:1" x14ac:dyDescent="0.2">
      <c r="A16243" s="3"/>
    </row>
    <row r="16244" spans="1:1" x14ac:dyDescent="0.2">
      <c r="A16244" s="3"/>
    </row>
    <row r="16245" spans="1:1" x14ac:dyDescent="0.2">
      <c r="A16245" s="3"/>
    </row>
    <row r="16246" spans="1:1" x14ac:dyDescent="0.2">
      <c r="A16246" s="3"/>
    </row>
    <row r="16247" spans="1:1" x14ac:dyDescent="0.2">
      <c r="A16247" s="3"/>
    </row>
    <row r="16248" spans="1:1" x14ac:dyDescent="0.2">
      <c r="A16248" s="3"/>
    </row>
    <row r="16249" spans="1:1" x14ac:dyDescent="0.2">
      <c r="A16249" s="3"/>
    </row>
    <row r="16250" spans="1:1" x14ac:dyDescent="0.2">
      <c r="A16250" s="3"/>
    </row>
    <row r="16251" spans="1:1" x14ac:dyDescent="0.2">
      <c r="A16251" s="3"/>
    </row>
    <row r="16252" spans="1:1" x14ac:dyDescent="0.2">
      <c r="A16252" s="3"/>
    </row>
    <row r="16253" spans="1:1" x14ac:dyDescent="0.2">
      <c r="A16253" s="3"/>
    </row>
    <row r="16254" spans="1:1" x14ac:dyDescent="0.2">
      <c r="A16254" s="3"/>
    </row>
    <row r="16255" spans="1:1" x14ac:dyDescent="0.2">
      <c r="A16255" s="3"/>
    </row>
    <row r="16256" spans="1:1" x14ac:dyDescent="0.2">
      <c r="A16256" s="3"/>
    </row>
    <row r="16257" spans="1:1" x14ac:dyDescent="0.2">
      <c r="A16257" s="3"/>
    </row>
    <row r="16258" spans="1:1" x14ac:dyDescent="0.2">
      <c r="A16258" s="3"/>
    </row>
    <row r="16259" spans="1:1" x14ac:dyDescent="0.2">
      <c r="A16259" s="3"/>
    </row>
    <row r="16260" spans="1:1" x14ac:dyDescent="0.2">
      <c r="A16260" s="3"/>
    </row>
    <row r="16261" spans="1:1" x14ac:dyDescent="0.2">
      <c r="A16261" s="3"/>
    </row>
    <row r="16262" spans="1:1" x14ac:dyDescent="0.2">
      <c r="A16262" s="3"/>
    </row>
    <row r="16263" spans="1:1" x14ac:dyDescent="0.2">
      <c r="A16263" s="3"/>
    </row>
    <row r="16264" spans="1:1" x14ac:dyDescent="0.2">
      <c r="A16264" s="3"/>
    </row>
    <row r="16265" spans="1:1" x14ac:dyDescent="0.2">
      <c r="A16265" s="3"/>
    </row>
    <row r="16266" spans="1:1" x14ac:dyDescent="0.2">
      <c r="A16266" s="3"/>
    </row>
    <row r="16267" spans="1:1" x14ac:dyDescent="0.2">
      <c r="A16267" s="3"/>
    </row>
    <row r="16268" spans="1:1" x14ac:dyDescent="0.2">
      <c r="A16268" s="3"/>
    </row>
    <row r="16269" spans="1:1" x14ac:dyDescent="0.2">
      <c r="A16269" s="3"/>
    </row>
    <row r="16270" spans="1:1" x14ac:dyDescent="0.2">
      <c r="A16270" s="3"/>
    </row>
    <row r="16271" spans="1:1" x14ac:dyDescent="0.2">
      <c r="A16271" s="3"/>
    </row>
    <row r="16272" spans="1:1" x14ac:dyDescent="0.2">
      <c r="A16272" s="3"/>
    </row>
    <row r="16273" spans="1:1" x14ac:dyDescent="0.2">
      <c r="A16273" s="3"/>
    </row>
    <row r="16274" spans="1:1" x14ac:dyDescent="0.2">
      <c r="A16274" s="3"/>
    </row>
    <row r="16275" spans="1:1" x14ac:dyDescent="0.2">
      <c r="A16275" s="3"/>
    </row>
    <row r="16276" spans="1:1" x14ac:dyDescent="0.2">
      <c r="A16276" s="3"/>
    </row>
    <row r="16277" spans="1:1" x14ac:dyDescent="0.2">
      <c r="A16277" s="3"/>
    </row>
    <row r="16278" spans="1:1" x14ac:dyDescent="0.2">
      <c r="A16278" s="3"/>
    </row>
    <row r="16279" spans="1:1" x14ac:dyDescent="0.2">
      <c r="A16279" s="3"/>
    </row>
    <row r="16280" spans="1:1" x14ac:dyDescent="0.2">
      <c r="A16280" s="3"/>
    </row>
    <row r="16281" spans="1:1" x14ac:dyDescent="0.2">
      <c r="A16281" s="3"/>
    </row>
    <row r="16282" spans="1:1" x14ac:dyDescent="0.2">
      <c r="A16282" s="3"/>
    </row>
    <row r="16283" spans="1:1" x14ac:dyDescent="0.2">
      <c r="A16283" s="3"/>
    </row>
    <row r="16284" spans="1:1" x14ac:dyDescent="0.2">
      <c r="A16284" s="3"/>
    </row>
    <row r="16285" spans="1:1" x14ac:dyDescent="0.2">
      <c r="A16285" s="3"/>
    </row>
    <row r="16286" spans="1:1" x14ac:dyDescent="0.2">
      <c r="A16286" s="3"/>
    </row>
    <row r="16287" spans="1:1" x14ac:dyDescent="0.2">
      <c r="A16287" s="3"/>
    </row>
    <row r="16288" spans="1:1" x14ac:dyDescent="0.2">
      <c r="A16288" s="3"/>
    </row>
    <row r="16289" spans="1:1" x14ac:dyDescent="0.2">
      <c r="A16289" s="3"/>
    </row>
    <row r="16290" spans="1:1" x14ac:dyDescent="0.2">
      <c r="A16290" s="3"/>
    </row>
    <row r="16291" spans="1:1" x14ac:dyDescent="0.2">
      <c r="A16291" s="3"/>
    </row>
    <row r="16292" spans="1:1" x14ac:dyDescent="0.2">
      <c r="A16292" s="3"/>
    </row>
    <row r="16293" spans="1:1" x14ac:dyDescent="0.2">
      <c r="A16293" s="3"/>
    </row>
    <row r="16294" spans="1:1" x14ac:dyDescent="0.2">
      <c r="A16294" s="3"/>
    </row>
    <row r="16295" spans="1:1" x14ac:dyDescent="0.2">
      <c r="A16295" s="3"/>
    </row>
    <row r="16296" spans="1:1" x14ac:dyDescent="0.2">
      <c r="A16296" s="3"/>
    </row>
    <row r="16297" spans="1:1" x14ac:dyDescent="0.2">
      <c r="A16297" s="3"/>
    </row>
    <row r="16298" spans="1:1" x14ac:dyDescent="0.2">
      <c r="A16298" s="3"/>
    </row>
    <row r="16299" spans="1:1" x14ac:dyDescent="0.2">
      <c r="A16299" s="3"/>
    </row>
    <row r="16300" spans="1:1" x14ac:dyDescent="0.2">
      <c r="A16300" s="3"/>
    </row>
    <row r="16301" spans="1:1" x14ac:dyDescent="0.2">
      <c r="A16301" s="3"/>
    </row>
    <row r="16302" spans="1:1" x14ac:dyDescent="0.2">
      <c r="A16302" s="3"/>
    </row>
    <row r="16303" spans="1:1" x14ac:dyDescent="0.2">
      <c r="A16303" s="3"/>
    </row>
    <row r="16304" spans="1:1" x14ac:dyDescent="0.2">
      <c r="A16304" s="3"/>
    </row>
    <row r="16305" spans="1:1" x14ac:dyDescent="0.2">
      <c r="A16305" s="3"/>
    </row>
    <row r="16306" spans="1:1" x14ac:dyDescent="0.2">
      <c r="A16306" s="3"/>
    </row>
    <row r="16307" spans="1:1" x14ac:dyDescent="0.2">
      <c r="A16307" s="3"/>
    </row>
    <row r="16308" spans="1:1" x14ac:dyDescent="0.2">
      <c r="A16308" s="3"/>
    </row>
    <row r="16309" spans="1:1" x14ac:dyDescent="0.2">
      <c r="A16309" s="3"/>
    </row>
    <row r="16310" spans="1:1" x14ac:dyDescent="0.2">
      <c r="A16310" s="3"/>
    </row>
    <row r="16311" spans="1:1" x14ac:dyDescent="0.2">
      <c r="A16311" s="3"/>
    </row>
    <row r="16312" spans="1:1" x14ac:dyDescent="0.2">
      <c r="A16312" s="3"/>
    </row>
    <row r="16313" spans="1:1" x14ac:dyDescent="0.2">
      <c r="A16313" s="3"/>
    </row>
    <row r="16314" spans="1:1" x14ac:dyDescent="0.2">
      <c r="A16314" s="3"/>
    </row>
    <row r="16315" spans="1:1" x14ac:dyDescent="0.2">
      <c r="A16315" s="3"/>
    </row>
    <row r="16316" spans="1:1" x14ac:dyDescent="0.2">
      <c r="A16316" s="3"/>
    </row>
    <row r="16317" spans="1:1" x14ac:dyDescent="0.2">
      <c r="A16317" s="3"/>
    </row>
    <row r="16318" spans="1:1" x14ac:dyDescent="0.2">
      <c r="A16318" s="3"/>
    </row>
    <row r="16319" spans="1:1" x14ac:dyDescent="0.2">
      <c r="A16319" s="3"/>
    </row>
    <row r="16320" spans="1:1" x14ac:dyDescent="0.2">
      <c r="A16320" s="3"/>
    </row>
    <row r="16321" spans="1:1" x14ac:dyDescent="0.2">
      <c r="A16321" s="3"/>
    </row>
    <row r="16322" spans="1:1" x14ac:dyDescent="0.2">
      <c r="A16322" s="3"/>
    </row>
    <row r="16323" spans="1:1" x14ac:dyDescent="0.2">
      <c r="A16323" s="3"/>
    </row>
    <row r="16324" spans="1:1" x14ac:dyDescent="0.2">
      <c r="A16324" s="3"/>
    </row>
    <row r="16325" spans="1:1" x14ac:dyDescent="0.2">
      <c r="A16325" s="3"/>
    </row>
    <row r="16326" spans="1:1" x14ac:dyDescent="0.2">
      <c r="A16326" s="3"/>
    </row>
    <row r="16327" spans="1:1" x14ac:dyDescent="0.2">
      <c r="A16327" s="3"/>
    </row>
    <row r="16328" spans="1:1" x14ac:dyDescent="0.2">
      <c r="A16328" s="3"/>
    </row>
    <row r="16329" spans="1:1" x14ac:dyDescent="0.2">
      <c r="A16329" s="3"/>
    </row>
    <row r="16330" spans="1:1" x14ac:dyDescent="0.2">
      <c r="A16330" s="3"/>
    </row>
    <row r="16331" spans="1:1" x14ac:dyDescent="0.2">
      <c r="A16331" s="3"/>
    </row>
    <row r="16332" spans="1:1" x14ac:dyDescent="0.2">
      <c r="A16332" s="3"/>
    </row>
    <row r="16333" spans="1:1" x14ac:dyDescent="0.2">
      <c r="A16333" s="3"/>
    </row>
    <row r="16334" spans="1:1" x14ac:dyDescent="0.2">
      <c r="A16334" s="3"/>
    </row>
    <row r="16335" spans="1:1" x14ac:dyDescent="0.2">
      <c r="A16335" s="3"/>
    </row>
    <row r="16336" spans="1:1" x14ac:dyDescent="0.2">
      <c r="A16336" s="3"/>
    </row>
    <row r="16337" spans="1:1" x14ac:dyDescent="0.2">
      <c r="A16337" s="3"/>
    </row>
    <row r="16338" spans="1:1" x14ac:dyDescent="0.2">
      <c r="A16338" s="3"/>
    </row>
    <row r="16339" spans="1:1" x14ac:dyDescent="0.2">
      <c r="A16339" s="3"/>
    </row>
    <row r="16340" spans="1:1" x14ac:dyDescent="0.2">
      <c r="A16340" s="3"/>
    </row>
    <row r="16341" spans="1:1" x14ac:dyDescent="0.2">
      <c r="A16341" s="3"/>
    </row>
    <row r="16342" spans="1:1" x14ac:dyDescent="0.2">
      <c r="A16342" s="3"/>
    </row>
    <row r="16343" spans="1:1" x14ac:dyDescent="0.2">
      <c r="A16343" s="3"/>
    </row>
    <row r="16344" spans="1:1" x14ac:dyDescent="0.2">
      <c r="A16344" s="3"/>
    </row>
    <row r="16345" spans="1:1" x14ac:dyDescent="0.2">
      <c r="A16345" s="3"/>
    </row>
    <row r="16346" spans="1:1" x14ac:dyDescent="0.2">
      <c r="A16346" s="3"/>
    </row>
    <row r="16347" spans="1:1" x14ac:dyDescent="0.2">
      <c r="A16347" s="3"/>
    </row>
    <row r="16348" spans="1:1" x14ac:dyDescent="0.2">
      <c r="A16348" s="3"/>
    </row>
    <row r="16349" spans="1:1" x14ac:dyDescent="0.2">
      <c r="A16349" s="3"/>
    </row>
    <row r="16350" spans="1:1" x14ac:dyDescent="0.2">
      <c r="A16350" s="3"/>
    </row>
    <row r="16351" spans="1:1" x14ac:dyDescent="0.2">
      <c r="A16351" s="3"/>
    </row>
    <row r="16352" spans="1:1" x14ac:dyDescent="0.2">
      <c r="A16352" s="3"/>
    </row>
    <row r="16353" spans="1:1" x14ac:dyDescent="0.2">
      <c r="A16353" s="3"/>
    </row>
    <row r="16354" spans="1:1" x14ac:dyDescent="0.2">
      <c r="A16354" s="3"/>
    </row>
    <row r="16355" spans="1:1" x14ac:dyDescent="0.2">
      <c r="A16355" s="3"/>
    </row>
    <row r="16356" spans="1:1" x14ac:dyDescent="0.2">
      <c r="A16356" s="3"/>
    </row>
    <row r="16357" spans="1:1" x14ac:dyDescent="0.2">
      <c r="A16357" s="3"/>
    </row>
    <row r="16358" spans="1:1" x14ac:dyDescent="0.2">
      <c r="A16358" s="3"/>
    </row>
    <row r="16359" spans="1:1" x14ac:dyDescent="0.2">
      <c r="A16359" s="3"/>
    </row>
    <row r="16360" spans="1:1" x14ac:dyDescent="0.2">
      <c r="A16360" s="3"/>
    </row>
    <row r="16361" spans="1:1" x14ac:dyDescent="0.2">
      <c r="A16361" s="3"/>
    </row>
    <row r="16362" spans="1:1" x14ac:dyDescent="0.2">
      <c r="A16362" s="3"/>
    </row>
    <row r="16363" spans="1:1" x14ac:dyDescent="0.2">
      <c r="A16363" s="3"/>
    </row>
    <row r="16364" spans="1:1" x14ac:dyDescent="0.2">
      <c r="A16364" s="3"/>
    </row>
    <row r="16365" spans="1:1" x14ac:dyDescent="0.2">
      <c r="A16365" s="3"/>
    </row>
    <row r="16366" spans="1:1" x14ac:dyDescent="0.2">
      <c r="A16366" s="3"/>
    </row>
    <row r="16367" spans="1:1" x14ac:dyDescent="0.2">
      <c r="A16367" s="3"/>
    </row>
    <row r="16368" spans="1:1" x14ac:dyDescent="0.2">
      <c r="A16368" s="3"/>
    </row>
    <row r="16369" spans="1:1" x14ac:dyDescent="0.2">
      <c r="A16369" s="3"/>
    </row>
    <row r="16370" spans="1:1" x14ac:dyDescent="0.2">
      <c r="A16370" s="3"/>
    </row>
    <row r="16371" spans="1:1" x14ac:dyDescent="0.2">
      <c r="A16371" s="3"/>
    </row>
    <row r="16372" spans="1:1" x14ac:dyDescent="0.2">
      <c r="A16372" s="3"/>
    </row>
    <row r="16373" spans="1:1" x14ac:dyDescent="0.2">
      <c r="A16373" s="3"/>
    </row>
    <row r="16374" spans="1:1" x14ac:dyDescent="0.2">
      <c r="A16374" s="3"/>
    </row>
    <row r="16375" spans="1:1" x14ac:dyDescent="0.2">
      <c r="A16375" s="3"/>
    </row>
    <row r="16376" spans="1:1" x14ac:dyDescent="0.2">
      <c r="A16376" s="3"/>
    </row>
    <row r="16377" spans="1:1" x14ac:dyDescent="0.2">
      <c r="A16377" s="3"/>
    </row>
    <row r="16378" spans="1:1" x14ac:dyDescent="0.2">
      <c r="A16378" s="3"/>
    </row>
    <row r="16379" spans="1:1" x14ac:dyDescent="0.2">
      <c r="A16379" s="3"/>
    </row>
    <row r="16380" spans="1:1" x14ac:dyDescent="0.2">
      <c r="A16380" s="3"/>
    </row>
    <row r="16381" spans="1:1" x14ac:dyDescent="0.2">
      <c r="A16381" s="3"/>
    </row>
    <row r="16382" spans="1:1" x14ac:dyDescent="0.2">
      <c r="A16382" s="3"/>
    </row>
    <row r="16383" spans="1:1" x14ac:dyDescent="0.2">
      <c r="A1638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AF6B2-526C-1746-8CC4-57B14F1E316A}">
  <dimension ref="A1:AG823"/>
  <sheetViews>
    <sheetView tabSelected="1" zoomScaleNormal="100" workbookViewId="0">
      <pane xSplit="3" ySplit="1" topLeftCell="W133" activePane="bottomRight" state="frozen"/>
      <selection pane="topRight" activeCell="D1" sqref="D1"/>
      <selection pane="bottomLeft" activeCell="A2" sqref="A2"/>
      <selection pane="bottomRight" activeCell="E4" sqref="E4"/>
    </sheetView>
  </sheetViews>
  <sheetFormatPr baseColWidth="10" defaultRowHeight="13" x14ac:dyDescent="0.15"/>
  <cols>
    <col min="1" max="1" width="5.83203125" style="3" bestFit="1" customWidth="1"/>
    <col min="2" max="2" width="22.33203125" style="3" bestFit="1" customWidth="1"/>
    <col min="3" max="3" width="11.5" style="3" bestFit="1" customWidth="1"/>
    <col min="4" max="4" width="10.1640625" style="3" bestFit="1" customWidth="1"/>
    <col min="5" max="5" width="19.33203125" style="3" customWidth="1"/>
    <col min="6" max="6" width="3.1640625" style="3" customWidth="1"/>
    <col min="7" max="7" width="23.1640625" style="3" customWidth="1"/>
    <col min="8" max="8" width="13.6640625" style="3" customWidth="1"/>
    <col min="9" max="9" width="7.1640625" style="3" bestFit="1" customWidth="1"/>
    <col min="10" max="10" width="11.6640625" style="3" customWidth="1"/>
    <col min="11" max="11" width="14.83203125" style="48" customWidth="1"/>
    <col min="12" max="12" width="31.1640625" style="3" customWidth="1"/>
    <col min="13" max="13" width="18.83203125" style="3" customWidth="1"/>
    <col min="14" max="15" width="17.1640625" style="3" customWidth="1"/>
    <col min="16" max="16" width="56.1640625" style="3" customWidth="1"/>
    <col min="17" max="17" width="14.83203125" style="3" customWidth="1"/>
    <col min="18" max="18" width="10.83203125" style="3"/>
    <col min="19" max="19" width="12.5" style="3" customWidth="1"/>
    <col min="20" max="20" width="11.1640625" style="3" customWidth="1"/>
    <col min="21" max="21" width="12.83203125" style="3" customWidth="1"/>
    <col min="22" max="22" width="11" style="3" customWidth="1"/>
    <col min="23" max="23" width="10.83203125" style="3"/>
    <col min="24" max="24" width="14.83203125" style="3" customWidth="1"/>
    <col min="25" max="25" width="12.6640625" style="3" customWidth="1"/>
    <col min="26" max="26" width="11.83203125" style="3" customWidth="1"/>
    <col min="27" max="28" width="13.33203125" style="3" customWidth="1"/>
    <col min="29" max="29" width="12.1640625" style="3" customWidth="1"/>
    <col min="30" max="30" width="24.6640625" style="3" customWidth="1"/>
    <col min="31" max="31" width="193.83203125" style="3" customWidth="1"/>
    <col min="32" max="32" width="35.33203125" style="3" customWidth="1"/>
    <col min="33" max="33" width="255.6640625" style="3" customWidth="1"/>
    <col min="34" max="16384" width="10.83203125" style="3"/>
  </cols>
  <sheetData>
    <row r="1" spans="1:33" ht="15" customHeight="1" thickBot="1" x14ac:dyDescent="0.2">
      <c r="A1" s="4" t="s">
        <v>62</v>
      </c>
      <c r="B1" s="4" t="s">
        <v>60</v>
      </c>
      <c r="C1" s="4" t="s">
        <v>56</v>
      </c>
      <c r="D1" s="4" t="s">
        <v>58</v>
      </c>
      <c r="E1" s="4" t="s">
        <v>54</v>
      </c>
      <c r="F1" s="4"/>
      <c r="G1" s="4" t="s">
        <v>52</v>
      </c>
      <c r="H1" s="4" t="s">
        <v>50</v>
      </c>
      <c r="I1" s="4" t="s">
        <v>48</v>
      </c>
      <c r="J1" s="4" t="s">
        <v>46</v>
      </c>
      <c r="K1" s="4" t="s">
        <v>44</v>
      </c>
      <c r="L1" s="4" t="s">
        <v>42</v>
      </c>
      <c r="M1" s="4" t="s">
        <v>40</v>
      </c>
      <c r="N1" s="4" t="s">
        <v>38</v>
      </c>
      <c r="O1" s="4" t="s">
        <v>36</v>
      </c>
      <c r="P1" s="4" t="s">
        <v>34</v>
      </c>
      <c r="Q1" s="4" t="s">
        <v>32</v>
      </c>
      <c r="R1" s="5" t="s">
        <v>30</v>
      </c>
      <c r="S1" s="5" t="s">
        <v>28</v>
      </c>
      <c r="T1" s="5" t="s">
        <v>26</v>
      </c>
      <c r="U1" s="5" t="s">
        <v>24</v>
      </c>
      <c r="V1" s="5" t="s">
        <v>22</v>
      </c>
      <c r="W1" s="5" t="s">
        <v>20</v>
      </c>
      <c r="X1" s="5" t="s">
        <v>18</v>
      </c>
      <c r="Y1" s="5" t="s">
        <v>16</v>
      </c>
      <c r="Z1" s="5" t="s">
        <v>14</v>
      </c>
      <c r="AA1" s="5" t="s">
        <v>12</v>
      </c>
      <c r="AB1" s="6" t="s">
        <v>10</v>
      </c>
      <c r="AC1" s="7" t="s">
        <v>9</v>
      </c>
      <c r="AD1" s="4" t="s">
        <v>1369</v>
      </c>
      <c r="AE1" s="8" t="s">
        <v>7</v>
      </c>
      <c r="AF1" s="4" t="s">
        <v>3</v>
      </c>
      <c r="AG1" s="4" t="s">
        <v>1</v>
      </c>
    </row>
    <row r="2" spans="1:33" ht="15" customHeight="1" x14ac:dyDescent="0.15">
      <c r="A2" s="9" t="s">
        <v>1267</v>
      </c>
      <c r="B2" s="9" t="s">
        <v>670</v>
      </c>
      <c r="C2" s="9">
        <v>2009</v>
      </c>
      <c r="D2" s="9">
        <v>2009</v>
      </c>
      <c r="E2" s="9" t="s">
        <v>1266</v>
      </c>
      <c r="F2" s="9" t="s">
        <v>76</v>
      </c>
      <c r="G2" s="10" t="s">
        <v>1199</v>
      </c>
      <c r="H2" s="11">
        <v>9.4320000000000004</v>
      </c>
      <c r="I2" s="11">
        <v>9.5039999999999996</v>
      </c>
      <c r="J2" s="13">
        <v>27.142857142857142</v>
      </c>
      <c r="K2" s="14" t="s">
        <v>73</v>
      </c>
      <c r="L2" s="9" t="s">
        <v>335</v>
      </c>
      <c r="M2" s="10" t="s">
        <v>101</v>
      </c>
      <c r="N2" s="10" t="s">
        <v>100</v>
      </c>
      <c r="O2" s="9" t="s">
        <v>158</v>
      </c>
      <c r="P2" s="9" t="s">
        <v>1273</v>
      </c>
      <c r="Q2" s="9" t="s">
        <v>112</v>
      </c>
      <c r="R2" s="15">
        <v>26</v>
      </c>
      <c r="S2" s="16">
        <v>94.129000000000005</v>
      </c>
      <c r="T2" s="16">
        <v>0.58699999999999997</v>
      </c>
      <c r="U2" s="16" t="s">
        <v>111</v>
      </c>
      <c r="V2" s="16">
        <v>2.9931244544789641</v>
      </c>
      <c r="W2" s="15">
        <v>46</v>
      </c>
      <c r="X2" s="16">
        <v>72.789000000000001</v>
      </c>
      <c r="Y2" s="16">
        <v>1.9570000000000001</v>
      </c>
      <c r="Z2" s="16" t="s">
        <v>111</v>
      </c>
      <c r="AA2" s="16">
        <v>13.273019776976151</v>
      </c>
      <c r="AB2" s="17">
        <v>-0.2571</v>
      </c>
      <c r="AC2" s="18">
        <v>0.2571</v>
      </c>
      <c r="AD2" s="19">
        <f>AVERAGE(AC2:AC8)</f>
        <v>1.5607</v>
      </c>
      <c r="AE2" s="20" t="s">
        <v>1279</v>
      </c>
      <c r="AF2" s="9" t="s">
        <v>217</v>
      </c>
      <c r="AG2" s="9" t="s">
        <v>350</v>
      </c>
    </row>
    <row r="3" spans="1:33" ht="15" customHeight="1" x14ac:dyDescent="0.15">
      <c r="A3" s="9" t="s">
        <v>1267</v>
      </c>
      <c r="B3" s="9" t="s">
        <v>670</v>
      </c>
      <c r="C3" s="9">
        <v>2009</v>
      </c>
      <c r="D3" s="9">
        <v>2009</v>
      </c>
      <c r="E3" s="9" t="s">
        <v>1266</v>
      </c>
      <c r="F3" s="9" t="s">
        <v>76</v>
      </c>
      <c r="G3" s="9" t="s">
        <v>1199</v>
      </c>
      <c r="H3" s="12">
        <v>9.4320000000000004</v>
      </c>
      <c r="I3" s="12">
        <v>9.5039999999999996</v>
      </c>
      <c r="J3" s="13"/>
      <c r="K3" s="14"/>
      <c r="L3" s="9" t="s">
        <v>335</v>
      </c>
      <c r="M3" s="9" t="s">
        <v>101</v>
      </c>
      <c r="N3" s="9" t="s">
        <v>100</v>
      </c>
      <c r="O3" s="9" t="s">
        <v>158</v>
      </c>
      <c r="P3" s="9" t="s">
        <v>1272</v>
      </c>
      <c r="Q3" s="9" t="s">
        <v>112</v>
      </c>
      <c r="R3" s="21">
        <v>20</v>
      </c>
      <c r="S3" s="22">
        <v>0.78300000000000003</v>
      </c>
      <c r="T3" s="22">
        <v>0.78300000000000003</v>
      </c>
      <c r="U3" s="22" t="s">
        <v>111</v>
      </c>
      <c r="V3" s="22">
        <v>3.5016824527646708</v>
      </c>
      <c r="W3" s="21">
        <v>46</v>
      </c>
      <c r="X3" s="22">
        <v>83.561999999999998</v>
      </c>
      <c r="Y3" s="22">
        <v>1.5660000000000001</v>
      </c>
      <c r="Z3" s="22" t="s">
        <v>111</v>
      </c>
      <c r="AA3" s="22">
        <v>10.621128753574171</v>
      </c>
      <c r="AB3" s="17">
        <v>4.6702000000000004</v>
      </c>
      <c r="AC3" s="18">
        <v>4.6702000000000004</v>
      </c>
      <c r="AD3" s="23"/>
      <c r="AE3" s="24" t="s">
        <v>1349</v>
      </c>
      <c r="AF3" s="9"/>
      <c r="AG3" s="9"/>
    </row>
    <row r="4" spans="1:33" ht="15" customHeight="1" x14ac:dyDescent="0.15">
      <c r="A4" s="9" t="s">
        <v>1267</v>
      </c>
      <c r="B4" s="9" t="s">
        <v>670</v>
      </c>
      <c r="C4" s="9">
        <v>2009</v>
      </c>
      <c r="D4" s="9">
        <v>2009</v>
      </c>
      <c r="E4" s="9" t="s">
        <v>1266</v>
      </c>
      <c r="F4" s="9" t="s">
        <v>76</v>
      </c>
      <c r="G4" s="9" t="s">
        <v>1199</v>
      </c>
      <c r="H4" s="12">
        <v>9.4320000000000004</v>
      </c>
      <c r="I4" s="12">
        <v>9.5039999999999996</v>
      </c>
      <c r="J4" s="13"/>
      <c r="K4" s="14"/>
      <c r="L4" s="9" t="s">
        <v>335</v>
      </c>
      <c r="M4" s="9" t="s">
        <v>101</v>
      </c>
      <c r="N4" s="9" t="s">
        <v>100</v>
      </c>
      <c r="O4" s="9" t="s">
        <v>158</v>
      </c>
      <c r="P4" s="9" t="s">
        <v>1271</v>
      </c>
      <c r="Q4" s="9" t="s">
        <v>112</v>
      </c>
      <c r="R4" s="21">
        <v>20</v>
      </c>
      <c r="S4" s="22">
        <v>46.38</v>
      </c>
      <c r="T4" s="22">
        <v>3.1309999999999998</v>
      </c>
      <c r="U4" s="22" t="s">
        <v>111</v>
      </c>
      <c r="V4" s="22">
        <v>14.002257675103683</v>
      </c>
      <c r="W4" s="21">
        <v>46</v>
      </c>
      <c r="X4" s="22">
        <v>71.429000000000002</v>
      </c>
      <c r="Y4" s="22">
        <v>1.9570000000000001</v>
      </c>
      <c r="Z4" s="22" t="s">
        <v>111</v>
      </c>
      <c r="AA4" s="22">
        <v>13.273019776976151</v>
      </c>
      <c r="AB4" s="17">
        <v>0.43180000000000002</v>
      </c>
      <c r="AC4" s="18">
        <v>0.43180000000000002</v>
      </c>
      <c r="AD4" s="23"/>
      <c r="AE4" s="24"/>
      <c r="AF4" s="9"/>
      <c r="AG4" s="9"/>
    </row>
    <row r="5" spans="1:33" ht="15" customHeight="1" x14ac:dyDescent="0.15">
      <c r="A5" s="9" t="s">
        <v>1267</v>
      </c>
      <c r="B5" s="9" t="s">
        <v>670</v>
      </c>
      <c r="C5" s="9">
        <v>2009</v>
      </c>
      <c r="D5" s="9">
        <v>2009</v>
      </c>
      <c r="E5" s="9" t="s">
        <v>1266</v>
      </c>
      <c r="F5" s="9" t="s">
        <v>76</v>
      </c>
      <c r="G5" s="9" t="s">
        <v>1199</v>
      </c>
      <c r="H5" s="12">
        <v>9.4320000000000004</v>
      </c>
      <c r="I5" s="12">
        <v>9.5039999999999996</v>
      </c>
      <c r="J5" s="13"/>
      <c r="K5" s="14"/>
      <c r="L5" s="9" t="s">
        <v>335</v>
      </c>
      <c r="M5" s="9" t="s">
        <v>101</v>
      </c>
      <c r="N5" s="9" t="s">
        <v>100</v>
      </c>
      <c r="O5" s="9" t="s">
        <v>158</v>
      </c>
      <c r="P5" s="9" t="s">
        <v>1270</v>
      </c>
      <c r="Q5" s="9" t="s">
        <v>112</v>
      </c>
      <c r="R5" s="21">
        <v>10</v>
      </c>
      <c r="S5" s="22">
        <v>98.825999999999993</v>
      </c>
      <c r="T5" s="22">
        <v>0.58699999999999997</v>
      </c>
      <c r="U5" s="22" t="s">
        <v>111</v>
      </c>
      <c r="V5" s="22">
        <v>1.8562569865188387</v>
      </c>
      <c r="W5" s="21">
        <v>16</v>
      </c>
      <c r="X5" s="22">
        <v>88.257999999999996</v>
      </c>
      <c r="Y5" s="22">
        <v>1.7609999999999999</v>
      </c>
      <c r="Z5" s="22" t="s">
        <v>111</v>
      </c>
      <c r="AA5" s="22">
        <v>7.0439999999999996</v>
      </c>
      <c r="AB5" s="17">
        <v>-0.11310000000000001</v>
      </c>
      <c r="AC5" s="18">
        <v>0.11310000000000001</v>
      </c>
      <c r="AD5" s="23"/>
      <c r="AE5" s="24"/>
      <c r="AF5" s="9"/>
      <c r="AG5" s="9"/>
    </row>
    <row r="6" spans="1:33" ht="15" customHeight="1" x14ac:dyDescent="0.15">
      <c r="A6" s="9" t="s">
        <v>1267</v>
      </c>
      <c r="B6" s="9" t="s">
        <v>670</v>
      </c>
      <c r="C6" s="9">
        <v>2009</v>
      </c>
      <c r="D6" s="9">
        <v>2009</v>
      </c>
      <c r="E6" s="9" t="s">
        <v>1266</v>
      </c>
      <c r="F6" s="9" t="s">
        <v>76</v>
      </c>
      <c r="G6" s="9" t="s">
        <v>1199</v>
      </c>
      <c r="H6" s="12">
        <v>9.4320000000000004</v>
      </c>
      <c r="I6" s="12">
        <v>9.5039999999999996</v>
      </c>
      <c r="J6" s="13"/>
      <c r="K6" s="14"/>
      <c r="L6" s="9" t="s">
        <v>335</v>
      </c>
      <c r="M6" s="9" t="s">
        <v>101</v>
      </c>
      <c r="N6" s="9" t="s">
        <v>100</v>
      </c>
      <c r="O6" s="9" t="s">
        <v>372</v>
      </c>
      <c r="P6" s="9" t="s">
        <v>1269</v>
      </c>
      <c r="Q6" s="9" t="s">
        <v>112</v>
      </c>
      <c r="R6" s="21">
        <v>30</v>
      </c>
      <c r="S6" s="22">
        <v>0.91200000000000003</v>
      </c>
      <c r="T6" s="22">
        <v>0.54700000000000004</v>
      </c>
      <c r="U6" s="22" t="s">
        <v>111</v>
      </c>
      <c r="V6" s="22">
        <v>2.9960423895532591</v>
      </c>
      <c r="W6" s="21">
        <v>20</v>
      </c>
      <c r="X6" s="22">
        <v>99.817999999999998</v>
      </c>
      <c r="Y6" s="22">
        <v>1E-4</v>
      </c>
      <c r="Z6" s="22" t="s">
        <v>111</v>
      </c>
      <c r="AA6" s="22">
        <v>4.4721359549995798E-3</v>
      </c>
      <c r="AB6" s="17">
        <v>4.6955</v>
      </c>
      <c r="AC6" s="18">
        <v>4.6955</v>
      </c>
      <c r="AD6" s="23"/>
      <c r="AE6" s="24"/>
      <c r="AF6" s="9"/>
      <c r="AG6" s="9"/>
    </row>
    <row r="7" spans="1:33" ht="15" customHeight="1" x14ac:dyDescent="0.15">
      <c r="A7" s="9" t="s">
        <v>1267</v>
      </c>
      <c r="B7" s="9" t="s">
        <v>670</v>
      </c>
      <c r="C7" s="9">
        <v>2009</v>
      </c>
      <c r="D7" s="9">
        <v>2009</v>
      </c>
      <c r="E7" s="9" t="s">
        <v>1266</v>
      </c>
      <c r="F7" s="9" t="s">
        <v>76</v>
      </c>
      <c r="G7" s="9" t="s">
        <v>1199</v>
      </c>
      <c r="H7" s="12">
        <v>9.4320000000000004</v>
      </c>
      <c r="I7" s="12">
        <v>9.5039999999999996</v>
      </c>
      <c r="J7" s="13"/>
      <c r="K7" s="14"/>
      <c r="L7" s="9" t="s">
        <v>335</v>
      </c>
      <c r="M7" s="9" t="s">
        <v>101</v>
      </c>
      <c r="N7" s="9" t="s">
        <v>100</v>
      </c>
      <c r="O7" s="9" t="s">
        <v>372</v>
      </c>
      <c r="P7" s="9" t="s">
        <v>1268</v>
      </c>
      <c r="Q7" s="9" t="s">
        <v>112</v>
      </c>
      <c r="R7" s="21">
        <v>30</v>
      </c>
      <c r="S7" s="22">
        <v>90.876000000000005</v>
      </c>
      <c r="T7" s="22">
        <v>0.73</v>
      </c>
      <c r="U7" s="22" t="s">
        <v>111</v>
      </c>
      <c r="V7" s="22">
        <v>3.9983746697877125</v>
      </c>
      <c r="W7" s="21">
        <v>20</v>
      </c>
      <c r="X7" s="22">
        <v>99.817999999999998</v>
      </c>
      <c r="Y7" s="22">
        <v>1E-4</v>
      </c>
      <c r="Z7" s="22" t="s">
        <v>111</v>
      </c>
      <c r="AA7" s="22">
        <v>4.4721359549995798E-3</v>
      </c>
      <c r="AB7" s="17">
        <v>9.3899999999999997E-2</v>
      </c>
      <c r="AC7" s="18">
        <v>9.3899999999999997E-2</v>
      </c>
      <c r="AD7" s="23"/>
      <c r="AE7" s="24"/>
      <c r="AF7" s="9"/>
      <c r="AG7" s="9"/>
    </row>
    <row r="8" spans="1:33" ht="15" customHeight="1" thickBot="1" x14ac:dyDescent="0.2">
      <c r="A8" s="25" t="s">
        <v>1267</v>
      </c>
      <c r="B8" s="25" t="s">
        <v>670</v>
      </c>
      <c r="C8" s="25">
        <v>2009</v>
      </c>
      <c r="D8" s="25">
        <v>2009</v>
      </c>
      <c r="E8" s="25" t="s">
        <v>1266</v>
      </c>
      <c r="F8" s="25" t="s">
        <v>76</v>
      </c>
      <c r="G8" s="25" t="s">
        <v>1199</v>
      </c>
      <c r="H8" s="26">
        <v>9.4320000000000004</v>
      </c>
      <c r="I8" s="26">
        <v>9.5039999999999996</v>
      </c>
      <c r="J8" s="27"/>
      <c r="K8" s="25"/>
      <c r="L8" s="25" t="s">
        <v>335</v>
      </c>
      <c r="M8" s="25" t="s">
        <v>101</v>
      </c>
      <c r="N8" s="25" t="s">
        <v>100</v>
      </c>
      <c r="O8" s="25" t="s">
        <v>372</v>
      </c>
      <c r="P8" s="25" t="s">
        <v>1265</v>
      </c>
      <c r="Q8" s="25" t="s">
        <v>112</v>
      </c>
      <c r="R8" s="28">
        <v>30</v>
      </c>
      <c r="S8" s="29">
        <v>96.35</v>
      </c>
      <c r="T8" s="29">
        <v>0.73</v>
      </c>
      <c r="U8" s="29" t="s">
        <v>111</v>
      </c>
      <c r="V8" s="29">
        <v>3.9983746697877125</v>
      </c>
      <c r="W8" s="28">
        <v>20</v>
      </c>
      <c r="X8" s="29">
        <v>49.634999999999998</v>
      </c>
      <c r="Y8" s="29">
        <v>0.54700000000000004</v>
      </c>
      <c r="Z8" s="29" t="s">
        <v>111</v>
      </c>
      <c r="AA8" s="29">
        <v>2.4462583673847704</v>
      </c>
      <c r="AB8" s="30">
        <v>-0.6633</v>
      </c>
      <c r="AC8" s="30">
        <v>0.6633</v>
      </c>
      <c r="AD8" s="31"/>
      <c r="AE8" s="32"/>
      <c r="AF8" s="25"/>
      <c r="AG8" s="25"/>
    </row>
    <row r="9" spans="1:33" ht="15" customHeight="1" x14ac:dyDescent="0.15">
      <c r="A9" s="9" t="s">
        <v>1252</v>
      </c>
      <c r="B9" s="9" t="s">
        <v>828</v>
      </c>
      <c r="C9" s="9">
        <v>2009</v>
      </c>
      <c r="D9" s="9">
        <v>2010</v>
      </c>
      <c r="E9" s="9" t="s">
        <v>1251</v>
      </c>
      <c r="F9" s="9" t="s">
        <v>76</v>
      </c>
      <c r="G9" s="10" t="s">
        <v>1179</v>
      </c>
      <c r="H9" s="11">
        <v>10.318</v>
      </c>
      <c r="I9" s="11">
        <v>9.1370000000000005</v>
      </c>
      <c r="J9" s="33">
        <v>15</v>
      </c>
      <c r="K9" s="14" t="s">
        <v>73</v>
      </c>
      <c r="L9" s="9" t="s">
        <v>335</v>
      </c>
      <c r="M9" s="10" t="s">
        <v>101</v>
      </c>
      <c r="N9" s="10" t="s">
        <v>100</v>
      </c>
      <c r="O9" s="10" t="s">
        <v>189</v>
      </c>
      <c r="P9" s="9" t="s">
        <v>1264</v>
      </c>
      <c r="Q9" s="9" t="s">
        <v>112</v>
      </c>
      <c r="R9" s="15">
        <v>45</v>
      </c>
      <c r="S9" s="16">
        <v>9.6470000000000002</v>
      </c>
      <c r="T9" s="16">
        <v>1.587</v>
      </c>
      <c r="U9" s="16" t="s">
        <v>111</v>
      </c>
      <c r="V9" s="16">
        <f t="shared" ref="V9:V20" si="0">T9*SQRT(R9)</f>
        <v>10.6459196408765</v>
      </c>
      <c r="W9" s="15">
        <v>45</v>
      </c>
      <c r="X9" s="16">
        <v>7.9369999999999976</v>
      </c>
      <c r="Y9" s="16">
        <v>1.0580000000000001</v>
      </c>
      <c r="Z9" s="16" t="s">
        <v>111</v>
      </c>
      <c r="AA9" s="16">
        <f t="shared" ref="AA9:AA20" si="1">Y9*SQRT(W9)</f>
        <v>7.0972797605843336</v>
      </c>
      <c r="AB9" s="17">
        <v>-0.1951</v>
      </c>
      <c r="AC9" s="18">
        <v>0.1951</v>
      </c>
      <c r="AD9" s="19">
        <f>AVERAGE(AC9:AC20)</f>
        <v>4.8111500000000005</v>
      </c>
      <c r="AE9" s="24" t="s">
        <v>1263</v>
      </c>
      <c r="AF9" s="9" t="s">
        <v>108</v>
      </c>
      <c r="AG9" s="34" t="s">
        <v>1353</v>
      </c>
    </row>
    <row r="10" spans="1:33" ht="15" customHeight="1" x14ac:dyDescent="0.15">
      <c r="A10" s="9" t="s">
        <v>1252</v>
      </c>
      <c r="B10" s="9" t="s">
        <v>828</v>
      </c>
      <c r="C10" s="9">
        <v>2009</v>
      </c>
      <c r="D10" s="9">
        <v>2010</v>
      </c>
      <c r="E10" s="9" t="s">
        <v>1251</v>
      </c>
      <c r="F10" s="9" t="s">
        <v>76</v>
      </c>
      <c r="G10" s="9" t="s">
        <v>1179</v>
      </c>
      <c r="H10" s="12">
        <v>10.318</v>
      </c>
      <c r="I10" s="12">
        <v>9.1370000000000005</v>
      </c>
      <c r="J10" s="13"/>
      <c r="K10" s="14"/>
      <c r="L10" s="9" t="s">
        <v>335</v>
      </c>
      <c r="M10" s="9" t="s">
        <v>101</v>
      </c>
      <c r="N10" s="9" t="s">
        <v>100</v>
      </c>
      <c r="O10" s="9" t="s">
        <v>189</v>
      </c>
      <c r="P10" s="9" t="s">
        <v>1262</v>
      </c>
      <c r="Q10" s="9" t="s">
        <v>112</v>
      </c>
      <c r="R10" s="15">
        <v>45</v>
      </c>
      <c r="S10" s="22">
        <v>10.064</v>
      </c>
      <c r="T10" s="22">
        <v>1E-3</v>
      </c>
      <c r="U10" s="16" t="s">
        <v>111</v>
      </c>
      <c r="V10" s="16">
        <f t="shared" si="0"/>
        <v>6.7082039324993696E-3</v>
      </c>
      <c r="W10" s="15">
        <v>45</v>
      </c>
      <c r="X10" s="22">
        <v>10.581999999999994</v>
      </c>
      <c r="Y10" s="22">
        <v>1.0580000000000001</v>
      </c>
      <c r="Z10" s="16" t="s">
        <v>111</v>
      </c>
      <c r="AA10" s="16">
        <f t="shared" si="1"/>
        <v>7.0972797605843336</v>
      </c>
      <c r="AB10" s="17">
        <v>5.0200000000000002E-2</v>
      </c>
      <c r="AC10" s="18">
        <v>5.0200000000000002E-2</v>
      </c>
      <c r="AD10" s="23"/>
      <c r="AE10" s="24"/>
      <c r="AF10" s="9"/>
      <c r="AG10" s="9"/>
    </row>
    <row r="11" spans="1:33" ht="15" customHeight="1" x14ac:dyDescent="0.15">
      <c r="A11" s="9" t="s">
        <v>1252</v>
      </c>
      <c r="B11" s="9" t="s">
        <v>828</v>
      </c>
      <c r="C11" s="9">
        <v>2009</v>
      </c>
      <c r="D11" s="9">
        <v>2010</v>
      </c>
      <c r="E11" s="9" t="s">
        <v>1251</v>
      </c>
      <c r="F11" s="9" t="s">
        <v>76</v>
      </c>
      <c r="G11" s="9" t="s">
        <v>1179</v>
      </c>
      <c r="H11" s="12">
        <v>10.318</v>
      </c>
      <c r="I11" s="12">
        <v>9.1370000000000005</v>
      </c>
      <c r="J11" s="13"/>
      <c r="K11" s="14"/>
      <c r="L11" s="9" t="s">
        <v>335</v>
      </c>
      <c r="M11" s="9" t="s">
        <v>101</v>
      </c>
      <c r="N11" s="9" t="s">
        <v>100</v>
      </c>
      <c r="O11" s="9" t="s">
        <v>189</v>
      </c>
      <c r="P11" s="9" t="s">
        <v>1261</v>
      </c>
      <c r="Q11" s="9" t="s">
        <v>112</v>
      </c>
      <c r="R11" s="15">
        <v>45</v>
      </c>
      <c r="S11" s="21">
        <v>14.054</v>
      </c>
      <c r="T11" s="21">
        <v>0.54100000000000004</v>
      </c>
      <c r="U11" s="16" t="s">
        <v>111</v>
      </c>
      <c r="V11" s="16">
        <f t="shared" si="0"/>
        <v>3.6291383274821589</v>
      </c>
      <c r="W11" s="15">
        <v>45</v>
      </c>
      <c r="X11" s="22">
        <v>14.516</v>
      </c>
      <c r="Y11" s="22">
        <v>0.53800000000000003</v>
      </c>
      <c r="Z11" s="16" t="s">
        <v>111</v>
      </c>
      <c r="AA11" s="16">
        <f t="shared" si="1"/>
        <v>3.6090137156846609</v>
      </c>
      <c r="AB11" s="17">
        <v>3.2300000000000002E-2</v>
      </c>
      <c r="AC11" s="18">
        <v>3.2300000000000002E-2</v>
      </c>
      <c r="AD11" s="19"/>
      <c r="AE11" s="24"/>
    </row>
    <row r="12" spans="1:33" ht="15" customHeight="1" x14ac:dyDescent="0.15">
      <c r="A12" s="9" t="s">
        <v>1252</v>
      </c>
      <c r="B12" s="9" t="s">
        <v>828</v>
      </c>
      <c r="C12" s="9">
        <v>2009</v>
      </c>
      <c r="D12" s="9">
        <v>2010</v>
      </c>
      <c r="E12" s="9" t="s">
        <v>1251</v>
      </c>
      <c r="F12" s="9" t="s">
        <v>76</v>
      </c>
      <c r="G12" s="9" t="s">
        <v>1179</v>
      </c>
      <c r="H12" s="12">
        <v>10.318</v>
      </c>
      <c r="I12" s="12">
        <v>9.1370000000000005</v>
      </c>
      <c r="J12" s="13"/>
      <c r="K12" s="14"/>
      <c r="L12" s="9" t="s">
        <v>335</v>
      </c>
      <c r="M12" s="9" t="s">
        <v>101</v>
      </c>
      <c r="N12" s="9" t="s">
        <v>100</v>
      </c>
      <c r="O12" s="9" t="s">
        <v>189</v>
      </c>
      <c r="P12" s="9" t="s">
        <v>1260</v>
      </c>
      <c r="Q12" s="9" t="s">
        <v>112</v>
      </c>
      <c r="R12" s="15">
        <v>45</v>
      </c>
      <c r="S12" s="21">
        <v>12.973000000000001</v>
      </c>
      <c r="T12" s="21">
        <v>1.6220000000000001</v>
      </c>
      <c r="U12" s="16" t="s">
        <v>111</v>
      </c>
      <c r="V12" s="16">
        <f t="shared" si="0"/>
        <v>10.880706778513979</v>
      </c>
      <c r="W12" s="15">
        <v>45</v>
      </c>
      <c r="X12" s="22">
        <v>1.613</v>
      </c>
      <c r="Y12" s="22">
        <v>1E-4</v>
      </c>
      <c r="Z12" s="16" t="s">
        <v>111</v>
      </c>
      <c r="AA12" s="16">
        <f t="shared" si="1"/>
        <v>6.7082039324993699E-4</v>
      </c>
      <c r="AB12" s="17">
        <v>-2.0848</v>
      </c>
      <c r="AC12" s="18">
        <v>2.0848</v>
      </c>
      <c r="AD12" s="23"/>
      <c r="AE12" s="24"/>
    </row>
    <row r="13" spans="1:33" ht="15" customHeight="1" x14ac:dyDescent="0.15">
      <c r="A13" s="9" t="s">
        <v>1252</v>
      </c>
      <c r="B13" s="9" t="s">
        <v>828</v>
      </c>
      <c r="C13" s="9">
        <v>2009</v>
      </c>
      <c r="D13" s="9">
        <v>2010</v>
      </c>
      <c r="E13" s="9" t="s">
        <v>1251</v>
      </c>
      <c r="F13" s="9" t="s">
        <v>76</v>
      </c>
      <c r="G13" s="9" t="s">
        <v>1179</v>
      </c>
      <c r="H13" s="12">
        <v>10.318</v>
      </c>
      <c r="I13" s="12">
        <v>9.1370000000000005</v>
      </c>
      <c r="J13" s="13"/>
      <c r="K13" s="14"/>
      <c r="L13" s="9" t="s">
        <v>335</v>
      </c>
      <c r="M13" s="9" t="s">
        <v>101</v>
      </c>
      <c r="N13" s="9" t="s">
        <v>100</v>
      </c>
      <c r="O13" s="9" t="s">
        <v>189</v>
      </c>
      <c r="P13" s="9" t="s">
        <v>1259</v>
      </c>
      <c r="Q13" s="9" t="s">
        <v>112</v>
      </c>
      <c r="R13" s="15">
        <v>45</v>
      </c>
      <c r="S13" s="22">
        <v>11.111000000000004</v>
      </c>
      <c r="T13" s="22">
        <v>1.0580000000000001</v>
      </c>
      <c r="U13" s="22" t="s">
        <v>111</v>
      </c>
      <c r="V13" s="16">
        <f t="shared" si="0"/>
        <v>7.0972797605843336</v>
      </c>
      <c r="W13" s="15">
        <v>45</v>
      </c>
      <c r="X13" s="22">
        <v>11.111000000000004</v>
      </c>
      <c r="Y13" s="22">
        <v>1E-3</v>
      </c>
      <c r="Z13" s="22" t="s">
        <v>111</v>
      </c>
      <c r="AA13" s="16">
        <f t="shared" si="1"/>
        <v>6.7082039324993696E-3</v>
      </c>
      <c r="AB13" s="17">
        <v>0</v>
      </c>
      <c r="AC13" s="18">
        <v>0</v>
      </c>
      <c r="AD13" s="23"/>
      <c r="AE13" s="24"/>
      <c r="AF13" s="9"/>
      <c r="AG13" s="9"/>
    </row>
    <row r="14" spans="1:33" ht="15" customHeight="1" x14ac:dyDescent="0.15">
      <c r="A14" s="9" t="s">
        <v>1252</v>
      </c>
      <c r="B14" s="9" t="s">
        <v>828</v>
      </c>
      <c r="C14" s="9">
        <v>2009</v>
      </c>
      <c r="D14" s="9">
        <v>2010</v>
      </c>
      <c r="E14" s="9" t="s">
        <v>1251</v>
      </c>
      <c r="F14" s="9" t="s">
        <v>76</v>
      </c>
      <c r="G14" s="9" t="s">
        <v>1179</v>
      </c>
      <c r="H14" s="12">
        <v>10.318</v>
      </c>
      <c r="I14" s="12">
        <v>9.1370000000000005</v>
      </c>
      <c r="J14" s="13"/>
      <c r="K14" s="14"/>
      <c r="L14" s="9" t="s">
        <v>335</v>
      </c>
      <c r="M14" s="9" t="s">
        <v>101</v>
      </c>
      <c r="N14" s="9" t="s">
        <v>100</v>
      </c>
      <c r="O14" s="9" t="s">
        <v>189</v>
      </c>
      <c r="P14" s="9" t="s">
        <v>1258</v>
      </c>
      <c r="Q14" s="9" t="s">
        <v>112</v>
      </c>
      <c r="R14" s="15">
        <v>45</v>
      </c>
      <c r="S14" s="22">
        <v>10.581999999999994</v>
      </c>
      <c r="T14" s="22">
        <v>1E-4</v>
      </c>
      <c r="U14" s="16" t="s">
        <v>111</v>
      </c>
      <c r="V14" s="16">
        <f t="shared" si="0"/>
        <v>6.7082039324993699E-4</v>
      </c>
      <c r="W14" s="15">
        <v>45</v>
      </c>
      <c r="X14" s="22">
        <v>8.992999999999995</v>
      </c>
      <c r="Y14" s="22">
        <v>1.0580000000000001</v>
      </c>
      <c r="Z14" s="16" t="s">
        <v>111</v>
      </c>
      <c r="AA14" s="16">
        <f t="shared" si="1"/>
        <v>7.0972797605843336</v>
      </c>
      <c r="AB14" s="17">
        <v>-0.16270000000000001</v>
      </c>
      <c r="AC14" s="18">
        <v>0.16270000000000001</v>
      </c>
      <c r="AD14" s="23"/>
      <c r="AE14" s="24"/>
      <c r="AF14" s="9"/>
      <c r="AG14" s="9"/>
    </row>
    <row r="15" spans="1:33" ht="15" customHeight="1" x14ac:dyDescent="0.15">
      <c r="A15" s="9" t="s">
        <v>1252</v>
      </c>
      <c r="B15" s="9" t="s">
        <v>828</v>
      </c>
      <c r="C15" s="9">
        <v>2009</v>
      </c>
      <c r="D15" s="9">
        <v>2010</v>
      </c>
      <c r="E15" s="9" t="s">
        <v>1251</v>
      </c>
      <c r="F15" s="9" t="s">
        <v>76</v>
      </c>
      <c r="G15" s="9" t="s">
        <v>1179</v>
      </c>
      <c r="H15" s="12">
        <v>10.318</v>
      </c>
      <c r="I15" s="12">
        <v>9.1370000000000005</v>
      </c>
      <c r="J15" s="13"/>
      <c r="K15" s="14"/>
      <c r="L15" s="9" t="s">
        <v>335</v>
      </c>
      <c r="M15" s="9" t="s">
        <v>101</v>
      </c>
      <c r="N15" s="9" t="s">
        <v>100</v>
      </c>
      <c r="O15" s="9" t="s">
        <v>189</v>
      </c>
      <c r="P15" s="9" t="s">
        <v>1257</v>
      </c>
      <c r="Q15" s="9" t="s">
        <v>112</v>
      </c>
      <c r="R15" s="15">
        <v>45</v>
      </c>
      <c r="S15" s="22">
        <v>1E-4</v>
      </c>
      <c r="T15" s="22">
        <v>1E-4</v>
      </c>
      <c r="U15" s="16" t="s">
        <v>111</v>
      </c>
      <c r="V15" s="16">
        <f t="shared" si="0"/>
        <v>6.7082039324993699E-4</v>
      </c>
      <c r="W15" s="15">
        <v>45</v>
      </c>
      <c r="X15" s="22">
        <v>99.999899999999997</v>
      </c>
      <c r="Y15" s="22">
        <v>1E-4</v>
      </c>
      <c r="Z15" s="16" t="s">
        <v>111</v>
      </c>
      <c r="AA15" s="16">
        <f t="shared" si="1"/>
        <v>6.7082039324993699E-4</v>
      </c>
      <c r="AB15" s="17">
        <v>13.8155</v>
      </c>
      <c r="AC15" s="18">
        <v>13.8155</v>
      </c>
      <c r="AD15" s="23"/>
      <c r="AE15" s="24"/>
      <c r="AF15" s="9"/>
      <c r="AG15" s="9"/>
    </row>
    <row r="16" spans="1:33" ht="15" customHeight="1" x14ac:dyDescent="0.15">
      <c r="A16" s="9" t="s">
        <v>1252</v>
      </c>
      <c r="B16" s="9" t="s">
        <v>828</v>
      </c>
      <c r="C16" s="9">
        <v>2009</v>
      </c>
      <c r="D16" s="9">
        <v>2010</v>
      </c>
      <c r="E16" s="9" t="s">
        <v>1251</v>
      </c>
      <c r="F16" s="9" t="s">
        <v>76</v>
      </c>
      <c r="G16" s="9" t="s">
        <v>1179</v>
      </c>
      <c r="H16" s="12">
        <v>10.318</v>
      </c>
      <c r="I16" s="12">
        <v>9.1370000000000005</v>
      </c>
      <c r="J16" s="13"/>
      <c r="K16" s="14"/>
      <c r="L16" s="9" t="s">
        <v>335</v>
      </c>
      <c r="M16" s="9" t="s">
        <v>101</v>
      </c>
      <c r="N16" s="9" t="s">
        <v>100</v>
      </c>
      <c r="O16" s="9" t="s">
        <v>189</v>
      </c>
      <c r="P16" s="9" t="s">
        <v>1256</v>
      </c>
      <c r="Q16" s="9" t="s">
        <v>112</v>
      </c>
      <c r="R16" s="15">
        <v>45</v>
      </c>
      <c r="S16" s="22">
        <v>1E-4</v>
      </c>
      <c r="T16" s="22">
        <v>1E-4</v>
      </c>
      <c r="U16" s="16" t="s">
        <v>111</v>
      </c>
      <c r="V16" s="16">
        <f t="shared" si="0"/>
        <v>6.7082039324993699E-4</v>
      </c>
      <c r="W16" s="15">
        <v>45</v>
      </c>
      <c r="X16" s="22">
        <v>99.999899999999997</v>
      </c>
      <c r="Y16" s="22">
        <v>1E-4</v>
      </c>
      <c r="Z16" s="16" t="s">
        <v>111</v>
      </c>
      <c r="AA16" s="16">
        <f t="shared" si="1"/>
        <v>6.7082039324993699E-4</v>
      </c>
      <c r="AB16" s="17">
        <v>13.8155</v>
      </c>
      <c r="AC16" s="18">
        <v>13.8155</v>
      </c>
      <c r="AD16" s="23"/>
      <c r="AE16" s="24"/>
      <c r="AF16" s="9"/>
      <c r="AG16" s="9"/>
    </row>
    <row r="17" spans="1:33" ht="15" customHeight="1" x14ac:dyDescent="0.15">
      <c r="A17" s="9" t="s">
        <v>1252</v>
      </c>
      <c r="B17" s="9" t="s">
        <v>828</v>
      </c>
      <c r="C17" s="9">
        <v>2009</v>
      </c>
      <c r="D17" s="9">
        <v>2010</v>
      </c>
      <c r="E17" s="9" t="s">
        <v>1251</v>
      </c>
      <c r="F17" s="9" t="s">
        <v>76</v>
      </c>
      <c r="G17" s="9" t="s">
        <v>1179</v>
      </c>
      <c r="H17" s="12">
        <v>10.318</v>
      </c>
      <c r="I17" s="12">
        <v>9.1370000000000005</v>
      </c>
      <c r="J17" s="13"/>
      <c r="K17" s="14"/>
      <c r="L17" s="9" t="s">
        <v>335</v>
      </c>
      <c r="M17" s="9" t="s">
        <v>101</v>
      </c>
      <c r="N17" s="9" t="s">
        <v>100</v>
      </c>
      <c r="O17" s="9" t="s">
        <v>189</v>
      </c>
      <c r="P17" s="9" t="s">
        <v>1255</v>
      </c>
      <c r="Q17" s="9" t="s">
        <v>112</v>
      </c>
      <c r="R17" s="15">
        <v>45</v>
      </c>
      <c r="S17" s="22">
        <v>50.27</v>
      </c>
      <c r="T17" s="22">
        <v>1E-4</v>
      </c>
      <c r="U17" s="16" t="s">
        <v>111</v>
      </c>
      <c r="V17" s="16">
        <f t="shared" si="0"/>
        <v>6.7082039324993699E-4</v>
      </c>
      <c r="W17" s="15">
        <v>45</v>
      </c>
      <c r="X17" s="22">
        <v>99.999899999999997</v>
      </c>
      <c r="Y17" s="22">
        <v>1E-4</v>
      </c>
      <c r="Z17" s="16" t="s">
        <v>111</v>
      </c>
      <c r="AA17" s="16">
        <f t="shared" si="1"/>
        <v>6.7082039324993699E-4</v>
      </c>
      <c r="AB17" s="17">
        <v>0.68779999999999997</v>
      </c>
      <c r="AC17" s="18">
        <v>0.68779999999999997</v>
      </c>
      <c r="AD17" s="23"/>
      <c r="AE17" s="24"/>
    </row>
    <row r="18" spans="1:33" ht="15" customHeight="1" x14ac:dyDescent="0.15">
      <c r="A18" s="9" t="s">
        <v>1252</v>
      </c>
      <c r="B18" s="9" t="s">
        <v>828</v>
      </c>
      <c r="C18" s="9">
        <v>2009</v>
      </c>
      <c r="D18" s="9">
        <v>2010</v>
      </c>
      <c r="E18" s="9" t="s">
        <v>1251</v>
      </c>
      <c r="F18" s="9" t="s">
        <v>76</v>
      </c>
      <c r="G18" s="9" t="s">
        <v>1179</v>
      </c>
      <c r="H18" s="12">
        <v>10.318</v>
      </c>
      <c r="I18" s="12">
        <v>9.1370000000000005</v>
      </c>
      <c r="J18" s="13"/>
      <c r="K18" s="14"/>
      <c r="L18" s="9" t="s">
        <v>335</v>
      </c>
      <c r="M18" s="9" t="s">
        <v>101</v>
      </c>
      <c r="N18" s="9" t="s">
        <v>100</v>
      </c>
      <c r="O18" s="9" t="s">
        <v>189</v>
      </c>
      <c r="P18" s="9" t="s">
        <v>1254</v>
      </c>
      <c r="Q18" s="9" t="s">
        <v>112</v>
      </c>
      <c r="R18" s="15">
        <v>45</v>
      </c>
      <c r="S18" s="22">
        <v>50.811</v>
      </c>
      <c r="T18" s="22">
        <v>1E-4</v>
      </c>
      <c r="U18" s="16" t="s">
        <v>111</v>
      </c>
      <c r="V18" s="16">
        <f t="shared" si="0"/>
        <v>6.7082039324993699E-4</v>
      </c>
      <c r="W18" s="15">
        <v>45</v>
      </c>
      <c r="X18" s="22">
        <v>99.999899999999997</v>
      </c>
      <c r="Y18" s="22">
        <v>1E-4</v>
      </c>
      <c r="Z18" s="16" t="s">
        <v>111</v>
      </c>
      <c r="AA18" s="16">
        <f t="shared" si="1"/>
        <v>6.7082039324993699E-4</v>
      </c>
      <c r="AB18" s="17">
        <v>0.67710000000000004</v>
      </c>
      <c r="AC18" s="18">
        <v>0.67710000000000004</v>
      </c>
      <c r="AD18" s="23"/>
      <c r="AE18" s="24"/>
    </row>
    <row r="19" spans="1:33" ht="15" customHeight="1" x14ac:dyDescent="0.15">
      <c r="A19" s="9" t="s">
        <v>1252</v>
      </c>
      <c r="B19" s="9" t="s">
        <v>828</v>
      </c>
      <c r="C19" s="9">
        <v>2009</v>
      </c>
      <c r="D19" s="9">
        <v>2010</v>
      </c>
      <c r="E19" s="9" t="s">
        <v>1251</v>
      </c>
      <c r="F19" s="9" t="s">
        <v>76</v>
      </c>
      <c r="G19" s="9" t="s">
        <v>1179</v>
      </c>
      <c r="H19" s="12">
        <v>10.318</v>
      </c>
      <c r="I19" s="12">
        <v>9.1370000000000005</v>
      </c>
      <c r="J19" s="13"/>
      <c r="K19" s="14"/>
      <c r="L19" s="9" t="s">
        <v>335</v>
      </c>
      <c r="M19" s="9" t="s">
        <v>101</v>
      </c>
      <c r="N19" s="9" t="s">
        <v>100</v>
      </c>
      <c r="O19" s="9" t="s">
        <v>189</v>
      </c>
      <c r="P19" s="9" t="s">
        <v>1253</v>
      </c>
      <c r="Q19" s="9" t="s">
        <v>112</v>
      </c>
      <c r="R19" s="15">
        <v>45</v>
      </c>
      <c r="S19" s="22">
        <v>1E-4</v>
      </c>
      <c r="T19" s="22">
        <v>1E-4</v>
      </c>
      <c r="U19" s="16" t="s">
        <v>111</v>
      </c>
      <c r="V19" s="16">
        <f t="shared" si="0"/>
        <v>6.7082039324993699E-4</v>
      </c>
      <c r="W19" s="15">
        <v>45</v>
      </c>
      <c r="X19" s="22">
        <v>49.206000000000003</v>
      </c>
      <c r="Y19" s="22">
        <v>0.52900000000000003</v>
      </c>
      <c r="Z19" s="16" t="s">
        <v>111</v>
      </c>
      <c r="AA19" s="16">
        <f t="shared" si="1"/>
        <v>3.5486398802921668</v>
      </c>
      <c r="AB19" s="17">
        <v>13.106400000000001</v>
      </c>
      <c r="AC19" s="18">
        <v>13.106400000000001</v>
      </c>
      <c r="AD19" s="23"/>
      <c r="AE19" s="24"/>
      <c r="AF19" s="9"/>
      <c r="AG19" s="9"/>
    </row>
    <row r="20" spans="1:33" ht="15" customHeight="1" thickBot="1" x14ac:dyDescent="0.2">
      <c r="A20" s="25" t="s">
        <v>1252</v>
      </c>
      <c r="B20" s="25" t="s">
        <v>828</v>
      </c>
      <c r="C20" s="25">
        <v>2009</v>
      </c>
      <c r="D20" s="25">
        <v>2010</v>
      </c>
      <c r="E20" s="25" t="s">
        <v>1251</v>
      </c>
      <c r="F20" s="25" t="s">
        <v>76</v>
      </c>
      <c r="G20" s="25" t="s">
        <v>1179</v>
      </c>
      <c r="H20" s="26">
        <v>10.318</v>
      </c>
      <c r="I20" s="26">
        <v>9.1370000000000005</v>
      </c>
      <c r="J20" s="27"/>
      <c r="K20" s="25"/>
      <c r="L20" s="25" t="s">
        <v>335</v>
      </c>
      <c r="M20" s="25" t="s">
        <v>101</v>
      </c>
      <c r="N20" s="25" t="s">
        <v>100</v>
      </c>
      <c r="O20" s="25" t="s">
        <v>189</v>
      </c>
      <c r="P20" s="25" t="s">
        <v>1250</v>
      </c>
      <c r="Q20" s="25" t="s">
        <v>112</v>
      </c>
      <c r="R20" s="28">
        <v>45</v>
      </c>
      <c r="S20" s="29">
        <v>1E-4</v>
      </c>
      <c r="T20" s="29">
        <v>1E-4</v>
      </c>
      <c r="U20" s="29" t="s">
        <v>111</v>
      </c>
      <c r="V20" s="35">
        <f t="shared" si="0"/>
        <v>6.7082039324993699E-4</v>
      </c>
      <c r="W20" s="28">
        <v>45</v>
      </c>
      <c r="X20" s="29">
        <v>49.206000000000003</v>
      </c>
      <c r="Y20" s="29">
        <v>1E-4</v>
      </c>
      <c r="Z20" s="29" t="s">
        <v>111</v>
      </c>
      <c r="AA20" s="35">
        <f t="shared" si="1"/>
        <v>6.7082039324993699E-4</v>
      </c>
      <c r="AB20" s="36">
        <v>13.106400000000001</v>
      </c>
      <c r="AC20" s="30">
        <v>13.106400000000001</v>
      </c>
      <c r="AD20" s="31"/>
      <c r="AE20" s="32"/>
      <c r="AF20" s="25"/>
      <c r="AG20" s="25"/>
    </row>
    <row r="21" spans="1:33" ht="15" customHeight="1" x14ac:dyDescent="0.15">
      <c r="A21" s="9" t="s">
        <v>1201</v>
      </c>
      <c r="B21" s="9" t="s">
        <v>670</v>
      </c>
      <c r="C21" s="9">
        <v>2010</v>
      </c>
      <c r="D21" s="9">
        <v>2010</v>
      </c>
      <c r="E21" s="9" t="s">
        <v>1200</v>
      </c>
      <c r="F21" s="9" t="s">
        <v>76</v>
      </c>
      <c r="G21" s="10" t="s">
        <v>1199</v>
      </c>
      <c r="H21" s="11">
        <v>9.7710000000000008</v>
      </c>
      <c r="I21" s="11">
        <v>9.5039999999999996</v>
      </c>
      <c r="J21" s="13">
        <v>17.552083333333332</v>
      </c>
      <c r="K21" s="14" t="s">
        <v>73</v>
      </c>
      <c r="L21" s="9" t="s">
        <v>335</v>
      </c>
      <c r="M21" s="10" t="s">
        <v>101</v>
      </c>
      <c r="N21" s="10" t="s">
        <v>100</v>
      </c>
      <c r="O21" s="9" t="s">
        <v>189</v>
      </c>
      <c r="P21" s="9" t="s">
        <v>1249</v>
      </c>
      <c r="Q21" s="9" t="s">
        <v>112</v>
      </c>
      <c r="R21" s="15">
        <v>22</v>
      </c>
      <c r="S21" s="16">
        <v>11.899000000000001</v>
      </c>
      <c r="T21" s="16">
        <v>2.0249999999999999</v>
      </c>
      <c r="U21" s="16" t="s">
        <v>96</v>
      </c>
      <c r="V21" s="22">
        <f t="shared" ref="V21:V43" si="2">T21</f>
        <v>2.0249999999999999</v>
      </c>
      <c r="W21" s="21">
        <v>22</v>
      </c>
      <c r="X21" s="16">
        <v>9.8730000000000047</v>
      </c>
      <c r="Y21" s="16">
        <v>1.772</v>
      </c>
      <c r="Z21" s="16" t="s">
        <v>96</v>
      </c>
      <c r="AA21" s="22">
        <f t="shared" ref="AA21:AA43" si="3">Y21</f>
        <v>1.772</v>
      </c>
      <c r="AB21" s="17">
        <v>-0.1867</v>
      </c>
      <c r="AC21" s="18">
        <v>0.1867</v>
      </c>
      <c r="AD21" s="19">
        <f>AVERAGE(AC21:AC68)</f>
        <v>3.7069749999999995</v>
      </c>
      <c r="AE21" s="24" t="s">
        <v>1263</v>
      </c>
      <c r="AF21" s="9" t="s">
        <v>217</v>
      </c>
      <c r="AG21" s="9" t="s">
        <v>1248</v>
      </c>
    </row>
    <row r="22" spans="1:33" ht="15" customHeight="1" x14ac:dyDescent="0.15">
      <c r="A22" s="9" t="s">
        <v>1201</v>
      </c>
      <c r="B22" s="9" t="s">
        <v>670</v>
      </c>
      <c r="C22" s="9">
        <v>2010</v>
      </c>
      <c r="D22" s="9">
        <v>2010</v>
      </c>
      <c r="E22" s="9" t="s">
        <v>1200</v>
      </c>
      <c r="F22" s="9" t="s">
        <v>76</v>
      </c>
      <c r="G22" s="9" t="s">
        <v>1199</v>
      </c>
      <c r="H22" s="12">
        <v>9.7710000000000008</v>
      </c>
      <c r="I22" s="12">
        <v>9.5039999999999996</v>
      </c>
      <c r="J22" s="13"/>
      <c r="K22" s="14"/>
      <c r="L22" s="9" t="s">
        <v>335</v>
      </c>
      <c r="M22" s="9" t="s">
        <v>101</v>
      </c>
      <c r="N22" s="9" t="s">
        <v>100</v>
      </c>
      <c r="O22" s="9" t="s">
        <v>189</v>
      </c>
      <c r="P22" s="9" t="s">
        <v>1247</v>
      </c>
      <c r="Q22" s="9" t="s">
        <v>112</v>
      </c>
      <c r="R22" s="21">
        <v>22</v>
      </c>
      <c r="S22" s="16">
        <v>11.899000000000001</v>
      </c>
      <c r="T22" s="16">
        <v>2.0249999999999999</v>
      </c>
      <c r="U22" s="16" t="s">
        <v>96</v>
      </c>
      <c r="V22" s="22">
        <f t="shared" si="2"/>
        <v>2.0249999999999999</v>
      </c>
      <c r="W22" s="21">
        <v>22</v>
      </c>
      <c r="X22" s="16">
        <v>14.176999999999992</v>
      </c>
      <c r="Y22" s="16">
        <v>2.7850000000000001</v>
      </c>
      <c r="Z22" s="16" t="s">
        <v>96</v>
      </c>
      <c r="AA22" s="22">
        <f t="shared" si="3"/>
        <v>2.7850000000000001</v>
      </c>
      <c r="AB22" s="17">
        <v>0.17519999999999999</v>
      </c>
      <c r="AC22" s="18">
        <v>0.17519999999999999</v>
      </c>
      <c r="AD22" s="23"/>
      <c r="AE22" s="24"/>
    </row>
    <row r="23" spans="1:33" ht="15" customHeight="1" x14ac:dyDescent="0.15">
      <c r="A23" s="9" t="s">
        <v>1201</v>
      </c>
      <c r="B23" s="9" t="s">
        <v>670</v>
      </c>
      <c r="C23" s="9">
        <v>2010</v>
      </c>
      <c r="D23" s="9">
        <v>2010</v>
      </c>
      <c r="E23" s="9" t="s">
        <v>1200</v>
      </c>
      <c r="F23" s="9" t="s">
        <v>76</v>
      </c>
      <c r="G23" s="9" t="s">
        <v>1199</v>
      </c>
      <c r="H23" s="12">
        <v>9.7710000000000008</v>
      </c>
      <c r="I23" s="12">
        <v>9.5039999999999996</v>
      </c>
      <c r="J23" s="13"/>
      <c r="K23" s="14"/>
      <c r="L23" s="9" t="s">
        <v>335</v>
      </c>
      <c r="M23" s="9" t="s">
        <v>101</v>
      </c>
      <c r="N23" s="9" t="s">
        <v>100</v>
      </c>
      <c r="O23" s="9" t="s">
        <v>189</v>
      </c>
      <c r="P23" s="9" t="s">
        <v>1246</v>
      </c>
      <c r="Q23" s="9" t="s">
        <v>112</v>
      </c>
      <c r="R23" s="21">
        <v>22</v>
      </c>
      <c r="S23" s="16">
        <v>11.899000000000001</v>
      </c>
      <c r="T23" s="16">
        <v>2.0249999999999999</v>
      </c>
      <c r="U23" s="16" t="s">
        <v>96</v>
      </c>
      <c r="V23" s="22">
        <f t="shared" si="2"/>
        <v>2.0249999999999999</v>
      </c>
      <c r="W23" s="21">
        <v>22</v>
      </c>
      <c r="X23" s="16">
        <v>18.480999999999995</v>
      </c>
      <c r="Y23" s="16">
        <v>1.772</v>
      </c>
      <c r="Z23" s="16" t="s">
        <v>96</v>
      </c>
      <c r="AA23" s="22">
        <f t="shared" si="3"/>
        <v>1.772</v>
      </c>
      <c r="AB23" s="17">
        <v>0.44030000000000002</v>
      </c>
      <c r="AC23" s="18">
        <v>0.44030000000000002</v>
      </c>
      <c r="AD23" s="23"/>
      <c r="AE23" s="24"/>
    </row>
    <row r="24" spans="1:33" ht="15" customHeight="1" x14ac:dyDescent="0.15">
      <c r="A24" s="9" t="s">
        <v>1201</v>
      </c>
      <c r="B24" s="9" t="s">
        <v>670</v>
      </c>
      <c r="C24" s="9">
        <v>2010</v>
      </c>
      <c r="D24" s="9">
        <v>2010</v>
      </c>
      <c r="E24" s="9" t="s">
        <v>1200</v>
      </c>
      <c r="F24" s="9" t="s">
        <v>76</v>
      </c>
      <c r="G24" s="9" t="s">
        <v>1199</v>
      </c>
      <c r="H24" s="12">
        <v>9.7710000000000008</v>
      </c>
      <c r="I24" s="12">
        <v>9.5039999999999996</v>
      </c>
      <c r="J24" s="13"/>
      <c r="K24" s="14"/>
      <c r="L24" s="9" t="s">
        <v>335</v>
      </c>
      <c r="M24" s="9" t="s">
        <v>101</v>
      </c>
      <c r="N24" s="9" t="s">
        <v>100</v>
      </c>
      <c r="O24" s="9" t="s">
        <v>189</v>
      </c>
      <c r="P24" s="9" t="s">
        <v>1245</v>
      </c>
      <c r="Q24" s="9" t="s">
        <v>112</v>
      </c>
      <c r="R24" s="21">
        <v>22</v>
      </c>
      <c r="S24" s="16">
        <v>11.646000000000001</v>
      </c>
      <c r="T24" s="16">
        <v>2.532</v>
      </c>
      <c r="U24" s="16" t="s">
        <v>96</v>
      </c>
      <c r="V24" s="22">
        <f t="shared" si="2"/>
        <v>2.532</v>
      </c>
      <c r="W24" s="21">
        <v>22</v>
      </c>
      <c r="X24" s="16">
        <v>12.658000000000001</v>
      </c>
      <c r="Y24" s="16">
        <v>4.3040000000000003</v>
      </c>
      <c r="Z24" s="16" t="s">
        <v>96</v>
      </c>
      <c r="AA24" s="22">
        <f t="shared" si="3"/>
        <v>4.3040000000000003</v>
      </c>
      <c r="AB24" s="17">
        <v>8.3299999999999999E-2</v>
      </c>
      <c r="AC24" s="18">
        <v>8.3299999999999999E-2</v>
      </c>
      <c r="AD24" s="23"/>
      <c r="AE24" s="24"/>
    </row>
    <row r="25" spans="1:33" ht="15" customHeight="1" x14ac:dyDescent="0.15">
      <c r="A25" s="9" t="s">
        <v>1201</v>
      </c>
      <c r="B25" s="9" t="s">
        <v>670</v>
      </c>
      <c r="C25" s="9">
        <v>2010</v>
      </c>
      <c r="D25" s="9">
        <v>2010</v>
      </c>
      <c r="E25" s="9" t="s">
        <v>1200</v>
      </c>
      <c r="F25" s="9" t="s">
        <v>76</v>
      </c>
      <c r="G25" s="9" t="s">
        <v>1199</v>
      </c>
      <c r="H25" s="12">
        <v>9.7710000000000008</v>
      </c>
      <c r="I25" s="12">
        <v>9.5039999999999996</v>
      </c>
      <c r="J25" s="13"/>
      <c r="K25" s="14"/>
      <c r="L25" s="9" t="s">
        <v>335</v>
      </c>
      <c r="M25" s="9" t="s">
        <v>101</v>
      </c>
      <c r="N25" s="9" t="s">
        <v>100</v>
      </c>
      <c r="O25" s="9" t="s">
        <v>189</v>
      </c>
      <c r="P25" s="9" t="s">
        <v>1244</v>
      </c>
      <c r="Q25" s="9" t="s">
        <v>112</v>
      </c>
      <c r="R25" s="21">
        <v>22</v>
      </c>
      <c r="S25" s="16">
        <v>11.646000000000001</v>
      </c>
      <c r="T25" s="16">
        <v>2.532</v>
      </c>
      <c r="U25" s="16" t="s">
        <v>96</v>
      </c>
      <c r="V25" s="22">
        <f t="shared" si="2"/>
        <v>2.532</v>
      </c>
      <c r="W25" s="21">
        <v>22</v>
      </c>
      <c r="X25" s="16">
        <v>15.442999999999998</v>
      </c>
      <c r="Y25" s="16">
        <v>4.3040000000000003</v>
      </c>
      <c r="Z25" s="16" t="s">
        <v>96</v>
      </c>
      <c r="AA25" s="22">
        <f t="shared" si="3"/>
        <v>4.3040000000000003</v>
      </c>
      <c r="AB25" s="17">
        <v>0.28220000000000001</v>
      </c>
      <c r="AC25" s="18">
        <v>0.28220000000000001</v>
      </c>
      <c r="AD25" s="23"/>
      <c r="AE25" s="24"/>
    </row>
    <row r="26" spans="1:33" ht="15" customHeight="1" x14ac:dyDescent="0.15">
      <c r="A26" s="9" t="s">
        <v>1201</v>
      </c>
      <c r="B26" s="9" t="s">
        <v>670</v>
      </c>
      <c r="C26" s="9">
        <v>2010</v>
      </c>
      <c r="D26" s="9">
        <v>2010</v>
      </c>
      <c r="E26" s="9" t="s">
        <v>1200</v>
      </c>
      <c r="F26" s="9" t="s">
        <v>76</v>
      </c>
      <c r="G26" s="9" t="s">
        <v>1199</v>
      </c>
      <c r="H26" s="12">
        <v>9.7710000000000008</v>
      </c>
      <c r="I26" s="12">
        <v>9.5039999999999996</v>
      </c>
      <c r="J26" s="13"/>
      <c r="K26" s="14"/>
      <c r="L26" s="9" t="s">
        <v>335</v>
      </c>
      <c r="M26" s="9" t="s">
        <v>101</v>
      </c>
      <c r="N26" s="9" t="s">
        <v>100</v>
      </c>
      <c r="O26" s="9" t="s">
        <v>189</v>
      </c>
      <c r="P26" s="9" t="s">
        <v>1243</v>
      </c>
      <c r="Q26" s="9" t="s">
        <v>112</v>
      </c>
      <c r="R26" s="21">
        <v>22</v>
      </c>
      <c r="S26" s="16">
        <v>11.646000000000001</v>
      </c>
      <c r="T26" s="16">
        <v>2.532</v>
      </c>
      <c r="U26" s="16" t="s">
        <v>96</v>
      </c>
      <c r="V26" s="22">
        <f t="shared" si="2"/>
        <v>2.532</v>
      </c>
      <c r="W26" s="21">
        <v>22</v>
      </c>
      <c r="X26" s="16">
        <v>82.784999999999997</v>
      </c>
      <c r="Y26" s="16">
        <v>1.772</v>
      </c>
      <c r="Z26" s="16" t="s">
        <v>96</v>
      </c>
      <c r="AA26" s="22">
        <f t="shared" si="3"/>
        <v>1.772</v>
      </c>
      <c r="AB26" s="17">
        <v>1.9613</v>
      </c>
      <c r="AC26" s="18">
        <v>1.9613</v>
      </c>
      <c r="AD26" s="23"/>
      <c r="AE26" s="24"/>
    </row>
    <row r="27" spans="1:33" ht="15" customHeight="1" x14ac:dyDescent="0.15">
      <c r="A27" s="9" t="s">
        <v>1201</v>
      </c>
      <c r="B27" s="9" t="s">
        <v>670</v>
      </c>
      <c r="C27" s="9">
        <v>2010</v>
      </c>
      <c r="D27" s="9">
        <v>2010</v>
      </c>
      <c r="E27" s="9" t="s">
        <v>1200</v>
      </c>
      <c r="F27" s="9" t="s">
        <v>76</v>
      </c>
      <c r="G27" s="9" t="s">
        <v>1199</v>
      </c>
      <c r="H27" s="12">
        <v>9.7710000000000008</v>
      </c>
      <c r="I27" s="12">
        <v>9.5039999999999996</v>
      </c>
      <c r="J27" s="13"/>
      <c r="K27" s="14"/>
      <c r="L27" s="9" t="s">
        <v>335</v>
      </c>
      <c r="M27" s="9" t="s">
        <v>101</v>
      </c>
      <c r="N27" s="9" t="s">
        <v>100</v>
      </c>
      <c r="O27" s="9" t="s">
        <v>189</v>
      </c>
      <c r="P27" s="9" t="s">
        <v>1242</v>
      </c>
      <c r="Q27" s="9" t="s">
        <v>112</v>
      </c>
      <c r="R27" s="21">
        <v>22</v>
      </c>
      <c r="S27" s="16">
        <v>11.391999999999996</v>
      </c>
      <c r="T27" s="16">
        <v>2.278</v>
      </c>
      <c r="U27" s="16" t="s">
        <v>96</v>
      </c>
      <c r="V27" s="22">
        <f t="shared" si="2"/>
        <v>2.278</v>
      </c>
      <c r="W27" s="21">
        <v>22</v>
      </c>
      <c r="X27" s="16">
        <v>12.152000000000001</v>
      </c>
      <c r="Y27" s="16">
        <v>2.532</v>
      </c>
      <c r="Z27" s="16" t="s">
        <v>96</v>
      </c>
      <c r="AA27" s="22">
        <f t="shared" si="3"/>
        <v>2.532</v>
      </c>
      <c r="AB27" s="17">
        <v>6.4600000000000005E-2</v>
      </c>
      <c r="AC27" s="18">
        <v>6.4600000000000005E-2</v>
      </c>
      <c r="AD27" s="23"/>
      <c r="AE27" s="24"/>
    </row>
    <row r="28" spans="1:33" ht="15" customHeight="1" x14ac:dyDescent="0.15">
      <c r="A28" s="9" t="s">
        <v>1201</v>
      </c>
      <c r="B28" s="9" t="s">
        <v>670</v>
      </c>
      <c r="C28" s="9">
        <v>2010</v>
      </c>
      <c r="D28" s="9">
        <v>2010</v>
      </c>
      <c r="E28" s="9" t="s">
        <v>1200</v>
      </c>
      <c r="F28" s="9" t="s">
        <v>76</v>
      </c>
      <c r="G28" s="9" t="s">
        <v>1199</v>
      </c>
      <c r="H28" s="12">
        <v>9.7710000000000008</v>
      </c>
      <c r="I28" s="12">
        <v>9.5039999999999996</v>
      </c>
      <c r="J28" s="13"/>
      <c r="K28" s="14"/>
      <c r="L28" s="9" t="s">
        <v>335</v>
      </c>
      <c r="M28" s="9" t="s">
        <v>101</v>
      </c>
      <c r="N28" s="9" t="s">
        <v>100</v>
      </c>
      <c r="O28" s="9" t="s">
        <v>189</v>
      </c>
      <c r="P28" s="9" t="s">
        <v>1241</v>
      </c>
      <c r="Q28" s="9" t="s">
        <v>112</v>
      </c>
      <c r="R28" s="21">
        <v>22</v>
      </c>
      <c r="S28" s="16">
        <v>11.391999999999996</v>
      </c>
      <c r="T28" s="16">
        <v>2.278</v>
      </c>
      <c r="U28" s="16" t="s">
        <v>96</v>
      </c>
      <c r="V28" s="22">
        <f t="shared" si="2"/>
        <v>2.278</v>
      </c>
      <c r="W28" s="21">
        <v>22</v>
      </c>
      <c r="X28" s="16">
        <v>22.025000000000006</v>
      </c>
      <c r="Y28" s="16">
        <v>4.3040000000000003</v>
      </c>
      <c r="Z28" s="16" t="s">
        <v>96</v>
      </c>
      <c r="AA28" s="22">
        <f t="shared" si="3"/>
        <v>4.3040000000000003</v>
      </c>
      <c r="AB28" s="17">
        <v>0.6593</v>
      </c>
      <c r="AC28" s="18">
        <v>0.6593</v>
      </c>
      <c r="AD28" s="19"/>
      <c r="AE28" s="24"/>
    </row>
    <row r="29" spans="1:33" ht="15" customHeight="1" x14ac:dyDescent="0.15">
      <c r="A29" s="9" t="s">
        <v>1201</v>
      </c>
      <c r="B29" s="9" t="s">
        <v>670</v>
      </c>
      <c r="C29" s="9">
        <v>2010</v>
      </c>
      <c r="D29" s="9">
        <v>2010</v>
      </c>
      <c r="E29" s="9" t="s">
        <v>1200</v>
      </c>
      <c r="F29" s="9" t="s">
        <v>76</v>
      </c>
      <c r="G29" s="9" t="s">
        <v>1199</v>
      </c>
      <c r="H29" s="12">
        <v>9.7710000000000008</v>
      </c>
      <c r="I29" s="12">
        <v>9.5039999999999996</v>
      </c>
      <c r="J29" s="13"/>
      <c r="K29" s="14"/>
      <c r="L29" s="9" t="s">
        <v>335</v>
      </c>
      <c r="M29" s="9" t="s">
        <v>101</v>
      </c>
      <c r="N29" s="9" t="s">
        <v>100</v>
      </c>
      <c r="O29" s="9" t="s">
        <v>189</v>
      </c>
      <c r="P29" s="9" t="s">
        <v>1240</v>
      </c>
      <c r="Q29" s="9" t="s">
        <v>112</v>
      </c>
      <c r="R29" s="21">
        <v>22</v>
      </c>
      <c r="S29" s="16">
        <v>11.391999999999996</v>
      </c>
      <c r="T29" s="16">
        <v>2.278</v>
      </c>
      <c r="U29" s="16" t="s">
        <v>96</v>
      </c>
      <c r="V29" s="22">
        <f t="shared" si="2"/>
        <v>2.278</v>
      </c>
      <c r="W29" s="21">
        <v>22</v>
      </c>
      <c r="X29" s="16">
        <v>83.037999999999997</v>
      </c>
      <c r="Y29" s="16">
        <v>4.8099999999999996</v>
      </c>
      <c r="Z29" s="16" t="s">
        <v>96</v>
      </c>
      <c r="AA29" s="22">
        <f t="shared" si="3"/>
        <v>4.8099999999999996</v>
      </c>
      <c r="AB29" s="17">
        <v>1.9863999999999999</v>
      </c>
      <c r="AC29" s="18">
        <v>1.9863999999999999</v>
      </c>
      <c r="AD29" s="23"/>
      <c r="AE29" s="24"/>
    </row>
    <row r="30" spans="1:33" ht="15" customHeight="1" x14ac:dyDescent="0.15">
      <c r="A30" s="9" t="s">
        <v>1201</v>
      </c>
      <c r="B30" s="9" t="s">
        <v>670</v>
      </c>
      <c r="C30" s="9">
        <v>2010</v>
      </c>
      <c r="D30" s="9">
        <v>2010</v>
      </c>
      <c r="E30" s="9" t="s">
        <v>1200</v>
      </c>
      <c r="F30" s="9" t="s">
        <v>76</v>
      </c>
      <c r="G30" s="9" t="s">
        <v>1199</v>
      </c>
      <c r="H30" s="12">
        <v>9.7710000000000008</v>
      </c>
      <c r="I30" s="12">
        <v>9.5039999999999996</v>
      </c>
      <c r="J30" s="13"/>
      <c r="K30" s="14"/>
      <c r="L30" s="9" t="s">
        <v>335</v>
      </c>
      <c r="M30" s="9" t="s">
        <v>101</v>
      </c>
      <c r="N30" s="9" t="s">
        <v>100</v>
      </c>
      <c r="O30" s="9" t="s">
        <v>189</v>
      </c>
      <c r="P30" s="9" t="s">
        <v>1239</v>
      </c>
      <c r="Q30" s="9" t="s">
        <v>112</v>
      </c>
      <c r="R30" s="15">
        <v>20</v>
      </c>
      <c r="S30" s="16">
        <v>9.6200000000000045</v>
      </c>
      <c r="T30" s="16">
        <v>3.0379999999999998</v>
      </c>
      <c r="U30" s="16" t="s">
        <v>96</v>
      </c>
      <c r="V30" s="22">
        <f t="shared" si="2"/>
        <v>3.0379999999999998</v>
      </c>
      <c r="W30" s="15">
        <v>20</v>
      </c>
      <c r="X30" s="16">
        <v>11.646000000000001</v>
      </c>
      <c r="Y30" s="16">
        <v>2.278</v>
      </c>
      <c r="Z30" s="16" t="s">
        <v>96</v>
      </c>
      <c r="AA30" s="22">
        <f t="shared" si="3"/>
        <v>2.278</v>
      </c>
      <c r="AB30" s="17">
        <v>0.19109999999999999</v>
      </c>
      <c r="AC30" s="18">
        <v>0.19109999999999999</v>
      </c>
      <c r="AD30" s="23"/>
      <c r="AE30" s="24"/>
    </row>
    <row r="31" spans="1:33" ht="15" customHeight="1" x14ac:dyDescent="0.15">
      <c r="A31" s="9" t="s">
        <v>1201</v>
      </c>
      <c r="B31" s="9" t="s">
        <v>670</v>
      </c>
      <c r="C31" s="9">
        <v>2010</v>
      </c>
      <c r="D31" s="9">
        <v>2010</v>
      </c>
      <c r="E31" s="9" t="s">
        <v>1200</v>
      </c>
      <c r="F31" s="9" t="s">
        <v>76</v>
      </c>
      <c r="G31" s="9" t="s">
        <v>1199</v>
      </c>
      <c r="H31" s="12">
        <v>9.7710000000000008</v>
      </c>
      <c r="I31" s="12">
        <v>9.5039999999999996</v>
      </c>
      <c r="J31" s="13"/>
      <c r="K31" s="14"/>
      <c r="L31" s="9" t="s">
        <v>335</v>
      </c>
      <c r="M31" s="9" t="s">
        <v>101</v>
      </c>
      <c r="N31" s="9" t="s">
        <v>100</v>
      </c>
      <c r="O31" s="9" t="s">
        <v>189</v>
      </c>
      <c r="P31" s="9" t="s">
        <v>1238</v>
      </c>
      <c r="Q31" s="9" t="s">
        <v>112</v>
      </c>
      <c r="R31" s="15">
        <v>20</v>
      </c>
      <c r="S31" s="16">
        <v>9.6200000000000045</v>
      </c>
      <c r="T31" s="16">
        <v>3.0379999999999998</v>
      </c>
      <c r="U31" s="16" t="s">
        <v>96</v>
      </c>
      <c r="V31" s="22">
        <f t="shared" si="2"/>
        <v>3.0379999999999998</v>
      </c>
      <c r="W31" s="15">
        <v>20</v>
      </c>
      <c r="X31" s="16">
        <v>44.051000000000002</v>
      </c>
      <c r="Y31" s="16">
        <v>32.658000000000001</v>
      </c>
      <c r="Z31" s="16" t="s">
        <v>96</v>
      </c>
      <c r="AA31" s="22">
        <f t="shared" si="3"/>
        <v>32.658000000000001</v>
      </c>
      <c r="AB31" s="17">
        <v>1.5215000000000001</v>
      </c>
      <c r="AC31" s="18">
        <v>1.5215000000000001</v>
      </c>
      <c r="AD31" s="23"/>
      <c r="AE31" s="24"/>
    </row>
    <row r="32" spans="1:33" ht="15" customHeight="1" x14ac:dyDescent="0.15">
      <c r="A32" s="9" t="s">
        <v>1201</v>
      </c>
      <c r="B32" s="9" t="s">
        <v>670</v>
      </c>
      <c r="C32" s="9">
        <v>2010</v>
      </c>
      <c r="D32" s="9">
        <v>2010</v>
      </c>
      <c r="E32" s="9" t="s">
        <v>1200</v>
      </c>
      <c r="F32" s="9" t="s">
        <v>76</v>
      </c>
      <c r="G32" s="9" t="s">
        <v>1199</v>
      </c>
      <c r="H32" s="12">
        <v>9.7710000000000008</v>
      </c>
      <c r="I32" s="12">
        <v>9.5039999999999996</v>
      </c>
      <c r="J32" s="13"/>
      <c r="K32" s="14"/>
      <c r="L32" s="9" t="s">
        <v>335</v>
      </c>
      <c r="M32" s="9" t="s">
        <v>101</v>
      </c>
      <c r="N32" s="9" t="s">
        <v>100</v>
      </c>
      <c r="O32" s="9" t="s">
        <v>189</v>
      </c>
      <c r="P32" s="9" t="s">
        <v>1237</v>
      </c>
      <c r="Q32" s="9" t="s">
        <v>112</v>
      </c>
      <c r="R32" s="15">
        <v>20</v>
      </c>
      <c r="S32" s="16">
        <v>9.6200000000000045</v>
      </c>
      <c r="T32" s="16">
        <v>3.0379999999999998</v>
      </c>
      <c r="U32" s="16" t="s">
        <v>96</v>
      </c>
      <c r="V32" s="22">
        <f t="shared" si="2"/>
        <v>3.0379999999999998</v>
      </c>
      <c r="W32" s="15">
        <v>20</v>
      </c>
      <c r="X32" s="16">
        <v>87.847999999999999</v>
      </c>
      <c r="Y32" s="16">
        <v>3.2909999999999999</v>
      </c>
      <c r="Z32" s="16" t="s">
        <v>96</v>
      </c>
      <c r="AA32" s="22">
        <f t="shared" si="3"/>
        <v>3.2909999999999999</v>
      </c>
      <c r="AB32" s="17">
        <v>2.2118000000000002</v>
      </c>
      <c r="AC32" s="18">
        <v>2.2118000000000002</v>
      </c>
      <c r="AD32" s="23"/>
      <c r="AE32" s="24"/>
    </row>
    <row r="33" spans="1:31" ht="15" customHeight="1" x14ac:dyDescent="0.15">
      <c r="A33" s="9" t="s">
        <v>1201</v>
      </c>
      <c r="B33" s="9" t="s">
        <v>670</v>
      </c>
      <c r="C33" s="9">
        <v>2010</v>
      </c>
      <c r="D33" s="9">
        <v>2010</v>
      </c>
      <c r="E33" s="9" t="s">
        <v>1200</v>
      </c>
      <c r="F33" s="9" t="s">
        <v>76</v>
      </c>
      <c r="G33" s="9" t="s">
        <v>1199</v>
      </c>
      <c r="H33" s="12">
        <v>9.7710000000000008</v>
      </c>
      <c r="I33" s="12">
        <v>9.5039999999999996</v>
      </c>
      <c r="J33" s="13"/>
      <c r="K33" s="14"/>
      <c r="L33" s="9" t="s">
        <v>335</v>
      </c>
      <c r="M33" s="9" t="s">
        <v>101</v>
      </c>
      <c r="N33" s="9" t="s">
        <v>100</v>
      </c>
      <c r="O33" s="9" t="s">
        <v>189</v>
      </c>
      <c r="P33" s="9" t="s">
        <v>1236</v>
      </c>
      <c r="Q33" s="9" t="s">
        <v>112</v>
      </c>
      <c r="R33" s="15">
        <v>20</v>
      </c>
      <c r="S33" s="16">
        <v>11.899000000000001</v>
      </c>
      <c r="T33" s="16">
        <v>3.0379999999999998</v>
      </c>
      <c r="U33" s="16" t="s">
        <v>96</v>
      </c>
      <c r="V33" s="22">
        <f t="shared" si="2"/>
        <v>3.0379999999999998</v>
      </c>
      <c r="W33" s="15">
        <v>20</v>
      </c>
      <c r="X33" s="16">
        <v>11.138999999999996</v>
      </c>
      <c r="Y33" s="16">
        <v>2.7850000000000001</v>
      </c>
      <c r="Z33" s="16" t="s">
        <v>96</v>
      </c>
      <c r="AA33" s="22">
        <f t="shared" si="3"/>
        <v>2.7850000000000001</v>
      </c>
      <c r="AB33" s="17">
        <v>-6.6000000000000003E-2</v>
      </c>
      <c r="AC33" s="18">
        <v>6.6000000000000003E-2</v>
      </c>
      <c r="AD33" s="23"/>
      <c r="AE33" s="24"/>
    </row>
    <row r="34" spans="1:31" ht="15" customHeight="1" x14ac:dyDescent="0.15">
      <c r="A34" s="9" t="s">
        <v>1201</v>
      </c>
      <c r="B34" s="9" t="s">
        <v>670</v>
      </c>
      <c r="C34" s="9">
        <v>2010</v>
      </c>
      <c r="D34" s="9">
        <v>2010</v>
      </c>
      <c r="E34" s="9" t="s">
        <v>1200</v>
      </c>
      <c r="F34" s="9" t="s">
        <v>76</v>
      </c>
      <c r="G34" s="9" t="s">
        <v>1199</v>
      </c>
      <c r="H34" s="12">
        <v>9.7710000000000008</v>
      </c>
      <c r="I34" s="12">
        <v>9.5039999999999996</v>
      </c>
      <c r="J34" s="13"/>
      <c r="K34" s="14"/>
      <c r="L34" s="9" t="s">
        <v>335</v>
      </c>
      <c r="M34" s="9" t="s">
        <v>101</v>
      </c>
      <c r="N34" s="9" t="s">
        <v>100</v>
      </c>
      <c r="O34" s="9" t="s">
        <v>189</v>
      </c>
      <c r="P34" s="9" t="s">
        <v>1235</v>
      </c>
      <c r="Q34" s="9" t="s">
        <v>112</v>
      </c>
      <c r="R34" s="15">
        <v>20</v>
      </c>
      <c r="S34" s="16">
        <v>11.899000000000001</v>
      </c>
      <c r="T34" s="16">
        <v>3.0379999999999998</v>
      </c>
      <c r="U34" s="16" t="s">
        <v>96</v>
      </c>
      <c r="V34" s="22">
        <f t="shared" si="2"/>
        <v>3.0379999999999998</v>
      </c>
      <c r="W34" s="15">
        <v>20</v>
      </c>
      <c r="X34" s="16">
        <v>30.632999999999996</v>
      </c>
      <c r="Y34" s="16">
        <v>28.100999999999999</v>
      </c>
      <c r="Z34" s="16" t="s">
        <v>96</v>
      </c>
      <c r="AA34" s="22">
        <f t="shared" si="3"/>
        <v>28.100999999999999</v>
      </c>
      <c r="AB34" s="17">
        <v>0.9456</v>
      </c>
      <c r="AC34" s="18">
        <v>0.9456</v>
      </c>
      <c r="AD34" s="23"/>
      <c r="AE34" s="24"/>
    </row>
    <row r="35" spans="1:31" ht="15" customHeight="1" x14ac:dyDescent="0.15">
      <c r="A35" s="9" t="s">
        <v>1201</v>
      </c>
      <c r="B35" s="9" t="s">
        <v>670</v>
      </c>
      <c r="C35" s="9">
        <v>2010</v>
      </c>
      <c r="D35" s="9">
        <v>2010</v>
      </c>
      <c r="E35" s="9" t="s">
        <v>1200</v>
      </c>
      <c r="F35" s="9" t="s">
        <v>76</v>
      </c>
      <c r="G35" s="9" t="s">
        <v>1199</v>
      </c>
      <c r="H35" s="12">
        <v>9.7710000000000008</v>
      </c>
      <c r="I35" s="12">
        <v>9.5039999999999996</v>
      </c>
      <c r="J35" s="13"/>
      <c r="K35" s="14"/>
      <c r="L35" s="9" t="s">
        <v>335</v>
      </c>
      <c r="M35" s="9" t="s">
        <v>101</v>
      </c>
      <c r="N35" s="9" t="s">
        <v>100</v>
      </c>
      <c r="O35" s="9" t="s">
        <v>189</v>
      </c>
      <c r="P35" s="9" t="s">
        <v>1234</v>
      </c>
      <c r="Q35" s="9" t="s">
        <v>112</v>
      </c>
      <c r="R35" s="15">
        <v>20</v>
      </c>
      <c r="S35" s="16">
        <v>11.899000000000001</v>
      </c>
      <c r="T35" s="16">
        <v>3.0379999999999998</v>
      </c>
      <c r="U35" s="16" t="s">
        <v>96</v>
      </c>
      <c r="V35" s="22">
        <f t="shared" si="2"/>
        <v>3.0379999999999998</v>
      </c>
      <c r="W35" s="15">
        <v>20</v>
      </c>
      <c r="X35" s="16">
        <v>87.594999999999999</v>
      </c>
      <c r="Y35" s="16">
        <v>3.0379999999999998</v>
      </c>
      <c r="Z35" s="16" t="s">
        <v>96</v>
      </c>
      <c r="AA35" s="22">
        <f t="shared" si="3"/>
        <v>3.0379999999999998</v>
      </c>
      <c r="AB35" s="17">
        <v>1.9963</v>
      </c>
      <c r="AC35" s="18">
        <v>1.9963</v>
      </c>
      <c r="AD35" s="19"/>
      <c r="AE35" s="24"/>
    </row>
    <row r="36" spans="1:31" ht="15" customHeight="1" x14ac:dyDescent="0.15">
      <c r="A36" s="9" t="s">
        <v>1201</v>
      </c>
      <c r="B36" s="9" t="s">
        <v>670</v>
      </c>
      <c r="C36" s="9">
        <v>2010</v>
      </c>
      <c r="D36" s="9">
        <v>2010</v>
      </c>
      <c r="E36" s="9" t="s">
        <v>1200</v>
      </c>
      <c r="F36" s="9" t="s">
        <v>76</v>
      </c>
      <c r="G36" s="9" t="s">
        <v>1199</v>
      </c>
      <c r="H36" s="12">
        <v>9.7710000000000008</v>
      </c>
      <c r="I36" s="12">
        <v>9.5039999999999996</v>
      </c>
      <c r="J36" s="13"/>
      <c r="K36" s="14"/>
      <c r="L36" s="9" t="s">
        <v>335</v>
      </c>
      <c r="M36" s="9" t="s">
        <v>101</v>
      </c>
      <c r="N36" s="9" t="s">
        <v>100</v>
      </c>
      <c r="O36" s="9" t="s">
        <v>189</v>
      </c>
      <c r="P36" s="9" t="s">
        <v>1233</v>
      </c>
      <c r="Q36" s="9" t="s">
        <v>112</v>
      </c>
      <c r="R36" s="15">
        <v>22</v>
      </c>
      <c r="S36" s="16">
        <v>9.6200000000000045</v>
      </c>
      <c r="T36" s="16">
        <v>2.278</v>
      </c>
      <c r="U36" s="16" t="s">
        <v>96</v>
      </c>
      <c r="V36" s="22">
        <f t="shared" si="2"/>
        <v>2.278</v>
      </c>
      <c r="W36" s="15">
        <v>22</v>
      </c>
      <c r="X36" s="16">
        <v>8.8610000000000042</v>
      </c>
      <c r="Y36" s="16">
        <v>3.7970000000000002</v>
      </c>
      <c r="Z36" s="16" t="s">
        <v>96</v>
      </c>
      <c r="AA36" s="22">
        <f t="shared" si="3"/>
        <v>3.7970000000000002</v>
      </c>
      <c r="AB36" s="17">
        <v>-8.2199999999999995E-2</v>
      </c>
      <c r="AC36" s="18">
        <v>8.2199999999999995E-2</v>
      </c>
      <c r="AD36" s="23"/>
      <c r="AE36" s="24"/>
    </row>
    <row r="37" spans="1:31" ht="15" customHeight="1" x14ac:dyDescent="0.15">
      <c r="A37" s="9" t="s">
        <v>1201</v>
      </c>
      <c r="B37" s="9" t="s">
        <v>670</v>
      </c>
      <c r="C37" s="9">
        <v>2010</v>
      </c>
      <c r="D37" s="9">
        <v>2010</v>
      </c>
      <c r="E37" s="9" t="s">
        <v>1200</v>
      </c>
      <c r="F37" s="9" t="s">
        <v>76</v>
      </c>
      <c r="G37" s="9" t="s">
        <v>1199</v>
      </c>
      <c r="H37" s="12">
        <v>9.7710000000000008</v>
      </c>
      <c r="I37" s="12">
        <v>9.5039999999999996</v>
      </c>
      <c r="J37" s="13"/>
      <c r="K37" s="14"/>
      <c r="L37" s="9" t="s">
        <v>335</v>
      </c>
      <c r="M37" s="9" t="s">
        <v>101</v>
      </c>
      <c r="N37" s="9" t="s">
        <v>100</v>
      </c>
      <c r="O37" s="9" t="s">
        <v>189</v>
      </c>
      <c r="P37" s="9" t="s">
        <v>1232</v>
      </c>
      <c r="Q37" s="9" t="s">
        <v>112</v>
      </c>
      <c r="R37" s="15">
        <v>22</v>
      </c>
      <c r="S37" s="16">
        <v>9.6200000000000045</v>
      </c>
      <c r="T37" s="16">
        <v>2.278</v>
      </c>
      <c r="U37" s="16" t="s">
        <v>96</v>
      </c>
      <c r="V37" s="22">
        <f t="shared" si="2"/>
        <v>2.278</v>
      </c>
      <c r="W37" s="15">
        <v>22</v>
      </c>
      <c r="X37" s="16">
        <v>41.518999999999998</v>
      </c>
      <c r="Y37" s="16">
        <v>35.948999999999998</v>
      </c>
      <c r="Z37" s="16" t="s">
        <v>96</v>
      </c>
      <c r="AA37" s="22">
        <f t="shared" si="3"/>
        <v>35.948999999999998</v>
      </c>
      <c r="AB37" s="17">
        <v>1.4622999999999999</v>
      </c>
      <c r="AC37" s="18">
        <v>1.4622999999999999</v>
      </c>
      <c r="AD37" s="23"/>
      <c r="AE37" s="24"/>
    </row>
    <row r="38" spans="1:31" ht="15" customHeight="1" x14ac:dyDescent="0.15">
      <c r="A38" s="9" t="s">
        <v>1201</v>
      </c>
      <c r="B38" s="9" t="s">
        <v>670</v>
      </c>
      <c r="C38" s="9">
        <v>2010</v>
      </c>
      <c r="D38" s="9">
        <v>2010</v>
      </c>
      <c r="E38" s="9" t="s">
        <v>1200</v>
      </c>
      <c r="F38" s="9" t="s">
        <v>76</v>
      </c>
      <c r="G38" s="9" t="s">
        <v>1199</v>
      </c>
      <c r="H38" s="12">
        <v>9.7710000000000008</v>
      </c>
      <c r="I38" s="12">
        <v>9.5039999999999996</v>
      </c>
      <c r="J38" s="13"/>
      <c r="K38" s="14"/>
      <c r="L38" s="9" t="s">
        <v>335</v>
      </c>
      <c r="M38" s="9" t="s">
        <v>101</v>
      </c>
      <c r="N38" s="9" t="s">
        <v>100</v>
      </c>
      <c r="O38" s="9" t="s">
        <v>189</v>
      </c>
      <c r="P38" s="9" t="s">
        <v>1231</v>
      </c>
      <c r="Q38" s="9" t="s">
        <v>112</v>
      </c>
      <c r="R38" s="15">
        <v>22</v>
      </c>
      <c r="S38" s="16">
        <v>9.6200000000000045</v>
      </c>
      <c r="T38" s="16">
        <v>2.278</v>
      </c>
      <c r="U38" s="16" t="s">
        <v>96</v>
      </c>
      <c r="V38" s="22">
        <f t="shared" si="2"/>
        <v>2.278</v>
      </c>
      <c r="W38" s="15">
        <v>22</v>
      </c>
      <c r="X38" s="16">
        <v>87.088999999999999</v>
      </c>
      <c r="Y38" s="16">
        <v>4.0510000000000002</v>
      </c>
      <c r="Z38" s="16" t="s">
        <v>96</v>
      </c>
      <c r="AA38" s="22">
        <f t="shared" si="3"/>
        <v>4.0510000000000002</v>
      </c>
      <c r="AB38" s="17">
        <v>2.2031000000000001</v>
      </c>
      <c r="AC38" s="18">
        <v>2.2031000000000001</v>
      </c>
      <c r="AD38" s="23"/>
      <c r="AE38" s="24"/>
    </row>
    <row r="39" spans="1:31" ht="15" customHeight="1" x14ac:dyDescent="0.15">
      <c r="A39" s="9" t="s">
        <v>1201</v>
      </c>
      <c r="B39" s="9" t="s">
        <v>670</v>
      </c>
      <c r="C39" s="9">
        <v>2010</v>
      </c>
      <c r="D39" s="9">
        <v>2010</v>
      </c>
      <c r="E39" s="9" t="s">
        <v>1200</v>
      </c>
      <c r="F39" s="9" t="s">
        <v>76</v>
      </c>
      <c r="G39" s="9" t="s">
        <v>1199</v>
      </c>
      <c r="H39" s="12">
        <v>9.7710000000000008</v>
      </c>
      <c r="I39" s="12">
        <v>9.5039999999999996</v>
      </c>
      <c r="J39" s="13"/>
      <c r="K39" s="14"/>
      <c r="L39" s="9" t="s">
        <v>335</v>
      </c>
      <c r="M39" s="9" t="s">
        <v>101</v>
      </c>
      <c r="N39" s="9" t="s">
        <v>100</v>
      </c>
      <c r="O39" s="9" t="s">
        <v>189</v>
      </c>
      <c r="P39" s="9" t="s">
        <v>1230</v>
      </c>
      <c r="Q39" s="9" t="s">
        <v>112</v>
      </c>
      <c r="R39" s="15">
        <v>18</v>
      </c>
      <c r="S39" s="16">
        <v>1E-4</v>
      </c>
      <c r="T39" s="16">
        <v>1E-4</v>
      </c>
      <c r="U39" s="16" t="s">
        <v>96</v>
      </c>
      <c r="V39" s="22">
        <f t="shared" si="2"/>
        <v>1E-4</v>
      </c>
      <c r="W39" s="15">
        <v>22</v>
      </c>
      <c r="X39" s="16">
        <v>1E-4</v>
      </c>
      <c r="Y39" s="16">
        <v>1E-4</v>
      </c>
      <c r="Z39" s="16" t="s">
        <v>96</v>
      </c>
      <c r="AA39" s="22">
        <f t="shared" si="3"/>
        <v>1E-4</v>
      </c>
      <c r="AB39" s="17">
        <v>0</v>
      </c>
      <c r="AC39" s="18">
        <v>0</v>
      </c>
      <c r="AD39" s="23"/>
      <c r="AE39" s="24"/>
    </row>
    <row r="40" spans="1:31" ht="15" customHeight="1" x14ac:dyDescent="0.15">
      <c r="A40" s="9" t="s">
        <v>1201</v>
      </c>
      <c r="B40" s="9" t="s">
        <v>670</v>
      </c>
      <c r="C40" s="9">
        <v>2010</v>
      </c>
      <c r="D40" s="9">
        <v>2010</v>
      </c>
      <c r="E40" s="9" t="s">
        <v>1200</v>
      </c>
      <c r="F40" s="9" t="s">
        <v>76</v>
      </c>
      <c r="G40" s="9" t="s">
        <v>1199</v>
      </c>
      <c r="H40" s="12">
        <v>9.7710000000000008</v>
      </c>
      <c r="I40" s="12">
        <v>9.5039999999999996</v>
      </c>
      <c r="J40" s="13"/>
      <c r="K40" s="14"/>
      <c r="L40" s="9" t="s">
        <v>335</v>
      </c>
      <c r="M40" s="9" t="s">
        <v>101</v>
      </c>
      <c r="N40" s="9" t="s">
        <v>100</v>
      </c>
      <c r="O40" s="9" t="s">
        <v>189</v>
      </c>
      <c r="P40" s="9" t="s">
        <v>1229</v>
      </c>
      <c r="Q40" s="9" t="s">
        <v>112</v>
      </c>
      <c r="R40" s="15">
        <v>18</v>
      </c>
      <c r="S40" s="16">
        <v>1E-4</v>
      </c>
      <c r="T40" s="16">
        <v>1E-4</v>
      </c>
      <c r="U40" s="16" t="s">
        <v>96</v>
      </c>
      <c r="V40" s="22">
        <f t="shared" si="2"/>
        <v>1E-4</v>
      </c>
      <c r="W40" s="15">
        <v>22</v>
      </c>
      <c r="X40" s="16">
        <v>43.543999999999997</v>
      </c>
      <c r="Y40" s="16">
        <v>42.531999999999996</v>
      </c>
      <c r="Z40" s="16" t="s">
        <v>96</v>
      </c>
      <c r="AA40" s="22">
        <f t="shared" si="3"/>
        <v>42.531999999999996</v>
      </c>
      <c r="AB40" s="17">
        <v>12.9841</v>
      </c>
      <c r="AC40" s="18">
        <v>12.9841</v>
      </c>
      <c r="AD40" s="23"/>
      <c r="AE40" s="24"/>
    </row>
    <row r="41" spans="1:31" ht="15" customHeight="1" x14ac:dyDescent="0.15">
      <c r="A41" s="9" t="s">
        <v>1201</v>
      </c>
      <c r="B41" s="9" t="s">
        <v>670</v>
      </c>
      <c r="C41" s="9">
        <v>2010</v>
      </c>
      <c r="D41" s="9">
        <v>2010</v>
      </c>
      <c r="E41" s="9" t="s">
        <v>1200</v>
      </c>
      <c r="F41" s="9" t="s">
        <v>76</v>
      </c>
      <c r="G41" s="9" t="s">
        <v>1199</v>
      </c>
      <c r="H41" s="12">
        <v>9.7710000000000008</v>
      </c>
      <c r="I41" s="12">
        <v>9.5039999999999996</v>
      </c>
      <c r="J41" s="13"/>
      <c r="K41" s="14"/>
      <c r="L41" s="9" t="s">
        <v>335</v>
      </c>
      <c r="M41" s="9" t="s">
        <v>101</v>
      </c>
      <c r="N41" s="9" t="s">
        <v>100</v>
      </c>
      <c r="O41" s="9" t="s">
        <v>189</v>
      </c>
      <c r="P41" s="9" t="s">
        <v>1228</v>
      </c>
      <c r="Q41" s="9" t="s">
        <v>112</v>
      </c>
      <c r="R41" s="15">
        <v>18</v>
      </c>
      <c r="S41" s="16">
        <v>1E-4</v>
      </c>
      <c r="T41" s="16">
        <v>1E-4</v>
      </c>
      <c r="U41" s="16" t="s">
        <v>96</v>
      </c>
      <c r="V41" s="22">
        <f t="shared" si="2"/>
        <v>1E-4</v>
      </c>
      <c r="W41" s="21">
        <v>22</v>
      </c>
      <c r="X41" s="16">
        <v>98.480999999999995</v>
      </c>
      <c r="Y41" s="16">
        <v>2.532</v>
      </c>
      <c r="Z41" s="16" t="s">
        <v>96</v>
      </c>
      <c r="AA41" s="22">
        <f t="shared" si="3"/>
        <v>2.532</v>
      </c>
      <c r="AB41" s="17">
        <v>13.8002</v>
      </c>
      <c r="AC41" s="18">
        <v>13.8002</v>
      </c>
      <c r="AD41" s="23"/>
      <c r="AE41" s="24"/>
    </row>
    <row r="42" spans="1:31" ht="15" customHeight="1" x14ac:dyDescent="0.15">
      <c r="A42" s="9" t="s">
        <v>1201</v>
      </c>
      <c r="B42" s="9" t="s">
        <v>670</v>
      </c>
      <c r="C42" s="9">
        <v>2010</v>
      </c>
      <c r="D42" s="9">
        <v>2010</v>
      </c>
      <c r="E42" s="9" t="s">
        <v>1200</v>
      </c>
      <c r="F42" s="9" t="s">
        <v>76</v>
      </c>
      <c r="G42" s="9" t="s">
        <v>1199</v>
      </c>
      <c r="H42" s="12">
        <v>9.7710000000000008</v>
      </c>
      <c r="I42" s="12">
        <v>9.5039999999999996</v>
      </c>
      <c r="J42" s="13"/>
      <c r="K42" s="14"/>
      <c r="L42" s="9" t="s">
        <v>335</v>
      </c>
      <c r="M42" s="9" t="s">
        <v>101</v>
      </c>
      <c r="N42" s="9" t="s">
        <v>100</v>
      </c>
      <c r="O42" s="9" t="s">
        <v>189</v>
      </c>
      <c r="P42" s="9" t="s">
        <v>1227</v>
      </c>
      <c r="Q42" s="9" t="s">
        <v>112</v>
      </c>
      <c r="R42" s="15">
        <v>25</v>
      </c>
      <c r="S42" s="16">
        <v>1E-4</v>
      </c>
      <c r="T42" s="16">
        <v>1E-4</v>
      </c>
      <c r="U42" s="16" t="s">
        <v>96</v>
      </c>
      <c r="V42" s="22">
        <f t="shared" si="2"/>
        <v>1E-4</v>
      </c>
      <c r="W42" s="15">
        <v>25</v>
      </c>
      <c r="X42" s="16">
        <v>1E-4</v>
      </c>
      <c r="Y42" s="16">
        <v>1E-4</v>
      </c>
      <c r="Z42" s="16" t="s">
        <v>96</v>
      </c>
      <c r="AA42" s="22">
        <f t="shared" si="3"/>
        <v>1E-4</v>
      </c>
      <c r="AB42" s="17">
        <v>0</v>
      </c>
      <c r="AC42" s="18">
        <v>0</v>
      </c>
      <c r="AD42" s="19"/>
      <c r="AE42" s="24"/>
    </row>
    <row r="43" spans="1:31" ht="15" customHeight="1" x14ac:dyDescent="0.15">
      <c r="A43" s="9" t="s">
        <v>1201</v>
      </c>
      <c r="B43" s="9" t="s">
        <v>670</v>
      </c>
      <c r="C43" s="9">
        <v>2010</v>
      </c>
      <c r="D43" s="9">
        <v>2010</v>
      </c>
      <c r="E43" s="9" t="s">
        <v>1200</v>
      </c>
      <c r="F43" s="9" t="s">
        <v>76</v>
      </c>
      <c r="G43" s="9" t="s">
        <v>1199</v>
      </c>
      <c r="H43" s="12">
        <v>9.7710000000000008</v>
      </c>
      <c r="I43" s="12">
        <v>9.5039999999999996</v>
      </c>
      <c r="J43" s="13"/>
      <c r="K43" s="14"/>
      <c r="L43" s="9" t="s">
        <v>335</v>
      </c>
      <c r="M43" s="9" t="s">
        <v>101</v>
      </c>
      <c r="N43" s="9" t="s">
        <v>100</v>
      </c>
      <c r="O43" s="9" t="s">
        <v>189</v>
      </c>
      <c r="P43" s="9" t="s">
        <v>1226</v>
      </c>
      <c r="Q43" s="9" t="s">
        <v>112</v>
      </c>
      <c r="R43" s="21">
        <v>25</v>
      </c>
      <c r="S43" s="16">
        <v>1E-4</v>
      </c>
      <c r="T43" s="22">
        <v>1E-4</v>
      </c>
      <c r="U43" s="22" t="s">
        <v>96</v>
      </c>
      <c r="V43" s="22">
        <f t="shared" si="2"/>
        <v>1E-4</v>
      </c>
      <c r="W43" s="21">
        <v>25</v>
      </c>
      <c r="X43" s="16">
        <v>44.337000000000003</v>
      </c>
      <c r="Y43" s="22">
        <v>42.892000000000003</v>
      </c>
      <c r="Z43" s="22" t="s">
        <v>96</v>
      </c>
      <c r="AA43" s="22">
        <f t="shared" si="3"/>
        <v>42.892000000000003</v>
      </c>
      <c r="AB43" s="17">
        <v>13.0022</v>
      </c>
      <c r="AC43" s="18">
        <v>13.0022</v>
      </c>
      <c r="AD43" s="23"/>
      <c r="AE43" s="24"/>
    </row>
    <row r="44" spans="1:31" ht="15" customHeight="1" x14ac:dyDescent="0.15">
      <c r="A44" s="9" t="s">
        <v>1201</v>
      </c>
      <c r="B44" s="9" t="s">
        <v>670</v>
      </c>
      <c r="C44" s="9">
        <v>2010</v>
      </c>
      <c r="D44" s="9">
        <v>2010</v>
      </c>
      <c r="E44" s="9" t="s">
        <v>1200</v>
      </c>
      <c r="F44" s="9" t="s">
        <v>76</v>
      </c>
      <c r="G44" s="9" t="s">
        <v>1199</v>
      </c>
      <c r="H44" s="12">
        <v>9.7710000000000008</v>
      </c>
      <c r="I44" s="12">
        <v>9.5039999999999996</v>
      </c>
      <c r="J44" s="13"/>
      <c r="K44" s="14"/>
      <c r="L44" s="9" t="s">
        <v>335</v>
      </c>
      <c r="M44" s="9" t="s">
        <v>101</v>
      </c>
      <c r="N44" s="9" t="s">
        <v>100</v>
      </c>
      <c r="O44" s="9" t="s">
        <v>189</v>
      </c>
      <c r="P44" s="9" t="s">
        <v>1225</v>
      </c>
      <c r="Q44" s="9" t="s">
        <v>112</v>
      </c>
      <c r="R44" s="21">
        <v>25</v>
      </c>
      <c r="S44" s="16">
        <v>1E-4</v>
      </c>
      <c r="T44" s="22">
        <v>1E-4</v>
      </c>
      <c r="U44" s="22" t="s">
        <v>96</v>
      </c>
      <c r="V44" s="22">
        <v>1E-4</v>
      </c>
      <c r="W44" s="21">
        <v>25</v>
      </c>
      <c r="X44" s="16">
        <v>93.734999999999999</v>
      </c>
      <c r="Y44" s="22">
        <v>4.3369999999999997</v>
      </c>
      <c r="Z44" s="22" t="s">
        <v>96</v>
      </c>
      <c r="AA44" s="22">
        <v>4.3369999999999997</v>
      </c>
      <c r="AB44" s="17">
        <v>13.7508</v>
      </c>
      <c r="AC44" s="18">
        <v>13.7508</v>
      </c>
      <c r="AD44" s="23"/>
      <c r="AE44" s="24"/>
    </row>
    <row r="45" spans="1:31" ht="15" customHeight="1" x14ac:dyDescent="0.15">
      <c r="A45" s="9" t="s">
        <v>1201</v>
      </c>
      <c r="B45" s="9" t="s">
        <v>670</v>
      </c>
      <c r="C45" s="9">
        <v>2010</v>
      </c>
      <c r="D45" s="9">
        <v>2010</v>
      </c>
      <c r="E45" s="9" t="s">
        <v>1200</v>
      </c>
      <c r="F45" s="9" t="s">
        <v>76</v>
      </c>
      <c r="G45" s="9" t="s">
        <v>1199</v>
      </c>
      <c r="H45" s="12">
        <v>9.7710000000000008</v>
      </c>
      <c r="I45" s="12">
        <v>9.5039999999999996</v>
      </c>
      <c r="J45" s="13"/>
      <c r="K45" s="14"/>
      <c r="L45" s="9" t="s">
        <v>335</v>
      </c>
      <c r="M45" s="9" t="s">
        <v>101</v>
      </c>
      <c r="N45" s="9" t="s">
        <v>100</v>
      </c>
      <c r="O45" s="9" t="s">
        <v>189</v>
      </c>
      <c r="P45" s="9" t="s">
        <v>1224</v>
      </c>
      <c r="Q45" s="9" t="s">
        <v>112</v>
      </c>
      <c r="R45" s="15">
        <v>10</v>
      </c>
      <c r="S45" s="16">
        <v>1E-4</v>
      </c>
      <c r="T45" s="16">
        <v>1E-4</v>
      </c>
      <c r="U45" s="16" t="s">
        <v>96</v>
      </c>
      <c r="V45" s="16">
        <v>1E-4</v>
      </c>
      <c r="W45" s="15">
        <v>10</v>
      </c>
      <c r="X45" s="16">
        <v>1E-4</v>
      </c>
      <c r="Y45" s="16">
        <v>1E-4</v>
      </c>
      <c r="Z45" s="16" t="s">
        <v>96</v>
      </c>
      <c r="AA45" s="16">
        <f t="shared" ref="AA45:AA68" si="4">Y45</f>
        <v>1E-4</v>
      </c>
      <c r="AB45" s="17">
        <v>0</v>
      </c>
      <c r="AC45" s="18">
        <v>0</v>
      </c>
      <c r="AD45" s="23"/>
      <c r="AE45" s="24"/>
    </row>
    <row r="46" spans="1:31" ht="15" customHeight="1" x14ac:dyDescent="0.15">
      <c r="A46" s="9" t="s">
        <v>1201</v>
      </c>
      <c r="B46" s="9" t="s">
        <v>670</v>
      </c>
      <c r="C46" s="9">
        <v>2010</v>
      </c>
      <c r="D46" s="9">
        <v>2010</v>
      </c>
      <c r="E46" s="9" t="s">
        <v>1200</v>
      </c>
      <c r="F46" s="9" t="s">
        <v>76</v>
      </c>
      <c r="G46" s="9" t="s">
        <v>1199</v>
      </c>
      <c r="H46" s="12">
        <v>9.7710000000000008</v>
      </c>
      <c r="I46" s="12">
        <v>9.5039999999999996</v>
      </c>
      <c r="J46" s="13"/>
      <c r="K46" s="14"/>
      <c r="L46" s="9" t="s">
        <v>335</v>
      </c>
      <c r="M46" s="9" t="s">
        <v>101</v>
      </c>
      <c r="N46" s="9" t="s">
        <v>100</v>
      </c>
      <c r="O46" s="9" t="s">
        <v>189</v>
      </c>
      <c r="P46" s="9" t="s">
        <v>1223</v>
      </c>
      <c r="Q46" s="9" t="s">
        <v>112</v>
      </c>
      <c r="R46" s="21">
        <v>10</v>
      </c>
      <c r="S46" s="16">
        <v>1E-4</v>
      </c>
      <c r="T46" s="16">
        <v>1E-4</v>
      </c>
      <c r="U46" s="22" t="s">
        <v>96</v>
      </c>
      <c r="V46" s="22">
        <v>1E-4</v>
      </c>
      <c r="W46" s="21">
        <v>10</v>
      </c>
      <c r="X46" s="16">
        <v>1E-4</v>
      </c>
      <c r="Y46" s="16">
        <v>1E-4</v>
      </c>
      <c r="Z46" s="22" t="s">
        <v>96</v>
      </c>
      <c r="AA46" s="16">
        <f t="shared" si="4"/>
        <v>1E-4</v>
      </c>
      <c r="AB46" s="17">
        <v>0</v>
      </c>
      <c r="AC46" s="18">
        <v>0</v>
      </c>
      <c r="AD46" s="23"/>
      <c r="AE46" s="24"/>
    </row>
    <row r="47" spans="1:31" ht="15" customHeight="1" x14ac:dyDescent="0.15">
      <c r="A47" s="9" t="s">
        <v>1201</v>
      </c>
      <c r="B47" s="9" t="s">
        <v>670</v>
      </c>
      <c r="C47" s="9">
        <v>2010</v>
      </c>
      <c r="D47" s="9">
        <v>2010</v>
      </c>
      <c r="E47" s="9" t="s">
        <v>1200</v>
      </c>
      <c r="F47" s="9" t="s">
        <v>76</v>
      </c>
      <c r="G47" s="9" t="s">
        <v>1199</v>
      </c>
      <c r="H47" s="12">
        <v>9.7710000000000008</v>
      </c>
      <c r="I47" s="12">
        <v>9.5039999999999996</v>
      </c>
      <c r="J47" s="13"/>
      <c r="K47" s="14"/>
      <c r="L47" s="9" t="s">
        <v>335</v>
      </c>
      <c r="M47" s="9" t="s">
        <v>101</v>
      </c>
      <c r="N47" s="9" t="s">
        <v>100</v>
      </c>
      <c r="O47" s="9" t="s">
        <v>189</v>
      </c>
      <c r="P47" s="9" t="s">
        <v>1222</v>
      </c>
      <c r="Q47" s="9" t="s">
        <v>112</v>
      </c>
      <c r="R47" s="21">
        <v>10</v>
      </c>
      <c r="S47" s="16">
        <v>1E-4</v>
      </c>
      <c r="T47" s="16">
        <v>1E-4</v>
      </c>
      <c r="U47" s="22" t="s">
        <v>96</v>
      </c>
      <c r="V47" s="22">
        <v>1E-4</v>
      </c>
      <c r="W47" s="21">
        <v>10</v>
      </c>
      <c r="X47" s="22">
        <v>0.56299999999999994</v>
      </c>
      <c r="Y47" s="22">
        <v>0.56299999999999994</v>
      </c>
      <c r="Z47" s="22" t="s">
        <v>96</v>
      </c>
      <c r="AA47" s="16">
        <f t="shared" si="4"/>
        <v>0.56299999999999994</v>
      </c>
      <c r="AB47" s="17">
        <v>8.6358999999999995</v>
      </c>
      <c r="AC47" s="18">
        <v>8.6358999999999995</v>
      </c>
      <c r="AD47" s="23"/>
      <c r="AE47" s="24"/>
    </row>
    <row r="48" spans="1:31" ht="15" customHeight="1" x14ac:dyDescent="0.15">
      <c r="A48" s="9" t="s">
        <v>1201</v>
      </c>
      <c r="B48" s="9" t="s">
        <v>670</v>
      </c>
      <c r="C48" s="9">
        <v>2010</v>
      </c>
      <c r="D48" s="9">
        <v>2010</v>
      </c>
      <c r="E48" s="9" t="s">
        <v>1200</v>
      </c>
      <c r="F48" s="9" t="s">
        <v>76</v>
      </c>
      <c r="G48" s="9" t="s">
        <v>1199</v>
      </c>
      <c r="H48" s="12">
        <v>9.7710000000000008</v>
      </c>
      <c r="I48" s="12">
        <v>9.5039999999999996</v>
      </c>
      <c r="J48" s="13"/>
      <c r="K48" s="14"/>
      <c r="L48" s="9" t="s">
        <v>335</v>
      </c>
      <c r="M48" s="9" t="s">
        <v>101</v>
      </c>
      <c r="N48" s="9" t="s">
        <v>100</v>
      </c>
      <c r="O48" s="9" t="s">
        <v>189</v>
      </c>
      <c r="P48" s="9" t="s">
        <v>1221</v>
      </c>
      <c r="Q48" s="9" t="s">
        <v>112</v>
      </c>
      <c r="R48" s="15">
        <v>10</v>
      </c>
      <c r="S48" s="16">
        <v>1E-4</v>
      </c>
      <c r="T48" s="16">
        <v>1E-4</v>
      </c>
      <c r="U48" s="16" t="s">
        <v>96</v>
      </c>
      <c r="V48" s="16">
        <v>1E-4</v>
      </c>
      <c r="W48" s="15">
        <v>10</v>
      </c>
      <c r="X48" s="16">
        <v>1E-4</v>
      </c>
      <c r="Y48" s="16">
        <v>1E-4</v>
      </c>
      <c r="Z48" s="16" t="s">
        <v>96</v>
      </c>
      <c r="AA48" s="16">
        <f t="shared" si="4"/>
        <v>1E-4</v>
      </c>
      <c r="AB48" s="17">
        <v>0</v>
      </c>
      <c r="AC48" s="18">
        <v>0</v>
      </c>
      <c r="AD48" s="23"/>
      <c r="AE48" s="24"/>
    </row>
    <row r="49" spans="1:31" ht="15" customHeight="1" x14ac:dyDescent="0.15">
      <c r="A49" s="9" t="s">
        <v>1201</v>
      </c>
      <c r="B49" s="9" t="s">
        <v>670</v>
      </c>
      <c r="C49" s="9">
        <v>2010</v>
      </c>
      <c r="D49" s="9">
        <v>2010</v>
      </c>
      <c r="E49" s="9" t="s">
        <v>1200</v>
      </c>
      <c r="F49" s="9" t="s">
        <v>76</v>
      </c>
      <c r="G49" s="9" t="s">
        <v>1199</v>
      </c>
      <c r="H49" s="12">
        <v>9.7710000000000008</v>
      </c>
      <c r="I49" s="12">
        <v>9.5039999999999996</v>
      </c>
      <c r="J49" s="13"/>
      <c r="K49" s="14"/>
      <c r="L49" s="9" t="s">
        <v>335</v>
      </c>
      <c r="M49" s="9" t="s">
        <v>101</v>
      </c>
      <c r="N49" s="9" t="s">
        <v>100</v>
      </c>
      <c r="O49" s="9" t="s">
        <v>189</v>
      </c>
      <c r="P49" s="9" t="s">
        <v>1220</v>
      </c>
      <c r="Q49" s="9" t="s">
        <v>112</v>
      </c>
      <c r="R49" s="21">
        <v>10</v>
      </c>
      <c r="S49" s="16">
        <v>1E-4</v>
      </c>
      <c r="T49" s="16">
        <v>1E-4</v>
      </c>
      <c r="U49" s="22" t="s">
        <v>96</v>
      </c>
      <c r="V49" s="22">
        <v>1E-4</v>
      </c>
      <c r="W49" s="21">
        <v>10</v>
      </c>
      <c r="X49" s="22">
        <v>7.3239999999999998</v>
      </c>
      <c r="Y49" s="22">
        <v>20.562999999999999</v>
      </c>
      <c r="Z49" s="22" t="s">
        <v>96</v>
      </c>
      <c r="AA49" s="16">
        <f t="shared" si="4"/>
        <v>20.562999999999999</v>
      </c>
      <c r="AB49" s="17">
        <v>11.201499999999999</v>
      </c>
      <c r="AC49" s="18">
        <v>11.201499999999999</v>
      </c>
      <c r="AD49" s="19"/>
      <c r="AE49" s="24"/>
    </row>
    <row r="50" spans="1:31" ht="15" customHeight="1" x14ac:dyDescent="0.15">
      <c r="A50" s="9" t="s">
        <v>1201</v>
      </c>
      <c r="B50" s="9" t="s">
        <v>670</v>
      </c>
      <c r="C50" s="9">
        <v>2010</v>
      </c>
      <c r="D50" s="9">
        <v>2010</v>
      </c>
      <c r="E50" s="9" t="s">
        <v>1200</v>
      </c>
      <c r="F50" s="9" t="s">
        <v>76</v>
      </c>
      <c r="G50" s="9" t="s">
        <v>1199</v>
      </c>
      <c r="H50" s="12">
        <v>9.7710000000000008</v>
      </c>
      <c r="I50" s="12">
        <v>9.5039999999999996</v>
      </c>
      <c r="J50" s="13"/>
      <c r="K50" s="14"/>
      <c r="L50" s="9" t="s">
        <v>335</v>
      </c>
      <c r="M50" s="9" t="s">
        <v>101</v>
      </c>
      <c r="N50" s="9" t="s">
        <v>100</v>
      </c>
      <c r="O50" s="9" t="s">
        <v>189</v>
      </c>
      <c r="P50" s="9" t="s">
        <v>1219</v>
      </c>
      <c r="Q50" s="9" t="s">
        <v>112</v>
      </c>
      <c r="R50" s="21">
        <v>10</v>
      </c>
      <c r="S50" s="16">
        <v>1E-4</v>
      </c>
      <c r="T50" s="16">
        <v>1E-4</v>
      </c>
      <c r="U50" s="22" t="s">
        <v>96</v>
      </c>
      <c r="V50" s="22">
        <v>1E-4</v>
      </c>
      <c r="W50" s="21">
        <v>10</v>
      </c>
      <c r="X50" s="22">
        <v>79.436999999999998</v>
      </c>
      <c r="Y50" s="22">
        <v>7.0419999999999998</v>
      </c>
      <c r="Z50" s="22" t="s">
        <v>96</v>
      </c>
      <c r="AA50" s="16">
        <f t="shared" si="4"/>
        <v>7.0419999999999998</v>
      </c>
      <c r="AB50" s="17">
        <v>13.5853</v>
      </c>
      <c r="AC50" s="18">
        <v>13.5853</v>
      </c>
      <c r="AD50" s="23"/>
      <c r="AE50" s="24"/>
    </row>
    <row r="51" spans="1:31" ht="15" customHeight="1" x14ac:dyDescent="0.15">
      <c r="A51" s="9" t="s">
        <v>1201</v>
      </c>
      <c r="B51" s="9" t="s">
        <v>670</v>
      </c>
      <c r="C51" s="9">
        <v>2010</v>
      </c>
      <c r="D51" s="9">
        <v>2010</v>
      </c>
      <c r="E51" s="9" t="s">
        <v>1200</v>
      </c>
      <c r="F51" s="9" t="s">
        <v>76</v>
      </c>
      <c r="G51" s="9" t="s">
        <v>1199</v>
      </c>
      <c r="H51" s="12">
        <v>9.7710000000000008</v>
      </c>
      <c r="I51" s="12">
        <v>9.5039999999999996</v>
      </c>
      <c r="J51" s="13"/>
      <c r="K51" s="14"/>
      <c r="L51" s="9" t="s">
        <v>335</v>
      </c>
      <c r="M51" s="9" t="s">
        <v>101</v>
      </c>
      <c r="N51" s="9" t="s">
        <v>100</v>
      </c>
      <c r="O51" s="9" t="s">
        <v>189</v>
      </c>
      <c r="P51" s="9" t="s">
        <v>1218</v>
      </c>
      <c r="Q51" s="9" t="s">
        <v>112</v>
      </c>
      <c r="R51" s="15">
        <v>10</v>
      </c>
      <c r="S51" s="16">
        <v>1E-4</v>
      </c>
      <c r="T51" s="16">
        <v>1E-4</v>
      </c>
      <c r="U51" s="16" t="s">
        <v>96</v>
      </c>
      <c r="V51" s="16">
        <v>1E-4</v>
      </c>
      <c r="W51" s="15">
        <v>10</v>
      </c>
      <c r="X51" s="16">
        <v>1E-4</v>
      </c>
      <c r="Y51" s="16">
        <v>1E-4</v>
      </c>
      <c r="Z51" s="16" t="s">
        <v>96</v>
      </c>
      <c r="AA51" s="16">
        <f t="shared" si="4"/>
        <v>1E-4</v>
      </c>
      <c r="AB51" s="17">
        <v>0</v>
      </c>
      <c r="AC51" s="18">
        <v>0</v>
      </c>
      <c r="AD51" s="23"/>
      <c r="AE51" s="24"/>
    </row>
    <row r="52" spans="1:31" ht="15" customHeight="1" x14ac:dyDescent="0.15">
      <c r="A52" s="9" t="s">
        <v>1201</v>
      </c>
      <c r="B52" s="9" t="s">
        <v>670</v>
      </c>
      <c r="C52" s="9">
        <v>2010</v>
      </c>
      <c r="D52" s="9">
        <v>2010</v>
      </c>
      <c r="E52" s="9" t="s">
        <v>1200</v>
      </c>
      <c r="F52" s="9" t="s">
        <v>76</v>
      </c>
      <c r="G52" s="9" t="s">
        <v>1199</v>
      </c>
      <c r="H52" s="12">
        <v>9.7710000000000008</v>
      </c>
      <c r="I52" s="12">
        <v>9.5039999999999996</v>
      </c>
      <c r="J52" s="13"/>
      <c r="K52" s="14"/>
      <c r="L52" s="9" t="s">
        <v>335</v>
      </c>
      <c r="M52" s="9" t="s">
        <v>101</v>
      </c>
      <c r="N52" s="9" t="s">
        <v>100</v>
      </c>
      <c r="O52" s="9" t="s">
        <v>189</v>
      </c>
      <c r="P52" s="9" t="s">
        <v>1217</v>
      </c>
      <c r="Q52" s="9" t="s">
        <v>112</v>
      </c>
      <c r="R52" s="21">
        <v>10</v>
      </c>
      <c r="S52" s="16">
        <v>1E-4</v>
      </c>
      <c r="T52" s="16">
        <v>1E-4</v>
      </c>
      <c r="U52" s="22" t="s">
        <v>96</v>
      </c>
      <c r="V52" s="22">
        <v>1E-4</v>
      </c>
      <c r="W52" s="21">
        <v>10</v>
      </c>
      <c r="X52" s="22">
        <v>12.394</v>
      </c>
      <c r="Y52" s="22">
        <v>16.338000000000001</v>
      </c>
      <c r="Z52" s="22" t="s">
        <v>96</v>
      </c>
      <c r="AA52" s="16">
        <f t="shared" si="4"/>
        <v>16.338000000000001</v>
      </c>
      <c r="AB52" s="17">
        <v>11.727600000000001</v>
      </c>
      <c r="AC52" s="18">
        <v>11.727600000000001</v>
      </c>
      <c r="AD52" s="23"/>
      <c r="AE52" s="24"/>
    </row>
    <row r="53" spans="1:31" ht="15" customHeight="1" x14ac:dyDescent="0.15">
      <c r="A53" s="9" t="s">
        <v>1201</v>
      </c>
      <c r="B53" s="9" t="s">
        <v>670</v>
      </c>
      <c r="C53" s="9">
        <v>2010</v>
      </c>
      <c r="D53" s="9">
        <v>2010</v>
      </c>
      <c r="E53" s="9" t="s">
        <v>1200</v>
      </c>
      <c r="F53" s="9" t="s">
        <v>76</v>
      </c>
      <c r="G53" s="9" t="s">
        <v>1199</v>
      </c>
      <c r="H53" s="12">
        <v>9.7710000000000008</v>
      </c>
      <c r="I53" s="12">
        <v>9.5039999999999996</v>
      </c>
      <c r="J53" s="13"/>
      <c r="K53" s="14"/>
      <c r="L53" s="9" t="s">
        <v>335</v>
      </c>
      <c r="M53" s="9" t="s">
        <v>101</v>
      </c>
      <c r="N53" s="9" t="s">
        <v>100</v>
      </c>
      <c r="O53" s="9" t="s">
        <v>189</v>
      </c>
      <c r="P53" s="9" t="s">
        <v>1216</v>
      </c>
      <c r="Q53" s="9" t="s">
        <v>112</v>
      </c>
      <c r="R53" s="21">
        <v>10</v>
      </c>
      <c r="S53" s="16">
        <v>1E-4</v>
      </c>
      <c r="T53" s="16">
        <v>1E-4</v>
      </c>
      <c r="U53" s="22" t="s">
        <v>96</v>
      </c>
      <c r="V53" s="22">
        <v>1E-4</v>
      </c>
      <c r="W53" s="21">
        <v>10</v>
      </c>
      <c r="X53" s="22">
        <v>86.478999999999999</v>
      </c>
      <c r="Y53" s="22">
        <v>5.07</v>
      </c>
      <c r="Z53" s="22" t="s">
        <v>96</v>
      </c>
      <c r="AA53" s="16">
        <f t="shared" si="4"/>
        <v>5.07</v>
      </c>
      <c r="AB53" s="17">
        <v>13.670199999999999</v>
      </c>
      <c r="AC53" s="18">
        <v>13.670199999999999</v>
      </c>
      <c r="AD53" s="23"/>
      <c r="AE53" s="24"/>
    </row>
    <row r="54" spans="1:31" ht="15" customHeight="1" x14ac:dyDescent="0.15">
      <c r="A54" s="9" t="s">
        <v>1201</v>
      </c>
      <c r="B54" s="9" t="s">
        <v>670</v>
      </c>
      <c r="C54" s="9">
        <v>2010</v>
      </c>
      <c r="D54" s="9">
        <v>2010</v>
      </c>
      <c r="E54" s="9" t="s">
        <v>1200</v>
      </c>
      <c r="F54" s="9" t="s">
        <v>76</v>
      </c>
      <c r="G54" s="9" t="s">
        <v>1199</v>
      </c>
      <c r="H54" s="12">
        <v>9.7710000000000008</v>
      </c>
      <c r="I54" s="12">
        <v>9.5039999999999996</v>
      </c>
      <c r="J54" s="13"/>
      <c r="K54" s="14"/>
      <c r="L54" s="9" t="s">
        <v>335</v>
      </c>
      <c r="M54" s="9" t="s">
        <v>101</v>
      </c>
      <c r="N54" s="9" t="s">
        <v>100</v>
      </c>
      <c r="O54" s="9" t="s">
        <v>189</v>
      </c>
      <c r="P54" s="9" t="s">
        <v>1215</v>
      </c>
      <c r="Q54" s="37" t="s">
        <v>112</v>
      </c>
      <c r="R54" s="38">
        <v>10</v>
      </c>
      <c r="S54" s="16">
        <v>1E-4</v>
      </c>
      <c r="T54" s="16">
        <v>1E-4</v>
      </c>
      <c r="U54" s="16" t="s">
        <v>96</v>
      </c>
      <c r="V54" s="16">
        <v>1E-4</v>
      </c>
      <c r="W54" s="15">
        <v>10</v>
      </c>
      <c r="X54" s="16">
        <v>1E-4</v>
      </c>
      <c r="Y54" s="16">
        <v>1E-4</v>
      </c>
      <c r="Z54" s="16" t="s">
        <v>96</v>
      </c>
      <c r="AA54" s="16">
        <f t="shared" si="4"/>
        <v>1E-4</v>
      </c>
      <c r="AB54" s="17">
        <v>0</v>
      </c>
      <c r="AC54" s="18">
        <v>0</v>
      </c>
      <c r="AD54" s="23"/>
      <c r="AE54" s="24"/>
    </row>
    <row r="55" spans="1:31" ht="15" customHeight="1" x14ac:dyDescent="0.15">
      <c r="A55" s="9" t="s">
        <v>1201</v>
      </c>
      <c r="B55" s="9" t="s">
        <v>670</v>
      </c>
      <c r="C55" s="9">
        <v>2010</v>
      </c>
      <c r="D55" s="9">
        <v>2010</v>
      </c>
      <c r="E55" s="9" t="s">
        <v>1200</v>
      </c>
      <c r="F55" s="9" t="s">
        <v>76</v>
      </c>
      <c r="G55" s="9" t="s">
        <v>1199</v>
      </c>
      <c r="H55" s="12">
        <v>9.7710000000000008</v>
      </c>
      <c r="I55" s="12">
        <v>9.5039999999999996</v>
      </c>
      <c r="J55" s="13"/>
      <c r="K55" s="14"/>
      <c r="L55" s="9" t="s">
        <v>335</v>
      </c>
      <c r="M55" s="9" t="s">
        <v>101</v>
      </c>
      <c r="N55" s="9" t="s">
        <v>100</v>
      </c>
      <c r="O55" s="9" t="s">
        <v>189</v>
      </c>
      <c r="P55" s="9" t="s">
        <v>1214</v>
      </c>
      <c r="Q55" s="37" t="s">
        <v>112</v>
      </c>
      <c r="R55" s="39">
        <v>10</v>
      </c>
      <c r="S55" s="22">
        <v>1E-4</v>
      </c>
      <c r="T55" s="22">
        <v>1E-4</v>
      </c>
      <c r="U55" s="22" t="s">
        <v>96</v>
      </c>
      <c r="V55" s="22">
        <v>1E-4</v>
      </c>
      <c r="W55" s="21">
        <v>10</v>
      </c>
      <c r="X55" s="22">
        <v>48.186999999999998</v>
      </c>
      <c r="Y55" s="22">
        <v>40.933</v>
      </c>
      <c r="Z55" s="22" t="s">
        <v>96</v>
      </c>
      <c r="AA55" s="16">
        <f t="shared" si="4"/>
        <v>40.933</v>
      </c>
      <c r="AB55" s="17">
        <v>13.0854</v>
      </c>
      <c r="AC55" s="18">
        <v>13.0854</v>
      </c>
      <c r="AD55" s="23"/>
      <c r="AE55" s="24"/>
    </row>
    <row r="56" spans="1:31" ht="15" customHeight="1" x14ac:dyDescent="0.15">
      <c r="A56" s="9" t="s">
        <v>1201</v>
      </c>
      <c r="B56" s="9" t="s">
        <v>670</v>
      </c>
      <c r="C56" s="9">
        <v>2010</v>
      </c>
      <c r="D56" s="9">
        <v>2010</v>
      </c>
      <c r="E56" s="9" t="s">
        <v>1200</v>
      </c>
      <c r="F56" s="9" t="s">
        <v>76</v>
      </c>
      <c r="G56" s="9" t="s">
        <v>1199</v>
      </c>
      <c r="H56" s="12">
        <v>9.7710000000000008</v>
      </c>
      <c r="I56" s="12">
        <v>9.5039999999999996</v>
      </c>
      <c r="J56" s="13"/>
      <c r="K56" s="14"/>
      <c r="L56" s="9" t="s">
        <v>335</v>
      </c>
      <c r="M56" s="9" t="s">
        <v>101</v>
      </c>
      <c r="N56" s="9" t="s">
        <v>100</v>
      </c>
      <c r="O56" s="9" t="s">
        <v>189</v>
      </c>
      <c r="P56" s="9" t="s">
        <v>1213</v>
      </c>
      <c r="Q56" s="37" t="s">
        <v>112</v>
      </c>
      <c r="R56" s="39">
        <v>10</v>
      </c>
      <c r="S56" s="22">
        <v>1E-4</v>
      </c>
      <c r="T56" s="22">
        <v>1E-4</v>
      </c>
      <c r="U56" s="22" t="s">
        <v>96</v>
      </c>
      <c r="V56" s="22">
        <v>1E-4</v>
      </c>
      <c r="W56" s="21">
        <v>10</v>
      </c>
      <c r="X56" s="22">
        <v>89.119</v>
      </c>
      <c r="Y56" s="22">
        <v>2.073</v>
      </c>
      <c r="Z56" s="22" t="s">
        <v>96</v>
      </c>
      <c r="AA56" s="16">
        <f t="shared" si="4"/>
        <v>2.073</v>
      </c>
      <c r="AB56" s="17">
        <v>13.7003</v>
      </c>
      <c r="AC56" s="18">
        <v>13.7003</v>
      </c>
      <c r="AD56" s="19"/>
      <c r="AE56" s="24"/>
    </row>
    <row r="57" spans="1:31" ht="15" customHeight="1" x14ac:dyDescent="0.15">
      <c r="A57" s="9" t="s">
        <v>1201</v>
      </c>
      <c r="B57" s="9" t="s">
        <v>670</v>
      </c>
      <c r="C57" s="9">
        <v>2010</v>
      </c>
      <c r="D57" s="9">
        <v>2010</v>
      </c>
      <c r="E57" s="9" t="s">
        <v>1200</v>
      </c>
      <c r="F57" s="9" t="s">
        <v>76</v>
      </c>
      <c r="G57" s="9" t="s">
        <v>1199</v>
      </c>
      <c r="H57" s="12">
        <v>9.7710000000000008</v>
      </c>
      <c r="I57" s="12">
        <v>9.5039999999999996</v>
      </c>
      <c r="J57" s="13"/>
      <c r="K57" s="14"/>
      <c r="L57" s="9" t="s">
        <v>583</v>
      </c>
      <c r="M57" s="9" t="s">
        <v>101</v>
      </c>
      <c r="N57" s="9" t="s">
        <v>100</v>
      </c>
      <c r="O57" s="9" t="s">
        <v>189</v>
      </c>
      <c r="P57" s="9" t="s">
        <v>1212</v>
      </c>
      <c r="Q57" s="37" t="s">
        <v>112</v>
      </c>
      <c r="R57" s="39">
        <v>10</v>
      </c>
      <c r="S57" s="22">
        <v>1.972</v>
      </c>
      <c r="T57" s="22">
        <v>3.6619999999999999</v>
      </c>
      <c r="U57" s="22" t="s">
        <v>96</v>
      </c>
      <c r="V57" s="22">
        <f t="shared" ref="V57:V68" si="5">T57</f>
        <v>3.6619999999999999</v>
      </c>
      <c r="W57" s="21">
        <v>10</v>
      </c>
      <c r="X57" s="22">
        <v>3.944</v>
      </c>
      <c r="Y57" s="22">
        <v>3.169</v>
      </c>
      <c r="Z57" s="22" t="s">
        <v>96</v>
      </c>
      <c r="AA57" s="22">
        <f t="shared" si="4"/>
        <v>3.169</v>
      </c>
      <c r="AB57" s="17">
        <v>0.69310000000000005</v>
      </c>
      <c r="AC57" s="18">
        <v>0.69310000000000005</v>
      </c>
      <c r="AD57" s="23"/>
      <c r="AE57" s="24"/>
    </row>
    <row r="58" spans="1:31" ht="15" customHeight="1" x14ac:dyDescent="0.15">
      <c r="A58" s="9" t="s">
        <v>1201</v>
      </c>
      <c r="B58" s="9" t="s">
        <v>670</v>
      </c>
      <c r="C58" s="9">
        <v>2010</v>
      </c>
      <c r="D58" s="9">
        <v>2010</v>
      </c>
      <c r="E58" s="9" t="s">
        <v>1200</v>
      </c>
      <c r="F58" s="9" t="s">
        <v>76</v>
      </c>
      <c r="G58" s="9" t="s">
        <v>1199</v>
      </c>
      <c r="H58" s="12">
        <v>9.7710000000000008</v>
      </c>
      <c r="I58" s="12">
        <v>9.5039999999999996</v>
      </c>
      <c r="J58" s="13"/>
      <c r="K58" s="14"/>
      <c r="L58" s="9" t="s">
        <v>583</v>
      </c>
      <c r="M58" s="9" t="s">
        <v>101</v>
      </c>
      <c r="N58" s="9" t="s">
        <v>100</v>
      </c>
      <c r="O58" s="9" t="s">
        <v>189</v>
      </c>
      <c r="P58" s="9" t="s">
        <v>1211</v>
      </c>
      <c r="Q58" s="37" t="s">
        <v>112</v>
      </c>
      <c r="R58" s="39">
        <v>10</v>
      </c>
      <c r="S58" s="22">
        <v>1.972</v>
      </c>
      <c r="T58" s="22">
        <v>3.6619999999999999</v>
      </c>
      <c r="U58" s="22" t="s">
        <v>96</v>
      </c>
      <c r="V58" s="22">
        <f t="shared" si="5"/>
        <v>3.6619999999999999</v>
      </c>
      <c r="W58" s="21">
        <v>10</v>
      </c>
      <c r="X58" s="22">
        <v>2.8170000000000002</v>
      </c>
      <c r="Y58" s="22">
        <v>2.254</v>
      </c>
      <c r="Z58" s="22" t="s">
        <v>96</v>
      </c>
      <c r="AA58" s="22">
        <f t="shared" si="4"/>
        <v>2.254</v>
      </c>
      <c r="AB58" s="17">
        <v>0.35659999999999997</v>
      </c>
      <c r="AC58" s="18">
        <v>0.35659999999999997</v>
      </c>
      <c r="AD58" s="23"/>
      <c r="AE58" s="24"/>
    </row>
    <row r="59" spans="1:31" ht="15" customHeight="1" x14ac:dyDescent="0.15">
      <c r="A59" s="9" t="s">
        <v>1201</v>
      </c>
      <c r="B59" s="9" t="s">
        <v>670</v>
      </c>
      <c r="C59" s="9">
        <v>2010</v>
      </c>
      <c r="D59" s="9">
        <v>2010</v>
      </c>
      <c r="E59" s="9" t="s">
        <v>1200</v>
      </c>
      <c r="F59" s="9" t="s">
        <v>76</v>
      </c>
      <c r="G59" s="9" t="s">
        <v>1199</v>
      </c>
      <c r="H59" s="12">
        <v>9.7710000000000008</v>
      </c>
      <c r="I59" s="12">
        <v>9.5039999999999996</v>
      </c>
      <c r="J59" s="13"/>
      <c r="K59" s="14"/>
      <c r="L59" s="9" t="s">
        <v>583</v>
      </c>
      <c r="M59" s="9" t="s">
        <v>101</v>
      </c>
      <c r="N59" s="9" t="s">
        <v>100</v>
      </c>
      <c r="O59" s="9" t="s">
        <v>189</v>
      </c>
      <c r="P59" s="9" t="s">
        <v>1210</v>
      </c>
      <c r="Q59" s="37" t="s">
        <v>112</v>
      </c>
      <c r="R59" s="39">
        <v>10</v>
      </c>
      <c r="S59" s="22">
        <v>1.972</v>
      </c>
      <c r="T59" s="22">
        <v>3.6619999999999999</v>
      </c>
      <c r="U59" s="22" t="s">
        <v>96</v>
      </c>
      <c r="V59" s="22">
        <f t="shared" si="5"/>
        <v>3.6619999999999999</v>
      </c>
      <c r="W59" s="21">
        <v>10</v>
      </c>
      <c r="X59" s="22">
        <v>1.69</v>
      </c>
      <c r="Y59" s="22">
        <v>8.4510000000000005</v>
      </c>
      <c r="Z59" s="22" t="s">
        <v>96</v>
      </c>
      <c r="AA59" s="22">
        <f t="shared" si="4"/>
        <v>8.4510000000000005</v>
      </c>
      <c r="AB59" s="17">
        <v>-0.15429999999999999</v>
      </c>
      <c r="AC59" s="18">
        <v>0.15429999999999999</v>
      </c>
      <c r="AD59" s="23"/>
      <c r="AE59" s="24"/>
    </row>
    <row r="60" spans="1:31" ht="15" customHeight="1" x14ac:dyDescent="0.15">
      <c r="A60" s="9" t="s">
        <v>1201</v>
      </c>
      <c r="B60" s="9" t="s">
        <v>670</v>
      </c>
      <c r="C60" s="9">
        <v>2010</v>
      </c>
      <c r="D60" s="9">
        <v>2010</v>
      </c>
      <c r="E60" s="9" t="s">
        <v>1200</v>
      </c>
      <c r="F60" s="9" t="s">
        <v>76</v>
      </c>
      <c r="G60" s="9" t="s">
        <v>1199</v>
      </c>
      <c r="H60" s="12">
        <v>9.7710000000000008</v>
      </c>
      <c r="I60" s="12">
        <v>9.5039999999999996</v>
      </c>
      <c r="J60" s="13"/>
      <c r="K60" s="14"/>
      <c r="L60" s="9" t="s">
        <v>583</v>
      </c>
      <c r="M60" s="9" t="s">
        <v>101</v>
      </c>
      <c r="N60" s="9" t="s">
        <v>100</v>
      </c>
      <c r="O60" s="9" t="s">
        <v>189</v>
      </c>
      <c r="P60" s="9" t="s">
        <v>1209</v>
      </c>
      <c r="Q60" s="37" t="s">
        <v>112</v>
      </c>
      <c r="R60" s="39">
        <v>10</v>
      </c>
      <c r="S60" s="22">
        <v>3.0990000000000002</v>
      </c>
      <c r="T60" s="22">
        <v>3.944</v>
      </c>
      <c r="U60" s="22" t="s">
        <v>96</v>
      </c>
      <c r="V60" s="22">
        <f t="shared" si="5"/>
        <v>3.944</v>
      </c>
      <c r="W60" s="21">
        <v>10</v>
      </c>
      <c r="X60" s="22">
        <v>5.07</v>
      </c>
      <c r="Y60" s="22">
        <v>5.07</v>
      </c>
      <c r="Z60" s="22" t="s">
        <v>96</v>
      </c>
      <c r="AA60" s="22">
        <f t="shared" si="4"/>
        <v>5.07</v>
      </c>
      <c r="AB60" s="17">
        <v>0.49230000000000002</v>
      </c>
      <c r="AC60" s="18">
        <v>0.49230000000000002</v>
      </c>
      <c r="AD60" s="23"/>
      <c r="AE60" s="24"/>
    </row>
    <row r="61" spans="1:31" ht="15" customHeight="1" x14ac:dyDescent="0.15">
      <c r="A61" s="9" t="s">
        <v>1201</v>
      </c>
      <c r="B61" s="9" t="s">
        <v>670</v>
      </c>
      <c r="C61" s="9">
        <v>2010</v>
      </c>
      <c r="D61" s="9">
        <v>2010</v>
      </c>
      <c r="E61" s="9" t="s">
        <v>1200</v>
      </c>
      <c r="F61" s="9" t="s">
        <v>76</v>
      </c>
      <c r="G61" s="9" t="s">
        <v>1199</v>
      </c>
      <c r="H61" s="12">
        <v>9.7710000000000008</v>
      </c>
      <c r="I61" s="12">
        <v>9.5039999999999996</v>
      </c>
      <c r="J61" s="13"/>
      <c r="K61" s="14"/>
      <c r="L61" s="9" t="s">
        <v>583</v>
      </c>
      <c r="M61" s="9" t="s">
        <v>101</v>
      </c>
      <c r="N61" s="9" t="s">
        <v>100</v>
      </c>
      <c r="O61" s="9" t="s">
        <v>189</v>
      </c>
      <c r="P61" s="9" t="s">
        <v>1208</v>
      </c>
      <c r="Q61" s="37" t="s">
        <v>112</v>
      </c>
      <c r="R61" s="39">
        <v>10</v>
      </c>
      <c r="S61" s="22">
        <v>3.0990000000000002</v>
      </c>
      <c r="T61" s="22">
        <v>3.944</v>
      </c>
      <c r="U61" s="22" t="s">
        <v>96</v>
      </c>
      <c r="V61" s="22">
        <f t="shared" si="5"/>
        <v>3.944</v>
      </c>
      <c r="W61" s="21">
        <v>10</v>
      </c>
      <c r="X61" s="22">
        <v>5.07</v>
      </c>
      <c r="Y61" s="22">
        <v>39.436999999999998</v>
      </c>
      <c r="Z61" s="22" t="s">
        <v>96</v>
      </c>
      <c r="AA61" s="22">
        <f t="shared" si="4"/>
        <v>39.436999999999998</v>
      </c>
      <c r="AB61" s="17">
        <v>0.49230000000000002</v>
      </c>
      <c r="AC61" s="18">
        <v>0.49230000000000002</v>
      </c>
      <c r="AD61" s="23"/>
      <c r="AE61" s="24"/>
    </row>
    <row r="62" spans="1:31" ht="15" customHeight="1" x14ac:dyDescent="0.15">
      <c r="A62" s="9" t="s">
        <v>1201</v>
      </c>
      <c r="B62" s="9" t="s">
        <v>670</v>
      </c>
      <c r="C62" s="9">
        <v>2010</v>
      </c>
      <c r="D62" s="9">
        <v>2010</v>
      </c>
      <c r="E62" s="9" t="s">
        <v>1200</v>
      </c>
      <c r="F62" s="9" t="s">
        <v>76</v>
      </c>
      <c r="G62" s="9" t="s">
        <v>1199</v>
      </c>
      <c r="H62" s="12">
        <v>9.7710000000000008</v>
      </c>
      <c r="I62" s="12">
        <v>9.5039999999999996</v>
      </c>
      <c r="J62" s="13"/>
      <c r="K62" s="14"/>
      <c r="L62" s="9" t="s">
        <v>583</v>
      </c>
      <c r="M62" s="9" t="s">
        <v>101</v>
      </c>
      <c r="N62" s="9" t="s">
        <v>100</v>
      </c>
      <c r="O62" s="9" t="s">
        <v>189</v>
      </c>
      <c r="P62" s="9" t="s">
        <v>1207</v>
      </c>
      <c r="Q62" s="37" t="s">
        <v>112</v>
      </c>
      <c r="R62" s="39">
        <v>10</v>
      </c>
      <c r="S62" s="22">
        <v>3.0990000000000002</v>
      </c>
      <c r="T62" s="22">
        <v>3.944</v>
      </c>
      <c r="U62" s="22" t="s">
        <v>96</v>
      </c>
      <c r="V62" s="22">
        <f t="shared" si="5"/>
        <v>3.944</v>
      </c>
      <c r="W62" s="21">
        <v>10</v>
      </c>
      <c r="X62" s="22">
        <v>85.634</v>
      </c>
      <c r="Y62" s="22">
        <v>16.056000000000001</v>
      </c>
      <c r="Z62" s="22" t="s">
        <v>96</v>
      </c>
      <c r="AA62" s="22">
        <f t="shared" si="4"/>
        <v>16.056000000000001</v>
      </c>
      <c r="AB62" s="17">
        <v>3.319</v>
      </c>
      <c r="AC62" s="18">
        <v>3.319</v>
      </c>
      <c r="AD62" s="23"/>
      <c r="AE62" s="24"/>
    </row>
    <row r="63" spans="1:31" ht="15" customHeight="1" x14ac:dyDescent="0.15">
      <c r="A63" s="9" t="s">
        <v>1201</v>
      </c>
      <c r="B63" s="9" t="s">
        <v>670</v>
      </c>
      <c r="C63" s="9">
        <v>2010</v>
      </c>
      <c r="D63" s="9">
        <v>2010</v>
      </c>
      <c r="E63" s="9" t="s">
        <v>1200</v>
      </c>
      <c r="F63" s="9" t="s">
        <v>76</v>
      </c>
      <c r="G63" s="9" t="s">
        <v>1199</v>
      </c>
      <c r="H63" s="12">
        <v>9.7710000000000008</v>
      </c>
      <c r="I63" s="12">
        <v>9.5039999999999996</v>
      </c>
      <c r="J63" s="13"/>
      <c r="K63" s="14"/>
      <c r="L63" s="9" t="s">
        <v>583</v>
      </c>
      <c r="M63" s="9" t="s">
        <v>101</v>
      </c>
      <c r="N63" s="9" t="s">
        <v>100</v>
      </c>
      <c r="O63" s="9" t="s">
        <v>189</v>
      </c>
      <c r="P63" s="9" t="s">
        <v>1206</v>
      </c>
      <c r="Q63" s="37" t="s">
        <v>112</v>
      </c>
      <c r="R63" s="39">
        <v>17</v>
      </c>
      <c r="S63" s="22">
        <v>1.972</v>
      </c>
      <c r="T63" s="22">
        <v>1.69</v>
      </c>
      <c r="U63" s="22" t="s">
        <v>96</v>
      </c>
      <c r="V63" s="22">
        <f t="shared" si="5"/>
        <v>1.69</v>
      </c>
      <c r="W63" s="21">
        <v>10</v>
      </c>
      <c r="X63" s="22">
        <v>6.4790000000000001</v>
      </c>
      <c r="Y63" s="22">
        <v>3.944</v>
      </c>
      <c r="Z63" s="22" t="s">
        <v>96</v>
      </c>
      <c r="AA63" s="22">
        <f t="shared" si="4"/>
        <v>3.944</v>
      </c>
      <c r="AB63" s="17">
        <v>1.1895</v>
      </c>
      <c r="AC63" s="18">
        <v>1.1895</v>
      </c>
      <c r="AD63" s="19"/>
      <c r="AE63" s="24"/>
    </row>
    <row r="64" spans="1:31" ht="15" customHeight="1" x14ac:dyDescent="0.15">
      <c r="A64" s="9" t="s">
        <v>1201</v>
      </c>
      <c r="B64" s="9" t="s">
        <v>670</v>
      </c>
      <c r="C64" s="9">
        <v>2010</v>
      </c>
      <c r="D64" s="9">
        <v>2010</v>
      </c>
      <c r="E64" s="9" t="s">
        <v>1200</v>
      </c>
      <c r="F64" s="9" t="s">
        <v>76</v>
      </c>
      <c r="G64" s="9" t="s">
        <v>1199</v>
      </c>
      <c r="H64" s="12">
        <v>9.7710000000000008</v>
      </c>
      <c r="I64" s="12">
        <v>9.5039999999999996</v>
      </c>
      <c r="J64" s="13"/>
      <c r="K64" s="14"/>
      <c r="L64" s="9" t="s">
        <v>583</v>
      </c>
      <c r="M64" s="9" t="s">
        <v>101</v>
      </c>
      <c r="N64" s="9" t="s">
        <v>100</v>
      </c>
      <c r="O64" s="9" t="s">
        <v>189</v>
      </c>
      <c r="P64" s="9" t="s">
        <v>1205</v>
      </c>
      <c r="Q64" s="37" t="s">
        <v>112</v>
      </c>
      <c r="R64" s="39">
        <v>17</v>
      </c>
      <c r="S64" s="22">
        <v>1.972</v>
      </c>
      <c r="T64" s="22">
        <v>1.69</v>
      </c>
      <c r="U64" s="22" t="s">
        <v>96</v>
      </c>
      <c r="V64" s="22">
        <f t="shared" si="5"/>
        <v>1.69</v>
      </c>
      <c r="W64" s="21">
        <v>10</v>
      </c>
      <c r="X64" s="22">
        <v>63.098999999999997</v>
      </c>
      <c r="Y64" s="22">
        <v>42.253999999999998</v>
      </c>
      <c r="Z64" s="22" t="s">
        <v>96</v>
      </c>
      <c r="AA64" s="22">
        <f t="shared" si="4"/>
        <v>42.253999999999998</v>
      </c>
      <c r="AB64" s="17">
        <v>3.4657</v>
      </c>
      <c r="AC64" s="18">
        <v>3.4657</v>
      </c>
      <c r="AD64" s="23"/>
      <c r="AE64" s="24"/>
    </row>
    <row r="65" spans="1:33" ht="15" customHeight="1" x14ac:dyDescent="0.15">
      <c r="A65" s="9" t="s">
        <v>1201</v>
      </c>
      <c r="B65" s="9" t="s">
        <v>670</v>
      </c>
      <c r="C65" s="9">
        <v>2010</v>
      </c>
      <c r="D65" s="9">
        <v>2010</v>
      </c>
      <c r="E65" s="9" t="s">
        <v>1200</v>
      </c>
      <c r="F65" s="9" t="s">
        <v>76</v>
      </c>
      <c r="G65" s="9" t="s">
        <v>1199</v>
      </c>
      <c r="H65" s="12">
        <v>9.7710000000000008</v>
      </c>
      <c r="I65" s="12">
        <v>9.5039999999999996</v>
      </c>
      <c r="J65" s="13"/>
      <c r="K65" s="14"/>
      <c r="L65" s="9" t="s">
        <v>583</v>
      </c>
      <c r="M65" s="9" t="s">
        <v>101</v>
      </c>
      <c r="N65" s="9" t="s">
        <v>100</v>
      </c>
      <c r="O65" s="9" t="s">
        <v>189</v>
      </c>
      <c r="P65" s="9" t="s">
        <v>1204</v>
      </c>
      <c r="Q65" s="37" t="s">
        <v>112</v>
      </c>
      <c r="R65" s="39">
        <v>17</v>
      </c>
      <c r="S65" s="22">
        <v>1.972</v>
      </c>
      <c r="T65" s="22">
        <v>1.69</v>
      </c>
      <c r="U65" s="22" t="s">
        <v>96</v>
      </c>
      <c r="V65" s="22">
        <f t="shared" si="5"/>
        <v>1.69</v>
      </c>
      <c r="W65" s="21">
        <v>17</v>
      </c>
      <c r="X65" s="22">
        <v>91.831000000000003</v>
      </c>
      <c r="Y65" s="22">
        <v>14.085000000000001</v>
      </c>
      <c r="Z65" s="22" t="s">
        <v>96</v>
      </c>
      <c r="AA65" s="22">
        <f t="shared" si="4"/>
        <v>14.085000000000001</v>
      </c>
      <c r="AB65" s="17">
        <v>3.8409</v>
      </c>
      <c r="AC65" s="18">
        <v>3.8409</v>
      </c>
      <c r="AD65" s="23"/>
      <c r="AE65" s="24"/>
    </row>
    <row r="66" spans="1:33" ht="15" customHeight="1" x14ac:dyDescent="0.15">
      <c r="A66" s="9" t="s">
        <v>1201</v>
      </c>
      <c r="B66" s="9" t="s">
        <v>670</v>
      </c>
      <c r="C66" s="9">
        <v>2010</v>
      </c>
      <c r="D66" s="9">
        <v>2010</v>
      </c>
      <c r="E66" s="9" t="s">
        <v>1200</v>
      </c>
      <c r="F66" s="9" t="s">
        <v>76</v>
      </c>
      <c r="G66" s="9" t="s">
        <v>1199</v>
      </c>
      <c r="H66" s="12">
        <v>9.7710000000000008</v>
      </c>
      <c r="I66" s="12">
        <v>9.5039999999999996</v>
      </c>
      <c r="J66" s="13"/>
      <c r="K66" s="14"/>
      <c r="L66" s="9" t="s">
        <v>583</v>
      </c>
      <c r="M66" s="9" t="s">
        <v>101</v>
      </c>
      <c r="N66" s="9" t="s">
        <v>100</v>
      </c>
      <c r="O66" s="9" t="s">
        <v>189</v>
      </c>
      <c r="P66" s="9" t="s">
        <v>1203</v>
      </c>
      <c r="Q66" s="37" t="s">
        <v>112</v>
      </c>
      <c r="R66" s="39">
        <v>20</v>
      </c>
      <c r="S66" s="22">
        <v>1.69</v>
      </c>
      <c r="T66" s="22">
        <v>1.127</v>
      </c>
      <c r="U66" s="22" t="s">
        <v>96</v>
      </c>
      <c r="V66" s="22">
        <f t="shared" si="5"/>
        <v>1.127</v>
      </c>
      <c r="W66" s="21">
        <v>10</v>
      </c>
      <c r="X66" s="22">
        <v>4.1670000000000016</v>
      </c>
      <c r="Y66" s="22">
        <v>2.6040000000000001</v>
      </c>
      <c r="Z66" s="22" t="s">
        <v>96</v>
      </c>
      <c r="AA66" s="22">
        <f t="shared" si="4"/>
        <v>2.6040000000000001</v>
      </c>
      <c r="AB66" s="17">
        <v>0.90249999999999997</v>
      </c>
      <c r="AC66" s="18">
        <v>0.90249999999999997</v>
      </c>
      <c r="AD66" s="23"/>
      <c r="AE66" s="24"/>
    </row>
    <row r="67" spans="1:33" ht="15" customHeight="1" x14ac:dyDescent="0.15">
      <c r="A67" s="9" t="s">
        <v>1201</v>
      </c>
      <c r="B67" s="9" t="s">
        <v>670</v>
      </c>
      <c r="C67" s="9">
        <v>2010</v>
      </c>
      <c r="D67" s="9">
        <v>2010</v>
      </c>
      <c r="E67" s="9" t="s">
        <v>1200</v>
      </c>
      <c r="F67" s="9" t="s">
        <v>76</v>
      </c>
      <c r="G67" s="9" t="s">
        <v>1199</v>
      </c>
      <c r="H67" s="12">
        <v>9.7710000000000008</v>
      </c>
      <c r="I67" s="12">
        <v>9.5039999999999996</v>
      </c>
      <c r="J67" s="13"/>
      <c r="K67" s="14"/>
      <c r="L67" s="9" t="s">
        <v>583</v>
      </c>
      <c r="M67" s="9" t="s">
        <v>101</v>
      </c>
      <c r="N67" s="9" t="s">
        <v>100</v>
      </c>
      <c r="O67" s="9" t="s">
        <v>189</v>
      </c>
      <c r="P67" s="9" t="s">
        <v>1202</v>
      </c>
      <c r="Q67" s="9" t="s">
        <v>112</v>
      </c>
      <c r="R67" s="21">
        <v>20</v>
      </c>
      <c r="S67" s="22">
        <v>1.69</v>
      </c>
      <c r="T67" s="22">
        <v>1.127</v>
      </c>
      <c r="U67" s="22" t="s">
        <v>96</v>
      </c>
      <c r="V67" s="22">
        <f t="shared" si="5"/>
        <v>1.127</v>
      </c>
      <c r="W67" s="21">
        <v>109</v>
      </c>
      <c r="X67" s="22">
        <v>48.438000000000002</v>
      </c>
      <c r="Y67" s="22">
        <v>45.311999999999998</v>
      </c>
      <c r="Z67" s="22" t="s">
        <v>96</v>
      </c>
      <c r="AA67" s="22">
        <f t="shared" si="4"/>
        <v>45.311999999999998</v>
      </c>
      <c r="AB67" s="17">
        <v>3.3555999999999999</v>
      </c>
      <c r="AC67" s="18">
        <v>3.3555999999999999</v>
      </c>
      <c r="AD67" s="23"/>
      <c r="AE67" s="24"/>
    </row>
    <row r="68" spans="1:33" ht="15" customHeight="1" thickBot="1" x14ac:dyDescent="0.2">
      <c r="A68" s="25" t="s">
        <v>1201</v>
      </c>
      <c r="B68" s="25" t="s">
        <v>670</v>
      </c>
      <c r="C68" s="25">
        <v>2010</v>
      </c>
      <c r="D68" s="25">
        <v>2010</v>
      </c>
      <c r="E68" s="25" t="s">
        <v>1200</v>
      </c>
      <c r="F68" s="25" t="s">
        <v>76</v>
      </c>
      <c r="G68" s="25" t="s">
        <v>1199</v>
      </c>
      <c r="H68" s="26">
        <v>9.7710000000000008</v>
      </c>
      <c r="I68" s="26">
        <v>9.5039999999999996</v>
      </c>
      <c r="J68" s="27"/>
      <c r="K68" s="25"/>
      <c r="L68" s="25" t="s">
        <v>583</v>
      </c>
      <c r="M68" s="25" t="s">
        <v>101</v>
      </c>
      <c r="N68" s="25" t="s">
        <v>100</v>
      </c>
      <c r="O68" s="25" t="s">
        <v>189</v>
      </c>
      <c r="P68" s="25" t="s">
        <v>1198</v>
      </c>
      <c r="Q68" s="25" t="s">
        <v>112</v>
      </c>
      <c r="R68" s="28">
        <v>20</v>
      </c>
      <c r="S68" s="29">
        <v>1.69</v>
      </c>
      <c r="T68" s="29">
        <v>1.127</v>
      </c>
      <c r="U68" s="29" t="s">
        <v>96</v>
      </c>
      <c r="V68" s="29">
        <f t="shared" si="5"/>
        <v>1.127</v>
      </c>
      <c r="W68" s="28">
        <v>20</v>
      </c>
      <c r="X68" s="29">
        <v>93.228999999999999</v>
      </c>
      <c r="Y68" s="29">
        <v>5.2080000000000002</v>
      </c>
      <c r="Z68" s="29" t="s">
        <v>96</v>
      </c>
      <c r="AA68" s="29">
        <f t="shared" si="4"/>
        <v>5.2080000000000002</v>
      </c>
      <c r="AB68" s="30">
        <v>4.0103</v>
      </c>
      <c r="AC68" s="30">
        <v>4.0103</v>
      </c>
      <c r="AD68" s="31"/>
      <c r="AE68" s="32"/>
      <c r="AF68" s="40"/>
      <c r="AG68" s="40"/>
    </row>
    <row r="69" spans="1:33" ht="15" customHeight="1" x14ac:dyDescent="0.15">
      <c r="A69" s="9" t="s">
        <v>1188</v>
      </c>
      <c r="B69" s="9" t="s">
        <v>1187</v>
      </c>
      <c r="C69" s="9">
        <v>2011</v>
      </c>
      <c r="D69" s="9">
        <v>2011</v>
      </c>
      <c r="E69" s="9" t="s">
        <v>1186</v>
      </c>
      <c r="F69" s="9" t="s">
        <v>76</v>
      </c>
      <c r="G69" s="9" t="s">
        <v>1185</v>
      </c>
      <c r="H69" s="12">
        <v>4.0919999999999996</v>
      </c>
      <c r="I69" s="12">
        <v>2.766</v>
      </c>
      <c r="J69" s="13">
        <v>8.9</v>
      </c>
      <c r="K69" s="14" t="s">
        <v>73</v>
      </c>
      <c r="L69" s="9" t="s">
        <v>355</v>
      </c>
      <c r="M69" s="10" t="s">
        <v>101</v>
      </c>
      <c r="N69" s="9" t="s">
        <v>100</v>
      </c>
      <c r="O69" s="9" t="s">
        <v>189</v>
      </c>
      <c r="P69" s="9" t="s">
        <v>1197</v>
      </c>
      <c r="Q69" s="9" t="s">
        <v>236</v>
      </c>
      <c r="R69" s="15">
        <v>10</v>
      </c>
      <c r="S69" s="16">
        <v>0.59</v>
      </c>
      <c r="T69" s="16">
        <v>3.1E-2</v>
      </c>
      <c r="U69" s="16" t="s">
        <v>111</v>
      </c>
      <c r="V69" s="16">
        <v>9.8030607465219771E-2</v>
      </c>
      <c r="W69" s="15">
        <v>10</v>
      </c>
      <c r="X69" s="16">
        <v>0.39800000000000002</v>
      </c>
      <c r="Y69" s="16">
        <v>3.7999999999999999E-2</v>
      </c>
      <c r="Z69" s="16" t="s">
        <v>111</v>
      </c>
      <c r="AA69" s="16">
        <v>0.12016655108639841</v>
      </c>
      <c r="AB69" s="17">
        <v>-0.39369999999999999</v>
      </c>
      <c r="AC69" s="18">
        <v>0.39369999999999999</v>
      </c>
      <c r="AD69" s="19">
        <f>AVERAGE(AC69:AC78)</f>
        <v>0.45177999999999996</v>
      </c>
      <c r="AE69" s="20"/>
      <c r="AF69" s="9" t="s">
        <v>217</v>
      </c>
      <c r="AG69" s="9" t="s">
        <v>543</v>
      </c>
    </row>
    <row r="70" spans="1:33" ht="15" customHeight="1" x14ac:dyDescent="0.15">
      <c r="A70" s="9" t="s">
        <v>1188</v>
      </c>
      <c r="B70" s="9" t="s">
        <v>1187</v>
      </c>
      <c r="C70" s="9">
        <v>2011</v>
      </c>
      <c r="D70" s="9">
        <v>2011</v>
      </c>
      <c r="E70" s="9" t="s">
        <v>1186</v>
      </c>
      <c r="F70" s="9" t="s">
        <v>76</v>
      </c>
      <c r="G70" s="9" t="s">
        <v>1185</v>
      </c>
      <c r="H70" s="12">
        <v>4.0919999999999996</v>
      </c>
      <c r="I70" s="12">
        <v>2.766</v>
      </c>
      <c r="J70" s="13"/>
      <c r="K70" s="14"/>
      <c r="L70" s="9" t="s">
        <v>355</v>
      </c>
      <c r="M70" s="9" t="s">
        <v>101</v>
      </c>
      <c r="N70" s="9" t="s">
        <v>100</v>
      </c>
      <c r="O70" s="9" t="s">
        <v>189</v>
      </c>
      <c r="P70" s="9" t="s">
        <v>1196</v>
      </c>
      <c r="Q70" s="9" t="s">
        <v>236</v>
      </c>
      <c r="R70" s="21">
        <v>10</v>
      </c>
      <c r="S70" s="22">
        <v>0.59</v>
      </c>
      <c r="T70" s="22">
        <v>3.1E-2</v>
      </c>
      <c r="U70" s="22" t="s">
        <v>111</v>
      </c>
      <c r="V70" s="22">
        <v>9.8030607465219771E-2</v>
      </c>
      <c r="W70" s="21">
        <v>14</v>
      </c>
      <c r="X70" s="22">
        <v>0.41199999999999998</v>
      </c>
      <c r="Y70" s="22">
        <v>3.7999999999999999E-2</v>
      </c>
      <c r="Z70" s="22" t="s">
        <v>111</v>
      </c>
      <c r="AA70" s="22">
        <v>0.14218298069740976</v>
      </c>
      <c r="AB70" s="17">
        <v>-0.35909999999999997</v>
      </c>
      <c r="AC70" s="18">
        <v>0.35909999999999997</v>
      </c>
      <c r="AD70" s="23"/>
      <c r="AE70" s="24"/>
      <c r="AF70" s="9"/>
      <c r="AG70" s="9"/>
    </row>
    <row r="71" spans="1:33" ht="15" customHeight="1" x14ac:dyDescent="0.15">
      <c r="A71" s="9" t="s">
        <v>1188</v>
      </c>
      <c r="B71" s="9" t="s">
        <v>1187</v>
      </c>
      <c r="C71" s="9">
        <v>2011</v>
      </c>
      <c r="D71" s="9">
        <v>2011</v>
      </c>
      <c r="E71" s="9" t="s">
        <v>1186</v>
      </c>
      <c r="F71" s="9" t="s">
        <v>76</v>
      </c>
      <c r="G71" s="9" t="s">
        <v>1185</v>
      </c>
      <c r="H71" s="12">
        <v>4.0919999999999996</v>
      </c>
      <c r="I71" s="12">
        <v>2.766</v>
      </c>
      <c r="J71" s="13"/>
      <c r="K71" s="14"/>
      <c r="L71" s="9" t="s">
        <v>355</v>
      </c>
      <c r="M71" s="9" t="s">
        <v>101</v>
      </c>
      <c r="N71" s="9" t="s">
        <v>80</v>
      </c>
      <c r="O71" s="9" t="s">
        <v>74</v>
      </c>
      <c r="P71" s="9" t="s">
        <v>1195</v>
      </c>
      <c r="Q71" s="9" t="s">
        <v>236</v>
      </c>
      <c r="R71" s="21">
        <v>10</v>
      </c>
      <c r="S71" s="22">
        <v>140</v>
      </c>
      <c r="T71" s="22">
        <v>13.659000000000001</v>
      </c>
      <c r="U71" s="22" t="s">
        <v>111</v>
      </c>
      <c r="V71" s="22">
        <v>43.193550560239899</v>
      </c>
      <c r="W71" s="21">
        <v>8</v>
      </c>
      <c r="X71" s="22">
        <v>143.41499999999999</v>
      </c>
      <c r="Y71" s="22">
        <v>44.39</v>
      </c>
      <c r="Z71" s="22" t="s">
        <v>111</v>
      </c>
      <c r="AA71" s="22">
        <v>117.44490069815718</v>
      </c>
      <c r="AB71" s="17">
        <v>2.41E-2</v>
      </c>
      <c r="AC71" s="18">
        <v>2.41E-2</v>
      </c>
      <c r="AD71" s="23"/>
      <c r="AE71" s="24"/>
      <c r="AF71" s="9"/>
      <c r="AG71" s="9"/>
    </row>
    <row r="72" spans="1:33" ht="15" customHeight="1" x14ac:dyDescent="0.15">
      <c r="A72" s="9" t="s">
        <v>1188</v>
      </c>
      <c r="B72" s="9" t="s">
        <v>1187</v>
      </c>
      <c r="C72" s="9">
        <v>2011</v>
      </c>
      <c r="D72" s="9">
        <v>2011</v>
      </c>
      <c r="E72" s="9" t="s">
        <v>1186</v>
      </c>
      <c r="F72" s="9" t="s">
        <v>76</v>
      </c>
      <c r="G72" s="9" t="s">
        <v>1185</v>
      </c>
      <c r="H72" s="12">
        <v>4.0919999999999996</v>
      </c>
      <c r="I72" s="12">
        <v>2.766</v>
      </c>
      <c r="J72" s="13"/>
      <c r="K72" s="14"/>
      <c r="L72" s="9" t="s">
        <v>355</v>
      </c>
      <c r="M72" s="9" t="s">
        <v>101</v>
      </c>
      <c r="N72" s="9" t="s">
        <v>80</v>
      </c>
      <c r="O72" s="9" t="s">
        <v>74</v>
      </c>
      <c r="P72" s="9" t="s">
        <v>1194</v>
      </c>
      <c r="Q72" s="9" t="s">
        <v>236</v>
      </c>
      <c r="R72" s="21">
        <v>10</v>
      </c>
      <c r="S72" s="22">
        <v>140</v>
      </c>
      <c r="T72" s="22">
        <v>13.659000000000001</v>
      </c>
      <c r="U72" s="22" t="s">
        <v>111</v>
      </c>
      <c r="V72" s="22">
        <v>43.193550560239899</v>
      </c>
      <c r="W72" s="21">
        <v>7</v>
      </c>
      <c r="X72" s="22">
        <v>269.75599999999997</v>
      </c>
      <c r="Y72" s="22">
        <v>54.634</v>
      </c>
      <c r="Z72" s="22" t="s">
        <v>111</v>
      </c>
      <c r="AA72" s="22">
        <v>154.52828753338335</v>
      </c>
      <c r="AB72" s="17">
        <v>0.65590000000000004</v>
      </c>
      <c r="AC72" s="18">
        <v>0.65590000000000004</v>
      </c>
      <c r="AD72" s="23"/>
      <c r="AE72" s="24"/>
      <c r="AF72" s="9"/>
      <c r="AG72" s="9"/>
    </row>
    <row r="73" spans="1:33" ht="15" customHeight="1" x14ac:dyDescent="0.15">
      <c r="A73" s="9" t="s">
        <v>1188</v>
      </c>
      <c r="B73" s="9" t="s">
        <v>1187</v>
      </c>
      <c r="C73" s="9">
        <v>2011</v>
      </c>
      <c r="D73" s="9">
        <v>2011</v>
      </c>
      <c r="E73" s="9" t="s">
        <v>1186</v>
      </c>
      <c r="F73" s="9" t="s">
        <v>76</v>
      </c>
      <c r="G73" s="9" t="s">
        <v>1185</v>
      </c>
      <c r="H73" s="12">
        <v>4.0919999999999996</v>
      </c>
      <c r="I73" s="12">
        <v>2.766</v>
      </c>
      <c r="J73" s="13"/>
      <c r="K73" s="14"/>
      <c r="L73" s="9" t="s">
        <v>355</v>
      </c>
      <c r="M73" s="9" t="s">
        <v>101</v>
      </c>
      <c r="N73" s="9" t="s">
        <v>80</v>
      </c>
      <c r="O73" s="9" t="s">
        <v>74</v>
      </c>
      <c r="P73" s="9" t="s">
        <v>1193</v>
      </c>
      <c r="Q73" s="9" t="s">
        <v>236</v>
      </c>
      <c r="R73" s="21">
        <v>9</v>
      </c>
      <c r="S73" s="22">
        <v>71.078000000000003</v>
      </c>
      <c r="T73" s="22">
        <v>23.283999999999999</v>
      </c>
      <c r="U73" s="22" t="s">
        <v>111</v>
      </c>
      <c r="V73" s="22">
        <v>73.630473039360552</v>
      </c>
      <c r="W73" s="21">
        <v>7</v>
      </c>
      <c r="X73" s="22">
        <v>172.79400000000001</v>
      </c>
      <c r="Y73" s="22">
        <v>36.765000000000001</v>
      </c>
      <c r="Z73" s="22" t="s">
        <v>111</v>
      </c>
      <c r="AA73" s="22">
        <v>97.271046951289676</v>
      </c>
      <c r="AB73" s="17">
        <v>0.88829999999999998</v>
      </c>
      <c r="AC73" s="18">
        <v>0.88829999999999998</v>
      </c>
      <c r="AD73" s="23"/>
      <c r="AE73" s="24"/>
      <c r="AF73" s="9"/>
      <c r="AG73" s="9"/>
    </row>
    <row r="74" spans="1:33" ht="15" customHeight="1" x14ac:dyDescent="0.15">
      <c r="A74" s="9" t="s">
        <v>1188</v>
      </c>
      <c r="B74" s="9" t="s">
        <v>1187</v>
      </c>
      <c r="C74" s="9">
        <v>2011</v>
      </c>
      <c r="D74" s="9">
        <v>2011</v>
      </c>
      <c r="E74" s="9" t="s">
        <v>1186</v>
      </c>
      <c r="F74" s="9" t="s">
        <v>76</v>
      </c>
      <c r="G74" s="9" t="s">
        <v>1185</v>
      </c>
      <c r="H74" s="12">
        <v>4.0919999999999996</v>
      </c>
      <c r="I74" s="12">
        <v>2.766</v>
      </c>
      <c r="J74" s="13"/>
      <c r="K74" s="14"/>
      <c r="L74" s="9" t="s">
        <v>355</v>
      </c>
      <c r="M74" s="9" t="s">
        <v>101</v>
      </c>
      <c r="N74" s="9" t="s">
        <v>80</v>
      </c>
      <c r="O74" s="9" t="s">
        <v>74</v>
      </c>
      <c r="P74" s="9" t="s">
        <v>1192</v>
      </c>
      <c r="Q74" s="9" t="s">
        <v>236</v>
      </c>
      <c r="R74" s="21">
        <v>9</v>
      </c>
      <c r="S74" s="22">
        <v>71.078000000000003</v>
      </c>
      <c r="T74" s="22">
        <v>23.283999999999999</v>
      </c>
      <c r="U74" s="22" t="s">
        <v>111</v>
      </c>
      <c r="V74" s="22">
        <v>73.630473039360552</v>
      </c>
      <c r="W74" s="21">
        <v>7</v>
      </c>
      <c r="X74" s="22">
        <v>115.196</v>
      </c>
      <c r="Y74" s="22">
        <v>37.99</v>
      </c>
      <c r="Z74" s="22" t="s">
        <v>111</v>
      </c>
      <c r="AA74" s="22">
        <v>100.51209230734381</v>
      </c>
      <c r="AB74" s="17">
        <v>0.4829</v>
      </c>
      <c r="AC74" s="18">
        <v>0.4829</v>
      </c>
      <c r="AD74" s="23"/>
      <c r="AE74" s="24"/>
      <c r="AF74" s="9"/>
      <c r="AG74" s="9"/>
    </row>
    <row r="75" spans="1:33" ht="15" customHeight="1" x14ac:dyDescent="0.15">
      <c r="A75" s="9" t="s">
        <v>1188</v>
      </c>
      <c r="B75" s="9" t="s">
        <v>1187</v>
      </c>
      <c r="C75" s="9">
        <v>2011</v>
      </c>
      <c r="D75" s="9">
        <v>2011</v>
      </c>
      <c r="E75" s="9" t="s">
        <v>1186</v>
      </c>
      <c r="F75" s="9" t="s">
        <v>76</v>
      </c>
      <c r="G75" s="9" t="s">
        <v>1185</v>
      </c>
      <c r="H75" s="12">
        <v>4.0919999999999996</v>
      </c>
      <c r="I75" s="12">
        <v>2.766</v>
      </c>
      <c r="J75" s="13"/>
      <c r="K75" s="14"/>
      <c r="L75" s="9" t="s">
        <v>355</v>
      </c>
      <c r="M75" s="9" t="s">
        <v>101</v>
      </c>
      <c r="N75" s="9" t="s">
        <v>80</v>
      </c>
      <c r="O75" s="9" t="s">
        <v>74</v>
      </c>
      <c r="P75" s="9" t="s">
        <v>1191</v>
      </c>
      <c r="Q75" s="9" t="s">
        <v>236</v>
      </c>
      <c r="R75" s="21">
        <v>10</v>
      </c>
      <c r="S75" s="22">
        <v>228.571</v>
      </c>
      <c r="T75" s="22">
        <v>40.475999999999999</v>
      </c>
      <c r="U75" s="22" t="s">
        <v>111</v>
      </c>
      <c r="V75" s="22">
        <v>127.99635057297533</v>
      </c>
      <c r="W75" s="21">
        <v>8</v>
      </c>
      <c r="X75" s="22">
        <v>290.476</v>
      </c>
      <c r="Y75" s="22">
        <v>109.524</v>
      </c>
      <c r="Z75" s="22" t="s">
        <v>111</v>
      </c>
      <c r="AA75" s="22">
        <v>289.77326659303822</v>
      </c>
      <c r="AB75" s="17">
        <v>0.2397</v>
      </c>
      <c r="AC75" s="18">
        <v>0.2397</v>
      </c>
      <c r="AD75" s="23"/>
      <c r="AE75" s="24"/>
      <c r="AF75" s="9"/>
      <c r="AG75" s="9"/>
    </row>
    <row r="76" spans="1:33" ht="15" customHeight="1" x14ac:dyDescent="0.15">
      <c r="A76" s="9" t="s">
        <v>1188</v>
      </c>
      <c r="B76" s="9" t="s">
        <v>1187</v>
      </c>
      <c r="C76" s="9">
        <v>2011</v>
      </c>
      <c r="D76" s="9">
        <v>2011</v>
      </c>
      <c r="E76" s="9" t="s">
        <v>1186</v>
      </c>
      <c r="F76" s="9" t="s">
        <v>76</v>
      </c>
      <c r="G76" s="9" t="s">
        <v>1185</v>
      </c>
      <c r="H76" s="12">
        <v>4.0919999999999996</v>
      </c>
      <c r="I76" s="12">
        <v>2.766</v>
      </c>
      <c r="J76" s="13"/>
      <c r="K76" s="14"/>
      <c r="L76" s="9" t="s">
        <v>355</v>
      </c>
      <c r="M76" s="9" t="s">
        <v>101</v>
      </c>
      <c r="N76" s="9" t="s">
        <v>80</v>
      </c>
      <c r="O76" s="9" t="s">
        <v>74</v>
      </c>
      <c r="P76" s="9" t="s">
        <v>1190</v>
      </c>
      <c r="Q76" s="9" t="s">
        <v>236</v>
      </c>
      <c r="R76" s="21">
        <v>10</v>
      </c>
      <c r="S76" s="22">
        <v>228.571</v>
      </c>
      <c r="T76" s="22">
        <v>40.475999999999999</v>
      </c>
      <c r="U76" s="22" t="s">
        <v>111</v>
      </c>
      <c r="V76" s="22">
        <v>127.99635057297533</v>
      </c>
      <c r="W76" s="21">
        <v>7</v>
      </c>
      <c r="X76" s="22">
        <v>378.57100000000003</v>
      </c>
      <c r="Y76" s="22">
        <v>73.81</v>
      </c>
      <c r="Z76" s="22" t="s">
        <v>111</v>
      </c>
      <c r="AA76" s="22">
        <v>208.7662060775163</v>
      </c>
      <c r="AB76" s="17">
        <v>0.50460000000000005</v>
      </c>
      <c r="AC76" s="18">
        <v>0.50460000000000005</v>
      </c>
      <c r="AD76" s="23"/>
      <c r="AE76" s="24"/>
      <c r="AF76" s="9"/>
      <c r="AG76" s="9"/>
    </row>
    <row r="77" spans="1:33" ht="15" customHeight="1" x14ac:dyDescent="0.15">
      <c r="A77" s="9" t="s">
        <v>1188</v>
      </c>
      <c r="B77" s="9" t="s">
        <v>1187</v>
      </c>
      <c r="C77" s="9">
        <v>2011</v>
      </c>
      <c r="D77" s="9">
        <v>2011</v>
      </c>
      <c r="E77" s="9" t="s">
        <v>1186</v>
      </c>
      <c r="F77" s="9" t="s">
        <v>76</v>
      </c>
      <c r="G77" s="9" t="s">
        <v>1185</v>
      </c>
      <c r="H77" s="12">
        <v>4.0919999999999996</v>
      </c>
      <c r="I77" s="12">
        <v>2.766</v>
      </c>
      <c r="J77" s="13"/>
      <c r="K77" s="14"/>
      <c r="L77" s="9" t="s">
        <v>355</v>
      </c>
      <c r="M77" s="9" t="s">
        <v>101</v>
      </c>
      <c r="N77" s="9" t="s">
        <v>80</v>
      </c>
      <c r="O77" s="9" t="s">
        <v>74</v>
      </c>
      <c r="P77" s="9" t="s">
        <v>1189</v>
      </c>
      <c r="Q77" s="9" t="s">
        <v>236</v>
      </c>
      <c r="R77" s="21">
        <v>9</v>
      </c>
      <c r="S77" s="22">
        <v>21.238</v>
      </c>
      <c r="T77" s="22">
        <v>4.101</v>
      </c>
      <c r="U77" s="22" t="s">
        <v>111</v>
      </c>
      <c r="V77" s="22">
        <v>12.968500684350523</v>
      </c>
      <c r="W77" s="21">
        <v>7</v>
      </c>
      <c r="X77" s="22">
        <v>8.1679999999999993</v>
      </c>
      <c r="Y77" s="22">
        <v>2.8220000000000001</v>
      </c>
      <c r="Z77" s="22" t="s">
        <v>111</v>
      </c>
      <c r="AA77" s="22">
        <v>7.4663101998242754</v>
      </c>
      <c r="AB77" s="17">
        <v>-0.9556</v>
      </c>
      <c r="AC77" s="18">
        <v>0.9556</v>
      </c>
      <c r="AD77" s="23"/>
      <c r="AE77" s="24"/>
      <c r="AF77" s="9"/>
      <c r="AG77" s="9"/>
    </row>
    <row r="78" spans="1:33" ht="15" customHeight="1" thickBot="1" x14ac:dyDescent="0.2">
      <c r="A78" s="25" t="s">
        <v>1188</v>
      </c>
      <c r="B78" s="25" t="s">
        <v>1187</v>
      </c>
      <c r="C78" s="25">
        <v>2011</v>
      </c>
      <c r="D78" s="25">
        <v>2011</v>
      </c>
      <c r="E78" s="25" t="s">
        <v>1186</v>
      </c>
      <c r="F78" s="25" t="s">
        <v>76</v>
      </c>
      <c r="G78" s="25" t="s">
        <v>1185</v>
      </c>
      <c r="H78" s="26">
        <v>4.0919999999999996</v>
      </c>
      <c r="I78" s="26">
        <v>2.766</v>
      </c>
      <c r="J78" s="13"/>
      <c r="K78" s="25"/>
      <c r="L78" s="25" t="s">
        <v>355</v>
      </c>
      <c r="M78" s="25" t="s">
        <v>101</v>
      </c>
      <c r="N78" s="25" t="s">
        <v>80</v>
      </c>
      <c r="O78" s="25" t="s">
        <v>74</v>
      </c>
      <c r="P78" s="25" t="s">
        <v>1184</v>
      </c>
      <c r="Q78" s="25" t="s">
        <v>236</v>
      </c>
      <c r="R78" s="28">
        <v>9</v>
      </c>
      <c r="S78" s="29">
        <v>21.238</v>
      </c>
      <c r="T78" s="29">
        <v>4.01</v>
      </c>
      <c r="U78" s="29" t="s">
        <v>111</v>
      </c>
      <c r="V78" s="29">
        <v>12.680733417275201</v>
      </c>
      <c r="W78" s="28">
        <v>7</v>
      </c>
      <c r="X78" s="29">
        <v>21.535</v>
      </c>
      <c r="Y78" s="29">
        <v>5.7919999999999998</v>
      </c>
      <c r="Z78" s="29" t="s">
        <v>111</v>
      </c>
      <c r="AA78" s="29">
        <v>15.324191593686109</v>
      </c>
      <c r="AB78" s="30">
        <v>1.3899999999999999E-2</v>
      </c>
      <c r="AC78" s="30">
        <v>1.3899999999999999E-2</v>
      </c>
      <c r="AD78" s="31"/>
      <c r="AE78" s="32"/>
      <c r="AF78" s="25"/>
      <c r="AG78" s="25"/>
    </row>
    <row r="79" spans="1:33" ht="15" customHeight="1" x14ac:dyDescent="0.15">
      <c r="A79" s="9" t="s">
        <v>1182</v>
      </c>
      <c r="B79" s="9" t="s">
        <v>1181</v>
      </c>
      <c r="C79" s="9">
        <v>2011</v>
      </c>
      <c r="D79" s="9">
        <v>2011</v>
      </c>
      <c r="E79" s="9" t="s">
        <v>1180</v>
      </c>
      <c r="F79" s="9" t="s">
        <v>76</v>
      </c>
      <c r="G79" s="10" t="s">
        <v>1179</v>
      </c>
      <c r="H79" s="11">
        <v>17.556999999999999</v>
      </c>
      <c r="I79" s="11">
        <v>9.1370000000000005</v>
      </c>
      <c r="J79" s="33">
        <v>18</v>
      </c>
      <c r="K79" s="14" t="s">
        <v>73</v>
      </c>
      <c r="L79" s="9" t="s">
        <v>897</v>
      </c>
      <c r="M79" s="10" t="s">
        <v>101</v>
      </c>
      <c r="N79" s="9" t="s">
        <v>100</v>
      </c>
      <c r="O79" s="9" t="s">
        <v>354</v>
      </c>
      <c r="P79" s="9" t="s">
        <v>1183</v>
      </c>
      <c r="Q79" s="9" t="s">
        <v>236</v>
      </c>
      <c r="R79" s="15">
        <v>18</v>
      </c>
      <c r="S79" s="16">
        <v>19.295999999999999</v>
      </c>
      <c r="T79" s="16">
        <v>7.5380000000000003</v>
      </c>
      <c r="U79" s="16" t="s">
        <v>111</v>
      </c>
      <c r="V79" s="16">
        <v>31.981025499505169</v>
      </c>
      <c r="W79" s="15">
        <v>14</v>
      </c>
      <c r="X79" s="16">
        <v>25.024999999999999</v>
      </c>
      <c r="Y79" s="16">
        <v>8.7439999999999998</v>
      </c>
      <c r="Z79" s="16" t="s">
        <v>111</v>
      </c>
      <c r="AA79" s="16">
        <v>32.717052189951339</v>
      </c>
      <c r="AB79" s="17">
        <v>0.26</v>
      </c>
      <c r="AC79" s="18">
        <v>0.26</v>
      </c>
      <c r="AD79" s="19">
        <f>AVERAGE(AC79:AC86)</f>
        <v>0.70338750000000005</v>
      </c>
      <c r="AE79" s="20"/>
      <c r="AF79" s="9" t="s">
        <v>217</v>
      </c>
      <c r="AG79" s="41" t="s">
        <v>1308</v>
      </c>
    </row>
    <row r="80" spans="1:33" ht="15" customHeight="1" x14ac:dyDescent="0.15">
      <c r="A80" s="9" t="s">
        <v>1182</v>
      </c>
      <c r="B80" s="9" t="s">
        <v>1181</v>
      </c>
      <c r="C80" s="9">
        <v>2011</v>
      </c>
      <c r="D80" s="9">
        <v>2011</v>
      </c>
      <c r="E80" s="9" t="s">
        <v>1180</v>
      </c>
      <c r="F80" s="9" t="s">
        <v>76</v>
      </c>
      <c r="G80" s="9" t="s">
        <v>1179</v>
      </c>
      <c r="H80" s="12">
        <v>17.556999999999999</v>
      </c>
      <c r="I80" s="12">
        <v>9.1370000000000005</v>
      </c>
      <c r="J80" s="13"/>
      <c r="K80" s="14"/>
      <c r="L80" s="9" t="s">
        <v>554</v>
      </c>
      <c r="M80" s="9" t="s">
        <v>101</v>
      </c>
      <c r="N80" s="9" t="s">
        <v>100</v>
      </c>
      <c r="O80" s="9" t="s">
        <v>354</v>
      </c>
      <c r="P80" s="9" t="s">
        <v>1183</v>
      </c>
      <c r="Q80" s="9" t="s">
        <v>236</v>
      </c>
      <c r="R80" s="21">
        <v>18</v>
      </c>
      <c r="S80" s="22">
        <v>33.466999999999999</v>
      </c>
      <c r="T80" s="22">
        <v>8.7439999999999998</v>
      </c>
      <c r="U80" s="22" t="s">
        <v>111</v>
      </c>
      <c r="V80" s="22">
        <v>37.097650168171022</v>
      </c>
      <c r="W80" s="21">
        <v>14</v>
      </c>
      <c r="X80" s="22">
        <v>25.93</v>
      </c>
      <c r="Y80" s="22">
        <v>7.2359999999999998</v>
      </c>
      <c r="Z80" s="22" t="s">
        <v>111</v>
      </c>
      <c r="AA80" s="22">
        <v>27.07463285069624</v>
      </c>
      <c r="AB80" s="17">
        <v>-0.25519999999999998</v>
      </c>
      <c r="AC80" s="18">
        <v>0.25519999999999998</v>
      </c>
      <c r="AD80" s="23"/>
      <c r="AE80" s="24"/>
      <c r="AF80" s="9"/>
      <c r="AG80" s="42"/>
    </row>
    <row r="81" spans="1:33" ht="15" customHeight="1" x14ac:dyDescent="0.15">
      <c r="A81" s="9" t="s">
        <v>1182</v>
      </c>
      <c r="B81" s="9" t="s">
        <v>1181</v>
      </c>
      <c r="C81" s="9">
        <v>2011</v>
      </c>
      <c r="D81" s="9">
        <v>2011</v>
      </c>
      <c r="E81" s="9" t="s">
        <v>1180</v>
      </c>
      <c r="F81" s="9" t="s">
        <v>76</v>
      </c>
      <c r="G81" s="9" t="s">
        <v>1179</v>
      </c>
      <c r="H81" s="12">
        <v>17.556999999999999</v>
      </c>
      <c r="I81" s="12">
        <v>9.1370000000000005</v>
      </c>
      <c r="J81" s="13"/>
      <c r="K81" s="14"/>
      <c r="L81" s="9" t="s">
        <v>1177</v>
      </c>
      <c r="M81" s="9" t="s">
        <v>101</v>
      </c>
      <c r="N81" s="9" t="s">
        <v>100</v>
      </c>
      <c r="O81" s="9" t="s">
        <v>354</v>
      </c>
      <c r="P81" s="9" t="s">
        <v>1183</v>
      </c>
      <c r="Q81" s="9" t="s">
        <v>236</v>
      </c>
      <c r="R81" s="21">
        <v>18</v>
      </c>
      <c r="S81" s="22">
        <v>18.391999999999999</v>
      </c>
      <c r="T81" s="22">
        <v>8.141</v>
      </c>
      <c r="U81" s="22" t="s">
        <v>111</v>
      </c>
      <c r="V81" s="22">
        <v>34.539337833838097</v>
      </c>
      <c r="W81" s="21">
        <v>14</v>
      </c>
      <c r="X81" s="22">
        <v>28.04</v>
      </c>
      <c r="Y81" s="22">
        <v>7.5380000000000003</v>
      </c>
      <c r="Z81" s="22" t="s">
        <v>111</v>
      </c>
      <c r="AA81" s="22">
        <v>28.204613381501972</v>
      </c>
      <c r="AB81" s="17">
        <v>0.42170000000000002</v>
      </c>
      <c r="AC81" s="18">
        <v>0.42170000000000002</v>
      </c>
      <c r="AD81" s="23"/>
      <c r="AE81" s="24"/>
      <c r="AF81" s="9"/>
      <c r="AG81" s="42"/>
    </row>
    <row r="82" spans="1:33" ht="15" customHeight="1" x14ac:dyDescent="0.15">
      <c r="A82" s="9" t="s">
        <v>1182</v>
      </c>
      <c r="B82" s="9" t="s">
        <v>1181</v>
      </c>
      <c r="C82" s="9">
        <v>2011</v>
      </c>
      <c r="D82" s="9">
        <v>2011</v>
      </c>
      <c r="E82" s="9" t="s">
        <v>1180</v>
      </c>
      <c r="F82" s="9" t="s">
        <v>76</v>
      </c>
      <c r="G82" s="9" t="s">
        <v>1179</v>
      </c>
      <c r="H82" s="12">
        <v>17.556999999999999</v>
      </c>
      <c r="I82" s="12">
        <v>9.1370000000000005</v>
      </c>
      <c r="J82" s="13"/>
      <c r="K82" s="14"/>
      <c r="L82" s="9" t="s">
        <v>1148</v>
      </c>
      <c r="M82" s="9" t="s">
        <v>101</v>
      </c>
      <c r="N82" s="9" t="s">
        <v>100</v>
      </c>
      <c r="O82" s="9" t="s">
        <v>354</v>
      </c>
      <c r="P82" s="9" t="s">
        <v>1183</v>
      </c>
      <c r="Q82" s="9" t="s">
        <v>236</v>
      </c>
      <c r="R82" s="21">
        <v>18</v>
      </c>
      <c r="S82" s="22">
        <v>28.643000000000001</v>
      </c>
      <c r="T82" s="22">
        <v>10.553000000000001</v>
      </c>
      <c r="U82" s="22" t="s">
        <v>111</v>
      </c>
      <c r="V82" s="22">
        <v>44.772587171169818</v>
      </c>
      <c r="W82" s="21">
        <v>14</v>
      </c>
      <c r="X82" s="22">
        <v>21.106000000000002</v>
      </c>
      <c r="Y82" s="22">
        <v>6.633</v>
      </c>
      <c r="Z82" s="22" t="s">
        <v>111</v>
      </c>
      <c r="AA82" s="22">
        <v>24.818413446471553</v>
      </c>
      <c r="AB82" s="17">
        <v>-0.3054</v>
      </c>
      <c r="AC82" s="18">
        <v>0.3054</v>
      </c>
      <c r="AD82" s="23"/>
      <c r="AE82" s="24"/>
      <c r="AF82" s="9"/>
      <c r="AG82" s="42"/>
    </row>
    <row r="83" spans="1:33" ht="15" customHeight="1" x14ac:dyDescent="0.15">
      <c r="A83" s="9" t="s">
        <v>1182</v>
      </c>
      <c r="B83" s="9" t="s">
        <v>1181</v>
      </c>
      <c r="C83" s="9">
        <v>2011</v>
      </c>
      <c r="D83" s="9">
        <v>2011</v>
      </c>
      <c r="E83" s="9" t="s">
        <v>1180</v>
      </c>
      <c r="F83" s="9" t="s">
        <v>76</v>
      </c>
      <c r="G83" s="9" t="s">
        <v>1179</v>
      </c>
      <c r="H83" s="12">
        <v>17.556999999999999</v>
      </c>
      <c r="I83" s="12">
        <v>9.1370000000000005</v>
      </c>
      <c r="J83" s="13"/>
      <c r="K83" s="14"/>
      <c r="L83" s="9" t="s">
        <v>897</v>
      </c>
      <c r="M83" s="9" t="s">
        <v>101</v>
      </c>
      <c r="N83" s="9" t="s">
        <v>100</v>
      </c>
      <c r="O83" s="9" t="s">
        <v>354</v>
      </c>
      <c r="P83" s="9" t="s">
        <v>1178</v>
      </c>
      <c r="Q83" s="9" t="s">
        <v>236</v>
      </c>
      <c r="R83" s="21">
        <v>20</v>
      </c>
      <c r="S83" s="22">
        <v>7.6920000000000002</v>
      </c>
      <c r="T83" s="22">
        <v>4</v>
      </c>
      <c r="U83" s="22" t="s">
        <v>111</v>
      </c>
      <c r="V83" s="22">
        <v>17.888543819998318</v>
      </c>
      <c r="W83" s="21">
        <v>20</v>
      </c>
      <c r="X83" s="22">
        <v>41.615000000000002</v>
      </c>
      <c r="Y83" s="22">
        <v>13.231</v>
      </c>
      <c r="Z83" s="22" t="s">
        <v>111</v>
      </c>
      <c r="AA83" s="22">
        <v>59.170830820599434</v>
      </c>
      <c r="AB83" s="17">
        <v>1.6882999999999999</v>
      </c>
      <c r="AC83" s="18">
        <v>1.6882999999999999</v>
      </c>
      <c r="AD83" s="23"/>
      <c r="AE83" s="24"/>
      <c r="AF83" s="9"/>
      <c r="AG83" s="42"/>
    </row>
    <row r="84" spans="1:33" ht="15" customHeight="1" x14ac:dyDescent="0.15">
      <c r="A84" s="9" t="s">
        <v>1182</v>
      </c>
      <c r="B84" s="9" t="s">
        <v>1181</v>
      </c>
      <c r="C84" s="9">
        <v>2011</v>
      </c>
      <c r="D84" s="9">
        <v>2011</v>
      </c>
      <c r="E84" s="9" t="s">
        <v>1180</v>
      </c>
      <c r="F84" s="9" t="s">
        <v>76</v>
      </c>
      <c r="G84" s="9" t="s">
        <v>1179</v>
      </c>
      <c r="H84" s="12">
        <v>17.556999999999999</v>
      </c>
      <c r="I84" s="12">
        <v>9.1370000000000005</v>
      </c>
      <c r="J84" s="13"/>
      <c r="K84" s="14"/>
      <c r="L84" s="9" t="s">
        <v>554</v>
      </c>
      <c r="M84" s="9" t="s">
        <v>101</v>
      </c>
      <c r="N84" s="9" t="s">
        <v>100</v>
      </c>
      <c r="O84" s="9" t="s">
        <v>354</v>
      </c>
      <c r="P84" s="9" t="s">
        <v>1178</v>
      </c>
      <c r="Q84" s="9" t="s">
        <v>236</v>
      </c>
      <c r="R84" s="21">
        <v>20</v>
      </c>
      <c r="S84" s="22">
        <v>18.231000000000002</v>
      </c>
      <c r="T84" s="22">
        <v>7.077</v>
      </c>
      <c r="U84" s="22" t="s">
        <v>111</v>
      </c>
      <c r="V84" s="22">
        <v>31.649306153532024</v>
      </c>
      <c r="W84" s="21">
        <v>20</v>
      </c>
      <c r="X84" s="22">
        <v>31.154</v>
      </c>
      <c r="Y84" s="22">
        <v>12.308</v>
      </c>
      <c r="Z84" s="22" t="s">
        <v>111</v>
      </c>
      <c r="AA84" s="22">
        <v>55.043049334134828</v>
      </c>
      <c r="AB84" s="17">
        <v>0.53580000000000005</v>
      </c>
      <c r="AC84" s="18">
        <v>0.53580000000000005</v>
      </c>
      <c r="AD84" s="23"/>
      <c r="AE84" s="24"/>
      <c r="AF84" s="9"/>
      <c r="AG84" s="42"/>
    </row>
    <row r="85" spans="1:33" ht="15" customHeight="1" x14ac:dyDescent="0.15">
      <c r="A85" s="9" t="s">
        <v>1182</v>
      </c>
      <c r="B85" s="9" t="s">
        <v>1181</v>
      </c>
      <c r="C85" s="9">
        <v>2011</v>
      </c>
      <c r="D85" s="9">
        <v>2011</v>
      </c>
      <c r="E85" s="9" t="s">
        <v>1180</v>
      </c>
      <c r="F85" s="9" t="s">
        <v>76</v>
      </c>
      <c r="G85" s="9" t="s">
        <v>1179</v>
      </c>
      <c r="H85" s="12">
        <v>17.556999999999999</v>
      </c>
      <c r="I85" s="12">
        <v>9.1370000000000005</v>
      </c>
      <c r="J85" s="13"/>
      <c r="K85" s="14"/>
      <c r="L85" s="9" t="s">
        <v>1177</v>
      </c>
      <c r="M85" s="9" t="s">
        <v>101</v>
      </c>
      <c r="N85" s="9" t="s">
        <v>100</v>
      </c>
      <c r="O85" s="9" t="s">
        <v>354</v>
      </c>
      <c r="P85" s="9" t="s">
        <v>1178</v>
      </c>
      <c r="Q85" s="9" t="s">
        <v>236</v>
      </c>
      <c r="R85" s="21">
        <v>20</v>
      </c>
      <c r="S85" s="22">
        <v>37.923000000000002</v>
      </c>
      <c r="T85" s="22">
        <v>11.385</v>
      </c>
      <c r="U85" s="22" t="s">
        <v>111</v>
      </c>
      <c r="V85" s="22">
        <v>50.915267847670215</v>
      </c>
      <c r="W85" s="21">
        <v>20</v>
      </c>
      <c r="X85" s="22">
        <v>10.846</v>
      </c>
      <c r="Y85" s="22">
        <v>7.3579999999999997</v>
      </c>
      <c r="Z85" s="22" t="s">
        <v>111</v>
      </c>
      <c r="AA85" s="22">
        <v>32.905976356886903</v>
      </c>
      <c r="AB85" s="17">
        <v>-1.2518</v>
      </c>
      <c r="AC85" s="18">
        <v>1.2518</v>
      </c>
      <c r="AD85" s="23"/>
      <c r="AE85" s="24"/>
      <c r="AF85" s="9"/>
      <c r="AG85" s="42"/>
    </row>
    <row r="86" spans="1:33" ht="15" customHeight="1" thickBot="1" x14ac:dyDescent="0.2">
      <c r="A86" s="25" t="s">
        <v>1182</v>
      </c>
      <c r="B86" s="25" t="s">
        <v>1181</v>
      </c>
      <c r="C86" s="25">
        <v>2011</v>
      </c>
      <c r="D86" s="25">
        <v>2011</v>
      </c>
      <c r="E86" s="25" t="s">
        <v>1180</v>
      </c>
      <c r="F86" s="25" t="s">
        <v>76</v>
      </c>
      <c r="G86" s="25" t="s">
        <v>1179</v>
      </c>
      <c r="H86" s="26">
        <v>17.556999999999999</v>
      </c>
      <c r="I86" s="26">
        <v>9.1370000000000005</v>
      </c>
      <c r="J86" s="27"/>
      <c r="K86" s="25"/>
      <c r="L86" s="25" t="s">
        <v>1148</v>
      </c>
      <c r="M86" s="25" t="s">
        <v>101</v>
      </c>
      <c r="N86" s="25" t="s">
        <v>100</v>
      </c>
      <c r="O86" s="25" t="s">
        <v>354</v>
      </c>
      <c r="P86" s="25" t="s">
        <v>1178</v>
      </c>
      <c r="Q86" s="25" t="s">
        <v>236</v>
      </c>
      <c r="R86" s="28">
        <v>20</v>
      </c>
      <c r="S86" s="29">
        <v>36.076999999999998</v>
      </c>
      <c r="T86" s="29">
        <v>11.077</v>
      </c>
      <c r="U86" s="29" t="s">
        <v>111</v>
      </c>
      <c r="V86" s="29">
        <v>49.537849973530342</v>
      </c>
      <c r="W86" s="28">
        <v>20</v>
      </c>
      <c r="X86" s="29">
        <v>14.538</v>
      </c>
      <c r="Y86" s="29">
        <v>8</v>
      </c>
      <c r="Z86" s="29" t="s">
        <v>111</v>
      </c>
      <c r="AA86" s="29">
        <v>35.777087639996637</v>
      </c>
      <c r="AB86" s="30">
        <v>-0.90890000000000004</v>
      </c>
      <c r="AC86" s="30">
        <v>0.90890000000000004</v>
      </c>
      <c r="AD86" s="31"/>
      <c r="AE86" s="32"/>
      <c r="AF86" s="25"/>
      <c r="AG86" s="43"/>
    </row>
    <row r="87" spans="1:33" ht="15" customHeight="1" x14ac:dyDescent="0.15">
      <c r="A87" s="9" t="s">
        <v>1175</v>
      </c>
      <c r="B87" s="9" t="s">
        <v>557</v>
      </c>
      <c r="C87" s="9">
        <v>2011</v>
      </c>
      <c r="D87" s="9">
        <v>2011</v>
      </c>
      <c r="E87" s="9" t="s">
        <v>1174</v>
      </c>
      <c r="F87" s="9" t="s">
        <v>76</v>
      </c>
      <c r="G87" s="9" t="s">
        <v>228</v>
      </c>
      <c r="H87" s="12">
        <v>6.8620000000000001</v>
      </c>
      <c r="I87" s="12">
        <v>8.9969999999999999</v>
      </c>
      <c r="J87" s="13">
        <v>20</v>
      </c>
      <c r="K87" s="14" t="s">
        <v>73</v>
      </c>
      <c r="L87" s="9" t="s">
        <v>1177</v>
      </c>
      <c r="M87" s="10" t="s">
        <v>101</v>
      </c>
      <c r="N87" s="9" t="s">
        <v>100</v>
      </c>
      <c r="O87" s="9" t="s">
        <v>189</v>
      </c>
      <c r="P87" s="9" t="s">
        <v>1176</v>
      </c>
      <c r="Q87" s="9" t="s">
        <v>97</v>
      </c>
      <c r="R87" s="15">
        <v>20</v>
      </c>
      <c r="S87" s="16">
        <v>0.51100000000000001</v>
      </c>
      <c r="T87" s="16">
        <v>3.1E-2</v>
      </c>
      <c r="U87" s="16" t="s">
        <v>111</v>
      </c>
      <c r="V87" s="16">
        <v>0.13863621460498696</v>
      </c>
      <c r="W87" s="15">
        <v>20</v>
      </c>
      <c r="X87" s="16">
        <v>0.35499999999999998</v>
      </c>
      <c r="Y87" s="16">
        <v>5.6000000000000001E-2</v>
      </c>
      <c r="Z87" s="16" t="s">
        <v>111</v>
      </c>
      <c r="AA87" s="16">
        <v>0.25043961347997645</v>
      </c>
      <c r="AB87" s="17">
        <v>-0.36430000000000001</v>
      </c>
      <c r="AC87" s="18">
        <v>0.36430000000000001</v>
      </c>
      <c r="AD87" s="19">
        <f>AVERAGE(AC87:AC94)</f>
        <v>1.1404799999999999</v>
      </c>
      <c r="AE87" s="24" t="s">
        <v>1281</v>
      </c>
      <c r="AF87" s="9" t="s">
        <v>217</v>
      </c>
      <c r="AG87" s="9" t="s">
        <v>543</v>
      </c>
    </row>
    <row r="88" spans="1:33" ht="15" customHeight="1" x14ac:dyDescent="0.15">
      <c r="A88" s="9" t="s">
        <v>1175</v>
      </c>
      <c r="B88" s="9" t="s">
        <v>557</v>
      </c>
      <c r="C88" s="9">
        <v>2011</v>
      </c>
      <c r="D88" s="9">
        <v>2011</v>
      </c>
      <c r="E88" s="9" t="s">
        <v>1174</v>
      </c>
      <c r="F88" s="9" t="s">
        <v>76</v>
      </c>
      <c r="G88" s="9" t="s">
        <v>228</v>
      </c>
      <c r="H88" s="12">
        <v>6.8620000000000001</v>
      </c>
      <c r="I88" s="12">
        <v>8.9969999999999999</v>
      </c>
      <c r="J88" s="13"/>
      <c r="K88" s="14"/>
      <c r="L88" s="9" t="s">
        <v>1177</v>
      </c>
      <c r="M88" s="9" t="s">
        <v>101</v>
      </c>
      <c r="N88" s="9" t="s">
        <v>100</v>
      </c>
      <c r="O88" s="9" t="s">
        <v>189</v>
      </c>
      <c r="P88" s="9" t="s">
        <v>1173</v>
      </c>
      <c r="Q88" s="9" t="s">
        <v>97</v>
      </c>
      <c r="R88" s="21">
        <v>20</v>
      </c>
      <c r="S88" s="22">
        <v>0.51100000000000001</v>
      </c>
      <c r="T88" s="22">
        <v>3.1E-2</v>
      </c>
      <c r="U88" s="22" t="s">
        <v>111</v>
      </c>
      <c r="V88" s="22">
        <v>0.13863621460498696</v>
      </c>
      <c r="W88" s="21">
        <v>20</v>
      </c>
      <c r="X88" s="22">
        <v>0.29399999999999998</v>
      </c>
      <c r="Y88" s="22">
        <v>5.3999999999999999E-2</v>
      </c>
      <c r="Z88" s="22" t="s">
        <v>111</v>
      </c>
      <c r="AA88" s="22">
        <v>0.24149534156997729</v>
      </c>
      <c r="AB88" s="17">
        <v>-0.55279999999999996</v>
      </c>
      <c r="AC88" s="18">
        <v>0.55279999999999996</v>
      </c>
      <c r="AD88" s="23"/>
      <c r="AE88" s="44" t="s">
        <v>1282</v>
      </c>
      <c r="AF88" s="9"/>
      <c r="AG88" s="9"/>
    </row>
    <row r="89" spans="1:33" ht="15" customHeight="1" x14ac:dyDescent="0.15">
      <c r="A89" s="9" t="s">
        <v>1175</v>
      </c>
      <c r="B89" s="9" t="s">
        <v>557</v>
      </c>
      <c r="C89" s="9">
        <v>2011</v>
      </c>
      <c r="D89" s="9">
        <v>2011</v>
      </c>
      <c r="E89" s="9" t="s">
        <v>1174</v>
      </c>
      <c r="F89" s="9" t="s">
        <v>76</v>
      </c>
      <c r="G89" s="9" t="s">
        <v>228</v>
      </c>
      <c r="H89" s="12">
        <v>6.8620000000000001</v>
      </c>
      <c r="I89" s="12">
        <v>8.9969999999999999</v>
      </c>
      <c r="J89" s="13"/>
      <c r="K89" s="14"/>
      <c r="L89" s="9" t="s">
        <v>897</v>
      </c>
      <c r="M89" s="9" t="s">
        <v>101</v>
      </c>
      <c r="N89" s="9" t="s">
        <v>100</v>
      </c>
      <c r="O89" s="9" t="s">
        <v>189</v>
      </c>
      <c r="P89" s="9" t="s">
        <v>1176</v>
      </c>
      <c r="Q89" s="9" t="s">
        <v>97</v>
      </c>
      <c r="R89" s="21">
        <v>20</v>
      </c>
      <c r="S89" s="22">
        <v>0.40799999999999997</v>
      </c>
      <c r="T89" s="22">
        <v>3.3000000000000002E-2</v>
      </c>
      <c r="U89" s="22" t="s">
        <v>111</v>
      </c>
      <c r="V89" s="22">
        <v>0.14758048651498615</v>
      </c>
      <c r="W89" s="21">
        <v>20</v>
      </c>
      <c r="X89" s="22">
        <v>0.182</v>
      </c>
      <c r="Y89" s="22">
        <v>6.9000000000000006E-2</v>
      </c>
      <c r="Z89" s="22" t="s">
        <v>111</v>
      </c>
      <c r="AA89" s="22">
        <v>0.308577380894971</v>
      </c>
      <c r="AB89" s="17">
        <v>-0.80730000000000002</v>
      </c>
      <c r="AC89" s="18">
        <v>0.80730000000000002</v>
      </c>
      <c r="AD89" s="23"/>
      <c r="AE89" s="24"/>
      <c r="AF89" s="9"/>
      <c r="AG89" s="9"/>
    </row>
    <row r="90" spans="1:33" ht="15" customHeight="1" x14ac:dyDescent="0.15">
      <c r="A90" s="9" t="s">
        <v>1175</v>
      </c>
      <c r="B90" s="9" t="s">
        <v>557</v>
      </c>
      <c r="C90" s="9">
        <v>2011</v>
      </c>
      <c r="D90" s="9">
        <v>2011</v>
      </c>
      <c r="E90" s="9" t="s">
        <v>1174</v>
      </c>
      <c r="F90" s="9" t="s">
        <v>76</v>
      </c>
      <c r="G90" s="9" t="s">
        <v>228</v>
      </c>
      <c r="H90" s="12">
        <v>6.8620000000000001</v>
      </c>
      <c r="I90" s="12">
        <v>8.9969999999999999</v>
      </c>
      <c r="J90" s="13"/>
      <c r="K90" s="14"/>
      <c r="L90" s="9" t="s">
        <v>897</v>
      </c>
      <c r="M90" s="9" t="s">
        <v>101</v>
      </c>
      <c r="N90" s="9" t="s">
        <v>100</v>
      </c>
      <c r="O90" s="9" t="s">
        <v>189</v>
      </c>
      <c r="P90" s="9" t="s">
        <v>1173</v>
      </c>
      <c r="Q90" s="9" t="s">
        <v>97</v>
      </c>
      <c r="R90" s="21">
        <v>20</v>
      </c>
      <c r="S90" s="22">
        <v>0.40799999999999997</v>
      </c>
      <c r="T90" s="22">
        <v>3.3000000000000002E-2</v>
      </c>
      <c r="U90" s="22" t="s">
        <v>111</v>
      </c>
      <c r="V90" s="22">
        <v>0.14758048651498615</v>
      </c>
      <c r="W90" s="21">
        <v>20</v>
      </c>
      <c r="X90" s="22">
        <f>0.185-0.2</f>
        <v>-1.5000000000000013E-2</v>
      </c>
      <c r="Y90" s="22">
        <v>5.6000000000000001E-2</v>
      </c>
      <c r="Z90" s="22" t="s">
        <v>111</v>
      </c>
      <c r="AA90" s="22">
        <v>0.25043961347997645</v>
      </c>
      <c r="AB90" s="17" t="s">
        <v>455</v>
      </c>
      <c r="AC90" s="17" t="s">
        <v>455</v>
      </c>
      <c r="AD90" s="23"/>
      <c r="AE90" s="24"/>
      <c r="AF90" s="9"/>
      <c r="AG90" s="9"/>
    </row>
    <row r="91" spans="1:33" ht="15" customHeight="1" x14ac:dyDescent="0.15">
      <c r="A91" s="9" t="s">
        <v>1175</v>
      </c>
      <c r="B91" s="9" t="s">
        <v>557</v>
      </c>
      <c r="C91" s="9">
        <v>2011</v>
      </c>
      <c r="D91" s="9">
        <v>2011</v>
      </c>
      <c r="E91" s="9" t="s">
        <v>1174</v>
      </c>
      <c r="F91" s="9" t="s">
        <v>76</v>
      </c>
      <c r="G91" s="9" t="s">
        <v>228</v>
      </c>
      <c r="H91" s="12">
        <v>6.8620000000000001</v>
      </c>
      <c r="I91" s="12">
        <v>8.9969999999999999</v>
      </c>
      <c r="J91" s="13"/>
      <c r="K91" s="14"/>
      <c r="L91" s="9" t="s">
        <v>1148</v>
      </c>
      <c r="M91" s="9" t="s">
        <v>101</v>
      </c>
      <c r="N91" s="9" t="s">
        <v>100</v>
      </c>
      <c r="O91" s="9" t="s">
        <v>189</v>
      </c>
      <c r="P91" s="9" t="s">
        <v>1176</v>
      </c>
      <c r="Q91" s="9" t="s">
        <v>97</v>
      </c>
      <c r="R91" s="21">
        <v>20</v>
      </c>
      <c r="S91" s="22">
        <v>0.501</v>
      </c>
      <c r="T91" s="22">
        <v>1.7999999999999999E-2</v>
      </c>
      <c r="U91" s="22" t="s">
        <v>111</v>
      </c>
      <c r="V91" s="22">
        <v>8.0498447189992425E-2</v>
      </c>
      <c r="W91" s="21">
        <v>20</v>
      </c>
      <c r="X91" s="22">
        <v>0.222</v>
      </c>
      <c r="Y91" s="22">
        <v>8.5000000000000006E-2</v>
      </c>
      <c r="Z91" s="22" t="s">
        <v>111</v>
      </c>
      <c r="AA91" s="22">
        <v>0.3801315561749643</v>
      </c>
      <c r="AB91" s="17">
        <v>-0.81389999999999996</v>
      </c>
      <c r="AC91" s="18">
        <v>0.81389999999999996</v>
      </c>
      <c r="AD91" s="23"/>
      <c r="AE91" s="24"/>
      <c r="AF91" s="9"/>
      <c r="AG91" s="9"/>
    </row>
    <row r="92" spans="1:33" ht="15" customHeight="1" x14ac:dyDescent="0.15">
      <c r="A92" s="9" t="s">
        <v>1175</v>
      </c>
      <c r="B92" s="9" t="s">
        <v>557</v>
      </c>
      <c r="C92" s="9">
        <v>2011</v>
      </c>
      <c r="D92" s="9">
        <v>2011</v>
      </c>
      <c r="E92" s="9" t="s">
        <v>1174</v>
      </c>
      <c r="F92" s="9" t="s">
        <v>76</v>
      </c>
      <c r="G92" s="9" t="s">
        <v>228</v>
      </c>
      <c r="H92" s="12">
        <v>6.8620000000000001</v>
      </c>
      <c r="I92" s="12">
        <v>8.9969999999999999</v>
      </c>
      <c r="J92" s="13"/>
      <c r="K92" s="14"/>
      <c r="L92" s="9" t="s">
        <v>1148</v>
      </c>
      <c r="M92" s="9" t="s">
        <v>101</v>
      </c>
      <c r="N92" s="9" t="s">
        <v>100</v>
      </c>
      <c r="O92" s="9" t="s">
        <v>189</v>
      </c>
      <c r="P92" s="9" t="s">
        <v>1173</v>
      </c>
      <c r="Q92" s="9" t="s">
        <v>97</v>
      </c>
      <c r="R92" s="21">
        <v>20</v>
      </c>
      <c r="S92" s="22">
        <v>0.501</v>
      </c>
      <c r="T92" s="22">
        <v>0.01</v>
      </c>
      <c r="U92" s="22" t="s">
        <v>111</v>
      </c>
      <c r="V92" s="22">
        <v>4.4721359549995794E-2</v>
      </c>
      <c r="W92" s="21">
        <v>20</v>
      </c>
      <c r="X92" s="22">
        <f>0.108-0.2</f>
        <v>-9.2000000000000012E-2</v>
      </c>
      <c r="Y92" s="22">
        <v>4.5999999999999999E-2</v>
      </c>
      <c r="Z92" s="22" t="s">
        <v>111</v>
      </c>
      <c r="AA92" s="22">
        <v>0.20571825392998067</v>
      </c>
      <c r="AB92" s="17" t="s">
        <v>455</v>
      </c>
      <c r="AC92" s="17" t="s">
        <v>455</v>
      </c>
      <c r="AD92" s="23"/>
      <c r="AE92" s="24"/>
      <c r="AF92" s="9"/>
      <c r="AG92" s="9"/>
    </row>
    <row r="93" spans="1:33" ht="15" customHeight="1" x14ac:dyDescent="0.15">
      <c r="A93" s="9" t="s">
        <v>1175</v>
      </c>
      <c r="B93" s="9" t="s">
        <v>557</v>
      </c>
      <c r="C93" s="9">
        <v>2011</v>
      </c>
      <c r="D93" s="9">
        <v>2011</v>
      </c>
      <c r="E93" s="9" t="s">
        <v>1174</v>
      </c>
      <c r="F93" s="9" t="s">
        <v>76</v>
      </c>
      <c r="G93" s="9" t="s">
        <v>228</v>
      </c>
      <c r="H93" s="12">
        <v>6.8620000000000001</v>
      </c>
      <c r="I93" s="12">
        <v>8.9969999999999999</v>
      </c>
      <c r="J93" s="13"/>
      <c r="K93" s="14"/>
      <c r="L93" s="9" t="s">
        <v>554</v>
      </c>
      <c r="M93" s="9" t="s">
        <v>101</v>
      </c>
      <c r="N93" s="9" t="s">
        <v>100</v>
      </c>
      <c r="O93" s="9" t="s">
        <v>189</v>
      </c>
      <c r="P93" s="9" t="s">
        <v>1176</v>
      </c>
      <c r="Q93" s="9" t="s">
        <v>97</v>
      </c>
      <c r="R93" s="21">
        <v>20</v>
      </c>
      <c r="S93" s="22">
        <v>0.42599999999999999</v>
      </c>
      <c r="T93" s="22">
        <v>4.8000000000000001E-2</v>
      </c>
      <c r="U93" s="22" t="s">
        <v>111</v>
      </c>
      <c r="V93" s="22">
        <v>0.21466252583997983</v>
      </c>
      <c r="W93" s="21">
        <v>20</v>
      </c>
      <c r="X93" s="22">
        <v>1.7999999999999999E-2</v>
      </c>
      <c r="Y93" s="22">
        <v>7.5999999999999998E-2</v>
      </c>
      <c r="Z93" s="22" t="s">
        <v>111</v>
      </c>
      <c r="AA93" s="22">
        <v>0.33988233257996803</v>
      </c>
      <c r="AB93" s="17">
        <v>-3.1640999999999999</v>
      </c>
      <c r="AC93" s="18">
        <v>3.1640999999999999</v>
      </c>
      <c r="AD93" s="23"/>
      <c r="AE93" s="24"/>
      <c r="AF93" s="9"/>
      <c r="AG93" s="9"/>
    </row>
    <row r="94" spans="1:33" ht="15" customHeight="1" thickBot="1" x14ac:dyDescent="0.2">
      <c r="A94" s="25" t="s">
        <v>1175</v>
      </c>
      <c r="B94" s="25" t="s">
        <v>557</v>
      </c>
      <c r="C94" s="25">
        <v>2011</v>
      </c>
      <c r="D94" s="25">
        <v>2011</v>
      </c>
      <c r="E94" s="25" t="s">
        <v>1174</v>
      </c>
      <c r="F94" s="25" t="s">
        <v>76</v>
      </c>
      <c r="G94" s="25" t="s">
        <v>228</v>
      </c>
      <c r="H94" s="26">
        <v>6.8620000000000001</v>
      </c>
      <c r="I94" s="26">
        <v>8.9969999999999999</v>
      </c>
      <c r="J94" s="27"/>
      <c r="K94" s="25"/>
      <c r="L94" s="25" t="s">
        <v>554</v>
      </c>
      <c r="M94" s="25" t="s">
        <v>101</v>
      </c>
      <c r="N94" s="25" t="s">
        <v>100</v>
      </c>
      <c r="O94" s="25" t="s">
        <v>189</v>
      </c>
      <c r="P94" s="25" t="s">
        <v>1173</v>
      </c>
      <c r="Q94" s="25" t="s">
        <v>97</v>
      </c>
      <c r="R94" s="28">
        <v>20</v>
      </c>
      <c r="S94" s="29">
        <v>0.42599999999999999</v>
      </c>
      <c r="T94" s="29">
        <v>4.8000000000000001E-2</v>
      </c>
      <c r="U94" s="29" t="s">
        <v>111</v>
      </c>
      <c r="V94" s="29">
        <v>0.21466252583997983</v>
      </c>
      <c r="W94" s="28">
        <v>20</v>
      </c>
      <c r="X94" s="29">
        <f>0.119-0.2</f>
        <v>-8.1000000000000016E-2</v>
      </c>
      <c r="Y94" s="29">
        <v>4.9000000000000002E-2</v>
      </c>
      <c r="Z94" s="29" t="s">
        <v>111</v>
      </c>
      <c r="AA94" s="29">
        <v>0.2191346617949794</v>
      </c>
      <c r="AB94" s="30" t="s">
        <v>455</v>
      </c>
      <c r="AC94" s="30" t="s">
        <v>455</v>
      </c>
      <c r="AD94" s="31"/>
      <c r="AE94" s="32"/>
      <c r="AF94" s="25"/>
      <c r="AG94" s="25"/>
    </row>
    <row r="95" spans="1:33" ht="15" customHeight="1" x14ac:dyDescent="0.15">
      <c r="A95" s="9" t="s">
        <v>1170</v>
      </c>
      <c r="B95" s="9" t="s">
        <v>1169</v>
      </c>
      <c r="C95" s="9">
        <v>2011</v>
      </c>
      <c r="D95" s="9">
        <v>2011</v>
      </c>
      <c r="E95" s="9" t="s">
        <v>1168</v>
      </c>
      <c r="F95" s="9" t="s">
        <v>76</v>
      </c>
      <c r="G95" s="9" t="s">
        <v>161</v>
      </c>
      <c r="H95" s="12">
        <v>3.762</v>
      </c>
      <c r="I95" s="12">
        <v>3.3450000000000002</v>
      </c>
      <c r="J95" s="13">
        <v>25.666666666666668</v>
      </c>
      <c r="K95" s="14" t="s">
        <v>73</v>
      </c>
      <c r="L95" s="9" t="s">
        <v>335</v>
      </c>
      <c r="M95" s="9" t="s">
        <v>101</v>
      </c>
      <c r="N95" s="9" t="s">
        <v>100</v>
      </c>
      <c r="O95" s="9" t="s">
        <v>256</v>
      </c>
      <c r="P95" s="9" t="s">
        <v>1172</v>
      </c>
      <c r="Q95" s="9" t="s">
        <v>97</v>
      </c>
      <c r="R95" s="15">
        <v>30</v>
      </c>
      <c r="S95" s="16">
        <v>0.27600000000000002</v>
      </c>
      <c r="T95" s="16">
        <v>5.1999999999999998E-2</v>
      </c>
      <c r="U95" s="16" t="s">
        <v>111</v>
      </c>
      <c r="V95" s="16">
        <v>0.28481572990268639</v>
      </c>
      <c r="W95" s="15">
        <v>13</v>
      </c>
      <c r="X95" s="16">
        <v>0.58599999999999997</v>
      </c>
      <c r="Y95" s="16">
        <v>0.105</v>
      </c>
      <c r="Z95" s="16" t="s">
        <v>111</v>
      </c>
      <c r="AA95" s="16">
        <v>0.37858288392371886</v>
      </c>
      <c r="AB95" s="17">
        <v>0.75290000000000001</v>
      </c>
      <c r="AC95" s="18">
        <v>0.75290000000000001</v>
      </c>
      <c r="AD95" s="19">
        <f>AVERAGE(AC95:AC97)</f>
        <v>0.79386666666666672</v>
      </c>
      <c r="AE95" s="20"/>
      <c r="AF95" s="9" t="s">
        <v>217</v>
      </c>
      <c r="AG95" s="9" t="s">
        <v>304</v>
      </c>
    </row>
    <row r="96" spans="1:33" ht="15" customHeight="1" x14ac:dyDescent="0.15">
      <c r="A96" s="9" t="s">
        <v>1170</v>
      </c>
      <c r="B96" s="9" t="s">
        <v>1169</v>
      </c>
      <c r="C96" s="9">
        <v>2011</v>
      </c>
      <c r="D96" s="9">
        <v>2011</v>
      </c>
      <c r="E96" s="9" t="s">
        <v>1168</v>
      </c>
      <c r="F96" s="9" t="s">
        <v>76</v>
      </c>
      <c r="G96" s="9" t="s">
        <v>161</v>
      </c>
      <c r="H96" s="12">
        <v>3.762</v>
      </c>
      <c r="I96" s="12">
        <v>3.3450000000000002</v>
      </c>
      <c r="J96" s="13"/>
      <c r="K96" s="14"/>
      <c r="L96" s="9" t="s">
        <v>335</v>
      </c>
      <c r="M96" s="9" t="s">
        <v>101</v>
      </c>
      <c r="N96" s="9" t="s">
        <v>100</v>
      </c>
      <c r="O96" s="9" t="s">
        <v>256</v>
      </c>
      <c r="P96" s="9" t="s">
        <v>1171</v>
      </c>
      <c r="Q96" s="9" t="s">
        <v>97</v>
      </c>
      <c r="R96" s="21">
        <v>30</v>
      </c>
      <c r="S96" s="16">
        <v>0.27600000000000002</v>
      </c>
      <c r="T96" s="22">
        <v>5.1999999999999998E-2</v>
      </c>
      <c r="U96" s="22" t="s">
        <v>111</v>
      </c>
      <c r="V96" s="22">
        <v>0.28481572990268639</v>
      </c>
      <c r="W96" s="21">
        <v>21</v>
      </c>
      <c r="X96" s="22">
        <v>0.64500000000000002</v>
      </c>
      <c r="Y96" s="22">
        <v>7.5999999999999998E-2</v>
      </c>
      <c r="Z96" s="22" t="s">
        <v>111</v>
      </c>
      <c r="AA96" s="22">
        <v>0.3482757528166438</v>
      </c>
      <c r="AB96" s="17">
        <v>0.8488</v>
      </c>
      <c r="AC96" s="18">
        <v>0.8488</v>
      </c>
      <c r="AD96" s="23"/>
      <c r="AE96" s="24"/>
      <c r="AF96" s="9"/>
      <c r="AG96" s="9"/>
    </row>
    <row r="97" spans="1:33" ht="15" customHeight="1" thickBot="1" x14ac:dyDescent="0.2">
      <c r="A97" s="25" t="s">
        <v>1170</v>
      </c>
      <c r="B97" s="25" t="s">
        <v>1169</v>
      </c>
      <c r="C97" s="25">
        <v>2011</v>
      </c>
      <c r="D97" s="25">
        <v>2011</v>
      </c>
      <c r="E97" s="25" t="s">
        <v>1168</v>
      </c>
      <c r="F97" s="25" t="s">
        <v>76</v>
      </c>
      <c r="G97" s="25" t="s">
        <v>161</v>
      </c>
      <c r="H97" s="26">
        <v>3.762</v>
      </c>
      <c r="I97" s="26">
        <v>3.3450000000000002</v>
      </c>
      <c r="J97" s="27"/>
      <c r="K97" s="25"/>
      <c r="L97" s="25" t="s">
        <v>335</v>
      </c>
      <c r="M97" s="25" t="s">
        <v>101</v>
      </c>
      <c r="N97" s="25" t="s">
        <v>100</v>
      </c>
      <c r="O97" s="25" t="s">
        <v>256</v>
      </c>
      <c r="P97" s="25" t="s">
        <v>1167</v>
      </c>
      <c r="Q97" s="25" t="s">
        <v>97</v>
      </c>
      <c r="R97" s="28">
        <v>30</v>
      </c>
      <c r="S97" s="29">
        <v>0.27600000000000002</v>
      </c>
      <c r="T97" s="29">
        <v>5.1999999999999998E-2</v>
      </c>
      <c r="U97" s="29" t="s">
        <v>111</v>
      </c>
      <c r="V97" s="29">
        <v>0.28481572990268639</v>
      </c>
      <c r="W97" s="28">
        <v>30</v>
      </c>
      <c r="X97" s="29">
        <v>0.60199999999999998</v>
      </c>
      <c r="Y97" s="29">
        <v>6.2E-2</v>
      </c>
      <c r="Z97" s="29" t="s">
        <v>111</v>
      </c>
      <c r="AA97" s="29">
        <v>0.33958798565320297</v>
      </c>
      <c r="AB97" s="30">
        <v>0.77990000000000004</v>
      </c>
      <c r="AC97" s="30">
        <v>0.77990000000000004</v>
      </c>
      <c r="AD97" s="31"/>
      <c r="AE97" s="32"/>
      <c r="AF97" s="25"/>
      <c r="AG97" s="25"/>
    </row>
    <row r="98" spans="1:33" ht="15" customHeight="1" x14ac:dyDescent="0.15">
      <c r="A98" s="9" t="s">
        <v>1164</v>
      </c>
      <c r="B98" s="9" t="s">
        <v>1151</v>
      </c>
      <c r="C98" s="9">
        <v>2011</v>
      </c>
      <c r="D98" s="9">
        <v>2012</v>
      </c>
      <c r="E98" s="9" t="s">
        <v>1163</v>
      </c>
      <c r="F98" s="9" t="s">
        <v>76</v>
      </c>
      <c r="G98" s="10" t="s">
        <v>507</v>
      </c>
      <c r="H98" s="11">
        <v>3.4119999999999999</v>
      </c>
      <c r="I98" s="11">
        <v>3.1269999999999998</v>
      </c>
      <c r="J98" s="13">
        <v>24.666666666666668</v>
      </c>
      <c r="K98" s="14" t="s">
        <v>73</v>
      </c>
      <c r="L98" s="9" t="s">
        <v>893</v>
      </c>
      <c r="M98" s="9" t="s">
        <v>101</v>
      </c>
      <c r="N98" s="9" t="s">
        <v>100</v>
      </c>
      <c r="O98" s="9" t="s">
        <v>158</v>
      </c>
      <c r="P98" s="9" t="s">
        <v>1166</v>
      </c>
      <c r="Q98" s="9" t="s">
        <v>236</v>
      </c>
      <c r="R98" s="15">
        <v>27</v>
      </c>
      <c r="S98" s="16">
        <v>63.881</v>
      </c>
      <c r="T98" s="16">
        <v>1.194</v>
      </c>
      <c r="U98" s="16" t="s">
        <v>111</v>
      </c>
      <c r="V98" s="16">
        <v>3.7757999999999998</v>
      </c>
      <c r="W98" s="15">
        <v>23</v>
      </c>
      <c r="X98" s="16">
        <v>38.506999999999998</v>
      </c>
      <c r="Y98" s="16">
        <v>1.7909999999999999</v>
      </c>
      <c r="Z98" s="16" t="s">
        <v>111</v>
      </c>
      <c r="AA98" s="16">
        <v>8.5893342582530803</v>
      </c>
      <c r="AB98" s="17">
        <v>-0.50619999999999998</v>
      </c>
      <c r="AC98" s="18">
        <v>0.50619999999999998</v>
      </c>
      <c r="AD98" s="19">
        <f>AVERAGE(AC98:AC100)</f>
        <v>0.4672</v>
      </c>
      <c r="AE98" s="20"/>
      <c r="AF98" s="9" t="s">
        <v>217</v>
      </c>
      <c r="AG98" s="9" t="s">
        <v>304</v>
      </c>
    </row>
    <row r="99" spans="1:33" ht="15" customHeight="1" x14ac:dyDescent="0.15">
      <c r="A99" s="9" t="s">
        <v>1164</v>
      </c>
      <c r="B99" s="9" t="s">
        <v>1151</v>
      </c>
      <c r="C99" s="9">
        <v>2011</v>
      </c>
      <c r="D99" s="9">
        <v>2012</v>
      </c>
      <c r="E99" s="9" t="s">
        <v>1163</v>
      </c>
      <c r="F99" s="9" t="s">
        <v>76</v>
      </c>
      <c r="G99" s="9" t="s">
        <v>507</v>
      </c>
      <c r="H99" s="12">
        <v>3.4119999999999999</v>
      </c>
      <c r="I99" s="12">
        <v>3.1269999999999998</v>
      </c>
      <c r="J99" s="13"/>
      <c r="K99" s="14"/>
      <c r="L99" s="9" t="s">
        <v>893</v>
      </c>
      <c r="M99" s="9" t="s">
        <v>101</v>
      </c>
      <c r="N99" s="9" t="s">
        <v>100</v>
      </c>
      <c r="O99" s="9" t="s">
        <v>158</v>
      </c>
      <c r="P99" s="9" t="s">
        <v>1165</v>
      </c>
      <c r="Q99" s="9" t="s">
        <v>236</v>
      </c>
      <c r="R99" s="21">
        <v>27</v>
      </c>
      <c r="S99" s="22">
        <v>63.881</v>
      </c>
      <c r="T99" s="22">
        <v>1.194</v>
      </c>
      <c r="U99" s="22" t="s">
        <v>111</v>
      </c>
      <c r="V99" s="22">
        <v>3.7757595262410448</v>
      </c>
      <c r="W99" s="21">
        <v>22</v>
      </c>
      <c r="X99" s="22">
        <v>38.506999999999998</v>
      </c>
      <c r="Y99" s="22">
        <v>1.522</v>
      </c>
      <c r="Z99" s="22" t="s">
        <v>111</v>
      </c>
      <c r="AA99" s="22">
        <v>7.1388127864512603</v>
      </c>
      <c r="AB99" s="17">
        <v>-0.50619999999999998</v>
      </c>
      <c r="AC99" s="18">
        <v>0.50619999999999998</v>
      </c>
      <c r="AD99" s="23"/>
      <c r="AE99" s="24"/>
      <c r="AF99" s="9"/>
      <c r="AG99" s="9"/>
    </row>
    <row r="100" spans="1:33" ht="15" customHeight="1" thickBot="1" x14ac:dyDescent="0.2">
      <c r="A100" s="25" t="s">
        <v>1164</v>
      </c>
      <c r="B100" s="25" t="s">
        <v>1151</v>
      </c>
      <c r="C100" s="25">
        <v>2011</v>
      </c>
      <c r="D100" s="25">
        <v>2012</v>
      </c>
      <c r="E100" s="25" t="s">
        <v>1163</v>
      </c>
      <c r="F100" s="25" t="s">
        <v>76</v>
      </c>
      <c r="G100" s="25" t="s">
        <v>507</v>
      </c>
      <c r="H100" s="26">
        <v>3.4119999999999999</v>
      </c>
      <c r="I100" s="26">
        <v>3.1269999999999998</v>
      </c>
      <c r="J100" s="27"/>
      <c r="K100" s="25"/>
      <c r="L100" s="25" t="s">
        <v>893</v>
      </c>
      <c r="M100" s="25" t="s">
        <v>101</v>
      </c>
      <c r="N100" s="25" t="s">
        <v>100</v>
      </c>
      <c r="O100" s="25" t="s">
        <v>158</v>
      </c>
      <c r="P100" s="25" t="s">
        <v>1162</v>
      </c>
      <c r="Q100" s="25" t="s">
        <v>236</v>
      </c>
      <c r="R100" s="28">
        <v>27</v>
      </c>
      <c r="S100" s="29">
        <v>63.881</v>
      </c>
      <c r="T100" s="29">
        <v>1.194</v>
      </c>
      <c r="U100" s="29" t="s">
        <v>111</v>
      </c>
      <c r="V100" s="29">
        <v>6.2042059927117181</v>
      </c>
      <c r="W100" s="28">
        <v>22</v>
      </c>
      <c r="X100" s="29">
        <v>43.283999999999999</v>
      </c>
      <c r="Y100" s="29">
        <v>0.29899999999999999</v>
      </c>
      <c r="Z100" s="29" t="s">
        <v>111</v>
      </c>
      <c r="AA100" s="29">
        <v>1.4024343121872054</v>
      </c>
      <c r="AB100" s="30">
        <v>-0.38919999999999999</v>
      </c>
      <c r="AC100" s="30">
        <v>0.38919999999999999</v>
      </c>
      <c r="AD100" s="31"/>
      <c r="AE100" s="32"/>
      <c r="AF100" s="25"/>
      <c r="AG100" s="25"/>
    </row>
    <row r="101" spans="1:33" ht="15" customHeight="1" x14ac:dyDescent="0.15">
      <c r="A101" s="9" t="s">
        <v>1152</v>
      </c>
      <c r="B101" s="9" t="s">
        <v>1151</v>
      </c>
      <c r="C101" s="10">
        <v>2011</v>
      </c>
      <c r="D101" s="9">
        <v>2012</v>
      </c>
      <c r="E101" s="9" t="s">
        <v>1150</v>
      </c>
      <c r="F101" s="9" t="s">
        <v>76</v>
      </c>
      <c r="G101" s="10" t="s">
        <v>1149</v>
      </c>
      <c r="H101" s="11">
        <v>3.8780000000000001</v>
      </c>
      <c r="I101" s="11">
        <v>3.0950000000000002</v>
      </c>
      <c r="J101" s="33">
        <v>15</v>
      </c>
      <c r="K101" s="14" t="s">
        <v>73</v>
      </c>
      <c r="L101" s="9" t="s">
        <v>897</v>
      </c>
      <c r="M101" s="10" t="s">
        <v>101</v>
      </c>
      <c r="N101" s="9" t="s">
        <v>100</v>
      </c>
      <c r="O101" s="9" t="s">
        <v>158</v>
      </c>
      <c r="P101" s="9" t="s">
        <v>1157</v>
      </c>
      <c r="Q101" s="9" t="s">
        <v>112</v>
      </c>
      <c r="R101" s="15">
        <v>15</v>
      </c>
      <c r="S101" s="16">
        <v>74.39</v>
      </c>
      <c r="T101" s="16">
        <v>4.5558086560364463E-3</v>
      </c>
      <c r="U101" s="16" t="s">
        <v>111</v>
      </c>
      <c r="V101" s="16">
        <v>2.3672676185451626E-2</v>
      </c>
      <c r="W101" s="15">
        <v>15</v>
      </c>
      <c r="X101" s="16">
        <v>62.195</v>
      </c>
      <c r="Y101" s="16">
        <v>3.0489999999999999</v>
      </c>
      <c r="Z101" s="16" t="s">
        <v>111</v>
      </c>
      <c r="AA101" s="16">
        <v>14.301077651701638</v>
      </c>
      <c r="AB101" s="17">
        <v>-0.17899999999999999</v>
      </c>
      <c r="AC101" s="18">
        <v>0.17899999999999999</v>
      </c>
      <c r="AD101" s="19">
        <f>AVERAGE(AC101:AC118)</f>
        <v>0.18212777777777781</v>
      </c>
      <c r="AE101" s="20" t="s">
        <v>1161</v>
      </c>
      <c r="AF101" s="9" t="s">
        <v>108</v>
      </c>
      <c r="AG101" s="9" t="s">
        <v>1309</v>
      </c>
    </row>
    <row r="102" spans="1:33" ht="15" customHeight="1" x14ac:dyDescent="0.15">
      <c r="A102" s="9" t="s">
        <v>1152</v>
      </c>
      <c r="B102" s="9" t="s">
        <v>1151</v>
      </c>
      <c r="C102" s="9">
        <v>2011</v>
      </c>
      <c r="D102" s="9">
        <v>2012</v>
      </c>
      <c r="E102" s="9" t="s">
        <v>1150</v>
      </c>
      <c r="F102" s="9" t="s">
        <v>76</v>
      </c>
      <c r="G102" s="9" t="s">
        <v>1149</v>
      </c>
      <c r="H102" s="12">
        <v>3.8780000000000001</v>
      </c>
      <c r="I102" s="12">
        <v>3.0950000000000002</v>
      </c>
      <c r="J102" s="13"/>
      <c r="K102" s="14"/>
      <c r="L102" s="9" t="s">
        <v>897</v>
      </c>
      <c r="M102" s="9" t="s">
        <v>101</v>
      </c>
      <c r="N102" s="9" t="s">
        <v>100</v>
      </c>
      <c r="O102" s="9" t="s">
        <v>158</v>
      </c>
      <c r="P102" s="9" t="s">
        <v>1156</v>
      </c>
      <c r="Q102" s="9" t="s">
        <v>112</v>
      </c>
      <c r="R102" s="15">
        <v>15</v>
      </c>
      <c r="S102" s="22">
        <v>74.39</v>
      </c>
      <c r="T102" s="22">
        <v>2.4390000000000001</v>
      </c>
      <c r="U102" s="22" t="s">
        <v>111</v>
      </c>
      <c r="V102" s="22">
        <v>12.673415758981475</v>
      </c>
      <c r="W102" s="15">
        <v>15</v>
      </c>
      <c r="X102" s="22">
        <v>61.942999999999998</v>
      </c>
      <c r="Y102" s="22">
        <v>1.829</v>
      </c>
      <c r="Z102" s="22" t="s">
        <v>111</v>
      </c>
      <c r="AA102" s="22">
        <v>8.5787704247170531</v>
      </c>
      <c r="AB102" s="17">
        <v>-0.18310000000000001</v>
      </c>
      <c r="AC102" s="18">
        <v>0.18310000000000001</v>
      </c>
      <c r="AD102" s="23"/>
      <c r="AE102" s="20" t="s">
        <v>1280</v>
      </c>
      <c r="AF102" s="9"/>
      <c r="AG102" s="9"/>
    </row>
    <row r="103" spans="1:33" ht="15" customHeight="1" x14ac:dyDescent="0.15">
      <c r="A103" s="9" t="s">
        <v>1152</v>
      </c>
      <c r="B103" s="9" t="s">
        <v>1151</v>
      </c>
      <c r="C103" s="9">
        <v>2011</v>
      </c>
      <c r="D103" s="9">
        <v>2012</v>
      </c>
      <c r="E103" s="9" t="s">
        <v>1150</v>
      </c>
      <c r="F103" s="9" t="s">
        <v>76</v>
      </c>
      <c r="G103" s="9" t="s">
        <v>1149</v>
      </c>
      <c r="H103" s="12">
        <v>3.8780000000000001</v>
      </c>
      <c r="I103" s="12">
        <v>3.0950000000000002</v>
      </c>
      <c r="J103" s="13"/>
      <c r="K103" s="14"/>
      <c r="L103" s="9" t="s">
        <v>897</v>
      </c>
      <c r="M103" s="9" t="s">
        <v>101</v>
      </c>
      <c r="N103" s="9" t="s">
        <v>100</v>
      </c>
      <c r="O103" s="9" t="s">
        <v>158</v>
      </c>
      <c r="P103" s="9" t="s">
        <v>1155</v>
      </c>
      <c r="Q103" s="9" t="s">
        <v>112</v>
      </c>
      <c r="R103" s="15">
        <v>15</v>
      </c>
      <c r="S103" s="22">
        <v>65.853999999999999</v>
      </c>
      <c r="T103" s="22">
        <v>3.0489999999999999</v>
      </c>
      <c r="U103" s="22" t="s">
        <v>111</v>
      </c>
      <c r="V103" s="22">
        <v>49.634123997508006</v>
      </c>
      <c r="W103" s="15">
        <v>15</v>
      </c>
      <c r="X103" s="22">
        <v>58.536999999999999</v>
      </c>
      <c r="Y103" s="22">
        <v>3.0489999999999999</v>
      </c>
      <c r="Z103" s="22" t="s">
        <v>111</v>
      </c>
      <c r="AA103" s="22">
        <v>49.634123997508006</v>
      </c>
      <c r="AB103" s="17">
        <v>-0.1178</v>
      </c>
      <c r="AC103" s="18">
        <v>0.1178</v>
      </c>
      <c r="AD103" s="23"/>
      <c r="AE103" s="24"/>
      <c r="AF103" s="9"/>
      <c r="AG103" s="9"/>
    </row>
    <row r="104" spans="1:33" ht="15" customHeight="1" x14ac:dyDescent="0.15">
      <c r="A104" s="9" t="s">
        <v>1152</v>
      </c>
      <c r="B104" s="9" t="s">
        <v>1151</v>
      </c>
      <c r="C104" s="9">
        <v>2011</v>
      </c>
      <c r="D104" s="9">
        <v>2012</v>
      </c>
      <c r="E104" s="9" t="s">
        <v>1150</v>
      </c>
      <c r="F104" s="9" t="s">
        <v>76</v>
      </c>
      <c r="G104" s="9" t="s">
        <v>1149</v>
      </c>
      <c r="H104" s="12">
        <v>3.8780000000000001</v>
      </c>
      <c r="I104" s="12">
        <v>3.0950000000000002</v>
      </c>
      <c r="J104" s="13"/>
      <c r="K104" s="14"/>
      <c r="L104" s="9" t="s">
        <v>897</v>
      </c>
      <c r="M104" s="9" t="s">
        <v>101</v>
      </c>
      <c r="N104" s="9" t="s">
        <v>100</v>
      </c>
      <c r="O104" s="9" t="s">
        <v>158</v>
      </c>
      <c r="P104" s="9" t="s">
        <v>1154</v>
      </c>
      <c r="Q104" s="9" t="s">
        <v>112</v>
      </c>
      <c r="R104" s="15">
        <v>15</v>
      </c>
      <c r="S104" s="22">
        <v>65.853999999999999</v>
      </c>
      <c r="T104" s="22">
        <v>3.0489999999999999</v>
      </c>
      <c r="U104" s="22" t="s">
        <v>111</v>
      </c>
      <c r="V104" s="22">
        <v>49.634123997508006</v>
      </c>
      <c r="W104" s="15">
        <v>15</v>
      </c>
      <c r="X104" s="22">
        <v>62.805</v>
      </c>
      <c r="Y104" s="22">
        <v>2.4390000000000001</v>
      </c>
      <c r="Z104" s="22" t="s">
        <v>111</v>
      </c>
      <c r="AA104" s="22">
        <v>39.704043433887186</v>
      </c>
      <c r="AB104" s="17">
        <v>-4.7399999999999998E-2</v>
      </c>
      <c r="AC104" s="18">
        <v>4.7399999999999998E-2</v>
      </c>
      <c r="AD104" s="23"/>
      <c r="AE104" s="24"/>
      <c r="AF104" s="9"/>
      <c r="AG104" s="9"/>
    </row>
    <row r="105" spans="1:33" ht="15" customHeight="1" x14ac:dyDescent="0.15">
      <c r="A105" s="9" t="s">
        <v>1152</v>
      </c>
      <c r="B105" s="9" t="s">
        <v>1151</v>
      </c>
      <c r="C105" s="9">
        <v>2011</v>
      </c>
      <c r="D105" s="9">
        <v>2012</v>
      </c>
      <c r="E105" s="9" t="s">
        <v>1150</v>
      </c>
      <c r="F105" s="9" t="s">
        <v>76</v>
      </c>
      <c r="G105" s="9" t="s">
        <v>1149</v>
      </c>
      <c r="H105" s="12">
        <v>3.8780000000000001</v>
      </c>
      <c r="I105" s="12">
        <v>3.0950000000000002</v>
      </c>
      <c r="J105" s="13"/>
      <c r="K105" s="14"/>
      <c r="L105" s="9" t="s">
        <v>897</v>
      </c>
      <c r="M105" s="9" t="s">
        <v>101</v>
      </c>
      <c r="N105" s="9" t="s">
        <v>100</v>
      </c>
      <c r="O105" s="9" t="s">
        <v>158</v>
      </c>
      <c r="P105" s="9" t="s">
        <v>1160</v>
      </c>
      <c r="Q105" s="9" t="s">
        <v>112</v>
      </c>
      <c r="R105" s="15">
        <v>15</v>
      </c>
      <c r="S105" s="22">
        <v>48.170999999999999</v>
      </c>
      <c r="T105" s="22">
        <v>2.4390000000000001</v>
      </c>
      <c r="U105" s="22" t="s">
        <v>111</v>
      </c>
      <c r="V105" s="22">
        <v>39.704043433887186</v>
      </c>
      <c r="W105" s="15">
        <v>15</v>
      </c>
      <c r="X105" s="22">
        <v>59.146000000000001</v>
      </c>
      <c r="Y105" s="22">
        <v>1.829</v>
      </c>
      <c r="Z105" s="22" t="s">
        <v>111</v>
      </c>
      <c r="AA105" s="22">
        <v>29.773962870266363</v>
      </c>
      <c r="AB105" s="17">
        <v>0.20530000000000001</v>
      </c>
      <c r="AC105" s="18">
        <v>0.20530000000000001</v>
      </c>
      <c r="AD105" s="23"/>
      <c r="AE105" s="24"/>
      <c r="AF105" s="9"/>
      <c r="AG105" s="9"/>
    </row>
    <row r="106" spans="1:33" ht="15" customHeight="1" x14ac:dyDescent="0.15">
      <c r="A106" s="9" t="s">
        <v>1152</v>
      </c>
      <c r="B106" s="9" t="s">
        <v>1151</v>
      </c>
      <c r="C106" s="9">
        <v>2011</v>
      </c>
      <c r="D106" s="9">
        <v>2012</v>
      </c>
      <c r="E106" s="9" t="s">
        <v>1150</v>
      </c>
      <c r="F106" s="9" t="s">
        <v>76</v>
      </c>
      <c r="G106" s="9" t="s">
        <v>1149</v>
      </c>
      <c r="H106" s="12">
        <v>3.8780000000000001</v>
      </c>
      <c r="I106" s="12">
        <v>3.0950000000000002</v>
      </c>
      <c r="J106" s="13"/>
      <c r="K106" s="14"/>
      <c r="L106" s="9" t="s">
        <v>897</v>
      </c>
      <c r="M106" s="9" t="s">
        <v>101</v>
      </c>
      <c r="N106" s="9" t="s">
        <v>100</v>
      </c>
      <c r="O106" s="9" t="s">
        <v>158</v>
      </c>
      <c r="P106" s="9" t="s">
        <v>1159</v>
      </c>
      <c r="Q106" s="9" t="s">
        <v>112</v>
      </c>
      <c r="R106" s="15">
        <v>15</v>
      </c>
      <c r="S106" s="22">
        <v>48.170999999999999</v>
      </c>
      <c r="T106" s="22">
        <v>2.4390000000000001</v>
      </c>
      <c r="U106" s="22" t="s">
        <v>111</v>
      </c>
      <c r="V106" s="22">
        <v>39.704043433887186</v>
      </c>
      <c r="W106" s="15">
        <v>15</v>
      </c>
      <c r="X106" s="22">
        <v>73.78</v>
      </c>
      <c r="Y106" s="22">
        <v>1.829</v>
      </c>
      <c r="Z106" s="22" t="s">
        <v>111</v>
      </c>
      <c r="AA106" s="22">
        <v>29.773962870266363</v>
      </c>
      <c r="AB106" s="17">
        <v>0.42630000000000001</v>
      </c>
      <c r="AC106" s="18">
        <v>0.42630000000000001</v>
      </c>
      <c r="AD106" s="23"/>
      <c r="AE106" s="24"/>
      <c r="AF106" s="9"/>
      <c r="AG106" s="9"/>
    </row>
    <row r="107" spans="1:33" ht="15" customHeight="1" x14ac:dyDescent="0.15">
      <c r="A107" s="9" t="s">
        <v>1152</v>
      </c>
      <c r="B107" s="9" t="s">
        <v>1151</v>
      </c>
      <c r="C107" s="9">
        <v>2011</v>
      </c>
      <c r="D107" s="9">
        <v>2012</v>
      </c>
      <c r="E107" s="9" t="s">
        <v>1150</v>
      </c>
      <c r="F107" s="9" t="s">
        <v>76</v>
      </c>
      <c r="G107" s="9" t="s">
        <v>1149</v>
      </c>
      <c r="H107" s="12">
        <v>3.8780000000000001</v>
      </c>
      <c r="I107" s="12">
        <v>3.0950000000000002</v>
      </c>
      <c r="J107" s="13"/>
      <c r="K107" s="14"/>
      <c r="L107" s="9" t="s">
        <v>554</v>
      </c>
      <c r="M107" s="9" t="s">
        <v>101</v>
      </c>
      <c r="N107" s="9" t="s">
        <v>100</v>
      </c>
      <c r="O107" s="9" t="s">
        <v>158</v>
      </c>
      <c r="P107" s="9" t="s">
        <v>1157</v>
      </c>
      <c r="Q107" s="9" t="s">
        <v>112</v>
      </c>
      <c r="R107" s="15">
        <v>15</v>
      </c>
      <c r="S107" s="22">
        <v>64.375</v>
      </c>
      <c r="T107" s="22">
        <v>3.125</v>
      </c>
      <c r="U107" s="22" t="s">
        <v>111</v>
      </c>
      <c r="V107" s="22">
        <v>50.871314362811582</v>
      </c>
      <c r="W107" s="15">
        <v>15</v>
      </c>
      <c r="X107" s="22">
        <v>61.25</v>
      </c>
      <c r="Y107" s="22">
        <v>2.5</v>
      </c>
      <c r="Z107" s="22" t="s">
        <v>111</v>
      </c>
      <c r="AA107" s="22">
        <v>40.697051490249265</v>
      </c>
      <c r="AB107" s="17">
        <v>-4.9799999999999997E-2</v>
      </c>
      <c r="AC107" s="18">
        <v>4.9799999999999997E-2</v>
      </c>
      <c r="AD107" s="23"/>
      <c r="AE107" s="24"/>
      <c r="AF107" s="9"/>
      <c r="AG107" s="9"/>
    </row>
    <row r="108" spans="1:33" ht="15" customHeight="1" x14ac:dyDescent="0.15">
      <c r="A108" s="9" t="s">
        <v>1152</v>
      </c>
      <c r="B108" s="9" t="s">
        <v>1151</v>
      </c>
      <c r="C108" s="9">
        <v>2011</v>
      </c>
      <c r="D108" s="9">
        <v>2012</v>
      </c>
      <c r="E108" s="9" t="s">
        <v>1150</v>
      </c>
      <c r="F108" s="9" t="s">
        <v>76</v>
      </c>
      <c r="G108" s="9" t="s">
        <v>1149</v>
      </c>
      <c r="H108" s="12">
        <v>3.8780000000000001</v>
      </c>
      <c r="I108" s="12">
        <v>3.0950000000000002</v>
      </c>
      <c r="J108" s="13"/>
      <c r="K108" s="14"/>
      <c r="L108" s="9" t="s">
        <v>554</v>
      </c>
      <c r="M108" s="9" t="s">
        <v>101</v>
      </c>
      <c r="N108" s="9" t="s">
        <v>100</v>
      </c>
      <c r="O108" s="9" t="s">
        <v>158</v>
      </c>
      <c r="P108" s="9" t="s">
        <v>1158</v>
      </c>
      <c r="Q108" s="9" t="s">
        <v>112</v>
      </c>
      <c r="R108" s="15">
        <v>15</v>
      </c>
      <c r="S108" s="22">
        <v>64.375</v>
      </c>
      <c r="T108" s="22">
        <v>3.125</v>
      </c>
      <c r="U108" s="22" t="s">
        <v>111</v>
      </c>
      <c r="V108" s="22">
        <v>50.871314362811582</v>
      </c>
      <c r="W108" s="15">
        <v>15</v>
      </c>
      <c r="X108" s="22">
        <v>56.25</v>
      </c>
      <c r="Y108" s="22">
        <v>1.875</v>
      </c>
      <c r="Z108" s="22" t="s">
        <v>111</v>
      </c>
      <c r="AA108" s="22">
        <v>30.522788617686949</v>
      </c>
      <c r="AB108" s="17">
        <v>-0.13489999999999999</v>
      </c>
      <c r="AC108" s="18">
        <v>0.13489999999999999</v>
      </c>
      <c r="AD108" s="23"/>
      <c r="AE108" s="24"/>
      <c r="AF108" s="9"/>
      <c r="AG108" s="9"/>
    </row>
    <row r="109" spans="1:33" ht="15" customHeight="1" x14ac:dyDescent="0.15">
      <c r="A109" s="9" t="s">
        <v>1152</v>
      </c>
      <c r="B109" s="9" t="s">
        <v>1151</v>
      </c>
      <c r="C109" s="9">
        <v>2011</v>
      </c>
      <c r="D109" s="9">
        <v>2012</v>
      </c>
      <c r="E109" s="9" t="s">
        <v>1150</v>
      </c>
      <c r="F109" s="9" t="s">
        <v>76</v>
      </c>
      <c r="G109" s="9" t="s">
        <v>1149</v>
      </c>
      <c r="H109" s="12">
        <v>3.8780000000000001</v>
      </c>
      <c r="I109" s="12">
        <v>3.0950000000000002</v>
      </c>
      <c r="J109" s="13"/>
      <c r="K109" s="14"/>
      <c r="L109" s="9" t="s">
        <v>554</v>
      </c>
      <c r="M109" s="9" t="s">
        <v>101</v>
      </c>
      <c r="N109" s="9" t="s">
        <v>100</v>
      </c>
      <c r="O109" s="9" t="s">
        <v>158</v>
      </c>
      <c r="P109" s="9" t="s">
        <v>1155</v>
      </c>
      <c r="Q109" s="9" t="s">
        <v>112</v>
      </c>
      <c r="R109" s="15">
        <v>15</v>
      </c>
      <c r="S109" s="22">
        <v>62.5</v>
      </c>
      <c r="T109" s="22">
        <v>3.125</v>
      </c>
      <c r="U109" s="22" t="s">
        <v>111</v>
      </c>
      <c r="V109" s="22">
        <v>50.871314362811582</v>
      </c>
      <c r="W109" s="15">
        <v>15</v>
      </c>
      <c r="X109" s="22">
        <v>58.125</v>
      </c>
      <c r="Y109" s="22">
        <v>2.5</v>
      </c>
      <c r="Z109" s="22" t="s">
        <v>111</v>
      </c>
      <c r="AA109" s="22">
        <v>40.697051490249265</v>
      </c>
      <c r="AB109" s="17">
        <v>-7.2599999999999998E-2</v>
      </c>
      <c r="AC109" s="18">
        <v>7.2599999999999998E-2</v>
      </c>
      <c r="AD109" s="23"/>
      <c r="AE109" s="24"/>
      <c r="AF109" s="9"/>
      <c r="AG109" s="9"/>
    </row>
    <row r="110" spans="1:33" ht="15" customHeight="1" x14ac:dyDescent="0.15">
      <c r="A110" s="9" t="s">
        <v>1152</v>
      </c>
      <c r="B110" s="9" t="s">
        <v>1151</v>
      </c>
      <c r="C110" s="9">
        <v>2011</v>
      </c>
      <c r="D110" s="9">
        <v>2012</v>
      </c>
      <c r="E110" s="9" t="s">
        <v>1150</v>
      </c>
      <c r="F110" s="9" t="s">
        <v>76</v>
      </c>
      <c r="G110" s="9" t="s">
        <v>1149</v>
      </c>
      <c r="H110" s="12">
        <v>3.8780000000000001</v>
      </c>
      <c r="I110" s="12">
        <v>3.0950000000000002</v>
      </c>
      <c r="J110" s="13"/>
      <c r="K110" s="14"/>
      <c r="L110" s="9" t="s">
        <v>554</v>
      </c>
      <c r="M110" s="9" t="s">
        <v>101</v>
      </c>
      <c r="N110" s="9" t="s">
        <v>100</v>
      </c>
      <c r="O110" s="9" t="s">
        <v>158</v>
      </c>
      <c r="P110" s="9" t="s">
        <v>1154</v>
      </c>
      <c r="Q110" s="9" t="s">
        <v>112</v>
      </c>
      <c r="R110" s="15">
        <v>15</v>
      </c>
      <c r="S110" s="22">
        <v>62.5</v>
      </c>
      <c r="T110" s="22">
        <v>3.125</v>
      </c>
      <c r="U110" s="22" t="s">
        <v>111</v>
      </c>
      <c r="V110" s="22">
        <v>50.871314362811582</v>
      </c>
      <c r="W110" s="15">
        <v>15</v>
      </c>
      <c r="X110" s="22">
        <v>49.375</v>
      </c>
      <c r="Y110" s="22">
        <v>3.75</v>
      </c>
      <c r="Z110" s="22" t="s">
        <v>111</v>
      </c>
      <c r="AA110" s="22">
        <v>61.045577235373898</v>
      </c>
      <c r="AB110" s="17">
        <v>-0.23569999999999999</v>
      </c>
      <c r="AC110" s="18">
        <v>0.23569999999999999</v>
      </c>
      <c r="AD110" s="23"/>
      <c r="AE110" s="24"/>
      <c r="AF110" s="9"/>
      <c r="AG110" s="9"/>
    </row>
    <row r="111" spans="1:33" ht="15" customHeight="1" x14ac:dyDescent="0.15">
      <c r="A111" s="9" t="s">
        <v>1152</v>
      </c>
      <c r="B111" s="9" t="s">
        <v>1151</v>
      </c>
      <c r="C111" s="9">
        <v>2011</v>
      </c>
      <c r="D111" s="9">
        <v>2012</v>
      </c>
      <c r="E111" s="9" t="s">
        <v>1150</v>
      </c>
      <c r="F111" s="9" t="s">
        <v>76</v>
      </c>
      <c r="G111" s="9" t="s">
        <v>1149</v>
      </c>
      <c r="H111" s="12">
        <v>3.8780000000000001</v>
      </c>
      <c r="I111" s="12">
        <v>3.0950000000000002</v>
      </c>
      <c r="J111" s="13"/>
      <c r="K111" s="14"/>
      <c r="L111" s="9" t="s">
        <v>554</v>
      </c>
      <c r="M111" s="9" t="s">
        <v>101</v>
      </c>
      <c r="N111" s="9" t="s">
        <v>100</v>
      </c>
      <c r="O111" s="9" t="s">
        <v>158</v>
      </c>
      <c r="P111" s="9" t="s">
        <v>1153</v>
      </c>
      <c r="Q111" s="9" t="s">
        <v>112</v>
      </c>
      <c r="R111" s="15">
        <v>15</v>
      </c>
      <c r="S111" s="22">
        <v>61.25</v>
      </c>
      <c r="T111" s="22">
        <v>3.125</v>
      </c>
      <c r="U111" s="22" t="s">
        <v>111</v>
      </c>
      <c r="V111" s="22">
        <v>50.871314362811582</v>
      </c>
      <c r="W111" s="15">
        <v>15</v>
      </c>
      <c r="X111" s="22">
        <v>46.875</v>
      </c>
      <c r="Y111" s="22">
        <v>2.5</v>
      </c>
      <c r="Z111" s="22" t="s">
        <v>111</v>
      </c>
      <c r="AA111" s="22">
        <v>40.697051490249265</v>
      </c>
      <c r="AB111" s="17">
        <v>-0.26750000000000002</v>
      </c>
      <c r="AC111" s="18">
        <v>0.26750000000000002</v>
      </c>
      <c r="AD111" s="23"/>
      <c r="AE111" s="24"/>
      <c r="AF111" s="9"/>
      <c r="AG111" s="9"/>
    </row>
    <row r="112" spans="1:33" ht="15" customHeight="1" x14ac:dyDescent="0.15">
      <c r="A112" s="9" t="s">
        <v>1152</v>
      </c>
      <c r="B112" s="9" t="s">
        <v>1151</v>
      </c>
      <c r="C112" s="9">
        <v>2011</v>
      </c>
      <c r="D112" s="9">
        <v>2012</v>
      </c>
      <c r="E112" s="9" t="s">
        <v>1150</v>
      </c>
      <c r="F112" s="9" t="s">
        <v>76</v>
      </c>
      <c r="G112" s="9" t="s">
        <v>1149</v>
      </c>
      <c r="H112" s="12">
        <v>3.8780000000000001</v>
      </c>
      <c r="I112" s="12">
        <v>3.0950000000000002</v>
      </c>
      <c r="J112" s="13"/>
      <c r="K112" s="14"/>
      <c r="L112" s="9" t="s">
        <v>554</v>
      </c>
      <c r="M112" s="9" t="s">
        <v>101</v>
      </c>
      <c r="N112" s="9" t="s">
        <v>100</v>
      </c>
      <c r="O112" s="9" t="s">
        <v>158</v>
      </c>
      <c r="P112" s="9" t="s">
        <v>1147</v>
      </c>
      <c r="Q112" s="9" t="s">
        <v>112</v>
      </c>
      <c r="R112" s="15">
        <v>15</v>
      </c>
      <c r="S112" s="22">
        <v>61.25</v>
      </c>
      <c r="T112" s="22">
        <v>3.125</v>
      </c>
      <c r="U112" s="22" t="s">
        <v>111</v>
      </c>
      <c r="V112" s="22">
        <v>50.871314362811582</v>
      </c>
      <c r="W112" s="15">
        <v>15</v>
      </c>
      <c r="X112" s="22">
        <v>56.875</v>
      </c>
      <c r="Y112" s="22">
        <v>2.5</v>
      </c>
      <c r="Z112" s="22" t="s">
        <v>111</v>
      </c>
      <c r="AA112" s="22">
        <v>40.697051490249265</v>
      </c>
      <c r="AB112" s="17">
        <v>-7.4099999999999999E-2</v>
      </c>
      <c r="AC112" s="18">
        <v>7.4099999999999999E-2</v>
      </c>
      <c r="AD112" s="23"/>
      <c r="AE112" s="24"/>
      <c r="AF112" s="9"/>
      <c r="AG112" s="9"/>
    </row>
    <row r="113" spans="1:33" ht="15" customHeight="1" x14ac:dyDescent="0.15">
      <c r="A113" s="9" t="s">
        <v>1152</v>
      </c>
      <c r="B113" s="9" t="s">
        <v>1151</v>
      </c>
      <c r="C113" s="9">
        <v>2011</v>
      </c>
      <c r="D113" s="9">
        <v>2012</v>
      </c>
      <c r="E113" s="9" t="s">
        <v>1150</v>
      </c>
      <c r="F113" s="9" t="s">
        <v>76</v>
      </c>
      <c r="G113" s="9" t="s">
        <v>1149</v>
      </c>
      <c r="H113" s="12">
        <v>3.8780000000000001</v>
      </c>
      <c r="I113" s="12">
        <v>3.0950000000000002</v>
      </c>
      <c r="J113" s="13"/>
      <c r="K113" s="14"/>
      <c r="L113" s="9" t="s">
        <v>1148</v>
      </c>
      <c r="M113" s="9" t="s">
        <v>101</v>
      </c>
      <c r="N113" s="9" t="s">
        <v>100</v>
      </c>
      <c r="O113" s="9" t="s">
        <v>158</v>
      </c>
      <c r="P113" s="9" t="s">
        <v>1157</v>
      </c>
      <c r="Q113" s="9" t="s">
        <v>112</v>
      </c>
      <c r="R113" s="15">
        <v>15</v>
      </c>
      <c r="S113" s="22">
        <v>43.113999999999997</v>
      </c>
      <c r="T113" s="22">
        <v>3.593</v>
      </c>
      <c r="U113" s="22" t="s">
        <v>111</v>
      </c>
      <c r="V113" s="22">
        <v>58.489802401786243</v>
      </c>
      <c r="W113" s="15">
        <v>15</v>
      </c>
      <c r="X113" s="22">
        <v>39.521000000000001</v>
      </c>
      <c r="Y113" s="22">
        <v>2.9940000000000002</v>
      </c>
      <c r="Z113" s="22" t="s">
        <v>111</v>
      </c>
      <c r="AA113" s="22">
        <v>48.738788864722522</v>
      </c>
      <c r="AB113" s="17">
        <v>-8.6999999999999994E-2</v>
      </c>
      <c r="AC113" s="18">
        <v>8.6999999999999994E-2</v>
      </c>
      <c r="AD113" s="23"/>
      <c r="AE113" s="24"/>
      <c r="AF113" s="9"/>
      <c r="AG113" s="9"/>
    </row>
    <row r="114" spans="1:33" ht="15" customHeight="1" x14ac:dyDescent="0.15">
      <c r="A114" s="9" t="s">
        <v>1152</v>
      </c>
      <c r="B114" s="9" t="s">
        <v>1151</v>
      </c>
      <c r="C114" s="9">
        <v>2011</v>
      </c>
      <c r="D114" s="9">
        <v>2012</v>
      </c>
      <c r="E114" s="9" t="s">
        <v>1150</v>
      </c>
      <c r="F114" s="9" t="s">
        <v>76</v>
      </c>
      <c r="G114" s="9" t="s">
        <v>1149</v>
      </c>
      <c r="H114" s="12">
        <v>3.8780000000000001</v>
      </c>
      <c r="I114" s="12">
        <v>3.0950000000000002</v>
      </c>
      <c r="J114" s="13"/>
      <c r="K114" s="14"/>
      <c r="L114" s="9" t="s">
        <v>1148</v>
      </c>
      <c r="M114" s="9" t="s">
        <v>101</v>
      </c>
      <c r="N114" s="9" t="s">
        <v>100</v>
      </c>
      <c r="O114" s="9" t="s">
        <v>158</v>
      </c>
      <c r="P114" s="9" t="s">
        <v>1156</v>
      </c>
      <c r="Q114" s="9" t="s">
        <v>112</v>
      </c>
      <c r="R114" s="15">
        <v>15</v>
      </c>
      <c r="S114" s="22">
        <v>43.113999999999997</v>
      </c>
      <c r="T114" s="22">
        <v>3.593</v>
      </c>
      <c r="U114" s="22" t="s">
        <v>111</v>
      </c>
      <c r="V114" s="22">
        <v>58.489802401786243</v>
      </c>
      <c r="W114" s="15">
        <v>15</v>
      </c>
      <c r="X114" s="22">
        <v>36.527000000000001</v>
      </c>
      <c r="Y114" s="22">
        <v>2.395</v>
      </c>
      <c r="Z114" s="22" t="s">
        <v>111</v>
      </c>
      <c r="AA114" s="22">
        <v>38.987775327658795</v>
      </c>
      <c r="AB114" s="17">
        <v>-0.1658</v>
      </c>
      <c r="AC114" s="18">
        <v>0.1658</v>
      </c>
      <c r="AD114" s="23"/>
      <c r="AE114" s="24"/>
      <c r="AF114" s="9"/>
      <c r="AG114" s="9"/>
    </row>
    <row r="115" spans="1:33" ht="15" customHeight="1" x14ac:dyDescent="0.15">
      <c r="A115" s="9" t="s">
        <v>1152</v>
      </c>
      <c r="B115" s="9" t="s">
        <v>1151</v>
      </c>
      <c r="C115" s="9">
        <v>2011</v>
      </c>
      <c r="D115" s="9">
        <v>2012</v>
      </c>
      <c r="E115" s="9" t="s">
        <v>1150</v>
      </c>
      <c r="F115" s="9" t="s">
        <v>76</v>
      </c>
      <c r="G115" s="9" t="s">
        <v>1149</v>
      </c>
      <c r="H115" s="12">
        <v>3.8780000000000001</v>
      </c>
      <c r="I115" s="12">
        <v>3.0950000000000002</v>
      </c>
      <c r="J115" s="13"/>
      <c r="K115" s="14"/>
      <c r="L115" s="9" t="s">
        <v>1148</v>
      </c>
      <c r="M115" s="9" t="s">
        <v>101</v>
      </c>
      <c r="N115" s="9" t="s">
        <v>100</v>
      </c>
      <c r="O115" s="9" t="s">
        <v>158</v>
      </c>
      <c r="P115" s="9" t="s">
        <v>1155</v>
      </c>
      <c r="Q115" s="9" t="s">
        <v>112</v>
      </c>
      <c r="R115" s="15">
        <v>15</v>
      </c>
      <c r="S115" s="22">
        <v>37.125999999999998</v>
      </c>
      <c r="T115" s="22">
        <v>2.9940000000000002</v>
      </c>
      <c r="U115" s="22" t="s">
        <v>111</v>
      </c>
      <c r="V115" s="22">
        <v>48.738788864722522</v>
      </c>
      <c r="W115" s="15">
        <v>15</v>
      </c>
      <c r="X115" s="22">
        <v>41.317</v>
      </c>
      <c r="Y115" s="22">
        <v>2.9940000000000002</v>
      </c>
      <c r="Z115" s="22" t="s">
        <v>111</v>
      </c>
      <c r="AA115" s="22">
        <v>48.738788864722522</v>
      </c>
      <c r="AB115" s="17">
        <v>0.107</v>
      </c>
      <c r="AC115" s="18">
        <v>0.107</v>
      </c>
      <c r="AD115" s="23"/>
      <c r="AE115" s="24"/>
      <c r="AF115" s="9"/>
      <c r="AG115" s="9"/>
    </row>
    <row r="116" spans="1:33" ht="15" customHeight="1" x14ac:dyDescent="0.15">
      <c r="A116" s="9" t="s">
        <v>1152</v>
      </c>
      <c r="B116" s="9" t="s">
        <v>1151</v>
      </c>
      <c r="C116" s="9">
        <v>2011</v>
      </c>
      <c r="D116" s="9">
        <v>2012</v>
      </c>
      <c r="E116" s="9" t="s">
        <v>1150</v>
      </c>
      <c r="F116" s="9" t="s">
        <v>76</v>
      </c>
      <c r="G116" s="9" t="s">
        <v>1149</v>
      </c>
      <c r="H116" s="12">
        <v>3.8780000000000001</v>
      </c>
      <c r="I116" s="12">
        <v>3.0950000000000002</v>
      </c>
      <c r="J116" s="13"/>
      <c r="K116" s="14"/>
      <c r="L116" s="9" t="s">
        <v>1148</v>
      </c>
      <c r="M116" s="9" t="s">
        <v>101</v>
      </c>
      <c r="N116" s="9" t="s">
        <v>100</v>
      </c>
      <c r="O116" s="9" t="s">
        <v>158</v>
      </c>
      <c r="P116" s="9" t="s">
        <v>1154</v>
      </c>
      <c r="Q116" s="9" t="s">
        <v>112</v>
      </c>
      <c r="R116" s="15">
        <v>15</v>
      </c>
      <c r="S116" s="22">
        <v>37.125999999999998</v>
      </c>
      <c r="T116" s="22">
        <v>2.9940000000000002</v>
      </c>
      <c r="U116" s="22" t="s">
        <v>111</v>
      </c>
      <c r="V116" s="22">
        <v>48.738788864722522</v>
      </c>
      <c r="W116" s="15">
        <v>15</v>
      </c>
      <c r="X116" s="22">
        <v>67.066000000000003</v>
      </c>
      <c r="Y116" s="22">
        <v>1.796</v>
      </c>
      <c r="Z116" s="22" t="s">
        <v>111</v>
      </c>
      <c r="AA116" s="22">
        <v>29.236761790595072</v>
      </c>
      <c r="AB116" s="17">
        <v>0.59140000000000004</v>
      </c>
      <c r="AC116" s="18">
        <v>0.59140000000000004</v>
      </c>
      <c r="AD116" s="23"/>
      <c r="AE116" s="24"/>
      <c r="AF116" s="9"/>
      <c r="AG116" s="9"/>
    </row>
    <row r="117" spans="1:33" ht="15" customHeight="1" x14ac:dyDescent="0.15">
      <c r="A117" s="9" t="s">
        <v>1152</v>
      </c>
      <c r="B117" s="9" t="s">
        <v>1151</v>
      </c>
      <c r="C117" s="9">
        <v>2011</v>
      </c>
      <c r="D117" s="9">
        <v>2012</v>
      </c>
      <c r="E117" s="9" t="s">
        <v>1150</v>
      </c>
      <c r="F117" s="9" t="s">
        <v>76</v>
      </c>
      <c r="G117" s="9" t="s">
        <v>1149</v>
      </c>
      <c r="H117" s="12">
        <v>3.8780000000000001</v>
      </c>
      <c r="I117" s="12">
        <v>3.0950000000000002</v>
      </c>
      <c r="J117" s="13"/>
      <c r="K117" s="14"/>
      <c r="L117" s="9" t="s">
        <v>1148</v>
      </c>
      <c r="M117" s="9" t="s">
        <v>101</v>
      </c>
      <c r="N117" s="9" t="s">
        <v>100</v>
      </c>
      <c r="O117" s="9" t="s">
        <v>158</v>
      </c>
      <c r="P117" s="9" t="s">
        <v>1153</v>
      </c>
      <c r="Q117" s="9" t="s">
        <v>112</v>
      </c>
      <c r="R117" s="15">
        <v>15</v>
      </c>
      <c r="S117" s="22">
        <v>44.311</v>
      </c>
      <c r="T117" s="22">
        <v>2.395</v>
      </c>
      <c r="U117" s="22" t="s">
        <v>111</v>
      </c>
      <c r="V117" s="22">
        <v>38.987775327658795</v>
      </c>
      <c r="W117" s="15">
        <v>15</v>
      </c>
      <c r="X117" s="22">
        <v>46.707000000000001</v>
      </c>
      <c r="Y117" s="22">
        <v>2.9940000000000002</v>
      </c>
      <c r="Z117" s="22" t="s">
        <v>111</v>
      </c>
      <c r="AA117" s="22">
        <v>48.738788864722522</v>
      </c>
      <c r="AB117" s="17">
        <v>5.2699999999999997E-2</v>
      </c>
      <c r="AC117" s="18">
        <v>5.2699999999999997E-2</v>
      </c>
      <c r="AD117" s="23"/>
      <c r="AE117" s="24"/>
      <c r="AF117" s="9"/>
      <c r="AG117" s="9"/>
    </row>
    <row r="118" spans="1:33" ht="15" customHeight="1" thickBot="1" x14ac:dyDescent="0.2">
      <c r="A118" s="25" t="s">
        <v>1152</v>
      </c>
      <c r="B118" s="25" t="s">
        <v>1151</v>
      </c>
      <c r="C118" s="25">
        <v>2011</v>
      </c>
      <c r="D118" s="25">
        <v>2012</v>
      </c>
      <c r="E118" s="25" t="s">
        <v>1150</v>
      </c>
      <c r="F118" s="25" t="s">
        <v>76</v>
      </c>
      <c r="G118" s="25" t="s">
        <v>1149</v>
      </c>
      <c r="H118" s="26">
        <v>3.8780000000000001</v>
      </c>
      <c r="I118" s="26">
        <v>3.0950000000000002</v>
      </c>
      <c r="J118" s="27"/>
      <c r="K118" s="25"/>
      <c r="L118" s="25" t="s">
        <v>1148</v>
      </c>
      <c r="M118" s="25" t="s">
        <v>101</v>
      </c>
      <c r="N118" s="25" t="s">
        <v>100</v>
      </c>
      <c r="O118" s="25" t="s">
        <v>158</v>
      </c>
      <c r="P118" s="25" t="s">
        <v>1147</v>
      </c>
      <c r="Q118" s="25" t="s">
        <v>112</v>
      </c>
      <c r="R118" s="28">
        <v>15</v>
      </c>
      <c r="S118" s="29">
        <v>44.311</v>
      </c>
      <c r="T118" s="29">
        <v>2.395</v>
      </c>
      <c r="U118" s="29" t="s">
        <v>111</v>
      </c>
      <c r="V118" s="29">
        <v>38.987775327658795</v>
      </c>
      <c r="W118" s="28">
        <v>15</v>
      </c>
      <c r="X118" s="29">
        <v>58.683</v>
      </c>
      <c r="Y118" s="29">
        <v>2.9940000000000002</v>
      </c>
      <c r="Z118" s="29" t="s">
        <v>111</v>
      </c>
      <c r="AA118" s="29">
        <v>48.738788864722522</v>
      </c>
      <c r="AB118" s="30">
        <v>0.28089999999999998</v>
      </c>
      <c r="AC118" s="30">
        <v>0.28089999999999998</v>
      </c>
      <c r="AD118" s="31"/>
      <c r="AE118" s="32"/>
      <c r="AF118" s="25"/>
      <c r="AG118" s="25"/>
    </row>
    <row r="119" spans="1:33" ht="15" customHeight="1" thickBot="1" x14ac:dyDescent="0.2">
      <c r="A119" s="25" t="s">
        <v>1146</v>
      </c>
      <c r="B119" s="25" t="s">
        <v>922</v>
      </c>
      <c r="C119" s="25">
        <v>2011</v>
      </c>
      <c r="D119" s="25">
        <v>2012</v>
      </c>
      <c r="E119" s="25" t="s">
        <v>1145</v>
      </c>
      <c r="F119" s="25" t="s">
        <v>76</v>
      </c>
      <c r="G119" s="25" t="s">
        <v>161</v>
      </c>
      <c r="H119" s="26">
        <v>3.762</v>
      </c>
      <c r="I119" s="26">
        <v>3.3450000000000002</v>
      </c>
      <c r="J119" s="27">
        <v>69</v>
      </c>
      <c r="K119" s="25" t="s">
        <v>73</v>
      </c>
      <c r="L119" s="25" t="s">
        <v>1070</v>
      </c>
      <c r="M119" s="25" t="s">
        <v>101</v>
      </c>
      <c r="N119" s="25" t="s">
        <v>80</v>
      </c>
      <c r="O119" s="25" t="s">
        <v>74</v>
      </c>
      <c r="P119" s="25" t="s">
        <v>1144</v>
      </c>
      <c r="Q119" s="25" t="s">
        <v>112</v>
      </c>
      <c r="R119" s="28">
        <v>70</v>
      </c>
      <c r="S119" s="29">
        <v>46.829000000000001</v>
      </c>
      <c r="T119" s="29">
        <v>3.6589999999999998</v>
      </c>
      <c r="U119" s="29" t="s">
        <v>111</v>
      </c>
      <c r="V119" s="29">
        <v>30.613390370881799</v>
      </c>
      <c r="W119" s="28">
        <v>68</v>
      </c>
      <c r="X119" s="29">
        <v>29.122</v>
      </c>
      <c r="Y119" s="29">
        <v>2.927</v>
      </c>
      <c r="Z119" s="29" t="s">
        <v>111</v>
      </c>
      <c r="AA119" s="29">
        <v>24.136660332365786</v>
      </c>
      <c r="AB119" s="30">
        <v>-0.47499999999999998</v>
      </c>
      <c r="AC119" s="30">
        <v>0.47499999999999998</v>
      </c>
      <c r="AD119" s="45">
        <v>0.47499999999999998</v>
      </c>
      <c r="AE119" s="46"/>
      <c r="AF119" s="25" t="s">
        <v>217</v>
      </c>
      <c r="AG119" s="47" t="s">
        <v>1310</v>
      </c>
    </row>
    <row r="120" spans="1:33" ht="15" customHeight="1" x14ac:dyDescent="0.15">
      <c r="A120" s="3" t="s">
        <v>1105</v>
      </c>
      <c r="B120" s="9" t="s">
        <v>557</v>
      </c>
      <c r="C120" s="9">
        <v>2012</v>
      </c>
      <c r="D120" s="9">
        <v>2012</v>
      </c>
      <c r="E120" s="9" t="s">
        <v>1104</v>
      </c>
      <c r="F120" s="9" t="s">
        <v>76</v>
      </c>
      <c r="G120" s="10" t="s">
        <v>920</v>
      </c>
      <c r="H120" s="11">
        <v>3.73</v>
      </c>
      <c r="I120" s="11">
        <v>2.766</v>
      </c>
      <c r="J120" s="33">
        <v>17.153846153846153</v>
      </c>
      <c r="K120" s="48" t="s">
        <v>73</v>
      </c>
      <c r="L120" s="9" t="s">
        <v>554</v>
      </c>
      <c r="M120" s="10" t="s">
        <v>101</v>
      </c>
      <c r="N120" s="9" t="s">
        <v>80</v>
      </c>
      <c r="O120" s="9" t="s">
        <v>74</v>
      </c>
      <c r="P120" s="9" t="s">
        <v>1143</v>
      </c>
      <c r="Q120" s="3" t="s">
        <v>97</v>
      </c>
      <c r="R120" s="21">
        <v>16</v>
      </c>
      <c r="S120" s="22">
        <v>-7.6219999999999999</v>
      </c>
      <c r="T120" s="22">
        <v>3.61</v>
      </c>
      <c r="U120" s="49" t="s">
        <v>111</v>
      </c>
      <c r="V120" s="22">
        <f t="shared" ref="V120:V158" si="6">T120*SQRT(R120)</f>
        <v>14.44</v>
      </c>
      <c r="W120" s="21">
        <v>16</v>
      </c>
      <c r="X120" s="22">
        <v>-0.40100000000000002</v>
      </c>
      <c r="Y120" s="22">
        <v>2.407</v>
      </c>
      <c r="Z120" s="49" t="s">
        <v>111</v>
      </c>
      <c r="AA120" s="22">
        <f t="shared" ref="AA120:AA158" si="7">Y120*SQRT(W120)</f>
        <v>9.6280000000000001</v>
      </c>
      <c r="AB120" s="17">
        <v>-2.9447999999999999</v>
      </c>
      <c r="AC120" s="18">
        <v>2.9447999999999999</v>
      </c>
      <c r="AD120" s="19">
        <f>AVERAGE(AC120:AC158)</f>
        <v>1.3011599999999997</v>
      </c>
      <c r="AE120" s="24" t="s">
        <v>1281</v>
      </c>
      <c r="AF120" s="3" t="s">
        <v>108</v>
      </c>
      <c r="AG120" s="3" t="s">
        <v>1285</v>
      </c>
    </row>
    <row r="121" spans="1:33" ht="15" customHeight="1" x14ac:dyDescent="0.15">
      <c r="A121" s="9" t="s">
        <v>1105</v>
      </c>
      <c r="B121" s="9" t="s">
        <v>557</v>
      </c>
      <c r="C121" s="9">
        <v>2012</v>
      </c>
      <c r="D121" s="9">
        <v>2012</v>
      </c>
      <c r="E121" s="9" t="s">
        <v>1104</v>
      </c>
      <c r="F121" s="9" t="s">
        <v>76</v>
      </c>
      <c r="G121" s="9" t="s">
        <v>920</v>
      </c>
      <c r="H121" s="12">
        <v>3.73</v>
      </c>
      <c r="I121" s="12">
        <v>2.766</v>
      </c>
      <c r="J121" s="13"/>
      <c r="L121" s="9" t="s">
        <v>554</v>
      </c>
      <c r="M121" s="9" t="s">
        <v>101</v>
      </c>
      <c r="N121" s="9" t="s">
        <v>100</v>
      </c>
      <c r="O121" s="9" t="s">
        <v>189</v>
      </c>
      <c r="P121" s="9" t="s">
        <v>1142</v>
      </c>
      <c r="Q121" s="3" t="s">
        <v>97</v>
      </c>
      <c r="R121" s="21">
        <v>16</v>
      </c>
      <c r="S121" s="22">
        <v>-8.625</v>
      </c>
      <c r="T121" s="22">
        <v>3.41</v>
      </c>
      <c r="U121" s="49" t="s">
        <v>111</v>
      </c>
      <c r="V121" s="22">
        <f t="shared" si="6"/>
        <v>13.64</v>
      </c>
      <c r="W121" s="21">
        <v>16</v>
      </c>
      <c r="X121" s="22">
        <v>-2.0059999999999998</v>
      </c>
      <c r="Y121" s="22">
        <v>3.61</v>
      </c>
      <c r="Z121" s="49" t="s">
        <v>111</v>
      </c>
      <c r="AA121" s="22">
        <f t="shared" si="7"/>
        <v>14.44</v>
      </c>
      <c r="AB121" s="17">
        <v>-1.4584999999999999</v>
      </c>
      <c r="AC121" s="18">
        <v>1.4584999999999999</v>
      </c>
      <c r="AD121" s="23"/>
      <c r="AE121" s="44" t="s">
        <v>1282</v>
      </c>
    </row>
    <row r="122" spans="1:33" ht="15" customHeight="1" x14ac:dyDescent="0.15">
      <c r="A122" s="9" t="s">
        <v>1105</v>
      </c>
      <c r="B122" s="9" t="s">
        <v>557</v>
      </c>
      <c r="C122" s="9">
        <v>2012</v>
      </c>
      <c r="D122" s="9">
        <v>2012</v>
      </c>
      <c r="E122" s="9" t="s">
        <v>1104</v>
      </c>
      <c r="F122" s="9" t="s">
        <v>76</v>
      </c>
      <c r="G122" s="9" t="s">
        <v>920</v>
      </c>
      <c r="H122" s="12">
        <v>3.73</v>
      </c>
      <c r="I122" s="12">
        <v>2.766</v>
      </c>
      <c r="J122" s="13"/>
      <c r="L122" s="9" t="s">
        <v>554</v>
      </c>
      <c r="M122" s="9" t="s">
        <v>101</v>
      </c>
      <c r="N122" s="9" t="s">
        <v>80</v>
      </c>
      <c r="O122" s="9" t="s">
        <v>74</v>
      </c>
      <c r="P122" s="9" t="s">
        <v>1141</v>
      </c>
      <c r="Q122" s="3" t="s">
        <v>97</v>
      </c>
      <c r="R122" s="21">
        <v>16</v>
      </c>
      <c r="S122" s="22">
        <v>3.0089999999999999</v>
      </c>
      <c r="T122" s="22">
        <v>3.41</v>
      </c>
      <c r="U122" s="49" t="s">
        <v>111</v>
      </c>
      <c r="V122" s="22">
        <f t="shared" si="6"/>
        <v>13.64</v>
      </c>
      <c r="W122" s="21">
        <v>16</v>
      </c>
      <c r="X122" s="22">
        <v>-4.6130000000000004</v>
      </c>
      <c r="Y122" s="22">
        <v>3.0089999999999999</v>
      </c>
      <c r="Z122" s="49" t="s">
        <v>111</v>
      </c>
      <c r="AA122" s="22">
        <f t="shared" si="7"/>
        <v>12.036</v>
      </c>
      <c r="AB122" s="17" t="s">
        <v>455</v>
      </c>
      <c r="AC122" s="17" t="s">
        <v>455</v>
      </c>
      <c r="AD122" s="23"/>
      <c r="AE122" s="24"/>
    </row>
    <row r="123" spans="1:33" ht="15" customHeight="1" x14ac:dyDescent="0.15">
      <c r="A123" s="9" t="s">
        <v>1105</v>
      </c>
      <c r="B123" s="9" t="s">
        <v>557</v>
      </c>
      <c r="C123" s="9">
        <v>2012</v>
      </c>
      <c r="D123" s="9">
        <v>2012</v>
      </c>
      <c r="E123" s="9" t="s">
        <v>1104</v>
      </c>
      <c r="F123" s="9" t="s">
        <v>76</v>
      </c>
      <c r="G123" s="9" t="s">
        <v>920</v>
      </c>
      <c r="H123" s="12">
        <v>3.73</v>
      </c>
      <c r="I123" s="12">
        <v>2.766</v>
      </c>
      <c r="J123" s="13"/>
      <c r="L123" s="9" t="s">
        <v>554</v>
      </c>
      <c r="M123" s="9" t="s">
        <v>101</v>
      </c>
      <c r="N123" s="9" t="s">
        <v>100</v>
      </c>
      <c r="O123" s="9" t="s">
        <v>189</v>
      </c>
      <c r="P123" s="9" t="s">
        <v>1140</v>
      </c>
      <c r="Q123" s="3" t="s">
        <v>97</v>
      </c>
      <c r="R123" s="21">
        <v>16</v>
      </c>
      <c r="S123" s="22">
        <v>-61.576000000000001</v>
      </c>
      <c r="T123" s="22">
        <v>3.61</v>
      </c>
      <c r="U123" s="49" t="s">
        <v>111</v>
      </c>
      <c r="V123" s="22">
        <f t="shared" si="6"/>
        <v>14.44</v>
      </c>
      <c r="W123" s="21">
        <v>16</v>
      </c>
      <c r="X123" s="22">
        <v>-2.206</v>
      </c>
      <c r="Y123" s="22">
        <v>5.415</v>
      </c>
      <c r="Z123" s="49" t="s">
        <v>111</v>
      </c>
      <c r="AA123" s="22">
        <f t="shared" si="7"/>
        <v>21.66</v>
      </c>
      <c r="AB123" s="17">
        <v>-3.3290999999999999</v>
      </c>
      <c r="AC123" s="18">
        <v>3.3290999999999999</v>
      </c>
      <c r="AD123" s="23"/>
      <c r="AE123" s="24"/>
    </row>
    <row r="124" spans="1:33" ht="15" customHeight="1" x14ac:dyDescent="0.15">
      <c r="A124" s="9" t="s">
        <v>1105</v>
      </c>
      <c r="B124" s="9" t="s">
        <v>557</v>
      </c>
      <c r="C124" s="9">
        <v>2012</v>
      </c>
      <c r="D124" s="9">
        <v>2012</v>
      </c>
      <c r="E124" s="9" t="s">
        <v>1104</v>
      </c>
      <c r="F124" s="9" t="s">
        <v>76</v>
      </c>
      <c r="G124" s="9" t="s">
        <v>920</v>
      </c>
      <c r="H124" s="12">
        <v>3.73</v>
      </c>
      <c r="I124" s="12">
        <v>2.766</v>
      </c>
      <c r="J124" s="13"/>
      <c r="L124" s="9" t="s">
        <v>554</v>
      </c>
      <c r="M124" s="9" t="s">
        <v>101</v>
      </c>
      <c r="N124" s="9" t="s">
        <v>80</v>
      </c>
      <c r="O124" s="9" t="s">
        <v>74</v>
      </c>
      <c r="P124" s="9" t="s">
        <v>1139</v>
      </c>
      <c r="Q124" s="3" t="s">
        <v>97</v>
      </c>
      <c r="R124" s="21">
        <v>16</v>
      </c>
      <c r="S124" s="22">
        <v>-0.52800000000000002</v>
      </c>
      <c r="T124" s="22">
        <v>2.6389999999999998</v>
      </c>
      <c r="U124" s="49" t="s">
        <v>111</v>
      </c>
      <c r="V124" s="22">
        <f t="shared" si="6"/>
        <v>10.555999999999999</v>
      </c>
      <c r="W124" s="21">
        <v>16</v>
      </c>
      <c r="X124" s="22">
        <v>-3.5190000000000001</v>
      </c>
      <c r="Y124" s="22">
        <v>2.8149999999999999</v>
      </c>
      <c r="Z124" s="49" t="s">
        <v>111</v>
      </c>
      <c r="AA124" s="22">
        <f t="shared" si="7"/>
        <v>11.26</v>
      </c>
      <c r="AB124" s="17">
        <v>1.8968</v>
      </c>
      <c r="AC124" s="18">
        <v>1.8968</v>
      </c>
      <c r="AD124" s="23"/>
      <c r="AE124" s="24"/>
    </row>
    <row r="125" spans="1:33" ht="15" customHeight="1" x14ac:dyDescent="0.15">
      <c r="A125" s="9" t="s">
        <v>1105</v>
      </c>
      <c r="B125" s="9" t="s">
        <v>557</v>
      </c>
      <c r="C125" s="9">
        <v>2012</v>
      </c>
      <c r="D125" s="9">
        <v>2012</v>
      </c>
      <c r="E125" s="9" t="s">
        <v>1104</v>
      </c>
      <c r="F125" s="9" t="s">
        <v>76</v>
      </c>
      <c r="G125" s="9" t="s">
        <v>920</v>
      </c>
      <c r="H125" s="12">
        <v>3.73</v>
      </c>
      <c r="I125" s="12">
        <v>2.766</v>
      </c>
      <c r="J125" s="13"/>
      <c r="L125" s="9" t="s">
        <v>554</v>
      </c>
      <c r="M125" s="9" t="s">
        <v>101</v>
      </c>
      <c r="N125" s="9" t="s">
        <v>100</v>
      </c>
      <c r="O125" s="9" t="s">
        <v>189</v>
      </c>
      <c r="P125" s="9" t="s">
        <v>1138</v>
      </c>
      <c r="Q125" s="3" t="s">
        <v>97</v>
      </c>
      <c r="R125" s="21">
        <v>16</v>
      </c>
      <c r="S125" s="22">
        <v>-6.3339999999999996</v>
      </c>
      <c r="T125" s="22">
        <v>2.4630000000000001</v>
      </c>
      <c r="U125" s="49" t="s">
        <v>111</v>
      </c>
      <c r="V125" s="22">
        <f t="shared" si="6"/>
        <v>9.8520000000000003</v>
      </c>
      <c r="W125" s="21">
        <v>16</v>
      </c>
      <c r="X125" s="22">
        <v>-1.5840000000000001</v>
      </c>
      <c r="Y125" s="22">
        <v>2.1110000000000002</v>
      </c>
      <c r="Z125" s="49" t="s">
        <v>111</v>
      </c>
      <c r="AA125" s="22">
        <f t="shared" si="7"/>
        <v>8.4440000000000008</v>
      </c>
      <c r="AB125" s="17">
        <v>-1.3859999999999999</v>
      </c>
      <c r="AC125" s="18">
        <v>1.3859999999999999</v>
      </c>
      <c r="AD125" s="23"/>
      <c r="AE125" s="24"/>
    </row>
    <row r="126" spans="1:33" ht="15" customHeight="1" x14ac:dyDescent="0.15">
      <c r="A126" s="9" t="s">
        <v>1105</v>
      </c>
      <c r="B126" s="9" t="s">
        <v>557</v>
      </c>
      <c r="C126" s="9">
        <v>2012</v>
      </c>
      <c r="D126" s="9">
        <v>2012</v>
      </c>
      <c r="E126" s="9" t="s">
        <v>1104</v>
      </c>
      <c r="F126" s="9" t="s">
        <v>76</v>
      </c>
      <c r="G126" s="9" t="s">
        <v>920</v>
      </c>
      <c r="H126" s="12">
        <v>3.73</v>
      </c>
      <c r="I126" s="12">
        <v>2.766</v>
      </c>
      <c r="J126" s="13"/>
      <c r="L126" s="9" t="s">
        <v>554</v>
      </c>
      <c r="M126" s="9" t="s">
        <v>101</v>
      </c>
      <c r="N126" s="9" t="s">
        <v>80</v>
      </c>
      <c r="O126" s="9" t="s">
        <v>74</v>
      </c>
      <c r="P126" s="9" t="s">
        <v>1137</v>
      </c>
      <c r="Q126" s="3" t="s">
        <v>97</v>
      </c>
      <c r="R126" s="21">
        <v>16</v>
      </c>
      <c r="S126" s="22">
        <v>-4.9269999999999996</v>
      </c>
      <c r="T126" s="22">
        <v>2.8149999999999999</v>
      </c>
      <c r="U126" s="49" t="s">
        <v>111</v>
      </c>
      <c r="V126" s="22">
        <f t="shared" si="6"/>
        <v>11.26</v>
      </c>
      <c r="W126" s="21">
        <v>16</v>
      </c>
      <c r="X126" s="22">
        <v>-2.8149999999999999</v>
      </c>
      <c r="Y126" s="22">
        <v>2.1110000000000002</v>
      </c>
      <c r="Z126" s="49" t="s">
        <v>111</v>
      </c>
      <c r="AA126" s="22">
        <f t="shared" si="7"/>
        <v>8.4440000000000008</v>
      </c>
      <c r="AB126" s="17">
        <v>-0.55979999999999996</v>
      </c>
      <c r="AC126" s="18">
        <v>0.55979999999999996</v>
      </c>
      <c r="AD126" s="23"/>
      <c r="AE126" s="24"/>
    </row>
    <row r="127" spans="1:33" ht="15" customHeight="1" x14ac:dyDescent="0.15">
      <c r="A127" s="9" t="s">
        <v>1105</v>
      </c>
      <c r="B127" s="9" t="s">
        <v>557</v>
      </c>
      <c r="C127" s="9">
        <v>2012</v>
      </c>
      <c r="D127" s="9">
        <v>2012</v>
      </c>
      <c r="E127" s="9" t="s">
        <v>1104</v>
      </c>
      <c r="F127" s="9" t="s">
        <v>76</v>
      </c>
      <c r="G127" s="9" t="s">
        <v>920</v>
      </c>
      <c r="H127" s="12">
        <v>3.73</v>
      </c>
      <c r="I127" s="12">
        <v>2.766</v>
      </c>
      <c r="J127" s="13"/>
      <c r="L127" s="9" t="s">
        <v>554</v>
      </c>
      <c r="M127" s="9" t="s">
        <v>101</v>
      </c>
      <c r="N127" s="9" t="s">
        <v>100</v>
      </c>
      <c r="O127" s="9" t="s">
        <v>189</v>
      </c>
      <c r="P127" s="9" t="s">
        <v>1136</v>
      </c>
      <c r="Q127" s="3" t="s">
        <v>97</v>
      </c>
      <c r="R127" s="21">
        <v>16</v>
      </c>
      <c r="S127" s="22">
        <v>-45.043999999999997</v>
      </c>
      <c r="T127" s="22">
        <v>4.7510000000000003</v>
      </c>
      <c r="U127" s="49" t="s">
        <v>111</v>
      </c>
      <c r="V127" s="22">
        <f t="shared" si="6"/>
        <v>19.004000000000001</v>
      </c>
      <c r="W127" s="21">
        <v>16</v>
      </c>
      <c r="X127" s="22">
        <v>-1.232</v>
      </c>
      <c r="Y127" s="22">
        <v>4.9269999999999996</v>
      </c>
      <c r="Z127" s="49" t="s">
        <v>111</v>
      </c>
      <c r="AA127" s="22">
        <f t="shared" si="7"/>
        <v>19.707999999999998</v>
      </c>
      <c r="AB127" s="17">
        <v>-3.5990000000000002</v>
      </c>
      <c r="AC127" s="18">
        <v>3.5990000000000002</v>
      </c>
      <c r="AD127" s="23"/>
      <c r="AE127" s="24"/>
    </row>
    <row r="128" spans="1:33" ht="15" customHeight="1" x14ac:dyDescent="0.15">
      <c r="A128" s="9" t="s">
        <v>1105</v>
      </c>
      <c r="B128" s="9" t="s">
        <v>557</v>
      </c>
      <c r="C128" s="9">
        <v>2012</v>
      </c>
      <c r="D128" s="9">
        <v>2012</v>
      </c>
      <c r="E128" s="9" t="s">
        <v>1104</v>
      </c>
      <c r="F128" s="9" t="s">
        <v>76</v>
      </c>
      <c r="G128" s="9" t="s">
        <v>920</v>
      </c>
      <c r="H128" s="12">
        <v>3.73</v>
      </c>
      <c r="I128" s="12">
        <v>2.766</v>
      </c>
      <c r="J128" s="13"/>
      <c r="L128" s="9" t="s">
        <v>554</v>
      </c>
      <c r="M128" s="9" t="s">
        <v>101</v>
      </c>
      <c r="N128" s="9" t="s">
        <v>80</v>
      </c>
      <c r="O128" s="9" t="s">
        <v>74</v>
      </c>
      <c r="P128" s="9" t="s">
        <v>1135</v>
      </c>
      <c r="Q128" s="3" t="s">
        <v>97</v>
      </c>
      <c r="R128" s="21">
        <v>16</v>
      </c>
      <c r="S128" s="50">
        <v>0.17899999999999999</v>
      </c>
      <c r="T128" s="22">
        <v>0.28899999999999998</v>
      </c>
      <c r="U128" s="49" t="s">
        <v>111</v>
      </c>
      <c r="V128" s="22">
        <f t="shared" si="6"/>
        <v>1.1559999999999999</v>
      </c>
      <c r="W128" s="21">
        <v>16</v>
      </c>
      <c r="X128" s="22">
        <v>-0.13800000000000001</v>
      </c>
      <c r="Y128" s="22">
        <v>0.17899999999999999</v>
      </c>
      <c r="Z128" s="49" t="s">
        <v>111</v>
      </c>
      <c r="AA128" s="22">
        <f t="shared" si="7"/>
        <v>0.71599999999999997</v>
      </c>
      <c r="AB128" s="17" t="s">
        <v>455</v>
      </c>
      <c r="AC128" s="17" t="s">
        <v>455</v>
      </c>
      <c r="AD128" s="23"/>
      <c r="AE128" s="24"/>
    </row>
    <row r="129" spans="1:31" ht="15" customHeight="1" x14ac:dyDescent="0.15">
      <c r="A129" s="9" t="s">
        <v>1105</v>
      </c>
      <c r="B129" s="9" t="s">
        <v>557</v>
      </c>
      <c r="C129" s="9">
        <v>2012</v>
      </c>
      <c r="D129" s="9">
        <v>2012</v>
      </c>
      <c r="E129" s="9" t="s">
        <v>1104</v>
      </c>
      <c r="F129" s="9" t="s">
        <v>76</v>
      </c>
      <c r="G129" s="9" t="s">
        <v>920</v>
      </c>
      <c r="H129" s="12">
        <v>3.73</v>
      </c>
      <c r="I129" s="12">
        <v>2.766</v>
      </c>
      <c r="J129" s="13"/>
      <c r="L129" s="9" t="s">
        <v>554</v>
      </c>
      <c r="M129" s="9" t="s">
        <v>101</v>
      </c>
      <c r="N129" s="9" t="s">
        <v>100</v>
      </c>
      <c r="O129" s="9" t="s">
        <v>189</v>
      </c>
      <c r="P129" s="9" t="s">
        <v>1134</v>
      </c>
      <c r="Q129" s="3" t="s">
        <v>97</v>
      </c>
      <c r="R129" s="21">
        <v>16</v>
      </c>
      <c r="S129" s="22">
        <v>-0.441</v>
      </c>
      <c r="T129" s="22">
        <v>0.42699999999999999</v>
      </c>
      <c r="U129" s="49" t="s">
        <v>111</v>
      </c>
      <c r="V129" s="22">
        <f t="shared" si="6"/>
        <v>1.708</v>
      </c>
      <c r="W129" s="21">
        <v>16</v>
      </c>
      <c r="X129" s="22">
        <v>0.26200000000000001</v>
      </c>
      <c r="Y129" s="22">
        <v>0.11</v>
      </c>
      <c r="Z129" s="49" t="s">
        <v>111</v>
      </c>
      <c r="AA129" s="22">
        <f t="shared" si="7"/>
        <v>0.44</v>
      </c>
      <c r="AB129" s="17" t="s">
        <v>455</v>
      </c>
      <c r="AC129" s="17" t="s">
        <v>455</v>
      </c>
      <c r="AD129" s="23"/>
      <c r="AE129" s="24"/>
    </row>
    <row r="130" spans="1:31" ht="15" customHeight="1" x14ac:dyDescent="0.15">
      <c r="A130" s="9" t="s">
        <v>1105</v>
      </c>
      <c r="B130" s="9" t="s">
        <v>557</v>
      </c>
      <c r="C130" s="9">
        <v>2012</v>
      </c>
      <c r="D130" s="9">
        <v>2012</v>
      </c>
      <c r="E130" s="9" t="s">
        <v>1104</v>
      </c>
      <c r="F130" s="9" t="s">
        <v>76</v>
      </c>
      <c r="G130" s="9" t="s">
        <v>920</v>
      </c>
      <c r="H130" s="12">
        <v>3.73</v>
      </c>
      <c r="I130" s="12">
        <v>2.766</v>
      </c>
      <c r="J130" s="13"/>
      <c r="L130" s="9" t="s">
        <v>554</v>
      </c>
      <c r="M130" s="9" t="s">
        <v>101</v>
      </c>
      <c r="N130" s="9" t="s">
        <v>80</v>
      </c>
      <c r="O130" s="9" t="s">
        <v>74</v>
      </c>
      <c r="P130" s="9" t="s">
        <v>1133</v>
      </c>
      <c r="Q130" s="3" t="s">
        <v>97</v>
      </c>
      <c r="R130" s="21">
        <v>16</v>
      </c>
      <c r="S130" s="22">
        <v>-6.9000000000000006E-2</v>
      </c>
      <c r="T130" s="22">
        <v>0.20699999999999999</v>
      </c>
      <c r="U130" s="49" t="s">
        <v>111</v>
      </c>
      <c r="V130" s="22">
        <f t="shared" si="6"/>
        <v>0.82799999999999996</v>
      </c>
      <c r="W130" s="21">
        <v>16</v>
      </c>
      <c r="X130" s="22">
        <v>0.17899999999999999</v>
      </c>
      <c r="Y130" s="22">
        <v>9.6000000000000002E-2</v>
      </c>
      <c r="Z130" s="49" t="s">
        <v>111</v>
      </c>
      <c r="AA130" s="22">
        <f t="shared" si="7"/>
        <v>0.38400000000000001</v>
      </c>
      <c r="AB130" s="17" t="s">
        <v>455</v>
      </c>
      <c r="AC130" s="17" t="s">
        <v>455</v>
      </c>
      <c r="AD130" s="23"/>
      <c r="AE130" s="24"/>
    </row>
    <row r="131" spans="1:31" ht="15" customHeight="1" x14ac:dyDescent="0.15">
      <c r="A131" s="9" t="s">
        <v>1105</v>
      </c>
      <c r="B131" s="9" t="s">
        <v>557</v>
      </c>
      <c r="C131" s="9">
        <v>2012</v>
      </c>
      <c r="D131" s="9">
        <v>2012</v>
      </c>
      <c r="E131" s="9" t="s">
        <v>1104</v>
      </c>
      <c r="F131" s="9" t="s">
        <v>76</v>
      </c>
      <c r="G131" s="9" t="s">
        <v>920</v>
      </c>
      <c r="H131" s="12">
        <v>3.73</v>
      </c>
      <c r="I131" s="12">
        <v>2.766</v>
      </c>
      <c r="J131" s="13"/>
      <c r="L131" s="9" t="s">
        <v>554</v>
      </c>
      <c r="M131" s="9" t="s">
        <v>101</v>
      </c>
      <c r="N131" s="9" t="s">
        <v>100</v>
      </c>
      <c r="O131" s="9" t="s">
        <v>189</v>
      </c>
      <c r="P131" s="9" t="s">
        <v>1132</v>
      </c>
      <c r="Q131" s="3" t="s">
        <v>97</v>
      </c>
      <c r="R131" s="21">
        <v>16</v>
      </c>
      <c r="S131" s="22">
        <v>-2.6869999999999998</v>
      </c>
      <c r="T131" s="22">
        <v>0.30299999999999999</v>
      </c>
      <c r="U131" s="49" t="s">
        <v>111</v>
      </c>
      <c r="V131" s="22">
        <f t="shared" si="6"/>
        <v>1.212</v>
      </c>
      <c r="W131" s="21">
        <v>16</v>
      </c>
      <c r="X131" s="22">
        <v>0.193</v>
      </c>
      <c r="Y131" s="22">
        <v>0.20699999999999999</v>
      </c>
      <c r="Z131" s="49" t="s">
        <v>111</v>
      </c>
      <c r="AA131" s="22">
        <f t="shared" si="7"/>
        <v>0.82799999999999996</v>
      </c>
      <c r="AB131" s="17" t="s">
        <v>455</v>
      </c>
      <c r="AC131" s="17" t="s">
        <v>455</v>
      </c>
      <c r="AD131" s="23"/>
      <c r="AE131" s="24"/>
    </row>
    <row r="132" spans="1:31" ht="15" customHeight="1" x14ac:dyDescent="0.15">
      <c r="A132" s="9" t="s">
        <v>1105</v>
      </c>
      <c r="B132" s="9" t="s">
        <v>557</v>
      </c>
      <c r="C132" s="9">
        <v>2012</v>
      </c>
      <c r="D132" s="9">
        <v>2012</v>
      </c>
      <c r="E132" s="9" t="s">
        <v>1104</v>
      </c>
      <c r="F132" s="9" t="s">
        <v>76</v>
      </c>
      <c r="G132" s="9" t="s">
        <v>920</v>
      </c>
      <c r="H132" s="12">
        <v>3.73</v>
      </c>
      <c r="I132" s="12">
        <v>2.766</v>
      </c>
      <c r="J132" s="13"/>
      <c r="L132" s="9" t="s">
        <v>554</v>
      </c>
      <c r="M132" s="9" t="s">
        <v>101</v>
      </c>
      <c r="N132" s="9" t="s">
        <v>80</v>
      </c>
      <c r="O132" s="9" t="s">
        <v>74</v>
      </c>
      <c r="P132" s="9" t="s">
        <v>1131</v>
      </c>
      <c r="Q132" s="3" t="s">
        <v>97</v>
      </c>
      <c r="R132" s="21">
        <v>17</v>
      </c>
      <c r="S132" s="22">
        <v>-2.2810000000000001</v>
      </c>
      <c r="T132" s="22">
        <v>2.456</v>
      </c>
      <c r="U132" s="49" t="s">
        <v>111</v>
      </c>
      <c r="V132" s="22">
        <f t="shared" si="6"/>
        <v>10.126347416516975</v>
      </c>
      <c r="W132" s="21">
        <v>17</v>
      </c>
      <c r="X132" s="22">
        <v>-4.2110000000000003</v>
      </c>
      <c r="Y132" s="22">
        <v>3.6840000000000002</v>
      </c>
      <c r="Z132" s="49" t="s">
        <v>111</v>
      </c>
      <c r="AA132" s="22">
        <f t="shared" si="7"/>
        <v>15.189521124775462</v>
      </c>
      <c r="AB132" s="17">
        <v>0.61309999999999998</v>
      </c>
      <c r="AC132" s="18">
        <v>0.61309999999999998</v>
      </c>
      <c r="AD132" s="23"/>
      <c r="AE132" s="24"/>
    </row>
    <row r="133" spans="1:31" ht="15" customHeight="1" x14ac:dyDescent="0.15">
      <c r="A133" s="9" t="s">
        <v>1105</v>
      </c>
      <c r="B133" s="9" t="s">
        <v>557</v>
      </c>
      <c r="C133" s="9">
        <v>2012</v>
      </c>
      <c r="D133" s="9">
        <v>2012</v>
      </c>
      <c r="E133" s="9" t="s">
        <v>1104</v>
      </c>
      <c r="F133" s="9" t="s">
        <v>76</v>
      </c>
      <c r="G133" s="9" t="s">
        <v>920</v>
      </c>
      <c r="H133" s="12">
        <v>3.73</v>
      </c>
      <c r="I133" s="12">
        <v>2.766</v>
      </c>
      <c r="J133" s="13"/>
      <c r="L133" s="9" t="s">
        <v>554</v>
      </c>
      <c r="M133" s="9" t="s">
        <v>101</v>
      </c>
      <c r="N133" s="9" t="s">
        <v>100</v>
      </c>
      <c r="O133" s="9" t="s">
        <v>189</v>
      </c>
      <c r="P133" s="9" t="s">
        <v>1130</v>
      </c>
      <c r="Q133" s="3" t="s">
        <v>97</v>
      </c>
      <c r="R133" s="21">
        <v>17</v>
      </c>
      <c r="S133" s="22">
        <v>-0.877</v>
      </c>
      <c r="T133" s="22">
        <v>2.105</v>
      </c>
      <c r="U133" s="49" t="s">
        <v>111</v>
      </c>
      <c r="V133" s="22">
        <f t="shared" si="6"/>
        <v>8.6791373419251752</v>
      </c>
      <c r="W133" s="21">
        <v>17</v>
      </c>
      <c r="X133" s="22">
        <v>-10.351000000000001</v>
      </c>
      <c r="Y133" s="22">
        <v>4.3860000000000001</v>
      </c>
      <c r="Z133" s="49" t="s">
        <v>111</v>
      </c>
      <c r="AA133" s="22">
        <f t="shared" si="7"/>
        <v>18.083941273959059</v>
      </c>
      <c r="AB133" s="17">
        <v>2.4683000000000002</v>
      </c>
      <c r="AC133" s="18">
        <v>2.4683000000000002</v>
      </c>
      <c r="AD133" s="23"/>
      <c r="AE133" s="24"/>
    </row>
    <row r="134" spans="1:31" ht="15" customHeight="1" x14ac:dyDescent="0.15">
      <c r="A134" s="9" t="s">
        <v>1105</v>
      </c>
      <c r="B134" s="9" t="s">
        <v>557</v>
      </c>
      <c r="C134" s="9">
        <v>2012</v>
      </c>
      <c r="D134" s="9">
        <v>2012</v>
      </c>
      <c r="E134" s="9" t="s">
        <v>1104</v>
      </c>
      <c r="F134" s="9" t="s">
        <v>76</v>
      </c>
      <c r="G134" s="9" t="s">
        <v>920</v>
      </c>
      <c r="H134" s="12">
        <v>3.73</v>
      </c>
      <c r="I134" s="12">
        <v>2.766</v>
      </c>
      <c r="J134" s="13"/>
      <c r="L134" s="9" t="s">
        <v>554</v>
      </c>
      <c r="M134" s="9" t="s">
        <v>101</v>
      </c>
      <c r="N134" s="9" t="s">
        <v>80</v>
      </c>
      <c r="O134" s="9" t="s">
        <v>74</v>
      </c>
      <c r="P134" s="9" t="s">
        <v>1129</v>
      </c>
      <c r="Q134" s="3" t="s">
        <v>97</v>
      </c>
      <c r="R134" s="21">
        <v>17</v>
      </c>
      <c r="S134" s="22">
        <v>-0.877</v>
      </c>
      <c r="T134" s="22">
        <v>1.4039999999999999</v>
      </c>
      <c r="U134" s="49" t="s">
        <v>111</v>
      </c>
      <c r="V134" s="22">
        <f t="shared" si="6"/>
        <v>5.7888402983671954</v>
      </c>
      <c r="W134" s="21">
        <v>17</v>
      </c>
      <c r="X134" s="22">
        <v>-1.4039999999999999</v>
      </c>
      <c r="Y134" s="22">
        <v>2.105</v>
      </c>
      <c r="Z134" s="49" t="s">
        <v>111</v>
      </c>
      <c r="AA134" s="22">
        <f t="shared" si="7"/>
        <v>8.6791373419251752</v>
      </c>
      <c r="AB134" s="17">
        <v>0.47060000000000002</v>
      </c>
      <c r="AC134" s="18">
        <v>0.47060000000000002</v>
      </c>
      <c r="AD134" s="23"/>
      <c r="AE134" s="24"/>
    </row>
    <row r="135" spans="1:31" ht="15" customHeight="1" x14ac:dyDescent="0.15">
      <c r="A135" s="9" t="s">
        <v>1105</v>
      </c>
      <c r="B135" s="9" t="s">
        <v>557</v>
      </c>
      <c r="C135" s="9">
        <v>2012</v>
      </c>
      <c r="D135" s="9">
        <v>2012</v>
      </c>
      <c r="E135" s="9" t="s">
        <v>1104</v>
      </c>
      <c r="F135" s="9" t="s">
        <v>76</v>
      </c>
      <c r="G135" s="9" t="s">
        <v>920</v>
      </c>
      <c r="H135" s="12">
        <v>3.73</v>
      </c>
      <c r="I135" s="12">
        <v>2.766</v>
      </c>
      <c r="J135" s="13"/>
      <c r="L135" s="9" t="s">
        <v>554</v>
      </c>
      <c r="M135" s="9" t="s">
        <v>101</v>
      </c>
      <c r="N135" s="9" t="s">
        <v>100</v>
      </c>
      <c r="O135" s="9" t="s">
        <v>189</v>
      </c>
      <c r="P135" s="9" t="s">
        <v>1128</v>
      </c>
      <c r="Q135" s="3" t="s">
        <v>97</v>
      </c>
      <c r="R135" s="21">
        <v>17</v>
      </c>
      <c r="S135" s="22">
        <v>-45.965000000000003</v>
      </c>
      <c r="T135" s="22">
        <v>5.2629999999999999</v>
      </c>
      <c r="U135" s="49" t="s">
        <v>111</v>
      </c>
      <c r="V135" s="22">
        <f t="shared" si="6"/>
        <v>21.699904907625747</v>
      </c>
      <c r="W135" s="21">
        <v>17</v>
      </c>
      <c r="X135" s="22">
        <v>-4.9119999999999999</v>
      </c>
      <c r="Y135" s="22">
        <v>2.9820000000000002</v>
      </c>
      <c r="Z135" s="49" t="s">
        <v>111</v>
      </c>
      <c r="AA135" s="22">
        <f t="shared" si="7"/>
        <v>12.295100975591865</v>
      </c>
      <c r="AB135" s="17">
        <v>-2.2362000000000002</v>
      </c>
      <c r="AC135" s="18">
        <v>2.2362000000000002</v>
      </c>
      <c r="AD135" s="23"/>
      <c r="AE135" s="24"/>
    </row>
    <row r="136" spans="1:31" ht="15" customHeight="1" x14ac:dyDescent="0.15">
      <c r="A136" s="9" t="s">
        <v>1105</v>
      </c>
      <c r="B136" s="9" t="s">
        <v>557</v>
      </c>
      <c r="C136" s="9">
        <v>2012</v>
      </c>
      <c r="D136" s="9">
        <v>2012</v>
      </c>
      <c r="E136" s="9" t="s">
        <v>1104</v>
      </c>
      <c r="F136" s="9" t="s">
        <v>76</v>
      </c>
      <c r="G136" s="9" t="s">
        <v>920</v>
      </c>
      <c r="H136" s="12">
        <v>3.73</v>
      </c>
      <c r="I136" s="12">
        <v>2.766</v>
      </c>
      <c r="J136" s="13"/>
      <c r="L136" s="9" t="s">
        <v>554</v>
      </c>
      <c r="M136" s="9" t="s">
        <v>101</v>
      </c>
      <c r="N136" s="9" t="s">
        <v>80</v>
      </c>
      <c r="O136" s="9" t="s">
        <v>74</v>
      </c>
      <c r="P136" s="9" t="s">
        <v>1127</v>
      </c>
      <c r="Q136" s="3" t="s">
        <v>97</v>
      </c>
      <c r="R136" s="21">
        <v>17</v>
      </c>
      <c r="S136" s="22">
        <v>-6</v>
      </c>
      <c r="T136" s="22">
        <v>3.375</v>
      </c>
      <c r="U136" s="49" t="s">
        <v>111</v>
      </c>
      <c r="V136" s="22">
        <f t="shared" si="6"/>
        <v>13.915481486459605</v>
      </c>
      <c r="W136" s="21">
        <v>17</v>
      </c>
      <c r="X136" s="22">
        <v>-7</v>
      </c>
      <c r="Y136" s="22">
        <v>4</v>
      </c>
      <c r="Z136" s="49" t="s">
        <v>111</v>
      </c>
      <c r="AA136" s="22">
        <f t="shared" si="7"/>
        <v>16.492422502470642</v>
      </c>
      <c r="AB136" s="17">
        <v>0.1542</v>
      </c>
      <c r="AC136" s="18">
        <v>0.1542</v>
      </c>
      <c r="AD136" s="23"/>
      <c r="AE136" s="24"/>
    </row>
    <row r="137" spans="1:31" ht="15" customHeight="1" x14ac:dyDescent="0.15">
      <c r="A137" s="9" t="s">
        <v>1105</v>
      </c>
      <c r="B137" s="9" t="s">
        <v>557</v>
      </c>
      <c r="C137" s="9">
        <v>2012</v>
      </c>
      <c r="D137" s="9">
        <v>2012</v>
      </c>
      <c r="E137" s="9" t="s">
        <v>1104</v>
      </c>
      <c r="F137" s="9" t="s">
        <v>76</v>
      </c>
      <c r="G137" s="9" t="s">
        <v>920</v>
      </c>
      <c r="H137" s="12">
        <v>3.73</v>
      </c>
      <c r="I137" s="12">
        <v>2.766</v>
      </c>
      <c r="J137" s="13"/>
      <c r="L137" s="9" t="s">
        <v>554</v>
      </c>
      <c r="M137" s="9" t="s">
        <v>101</v>
      </c>
      <c r="N137" s="9" t="s">
        <v>100</v>
      </c>
      <c r="O137" s="9" t="s">
        <v>189</v>
      </c>
      <c r="P137" s="9" t="s">
        <v>1126</v>
      </c>
      <c r="Q137" s="3" t="s">
        <v>97</v>
      </c>
      <c r="R137" s="21">
        <v>17</v>
      </c>
      <c r="S137" s="22">
        <v>-4.875</v>
      </c>
      <c r="T137" s="22">
        <v>2.375</v>
      </c>
      <c r="U137" s="49" t="s">
        <v>111</v>
      </c>
      <c r="V137" s="22">
        <f t="shared" si="6"/>
        <v>9.7923758608419433</v>
      </c>
      <c r="W137" s="21">
        <v>17</v>
      </c>
      <c r="X137" s="22">
        <v>-9</v>
      </c>
      <c r="Y137" s="22">
        <v>3.875</v>
      </c>
      <c r="Z137" s="49" t="s">
        <v>111</v>
      </c>
      <c r="AA137" s="22">
        <f t="shared" si="7"/>
        <v>15.977034299268436</v>
      </c>
      <c r="AB137" s="17">
        <v>0.61309999999999998</v>
      </c>
      <c r="AC137" s="18">
        <v>0.61309999999999998</v>
      </c>
      <c r="AD137" s="23"/>
      <c r="AE137" s="24"/>
    </row>
    <row r="138" spans="1:31" ht="15" customHeight="1" x14ac:dyDescent="0.15">
      <c r="A138" s="9" t="s">
        <v>1105</v>
      </c>
      <c r="B138" s="9" t="s">
        <v>557</v>
      </c>
      <c r="C138" s="9">
        <v>2012</v>
      </c>
      <c r="D138" s="9">
        <v>2012</v>
      </c>
      <c r="E138" s="9" t="s">
        <v>1104</v>
      </c>
      <c r="F138" s="9" t="s">
        <v>426</v>
      </c>
      <c r="G138" s="9" t="s">
        <v>920</v>
      </c>
      <c r="H138" s="12">
        <v>3.73</v>
      </c>
      <c r="I138" s="12">
        <v>2.766</v>
      </c>
      <c r="J138" s="13"/>
      <c r="L138" s="9" t="s">
        <v>554</v>
      </c>
      <c r="M138" s="9" t="s">
        <v>101</v>
      </c>
      <c r="N138" s="9" t="s">
        <v>80</v>
      </c>
      <c r="O138" s="9" t="s">
        <v>74</v>
      </c>
      <c r="P138" s="9" t="s">
        <v>1125</v>
      </c>
      <c r="Q138" s="3" t="s">
        <v>97</v>
      </c>
      <c r="R138" s="21">
        <v>17</v>
      </c>
      <c r="S138" s="22">
        <v>-2.25</v>
      </c>
      <c r="T138" s="22">
        <v>1.125</v>
      </c>
      <c r="U138" s="49" t="s">
        <v>111</v>
      </c>
      <c r="V138" s="22">
        <f t="shared" si="6"/>
        <v>4.6384938288198683</v>
      </c>
      <c r="W138" s="21">
        <v>17</v>
      </c>
      <c r="X138" s="22">
        <v>1.75</v>
      </c>
      <c r="Y138" s="22">
        <v>3.125</v>
      </c>
      <c r="Z138" s="49" t="s">
        <v>111</v>
      </c>
      <c r="AA138" s="22">
        <f t="shared" si="7"/>
        <v>12.884705080055189</v>
      </c>
      <c r="AB138" s="17" t="s">
        <v>455</v>
      </c>
      <c r="AC138" s="17" t="s">
        <v>455</v>
      </c>
      <c r="AD138" s="23"/>
      <c r="AE138" s="24"/>
    </row>
    <row r="139" spans="1:31" ht="15" customHeight="1" x14ac:dyDescent="0.15">
      <c r="A139" s="9" t="s">
        <v>1105</v>
      </c>
      <c r="B139" s="9" t="s">
        <v>557</v>
      </c>
      <c r="C139" s="9">
        <v>2012</v>
      </c>
      <c r="D139" s="9">
        <v>2012</v>
      </c>
      <c r="E139" s="9" t="s">
        <v>1104</v>
      </c>
      <c r="F139" s="9" t="s">
        <v>76</v>
      </c>
      <c r="G139" s="9" t="s">
        <v>920</v>
      </c>
      <c r="H139" s="12">
        <v>3.73</v>
      </c>
      <c r="I139" s="12">
        <v>2.766</v>
      </c>
      <c r="J139" s="13"/>
      <c r="L139" s="9" t="s">
        <v>554</v>
      </c>
      <c r="M139" s="9" t="s">
        <v>101</v>
      </c>
      <c r="N139" s="9" t="s">
        <v>100</v>
      </c>
      <c r="O139" s="9" t="s">
        <v>189</v>
      </c>
      <c r="P139" s="9" t="s">
        <v>1124</v>
      </c>
      <c r="Q139" s="3" t="s">
        <v>97</v>
      </c>
      <c r="R139" s="21">
        <v>17</v>
      </c>
      <c r="S139" s="22">
        <v>-29.75</v>
      </c>
      <c r="T139" s="22">
        <v>4.25</v>
      </c>
      <c r="U139" s="49" t="s">
        <v>111</v>
      </c>
      <c r="V139" s="22">
        <f t="shared" si="6"/>
        <v>17.523198908875056</v>
      </c>
      <c r="W139" s="21">
        <v>17</v>
      </c>
      <c r="X139" s="22">
        <v>-1.5</v>
      </c>
      <c r="Y139" s="22">
        <v>3.125</v>
      </c>
      <c r="Z139" s="49" t="s">
        <v>111</v>
      </c>
      <c r="AA139" s="22">
        <f t="shared" si="7"/>
        <v>12.884705080055189</v>
      </c>
      <c r="AB139" s="17">
        <v>-2.9874000000000001</v>
      </c>
      <c r="AC139" s="18">
        <v>2.9874000000000001</v>
      </c>
      <c r="AD139" s="23"/>
      <c r="AE139" s="24"/>
    </row>
    <row r="140" spans="1:31" ht="15" customHeight="1" x14ac:dyDescent="0.15">
      <c r="A140" s="9" t="s">
        <v>1105</v>
      </c>
      <c r="B140" s="9" t="s">
        <v>557</v>
      </c>
      <c r="C140" s="9">
        <v>2012</v>
      </c>
      <c r="D140" s="9">
        <v>2012</v>
      </c>
      <c r="E140" s="9" t="s">
        <v>1104</v>
      </c>
      <c r="F140" s="9" t="s">
        <v>76</v>
      </c>
      <c r="G140" s="9" t="s">
        <v>920</v>
      </c>
      <c r="H140" s="12">
        <v>3.73</v>
      </c>
      <c r="I140" s="12">
        <v>2.766</v>
      </c>
      <c r="J140" s="13"/>
      <c r="L140" s="9" t="s">
        <v>554</v>
      </c>
      <c r="M140" s="9" t="s">
        <v>101</v>
      </c>
      <c r="N140" s="9" t="s">
        <v>80</v>
      </c>
      <c r="O140" s="9" t="s">
        <v>74</v>
      </c>
      <c r="P140" s="9" t="s">
        <v>1123</v>
      </c>
      <c r="Q140" s="3" t="s">
        <v>97</v>
      </c>
      <c r="R140" s="21">
        <v>17</v>
      </c>
      <c r="S140" s="22">
        <v>-0.126</v>
      </c>
      <c r="T140" s="22">
        <v>0.17199999999999999</v>
      </c>
      <c r="U140" s="49" t="s">
        <v>111</v>
      </c>
      <c r="V140" s="22">
        <f t="shared" si="6"/>
        <v>0.70917416760623753</v>
      </c>
      <c r="W140" s="21">
        <v>17</v>
      </c>
      <c r="X140" s="22">
        <v>-0.252</v>
      </c>
      <c r="Y140" s="22">
        <v>0.27500000000000002</v>
      </c>
      <c r="Z140" s="49" t="s">
        <v>111</v>
      </c>
      <c r="AA140" s="22">
        <f t="shared" si="7"/>
        <v>1.1338540470448568</v>
      </c>
      <c r="AB140" s="17">
        <v>0.69310000000000005</v>
      </c>
      <c r="AC140" s="18">
        <v>0.69310000000000005</v>
      </c>
      <c r="AD140" s="23"/>
      <c r="AE140" s="24"/>
    </row>
    <row r="141" spans="1:31" ht="15" customHeight="1" x14ac:dyDescent="0.15">
      <c r="A141" s="9" t="s">
        <v>1105</v>
      </c>
      <c r="B141" s="9" t="s">
        <v>557</v>
      </c>
      <c r="C141" s="9">
        <v>2012</v>
      </c>
      <c r="D141" s="9">
        <v>2012</v>
      </c>
      <c r="E141" s="9" t="s">
        <v>1104</v>
      </c>
      <c r="F141" s="9" t="s">
        <v>76</v>
      </c>
      <c r="G141" s="9" t="s">
        <v>920</v>
      </c>
      <c r="H141" s="12">
        <v>3.73</v>
      </c>
      <c r="I141" s="12">
        <v>2.766</v>
      </c>
      <c r="J141" s="13"/>
      <c r="L141" s="9" t="s">
        <v>554</v>
      </c>
      <c r="M141" s="9" t="s">
        <v>101</v>
      </c>
      <c r="N141" s="9" t="s">
        <v>100</v>
      </c>
      <c r="O141" s="9" t="s">
        <v>189</v>
      </c>
      <c r="P141" s="9" t="s">
        <v>1122</v>
      </c>
      <c r="Q141" s="3" t="s">
        <v>97</v>
      </c>
      <c r="R141" s="21">
        <v>17</v>
      </c>
      <c r="S141" s="22">
        <v>-5.7000000000000002E-2</v>
      </c>
      <c r="T141" s="22">
        <v>0.10299999999999999</v>
      </c>
      <c r="U141" s="49" t="s">
        <v>111</v>
      </c>
      <c r="V141" s="22">
        <f t="shared" si="6"/>
        <v>0.42467987943861901</v>
      </c>
      <c r="W141" s="21">
        <v>17</v>
      </c>
      <c r="X141" s="22">
        <v>-0.436</v>
      </c>
      <c r="Y141" s="22">
        <v>0.24099999999999999</v>
      </c>
      <c r="Z141" s="49" t="s">
        <v>111</v>
      </c>
      <c r="AA141" s="22">
        <f t="shared" si="7"/>
        <v>0.99366845577385621</v>
      </c>
      <c r="AB141" s="17">
        <v>2.0346000000000002</v>
      </c>
      <c r="AC141" s="18">
        <v>2.0346000000000002</v>
      </c>
      <c r="AD141" s="23"/>
      <c r="AE141" s="24"/>
    </row>
    <row r="142" spans="1:31" ht="15" customHeight="1" x14ac:dyDescent="0.15">
      <c r="A142" s="9" t="s">
        <v>1105</v>
      </c>
      <c r="B142" s="9" t="s">
        <v>557</v>
      </c>
      <c r="C142" s="9">
        <v>2012</v>
      </c>
      <c r="D142" s="9">
        <v>2012</v>
      </c>
      <c r="E142" s="9" t="s">
        <v>1104</v>
      </c>
      <c r="F142" s="9" t="s">
        <v>76</v>
      </c>
      <c r="G142" s="9" t="s">
        <v>920</v>
      </c>
      <c r="H142" s="12">
        <v>3.73</v>
      </c>
      <c r="I142" s="12">
        <v>2.766</v>
      </c>
      <c r="J142" s="13"/>
      <c r="L142" s="9" t="s">
        <v>554</v>
      </c>
      <c r="M142" s="9" t="s">
        <v>101</v>
      </c>
      <c r="N142" s="9" t="s">
        <v>80</v>
      </c>
      <c r="O142" s="9" t="s">
        <v>74</v>
      </c>
      <c r="P142" s="9" t="s">
        <v>1121</v>
      </c>
      <c r="Q142" s="3" t="s">
        <v>97</v>
      </c>
      <c r="R142" s="21">
        <v>17</v>
      </c>
      <c r="S142" s="22">
        <v>0.19500000000000001</v>
      </c>
      <c r="T142" s="22">
        <v>0.13800000000000001</v>
      </c>
      <c r="U142" s="49" t="s">
        <v>111</v>
      </c>
      <c r="V142" s="22">
        <f t="shared" si="6"/>
        <v>0.56898857633523725</v>
      </c>
      <c r="W142" s="21">
        <v>17</v>
      </c>
      <c r="X142" s="22">
        <v>-5.7000000000000002E-2</v>
      </c>
      <c r="Y142" s="22">
        <v>0.161</v>
      </c>
      <c r="Z142" s="49" t="s">
        <v>111</v>
      </c>
      <c r="AA142" s="22">
        <f t="shared" si="7"/>
        <v>0.66382000572444333</v>
      </c>
      <c r="AB142" s="17" t="s">
        <v>455</v>
      </c>
      <c r="AC142" s="17" t="s">
        <v>455</v>
      </c>
      <c r="AD142" s="23"/>
      <c r="AE142" s="24"/>
    </row>
    <row r="143" spans="1:31" ht="15" customHeight="1" x14ac:dyDescent="0.15">
      <c r="A143" s="9" t="s">
        <v>1105</v>
      </c>
      <c r="B143" s="9" t="s">
        <v>557</v>
      </c>
      <c r="C143" s="9">
        <v>2012</v>
      </c>
      <c r="D143" s="9">
        <v>2012</v>
      </c>
      <c r="E143" s="9" t="s">
        <v>1104</v>
      </c>
      <c r="F143" s="9" t="s">
        <v>76</v>
      </c>
      <c r="G143" s="9" t="s">
        <v>920</v>
      </c>
      <c r="H143" s="12">
        <v>3.73</v>
      </c>
      <c r="I143" s="12">
        <v>2.766</v>
      </c>
      <c r="J143" s="13"/>
      <c r="L143" s="9" t="s">
        <v>554</v>
      </c>
      <c r="M143" s="9" t="s">
        <v>101</v>
      </c>
      <c r="N143" s="9" t="s">
        <v>100</v>
      </c>
      <c r="O143" s="9" t="s">
        <v>189</v>
      </c>
      <c r="P143" s="9" t="s">
        <v>1120</v>
      </c>
      <c r="Q143" s="3" t="s">
        <v>97</v>
      </c>
      <c r="R143" s="21">
        <v>17</v>
      </c>
      <c r="S143" s="22">
        <v>-1.9950000000000001</v>
      </c>
      <c r="T143" s="22">
        <v>0.252</v>
      </c>
      <c r="U143" s="49" t="s">
        <v>111</v>
      </c>
      <c r="V143" s="22">
        <f t="shared" si="6"/>
        <v>1.0390226176556505</v>
      </c>
      <c r="W143" s="21">
        <v>17</v>
      </c>
      <c r="X143" s="22">
        <v>0.19500000000000001</v>
      </c>
      <c r="Y143" s="22">
        <v>0.218</v>
      </c>
      <c r="Z143" s="49" t="s">
        <v>111</v>
      </c>
      <c r="AA143" s="22">
        <f t="shared" si="7"/>
        <v>0.89883702638465002</v>
      </c>
      <c r="AB143" s="17" t="s">
        <v>455</v>
      </c>
      <c r="AC143" s="17" t="s">
        <v>455</v>
      </c>
      <c r="AD143" s="23"/>
      <c r="AE143" s="24"/>
    </row>
    <row r="144" spans="1:31" ht="15" customHeight="1" x14ac:dyDescent="0.15">
      <c r="A144" s="9" t="s">
        <v>1105</v>
      </c>
      <c r="B144" s="9" t="s">
        <v>557</v>
      </c>
      <c r="C144" s="9">
        <v>2012</v>
      </c>
      <c r="D144" s="9">
        <v>2012</v>
      </c>
      <c r="E144" s="9" t="s">
        <v>1104</v>
      </c>
      <c r="F144" s="9" t="s">
        <v>76</v>
      </c>
      <c r="G144" s="9" t="s">
        <v>920</v>
      </c>
      <c r="H144" s="12">
        <v>3.73</v>
      </c>
      <c r="I144" s="12">
        <v>2.766</v>
      </c>
      <c r="J144" s="13"/>
      <c r="L144" s="9" t="s">
        <v>554</v>
      </c>
      <c r="M144" s="9" t="s">
        <v>101</v>
      </c>
      <c r="N144" s="9" t="s">
        <v>80</v>
      </c>
      <c r="O144" s="9" t="s">
        <v>74</v>
      </c>
      <c r="P144" s="3" t="s">
        <v>1119</v>
      </c>
      <c r="Q144" s="3" t="s">
        <v>97</v>
      </c>
      <c r="R144" s="21">
        <v>23</v>
      </c>
      <c r="S144" s="22">
        <v>-2.609</v>
      </c>
      <c r="T144" s="22">
        <v>1.84</v>
      </c>
      <c r="U144" s="49" t="s">
        <v>111</v>
      </c>
      <c r="V144" s="22">
        <f t="shared" si="6"/>
        <v>8.8243300028954028</v>
      </c>
      <c r="W144" s="21">
        <v>23</v>
      </c>
      <c r="X144" s="22">
        <v>-2.899</v>
      </c>
      <c r="Y144" s="22">
        <v>2.0289999999999999</v>
      </c>
      <c r="Z144" s="49" t="s">
        <v>111</v>
      </c>
      <c r="AA144" s="22">
        <f t="shared" si="7"/>
        <v>9.7307421608015066</v>
      </c>
      <c r="AB144" s="17">
        <v>0.10539999999999999</v>
      </c>
      <c r="AC144" s="18">
        <v>0.10539999999999999</v>
      </c>
      <c r="AD144" s="23"/>
      <c r="AE144" s="24"/>
    </row>
    <row r="145" spans="1:33" ht="15" customHeight="1" x14ac:dyDescent="0.15">
      <c r="A145" s="9" t="s">
        <v>1105</v>
      </c>
      <c r="B145" s="9" t="s">
        <v>557</v>
      </c>
      <c r="C145" s="9">
        <v>2012</v>
      </c>
      <c r="D145" s="9">
        <v>2012</v>
      </c>
      <c r="E145" s="9" t="s">
        <v>1104</v>
      </c>
      <c r="F145" s="9" t="s">
        <v>76</v>
      </c>
      <c r="G145" s="9" t="s">
        <v>920</v>
      </c>
      <c r="H145" s="12">
        <v>3.73</v>
      </c>
      <c r="I145" s="12">
        <v>2.766</v>
      </c>
      <c r="J145" s="13"/>
      <c r="L145" s="9" t="s">
        <v>554</v>
      </c>
      <c r="M145" s="9" t="s">
        <v>101</v>
      </c>
      <c r="N145" s="9" t="s">
        <v>100</v>
      </c>
      <c r="O145" s="9" t="s">
        <v>189</v>
      </c>
      <c r="P145" s="3" t="s">
        <v>1118</v>
      </c>
      <c r="Q145" s="3" t="s">
        <v>97</v>
      </c>
      <c r="R145" s="21">
        <v>23</v>
      </c>
      <c r="S145" s="22">
        <v>-31.449000000000002</v>
      </c>
      <c r="T145" s="22">
        <v>3.6230000000000002</v>
      </c>
      <c r="U145" s="49" t="s">
        <v>111</v>
      </c>
      <c r="V145" s="22">
        <f t="shared" si="6"/>
        <v>17.375297608961983</v>
      </c>
      <c r="W145" s="21">
        <v>23</v>
      </c>
      <c r="X145" s="22">
        <v>-8.9860000000000007</v>
      </c>
      <c r="Y145" s="22">
        <v>4.2030000000000003</v>
      </c>
      <c r="Z145" s="49" t="s">
        <v>111</v>
      </c>
      <c r="AA145" s="22">
        <f t="shared" si="7"/>
        <v>20.15687989248336</v>
      </c>
      <c r="AB145" s="17">
        <v>-1.2526999999999999</v>
      </c>
      <c r="AC145" s="18">
        <v>1.2526999999999999</v>
      </c>
      <c r="AD145" s="23"/>
      <c r="AE145" s="24"/>
    </row>
    <row r="146" spans="1:33" ht="15" customHeight="1" x14ac:dyDescent="0.15">
      <c r="A146" s="9" t="s">
        <v>1105</v>
      </c>
      <c r="B146" s="9" t="s">
        <v>557</v>
      </c>
      <c r="C146" s="9">
        <v>2012</v>
      </c>
      <c r="D146" s="9">
        <v>2012</v>
      </c>
      <c r="E146" s="9" t="s">
        <v>1104</v>
      </c>
      <c r="F146" s="9" t="s">
        <v>76</v>
      </c>
      <c r="G146" s="9" t="s">
        <v>920</v>
      </c>
      <c r="H146" s="12">
        <v>3.73</v>
      </c>
      <c r="I146" s="12">
        <v>2.766</v>
      </c>
      <c r="J146" s="13"/>
      <c r="L146" s="9" t="s">
        <v>554</v>
      </c>
      <c r="M146" s="9" t="s">
        <v>101</v>
      </c>
      <c r="N146" s="9" t="s">
        <v>80</v>
      </c>
      <c r="O146" s="9" t="s">
        <v>74</v>
      </c>
      <c r="P146" s="3" t="s">
        <v>1117</v>
      </c>
      <c r="Q146" s="3" t="s">
        <v>97</v>
      </c>
      <c r="R146" s="21">
        <v>23</v>
      </c>
      <c r="S146" s="22">
        <v>1.5229999999999999</v>
      </c>
      <c r="T146" s="22">
        <v>1.3959999999999999</v>
      </c>
      <c r="U146" s="49" t="s">
        <v>111</v>
      </c>
      <c r="V146" s="22">
        <f t="shared" si="6"/>
        <v>6.6949808065445557</v>
      </c>
      <c r="W146" s="21">
        <v>23</v>
      </c>
      <c r="X146" s="22">
        <v>2.411</v>
      </c>
      <c r="Y146" s="22">
        <v>2.2839999999999998</v>
      </c>
      <c r="Z146" s="49" t="s">
        <v>111</v>
      </c>
      <c r="AA146" s="22">
        <f t="shared" si="7"/>
        <v>10.953679199246249</v>
      </c>
      <c r="AB146" s="17">
        <v>0.45939999999999998</v>
      </c>
      <c r="AC146" s="18">
        <v>0.45939999999999998</v>
      </c>
      <c r="AD146" s="23"/>
      <c r="AE146" s="24"/>
    </row>
    <row r="147" spans="1:33" ht="15" customHeight="1" x14ac:dyDescent="0.15">
      <c r="A147" s="9" t="s">
        <v>1105</v>
      </c>
      <c r="B147" s="9" t="s">
        <v>557</v>
      </c>
      <c r="C147" s="9">
        <v>2012</v>
      </c>
      <c r="D147" s="9">
        <v>2012</v>
      </c>
      <c r="E147" s="9" t="s">
        <v>1104</v>
      </c>
      <c r="F147" s="9" t="s">
        <v>76</v>
      </c>
      <c r="G147" s="9" t="s">
        <v>920</v>
      </c>
      <c r="H147" s="12">
        <v>3.73</v>
      </c>
      <c r="I147" s="12">
        <v>2.766</v>
      </c>
      <c r="J147" s="13"/>
      <c r="L147" s="9" t="s">
        <v>554</v>
      </c>
      <c r="M147" s="9" t="s">
        <v>101</v>
      </c>
      <c r="N147" s="9" t="s">
        <v>100</v>
      </c>
      <c r="O147" s="9" t="s">
        <v>189</v>
      </c>
      <c r="P147" s="3" t="s">
        <v>1116</v>
      </c>
      <c r="Q147" s="3" t="s">
        <v>97</v>
      </c>
      <c r="R147" s="21">
        <v>23</v>
      </c>
      <c r="S147" s="22">
        <v>-19.923999999999999</v>
      </c>
      <c r="T147" s="22">
        <v>3.0459999999999998</v>
      </c>
      <c r="U147" s="49" t="s">
        <v>111</v>
      </c>
      <c r="V147" s="22">
        <f t="shared" si="6"/>
        <v>14.608102820010542</v>
      </c>
      <c r="W147" s="21">
        <v>23</v>
      </c>
      <c r="X147" s="22">
        <v>-9.2639999999999993</v>
      </c>
      <c r="Y147" s="22">
        <v>4.6950000000000003</v>
      </c>
      <c r="Z147" s="49" t="s">
        <v>111</v>
      </c>
      <c r="AA147" s="22">
        <f t="shared" si="7"/>
        <v>22.516429001953217</v>
      </c>
      <c r="AB147" s="17">
        <v>-0.76580000000000004</v>
      </c>
      <c r="AC147" s="18">
        <v>0.76580000000000004</v>
      </c>
      <c r="AD147" s="23"/>
      <c r="AE147" s="24"/>
    </row>
    <row r="148" spans="1:33" ht="15" customHeight="1" x14ac:dyDescent="0.15">
      <c r="A148" s="9" t="s">
        <v>1105</v>
      </c>
      <c r="B148" s="9" t="s">
        <v>557</v>
      </c>
      <c r="C148" s="9">
        <v>2012</v>
      </c>
      <c r="D148" s="9">
        <v>2012</v>
      </c>
      <c r="E148" s="9" t="s">
        <v>1104</v>
      </c>
      <c r="F148" s="9" t="s">
        <v>76</v>
      </c>
      <c r="G148" s="9" t="s">
        <v>920</v>
      </c>
      <c r="H148" s="12">
        <v>3.73</v>
      </c>
      <c r="I148" s="12">
        <v>2.766</v>
      </c>
      <c r="J148" s="13"/>
      <c r="L148" s="9" t="s">
        <v>554</v>
      </c>
      <c r="M148" s="9" t="s">
        <v>101</v>
      </c>
      <c r="N148" s="9" t="s">
        <v>80</v>
      </c>
      <c r="O148" s="9" t="s">
        <v>74</v>
      </c>
      <c r="P148" s="3" t="s">
        <v>1115</v>
      </c>
      <c r="Q148" s="3" t="s">
        <v>97</v>
      </c>
      <c r="R148" s="21">
        <v>23</v>
      </c>
      <c r="S148" s="22">
        <v>0.35899999999999999</v>
      </c>
      <c r="T148" s="22">
        <v>0.16800000000000001</v>
      </c>
      <c r="U148" s="49" t="s">
        <v>111</v>
      </c>
      <c r="V148" s="22">
        <f t="shared" si="6"/>
        <v>0.8056996959165369</v>
      </c>
      <c r="W148" s="21">
        <v>23</v>
      </c>
      <c r="X148" s="22">
        <v>0.28699999999999998</v>
      </c>
      <c r="Y148" s="22">
        <v>0.18</v>
      </c>
      <c r="Z148" s="49" t="s">
        <v>111</v>
      </c>
      <c r="AA148" s="22">
        <f t="shared" si="7"/>
        <v>0.8632496741962894</v>
      </c>
      <c r="AB148" s="17">
        <v>-0.2238</v>
      </c>
      <c r="AC148" s="18">
        <v>0.2238</v>
      </c>
      <c r="AD148" s="23"/>
      <c r="AE148" s="24"/>
    </row>
    <row r="149" spans="1:33" ht="15" customHeight="1" x14ac:dyDescent="0.15">
      <c r="A149" s="9" t="s">
        <v>1105</v>
      </c>
      <c r="B149" s="9" t="s">
        <v>557</v>
      </c>
      <c r="C149" s="9">
        <v>2012</v>
      </c>
      <c r="D149" s="9">
        <v>2012</v>
      </c>
      <c r="E149" s="9" t="s">
        <v>1104</v>
      </c>
      <c r="F149" s="9" t="s">
        <v>76</v>
      </c>
      <c r="G149" s="9" t="s">
        <v>920</v>
      </c>
      <c r="H149" s="12">
        <v>3.73</v>
      </c>
      <c r="I149" s="12">
        <v>2.766</v>
      </c>
      <c r="J149" s="13"/>
      <c r="L149" s="9" t="s">
        <v>554</v>
      </c>
      <c r="M149" s="9" t="s">
        <v>101</v>
      </c>
      <c r="N149" s="9" t="s">
        <v>100</v>
      </c>
      <c r="O149" s="9" t="s">
        <v>189</v>
      </c>
      <c r="P149" s="3" t="s">
        <v>1114</v>
      </c>
      <c r="Q149" s="3" t="s">
        <v>97</v>
      </c>
      <c r="R149" s="21">
        <v>23</v>
      </c>
      <c r="S149" s="22">
        <v>-1.581</v>
      </c>
      <c r="T149" s="22">
        <v>0.26300000000000001</v>
      </c>
      <c r="U149" s="49" t="s">
        <v>111</v>
      </c>
      <c r="V149" s="22">
        <f t="shared" si="6"/>
        <v>1.2613036906312451</v>
      </c>
      <c r="W149" s="21">
        <v>23</v>
      </c>
      <c r="X149" s="22">
        <v>-0.156</v>
      </c>
      <c r="Y149" s="22">
        <v>0.311</v>
      </c>
      <c r="Z149" s="49" t="s">
        <v>111</v>
      </c>
      <c r="AA149" s="22">
        <f t="shared" si="7"/>
        <v>1.4915036037502556</v>
      </c>
      <c r="AB149" s="17">
        <v>-2.3159999999999998</v>
      </c>
      <c r="AC149" s="18">
        <v>2.3159999999999998</v>
      </c>
      <c r="AD149" s="23"/>
      <c r="AE149" s="24"/>
    </row>
    <row r="150" spans="1:33" ht="15" customHeight="1" x14ac:dyDescent="0.15">
      <c r="A150" s="9" t="s">
        <v>1105</v>
      </c>
      <c r="B150" s="9" t="s">
        <v>557</v>
      </c>
      <c r="C150" s="9">
        <v>2012</v>
      </c>
      <c r="D150" s="9">
        <v>2012</v>
      </c>
      <c r="E150" s="9" t="s">
        <v>1104</v>
      </c>
      <c r="F150" s="9" t="s">
        <v>76</v>
      </c>
      <c r="G150" s="9" t="s">
        <v>920</v>
      </c>
      <c r="H150" s="12">
        <v>3.73</v>
      </c>
      <c r="I150" s="12">
        <v>2.766</v>
      </c>
      <c r="J150" s="13"/>
      <c r="L150" s="9" t="s">
        <v>554</v>
      </c>
      <c r="M150" s="9" t="s">
        <v>101</v>
      </c>
      <c r="N150" s="9" t="s">
        <v>80</v>
      </c>
      <c r="O150" s="9" t="s">
        <v>74</v>
      </c>
      <c r="P150" s="3" t="s">
        <v>1113</v>
      </c>
      <c r="Q150" s="3" t="s">
        <v>97</v>
      </c>
      <c r="R150" s="21">
        <v>15</v>
      </c>
      <c r="S150" s="22">
        <v>-4.9320000000000004</v>
      </c>
      <c r="T150" s="22">
        <v>2.7120000000000002</v>
      </c>
      <c r="U150" s="49" t="s">
        <v>111</v>
      </c>
      <c r="V150" s="22">
        <f t="shared" si="6"/>
        <v>10.503530834914516</v>
      </c>
      <c r="W150" s="21">
        <v>15</v>
      </c>
      <c r="X150" s="22">
        <v>-6.9039999999999999</v>
      </c>
      <c r="Y150" s="22">
        <v>4.1920000000000002</v>
      </c>
      <c r="Z150" s="49" t="s">
        <v>111</v>
      </c>
      <c r="AA150" s="22">
        <f t="shared" si="7"/>
        <v>16.235546187301495</v>
      </c>
      <c r="AB150" s="17">
        <v>0.33639999999999998</v>
      </c>
      <c r="AC150" s="18">
        <v>0.33639999999999998</v>
      </c>
      <c r="AD150" s="23"/>
      <c r="AE150" s="24"/>
    </row>
    <row r="151" spans="1:33" ht="15" customHeight="1" x14ac:dyDescent="0.15">
      <c r="A151" s="9" t="s">
        <v>1105</v>
      </c>
      <c r="B151" s="9" t="s">
        <v>557</v>
      </c>
      <c r="C151" s="9">
        <v>2012</v>
      </c>
      <c r="D151" s="9">
        <v>2012</v>
      </c>
      <c r="E151" s="9" t="s">
        <v>1104</v>
      </c>
      <c r="F151" s="9" t="s">
        <v>76</v>
      </c>
      <c r="G151" s="9" t="s">
        <v>920</v>
      </c>
      <c r="H151" s="12">
        <v>3.73</v>
      </c>
      <c r="I151" s="12">
        <v>2.766</v>
      </c>
      <c r="J151" s="13"/>
      <c r="L151" s="9" t="s">
        <v>554</v>
      </c>
      <c r="M151" s="9" t="s">
        <v>101</v>
      </c>
      <c r="N151" s="9" t="s">
        <v>100</v>
      </c>
      <c r="O151" s="9" t="s">
        <v>189</v>
      </c>
      <c r="P151" s="3" t="s">
        <v>1112</v>
      </c>
      <c r="Q151" s="3" t="s">
        <v>97</v>
      </c>
      <c r="R151" s="21">
        <v>15</v>
      </c>
      <c r="S151" s="22">
        <v>-69.781000000000006</v>
      </c>
      <c r="T151" s="22">
        <v>7.89</v>
      </c>
      <c r="U151" s="49" t="s">
        <v>111</v>
      </c>
      <c r="V151" s="22">
        <f t="shared" si="6"/>
        <v>30.55783860157652</v>
      </c>
      <c r="W151" s="21">
        <v>15</v>
      </c>
      <c r="X151" s="22">
        <v>-13.068</v>
      </c>
      <c r="Y151" s="22">
        <v>4.1920000000000002</v>
      </c>
      <c r="Z151" s="49" t="s">
        <v>111</v>
      </c>
      <c r="AA151" s="22">
        <f t="shared" si="7"/>
        <v>16.235546187301495</v>
      </c>
      <c r="AB151" s="17">
        <v>-1.6752</v>
      </c>
      <c r="AC151" s="18">
        <v>1.6752</v>
      </c>
      <c r="AD151" s="23"/>
      <c r="AE151" s="24"/>
    </row>
    <row r="152" spans="1:33" ht="15" customHeight="1" x14ac:dyDescent="0.15">
      <c r="A152" s="9" t="s">
        <v>1105</v>
      </c>
      <c r="B152" s="9" t="s">
        <v>557</v>
      </c>
      <c r="C152" s="9">
        <v>2012</v>
      </c>
      <c r="D152" s="9">
        <v>2012</v>
      </c>
      <c r="E152" s="9" t="s">
        <v>1104</v>
      </c>
      <c r="F152" s="9" t="s">
        <v>76</v>
      </c>
      <c r="G152" s="9" t="s">
        <v>920</v>
      </c>
      <c r="H152" s="12">
        <v>3.73</v>
      </c>
      <c r="I152" s="12">
        <v>2.766</v>
      </c>
      <c r="J152" s="13"/>
      <c r="L152" s="9" t="s">
        <v>554</v>
      </c>
      <c r="M152" s="9" t="s">
        <v>101</v>
      </c>
      <c r="N152" s="9" t="s">
        <v>100</v>
      </c>
      <c r="O152" s="9" t="s">
        <v>189</v>
      </c>
      <c r="P152" s="3" t="s">
        <v>1111</v>
      </c>
      <c r="Q152" s="3" t="s">
        <v>97</v>
      </c>
      <c r="R152" s="21">
        <v>15</v>
      </c>
      <c r="S152" s="22">
        <v>-55.725999999999999</v>
      </c>
      <c r="T152" s="22">
        <v>6.4109999999999996</v>
      </c>
      <c r="U152" s="49" t="s">
        <v>111</v>
      </c>
      <c r="V152" s="22">
        <f t="shared" si="6"/>
        <v>24.829696232535749</v>
      </c>
      <c r="W152" s="21">
        <v>15</v>
      </c>
      <c r="X152" s="22">
        <v>-59.670999999999999</v>
      </c>
      <c r="Y152" s="22">
        <v>5.6710000000000003</v>
      </c>
      <c r="Z152" s="49" t="s">
        <v>111</v>
      </c>
      <c r="AA152" s="22">
        <f t="shared" si="7"/>
        <v>21.963688556342262</v>
      </c>
      <c r="AB152" s="17">
        <v>6.8400000000000002E-2</v>
      </c>
      <c r="AC152" s="18">
        <v>6.8400000000000002E-2</v>
      </c>
      <c r="AD152" s="23"/>
      <c r="AE152" s="24"/>
    </row>
    <row r="153" spans="1:33" ht="15" customHeight="1" x14ac:dyDescent="0.15">
      <c r="A153" s="9" t="s">
        <v>1105</v>
      </c>
      <c r="B153" s="9" t="s">
        <v>557</v>
      </c>
      <c r="C153" s="9">
        <v>2012</v>
      </c>
      <c r="D153" s="9">
        <v>2012</v>
      </c>
      <c r="E153" s="9" t="s">
        <v>1104</v>
      </c>
      <c r="F153" s="9" t="s">
        <v>76</v>
      </c>
      <c r="G153" s="9" t="s">
        <v>920</v>
      </c>
      <c r="H153" s="12">
        <v>3.73</v>
      </c>
      <c r="I153" s="12">
        <v>2.766</v>
      </c>
      <c r="J153" s="13"/>
      <c r="L153" s="9" t="s">
        <v>554</v>
      </c>
      <c r="M153" s="9" t="s">
        <v>101</v>
      </c>
      <c r="N153" s="9" t="s">
        <v>80</v>
      </c>
      <c r="O153" s="9" t="s">
        <v>74</v>
      </c>
      <c r="P153" s="3" t="s">
        <v>1110</v>
      </c>
      <c r="Q153" s="3" t="s">
        <v>97</v>
      </c>
      <c r="R153" s="21">
        <v>15</v>
      </c>
      <c r="S153" s="22">
        <v>-1.94</v>
      </c>
      <c r="T153" s="22">
        <v>3.4329999999999998</v>
      </c>
      <c r="U153" s="49" t="s">
        <v>111</v>
      </c>
      <c r="V153" s="22">
        <f t="shared" si="6"/>
        <v>13.295951827530063</v>
      </c>
      <c r="W153" s="21">
        <v>15</v>
      </c>
      <c r="X153" s="22">
        <v>-5.0750000000000002</v>
      </c>
      <c r="Y153" s="22">
        <v>5.3730000000000002</v>
      </c>
      <c r="Z153" s="49" t="s">
        <v>111</v>
      </c>
      <c r="AA153" s="22">
        <f t="shared" si="7"/>
        <v>20.809539519172453</v>
      </c>
      <c r="AB153" s="17">
        <v>0.96160000000000001</v>
      </c>
      <c r="AC153" s="18">
        <v>0.96160000000000001</v>
      </c>
      <c r="AD153" s="23"/>
      <c r="AE153" s="24"/>
    </row>
    <row r="154" spans="1:33" ht="15" customHeight="1" x14ac:dyDescent="0.15">
      <c r="A154" s="9" t="s">
        <v>1105</v>
      </c>
      <c r="B154" s="9" t="s">
        <v>557</v>
      </c>
      <c r="C154" s="9">
        <v>2012</v>
      </c>
      <c r="D154" s="9">
        <v>2012</v>
      </c>
      <c r="E154" s="9" t="s">
        <v>1104</v>
      </c>
      <c r="F154" s="9" t="s">
        <v>76</v>
      </c>
      <c r="G154" s="9" t="s">
        <v>920</v>
      </c>
      <c r="H154" s="12">
        <v>3.73</v>
      </c>
      <c r="I154" s="12">
        <v>2.766</v>
      </c>
      <c r="J154" s="13"/>
      <c r="L154" s="9" t="s">
        <v>554</v>
      </c>
      <c r="M154" s="9" t="s">
        <v>101</v>
      </c>
      <c r="N154" s="9" t="s">
        <v>100</v>
      </c>
      <c r="O154" s="9" t="s">
        <v>189</v>
      </c>
      <c r="P154" s="3" t="s">
        <v>1109</v>
      </c>
      <c r="Q154" s="3" t="s">
        <v>97</v>
      </c>
      <c r="R154" s="21">
        <v>15</v>
      </c>
      <c r="S154" s="22">
        <v>-37.313000000000002</v>
      </c>
      <c r="T154" s="22">
        <v>5.5220000000000002</v>
      </c>
      <c r="U154" s="49" t="s">
        <v>111</v>
      </c>
      <c r="V154" s="22">
        <f t="shared" si="6"/>
        <v>21.386614037757358</v>
      </c>
      <c r="W154" s="21">
        <v>15</v>
      </c>
      <c r="X154" s="22">
        <v>-13.284000000000001</v>
      </c>
      <c r="Y154" s="22">
        <v>3.2839999999999998</v>
      </c>
      <c r="Z154" s="49" t="s">
        <v>111</v>
      </c>
      <c r="AA154" s="22">
        <f t="shared" si="7"/>
        <v>12.718877308945157</v>
      </c>
      <c r="AB154" s="17">
        <v>-1.0327999999999999</v>
      </c>
      <c r="AC154" s="18">
        <v>1.0327999999999999</v>
      </c>
      <c r="AD154" s="23"/>
      <c r="AE154" s="24"/>
    </row>
    <row r="155" spans="1:33" ht="15" customHeight="1" x14ac:dyDescent="0.15">
      <c r="A155" s="9" t="s">
        <v>1105</v>
      </c>
      <c r="B155" s="9" t="s">
        <v>557</v>
      </c>
      <c r="C155" s="9">
        <v>2012</v>
      </c>
      <c r="D155" s="9">
        <v>2012</v>
      </c>
      <c r="E155" s="9" t="s">
        <v>1104</v>
      </c>
      <c r="F155" s="9" t="s">
        <v>76</v>
      </c>
      <c r="G155" s="9" t="s">
        <v>920</v>
      </c>
      <c r="H155" s="12">
        <v>3.73</v>
      </c>
      <c r="I155" s="12">
        <v>2.766</v>
      </c>
      <c r="J155" s="13"/>
      <c r="L155" s="9" t="s">
        <v>554</v>
      </c>
      <c r="M155" s="9" t="s">
        <v>101</v>
      </c>
      <c r="N155" s="9" t="s">
        <v>100</v>
      </c>
      <c r="O155" s="9" t="s">
        <v>189</v>
      </c>
      <c r="P155" s="3" t="s">
        <v>1108</v>
      </c>
      <c r="Q155" s="3" t="s">
        <v>97</v>
      </c>
      <c r="R155" s="21">
        <v>15</v>
      </c>
      <c r="S155" s="22">
        <v>-39.402999999999999</v>
      </c>
      <c r="T155" s="22">
        <v>4.1790000000000003</v>
      </c>
      <c r="U155" s="49" t="s">
        <v>111</v>
      </c>
      <c r="V155" s="22">
        <f t="shared" si="6"/>
        <v>16.185197403800796</v>
      </c>
      <c r="W155" s="21">
        <v>15</v>
      </c>
      <c r="X155" s="22">
        <v>-28.657</v>
      </c>
      <c r="Y155" s="22">
        <v>5.0750000000000002</v>
      </c>
      <c r="Z155" s="49" t="s">
        <v>111</v>
      </c>
      <c r="AA155" s="22">
        <f t="shared" si="7"/>
        <v>19.655390482002641</v>
      </c>
      <c r="AB155" s="17">
        <v>-0.31840000000000002</v>
      </c>
      <c r="AC155" s="18">
        <v>0.31840000000000002</v>
      </c>
      <c r="AD155" s="23"/>
      <c r="AE155" s="24"/>
    </row>
    <row r="156" spans="1:33" ht="15" customHeight="1" x14ac:dyDescent="0.15">
      <c r="A156" s="9" t="s">
        <v>1105</v>
      </c>
      <c r="B156" s="9" t="s">
        <v>557</v>
      </c>
      <c r="C156" s="9">
        <v>2012</v>
      </c>
      <c r="D156" s="9">
        <v>2012</v>
      </c>
      <c r="E156" s="9" t="s">
        <v>1104</v>
      </c>
      <c r="F156" s="9" t="s">
        <v>76</v>
      </c>
      <c r="G156" s="9" t="s">
        <v>920</v>
      </c>
      <c r="H156" s="12">
        <v>3.73</v>
      </c>
      <c r="I156" s="12">
        <v>2.766</v>
      </c>
      <c r="J156" s="13"/>
      <c r="L156" s="9" t="s">
        <v>554</v>
      </c>
      <c r="M156" s="9" t="s">
        <v>101</v>
      </c>
      <c r="N156" s="9" t="s">
        <v>80</v>
      </c>
      <c r="O156" s="9" t="s">
        <v>74</v>
      </c>
      <c r="P156" s="3" t="s">
        <v>1107</v>
      </c>
      <c r="Q156" s="3" t="s">
        <v>97</v>
      </c>
      <c r="R156" s="21">
        <v>15</v>
      </c>
      <c r="S156" s="22">
        <v>-7.5999999999999998E-2</v>
      </c>
      <c r="T156" s="22">
        <v>0.19900000000000001</v>
      </c>
      <c r="U156" s="49" t="s">
        <v>111</v>
      </c>
      <c r="V156" s="22">
        <f t="shared" si="6"/>
        <v>0.77072368589527607</v>
      </c>
      <c r="W156" s="21">
        <v>15</v>
      </c>
      <c r="X156" s="22">
        <v>9.1999999999999998E-2</v>
      </c>
      <c r="Y156" s="22">
        <v>0.245</v>
      </c>
      <c r="Z156" s="49" t="s">
        <v>111</v>
      </c>
      <c r="AA156" s="22">
        <f t="shared" si="7"/>
        <v>0.94888091982081713</v>
      </c>
      <c r="AB156" s="17" t="s">
        <v>455</v>
      </c>
      <c r="AC156" s="17" t="s">
        <v>455</v>
      </c>
      <c r="AD156" s="23"/>
      <c r="AE156" s="24"/>
    </row>
    <row r="157" spans="1:33" ht="15" customHeight="1" x14ac:dyDescent="0.15">
      <c r="A157" s="9" t="s">
        <v>1105</v>
      </c>
      <c r="B157" s="9" t="s">
        <v>557</v>
      </c>
      <c r="C157" s="9">
        <v>2012</v>
      </c>
      <c r="D157" s="9">
        <v>2012</v>
      </c>
      <c r="E157" s="9" t="s">
        <v>1104</v>
      </c>
      <c r="F157" s="9" t="s">
        <v>76</v>
      </c>
      <c r="G157" s="9" t="s">
        <v>920</v>
      </c>
      <c r="H157" s="12">
        <v>3.73</v>
      </c>
      <c r="I157" s="12">
        <v>2.766</v>
      </c>
      <c r="J157" s="13"/>
      <c r="L157" s="9" t="s">
        <v>554</v>
      </c>
      <c r="M157" s="9" t="s">
        <v>101</v>
      </c>
      <c r="N157" s="9" t="s">
        <v>100</v>
      </c>
      <c r="O157" s="9" t="s">
        <v>189</v>
      </c>
      <c r="P157" s="3" t="s">
        <v>1106</v>
      </c>
      <c r="Q157" s="3" t="s">
        <v>97</v>
      </c>
      <c r="R157" s="21">
        <v>15</v>
      </c>
      <c r="S157" s="22">
        <v>-2.7509999999999999</v>
      </c>
      <c r="T157" s="22">
        <v>0.42799999999999999</v>
      </c>
      <c r="U157" s="49" t="s">
        <v>111</v>
      </c>
      <c r="V157" s="22">
        <f t="shared" si="6"/>
        <v>1.6576368721767745</v>
      </c>
      <c r="W157" s="21">
        <v>15</v>
      </c>
      <c r="X157" s="22">
        <v>-0.59599999999999997</v>
      </c>
      <c r="Y157" s="22">
        <v>0.35199999999999998</v>
      </c>
      <c r="Z157" s="49" t="s">
        <v>111</v>
      </c>
      <c r="AA157" s="22">
        <f t="shared" si="7"/>
        <v>1.3632901378650106</v>
      </c>
      <c r="AB157" s="17">
        <v>-1.5295000000000001</v>
      </c>
      <c r="AC157" s="18">
        <v>1.5295000000000001</v>
      </c>
      <c r="AD157" s="23"/>
      <c r="AE157" s="24"/>
    </row>
    <row r="158" spans="1:33" ht="15" customHeight="1" thickBot="1" x14ac:dyDescent="0.2">
      <c r="A158" s="25" t="s">
        <v>1105</v>
      </c>
      <c r="B158" s="25" t="s">
        <v>557</v>
      </c>
      <c r="C158" s="25">
        <v>2012</v>
      </c>
      <c r="D158" s="25">
        <v>2012</v>
      </c>
      <c r="E158" s="25" t="s">
        <v>1104</v>
      </c>
      <c r="F158" s="25" t="s">
        <v>76</v>
      </c>
      <c r="G158" s="25" t="s">
        <v>920</v>
      </c>
      <c r="H158" s="26">
        <v>3.73</v>
      </c>
      <c r="I158" s="26">
        <v>2.766</v>
      </c>
      <c r="J158" s="27"/>
      <c r="K158" s="40"/>
      <c r="L158" s="25" t="s">
        <v>554</v>
      </c>
      <c r="M158" s="25" t="s">
        <v>101</v>
      </c>
      <c r="N158" s="25" t="s">
        <v>100</v>
      </c>
      <c r="O158" s="25" t="s">
        <v>189</v>
      </c>
      <c r="P158" s="40" t="s">
        <v>1103</v>
      </c>
      <c r="Q158" s="40" t="s">
        <v>97</v>
      </c>
      <c r="R158" s="28">
        <v>15</v>
      </c>
      <c r="S158" s="29">
        <v>-2.5830000000000002</v>
      </c>
      <c r="T158" s="29">
        <v>0.56599999999999995</v>
      </c>
      <c r="U158" s="51" t="s">
        <v>111</v>
      </c>
      <c r="V158" s="29">
        <f t="shared" si="6"/>
        <v>2.1921085739533979</v>
      </c>
      <c r="W158" s="28">
        <v>15</v>
      </c>
      <c r="X158" s="29">
        <v>-1.498</v>
      </c>
      <c r="Y158" s="29">
        <v>0.27500000000000002</v>
      </c>
      <c r="Z158" s="51" t="s">
        <v>111</v>
      </c>
      <c r="AA158" s="29">
        <f t="shared" si="7"/>
        <v>1.0650704202070398</v>
      </c>
      <c r="AB158" s="52">
        <v>-0.54479999999999995</v>
      </c>
      <c r="AC158" s="36">
        <v>0.54479999999999995</v>
      </c>
      <c r="AD158" s="31"/>
      <c r="AE158" s="32"/>
      <c r="AF158" s="40"/>
      <c r="AG158" s="40"/>
    </row>
    <row r="159" spans="1:33" ht="15" customHeight="1" x14ac:dyDescent="0.15">
      <c r="A159" s="9" t="s">
        <v>1090</v>
      </c>
      <c r="B159" s="9" t="s">
        <v>557</v>
      </c>
      <c r="C159" s="9">
        <v>2012</v>
      </c>
      <c r="D159" s="9">
        <v>2012</v>
      </c>
      <c r="E159" s="9" t="s">
        <v>1089</v>
      </c>
      <c r="F159" s="9" t="s">
        <v>76</v>
      </c>
      <c r="G159" s="10" t="s">
        <v>1088</v>
      </c>
      <c r="H159" s="11">
        <v>4.8609999999999998</v>
      </c>
      <c r="I159" s="11">
        <v>5.4909999999999997</v>
      </c>
      <c r="J159" s="33">
        <v>25</v>
      </c>
      <c r="K159" s="14" t="s">
        <v>73</v>
      </c>
      <c r="L159" s="9" t="s">
        <v>554</v>
      </c>
      <c r="M159" s="10" t="s">
        <v>101</v>
      </c>
      <c r="N159" s="9" t="s">
        <v>100</v>
      </c>
      <c r="O159" s="10" t="s">
        <v>99</v>
      </c>
      <c r="P159" s="9" t="s">
        <v>1102</v>
      </c>
      <c r="Q159" s="9" t="s">
        <v>97</v>
      </c>
      <c r="R159" s="53">
        <v>25</v>
      </c>
      <c r="S159" s="16">
        <v>0.65100000000000002</v>
      </c>
      <c r="T159" s="16">
        <v>3.5999999999999997E-2</v>
      </c>
      <c r="U159" s="16" t="s">
        <v>111</v>
      </c>
      <c r="V159" s="16">
        <v>0.16885496735364347</v>
      </c>
      <c r="W159" s="53">
        <v>25</v>
      </c>
      <c r="X159" s="16">
        <v>0.66200000000000003</v>
      </c>
      <c r="Y159" s="16">
        <v>0.04</v>
      </c>
      <c r="Z159" s="16" t="s">
        <v>111</v>
      </c>
      <c r="AA159" s="16">
        <v>0.18761663039293719</v>
      </c>
      <c r="AB159" s="17">
        <v>1.6799999999999999E-2</v>
      </c>
      <c r="AC159" s="18">
        <v>1.6799999999999999E-2</v>
      </c>
      <c r="AD159" s="19">
        <f>AVERAGE(AC159:AC170)</f>
        <v>0.77641666666666653</v>
      </c>
      <c r="AE159" s="24" t="s">
        <v>1101</v>
      </c>
      <c r="AF159" s="9" t="s">
        <v>108</v>
      </c>
      <c r="AG159" s="9" t="s">
        <v>1311</v>
      </c>
    </row>
    <row r="160" spans="1:33" ht="15" customHeight="1" x14ac:dyDescent="0.15">
      <c r="A160" s="9" t="s">
        <v>1090</v>
      </c>
      <c r="B160" s="9" t="s">
        <v>557</v>
      </c>
      <c r="C160" s="9">
        <v>2012</v>
      </c>
      <c r="D160" s="9">
        <v>2012</v>
      </c>
      <c r="E160" s="9" t="s">
        <v>1089</v>
      </c>
      <c r="F160" s="9" t="s">
        <v>76</v>
      </c>
      <c r="G160" s="9" t="s">
        <v>1088</v>
      </c>
      <c r="H160" s="12">
        <v>4.8609999999999998</v>
      </c>
      <c r="I160" s="12">
        <v>5.4909999999999997</v>
      </c>
      <c r="J160" s="13"/>
      <c r="K160" s="14"/>
      <c r="L160" s="9" t="s">
        <v>554</v>
      </c>
      <c r="M160" s="9" t="s">
        <v>101</v>
      </c>
      <c r="N160" s="9" t="s">
        <v>100</v>
      </c>
      <c r="O160" s="9" t="s">
        <v>99</v>
      </c>
      <c r="P160" s="9" t="s">
        <v>1100</v>
      </c>
      <c r="Q160" s="9" t="s">
        <v>97</v>
      </c>
      <c r="R160" s="15">
        <v>25</v>
      </c>
      <c r="S160" s="22">
        <v>0.65100000000000002</v>
      </c>
      <c r="T160" s="22">
        <v>3.5999999999999997E-2</v>
      </c>
      <c r="U160" s="22" t="s">
        <v>111</v>
      </c>
      <c r="V160" s="22">
        <v>0.16885496735364347</v>
      </c>
      <c r="W160" s="15">
        <v>25</v>
      </c>
      <c r="X160" s="22">
        <v>0.622</v>
      </c>
      <c r="Y160" s="22">
        <v>4.3999999999999997E-2</v>
      </c>
      <c r="Z160" s="22" t="s">
        <v>111</v>
      </c>
      <c r="AA160" s="22">
        <v>0.20637829343223091</v>
      </c>
      <c r="AB160" s="17">
        <v>-4.5600000000000002E-2</v>
      </c>
      <c r="AC160" s="18">
        <v>4.5600000000000002E-2</v>
      </c>
      <c r="AD160" s="23"/>
      <c r="AE160" s="44" t="s">
        <v>1282</v>
      </c>
      <c r="AF160" s="9"/>
      <c r="AG160" s="9"/>
    </row>
    <row r="161" spans="1:33" ht="15" customHeight="1" x14ac:dyDescent="0.15">
      <c r="A161" s="9" t="s">
        <v>1090</v>
      </c>
      <c r="B161" s="9" t="s">
        <v>557</v>
      </c>
      <c r="C161" s="9">
        <v>2012</v>
      </c>
      <c r="D161" s="9">
        <v>2012</v>
      </c>
      <c r="E161" s="9" t="s">
        <v>1089</v>
      </c>
      <c r="F161" s="9" t="s">
        <v>76</v>
      </c>
      <c r="G161" s="9" t="s">
        <v>1088</v>
      </c>
      <c r="H161" s="12">
        <v>4.8609999999999998</v>
      </c>
      <c r="I161" s="12">
        <v>5.4909999999999997</v>
      </c>
      <c r="J161" s="13"/>
      <c r="K161" s="14"/>
      <c r="L161" s="9" t="s">
        <v>554</v>
      </c>
      <c r="M161" s="9" t="s">
        <v>101</v>
      </c>
      <c r="N161" s="9" t="s">
        <v>100</v>
      </c>
      <c r="O161" s="9" t="s">
        <v>99</v>
      </c>
      <c r="P161" s="9" t="s">
        <v>1099</v>
      </c>
      <c r="Q161" s="9" t="s">
        <v>97</v>
      </c>
      <c r="R161" s="15">
        <v>25</v>
      </c>
      <c r="S161" s="22">
        <v>0.65100000000000002</v>
      </c>
      <c r="T161" s="22">
        <v>3.5999999999999997E-2</v>
      </c>
      <c r="U161" s="22" t="s">
        <v>111</v>
      </c>
      <c r="V161" s="22">
        <v>0.16885496735364347</v>
      </c>
      <c r="W161" s="15">
        <v>25</v>
      </c>
      <c r="X161" s="22">
        <v>0.38900000000000001</v>
      </c>
      <c r="Y161" s="22">
        <v>0.08</v>
      </c>
      <c r="Z161" s="22" t="s">
        <v>111</v>
      </c>
      <c r="AA161" s="22">
        <v>0.37523326078587438</v>
      </c>
      <c r="AB161" s="17">
        <v>-0.51490000000000002</v>
      </c>
      <c r="AC161" s="18">
        <v>0.51490000000000002</v>
      </c>
      <c r="AD161" s="23"/>
      <c r="AE161" s="24"/>
      <c r="AF161" s="9"/>
      <c r="AG161" s="9"/>
    </row>
    <row r="162" spans="1:33" ht="15" customHeight="1" x14ac:dyDescent="0.15">
      <c r="A162" s="9" t="s">
        <v>1090</v>
      </c>
      <c r="B162" s="9" t="s">
        <v>557</v>
      </c>
      <c r="C162" s="9">
        <v>2012</v>
      </c>
      <c r="D162" s="9">
        <v>2012</v>
      </c>
      <c r="E162" s="9" t="s">
        <v>1089</v>
      </c>
      <c r="F162" s="9" t="s">
        <v>76</v>
      </c>
      <c r="G162" s="9" t="s">
        <v>1088</v>
      </c>
      <c r="H162" s="12">
        <v>4.8609999999999998</v>
      </c>
      <c r="I162" s="12">
        <v>5.4909999999999997</v>
      </c>
      <c r="J162" s="13"/>
      <c r="K162" s="14"/>
      <c r="L162" s="9" t="s">
        <v>554</v>
      </c>
      <c r="M162" s="9" t="s">
        <v>101</v>
      </c>
      <c r="N162" s="9" t="s">
        <v>100</v>
      </c>
      <c r="O162" s="9" t="s">
        <v>99</v>
      </c>
      <c r="P162" s="9" t="s">
        <v>1098</v>
      </c>
      <c r="Q162" s="9" t="s">
        <v>97</v>
      </c>
      <c r="R162" s="15">
        <v>25</v>
      </c>
      <c r="S162" s="22">
        <v>0.54800000000000004</v>
      </c>
      <c r="T162" s="22">
        <v>7.2999999999999995E-2</v>
      </c>
      <c r="U162" s="22" t="s">
        <v>111</v>
      </c>
      <c r="V162" s="22">
        <v>0.34240035046711037</v>
      </c>
      <c r="W162" s="15">
        <v>25</v>
      </c>
      <c r="X162" s="22">
        <v>0.59899999999999998</v>
      </c>
      <c r="Y162" s="22">
        <v>6.8000000000000005E-2</v>
      </c>
      <c r="Z162" s="22" t="s">
        <v>111</v>
      </c>
      <c r="AA162" s="22">
        <v>0.31894827166799322</v>
      </c>
      <c r="AB162" s="17">
        <v>8.8999999999999996E-2</v>
      </c>
      <c r="AC162" s="18">
        <v>8.8999999999999996E-2</v>
      </c>
      <c r="AD162" s="23"/>
      <c r="AE162" s="24"/>
      <c r="AF162" s="9"/>
      <c r="AG162" s="9"/>
    </row>
    <row r="163" spans="1:33" ht="15" customHeight="1" x14ac:dyDescent="0.15">
      <c r="A163" s="9" t="s">
        <v>1090</v>
      </c>
      <c r="B163" s="9" t="s">
        <v>557</v>
      </c>
      <c r="C163" s="9">
        <v>2012</v>
      </c>
      <c r="D163" s="9">
        <v>2012</v>
      </c>
      <c r="E163" s="9" t="s">
        <v>1089</v>
      </c>
      <c r="F163" s="9" t="s">
        <v>76</v>
      </c>
      <c r="G163" s="9" t="s">
        <v>1088</v>
      </c>
      <c r="H163" s="12">
        <v>4.8609999999999998</v>
      </c>
      <c r="I163" s="12">
        <v>5.4909999999999997</v>
      </c>
      <c r="J163" s="13"/>
      <c r="K163" s="14"/>
      <c r="L163" s="9" t="s">
        <v>554</v>
      </c>
      <c r="M163" s="9" t="s">
        <v>101</v>
      </c>
      <c r="N163" s="9" t="s">
        <v>100</v>
      </c>
      <c r="O163" s="9" t="s">
        <v>99</v>
      </c>
      <c r="P163" s="9" t="s">
        <v>1097</v>
      </c>
      <c r="Q163" s="9" t="s">
        <v>97</v>
      </c>
      <c r="R163" s="15">
        <v>25</v>
      </c>
      <c r="S163" s="22">
        <v>0.54800000000000004</v>
      </c>
      <c r="T163" s="22">
        <v>7.2999999999999995E-2</v>
      </c>
      <c r="U163" s="22" t="s">
        <v>111</v>
      </c>
      <c r="V163" s="22">
        <v>0.34240035046711037</v>
      </c>
      <c r="W163" s="15">
        <v>25</v>
      </c>
      <c r="X163" s="22">
        <v>0.44900000000000001</v>
      </c>
      <c r="Y163" s="22">
        <v>8.5999999999999993E-2</v>
      </c>
      <c r="Z163" s="22" t="s">
        <v>111</v>
      </c>
      <c r="AA163" s="22">
        <v>0.4033757553448149</v>
      </c>
      <c r="AB163" s="17">
        <v>-0.1993</v>
      </c>
      <c r="AC163" s="18">
        <v>0.1993</v>
      </c>
      <c r="AD163" s="23"/>
      <c r="AE163" s="24"/>
      <c r="AF163" s="9"/>
      <c r="AG163" s="9"/>
    </row>
    <row r="164" spans="1:33" ht="15" customHeight="1" x14ac:dyDescent="0.15">
      <c r="A164" s="9" t="s">
        <v>1090</v>
      </c>
      <c r="B164" s="9" t="s">
        <v>557</v>
      </c>
      <c r="C164" s="9">
        <v>2012</v>
      </c>
      <c r="D164" s="9">
        <v>2012</v>
      </c>
      <c r="E164" s="9" t="s">
        <v>1089</v>
      </c>
      <c r="F164" s="9" t="s">
        <v>76</v>
      </c>
      <c r="G164" s="9" t="s">
        <v>1088</v>
      </c>
      <c r="H164" s="12">
        <v>4.8609999999999998</v>
      </c>
      <c r="I164" s="12">
        <v>5.4909999999999997</v>
      </c>
      <c r="J164" s="13"/>
      <c r="K164" s="14"/>
      <c r="L164" s="9" t="s">
        <v>554</v>
      </c>
      <c r="M164" s="9" t="s">
        <v>101</v>
      </c>
      <c r="N164" s="9" t="s">
        <v>100</v>
      </c>
      <c r="O164" s="9" t="s">
        <v>99</v>
      </c>
      <c r="P164" s="9" t="s">
        <v>1096</v>
      </c>
      <c r="Q164" s="9" t="s">
        <v>97</v>
      </c>
      <c r="R164" s="15">
        <v>25</v>
      </c>
      <c r="S164" s="22">
        <v>0.54800000000000004</v>
      </c>
      <c r="T164" s="22">
        <v>7.2999999999999995E-2</v>
      </c>
      <c r="U164" s="22" t="s">
        <v>111</v>
      </c>
      <c r="V164" s="22">
        <v>0.34240035046711037</v>
      </c>
      <c r="W164" s="15">
        <v>25</v>
      </c>
      <c r="X164" s="22">
        <v>1E-3</v>
      </c>
      <c r="Y164" s="22">
        <v>0.158</v>
      </c>
      <c r="Z164" s="22" t="s">
        <v>111</v>
      </c>
      <c r="AA164" s="22">
        <v>0.7410856900521019</v>
      </c>
      <c r="AB164" s="17">
        <v>-6.3063000000000002</v>
      </c>
      <c r="AC164" s="18">
        <v>6.3063000000000002</v>
      </c>
      <c r="AD164" s="23"/>
      <c r="AE164" s="24"/>
      <c r="AF164" s="9"/>
      <c r="AG164" s="9"/>
    </row>
    <row r="165" spans="1:33" ht="15" customHeight="1" x14ac:dyDescent="0.15">
      <c r="A165" s="9" t="s">
        <v>1090</v>
      </c>
      <c r="B165" s="9" t="s">
        <v>557</v>
      </c>
      <c r="C165" s="9">
        <v>2012</v>
      </c>
      <c r="D165" s="9">
        <v>2012</v>
      </c>
      <c r="E165" s="9" t="s">
        <v>1089</v>
      </c>
      <c r="F165" s="9" t="s">
        <v>76</v>
      </c>
      <c r="G165" s="9" t="s">
        <v>1088</v>
      </c>
      <c r="H165" s="12">
        <v>4.8609999999999998</v>
      </c>
      <c r="I165" s="12">
        <v>5.4909999999999997</v>
      </c>
      <c r="J165" s="13"/>
      <c r="K165" s="14"/>
      <c r="L165" s="9" t="s">
        <v>554</v>
      </c>
      <c r="M165" s="9" t="s">
        <v>101</v>
      </c>
      <c r="N165" s="9" t="s">
        <v>100</v>
      </c>
      <c r="O165" s="9" t="s">
        <v>99</v>
      </c>
      <c r="P165" s="9" t="s">
        <v>1095</v>
      </c>
      <c r="Q165" s="9" t="s">
        <v>97</v>
      </c>
      <c r="R165" s="15">
        <v>25</v>
      </c>
      <c r="S165" s="22">
        <v>0.31</v>
      </c>
      <c r="T165" s="22">
        <v>5.7000000000000002E-2</v>
      </c>
      <c r="U165" s="22" t="s">
        <v>111</v>
      </c>
      <c r="V165" s="22">
        <v>0.26735369830993549</v>
      </c>
      <c r="W165" s="15">
        <v>25</v>
      </c>
      <c r="X165" s="22">
        <v>0.312</v>
      </c>
      <c r="Y165" s="22">
        <v>6.7000000000000004E-2</v>
      </c>
      <c r="Z165" s="22" t="s">
        <v>111</v>
      </c>
      <c r="AA165" s="22">
        <v>0.31425785590816979</v>
      </c>
      <c r="AB165" s="17">
        <v>6.4000000000000003E-3</v>
      </c>
      <c r="AC165" s="18">
        <v>6.4000000000000003E-3</v>
      </c>
      <c r="AD165" s="23"/>
      <c r="AE165" s="24"/>
      <c r="AF165" s="9"/>
      <c r="AG165" s="9"/>
    </row>
    <row r="166" spans="1:33" ht="15" customHeight="1" x14ac:dyDescent="0.15">
      <c r="A166" s="9" t="s">
        <v>1090</v>
      </c>
      <c r="B166" s="9" t="s">
        <v>557</v>
      </c>
      <c r="C166" s="9">
        <v>2012</v>
      </c>
      <c r="D166" s="9">
        <v>2012</v>
      </c>
      <c r="E166" s="9" t="s">
        <v>1089</v>
      </c>
      <c r="F166" s="9" t="s">
        <v>76</v>
      </c>
      <c r="G166" s="9" t="s">
        <v>1088</v>
      </c>
      <c r="H166" s="12">
        <v>4.8609999999999998</v>
      </c>
      <c r="I166" s="12">
        <v>5.4909999999999997</v>
      </c>
      <c r="J166" s="13"/>
      <c r="K166" s="14"/>
      <c r="L166" s="9" t="s">
        <v>554</v>
      </c>
      <c r="M166" s="9" t="s">
        <v>101</v>
      </c>
      <c r="N166" s="9" t="s">
        <v>100</v>
      </c>
      <c r="O166" s="9" t="s">
        <v>99</v>
      </c>
      <c r="P166" s="9" t="s">
        <v>1094</v>
      </c>
      <c r="Q166" s="9" t="s">
        <v>97</v>
      </c>
      <c r="R166" s="15">
        <v>25</v>
      </c>
      <c r="S166" s="22">
        <v>0.31</v>
      </c>
      <c r="T166" s="22">
        <v>5.7000000000000002E-2</v>
      </c>
      <c r="U166" s="22" t="s">
        <v>111</v>
      </c>
      <c r="V166" s="22">
        <v>0.26735369830993549</v>
      </c>
      <c r="W166" s="15">
        <v>25</v>
      </c>
      <c r="X166" s="22">
        <v>0.33700000000000002</v>
      </c>
      <c r="Y166" s="22">
        <v>5.7000000000000002E-2</v>
      </c>
      <c r="Z166" s="22" t="s">
        <v>111</v>
      </c>
      <c r="AA166" s="22">
        <v>0.26735369830993549</v>
      </c>
      <c r="AB166" s="17">
        <v>8.3500000000000005E-2</v>
      </c>
      <c r="AC166" s="18">
        <v>8.3500000000000005E-2</v>
      </c>
      <c r="AD166" s="23"/>
      <c r="AE166" s="24"/>
      <c r="AF166" s="9"/>
      <c r="AG166" s="9"/>
    </row>
    <row r="167" spans="1:33" ht="15" customHeight="1" x14ac:dyDescent="0.15">
      <c r="A167" s="9" t="s">
        <v>1090</v>
      </c>
      <c r="B167" s="9" t="s">
        <v>557</v>
      </c>
      <c r="C167" s="9">
        <v>2012</v>
      </c>
      <c r="D167" s="9">
        <v>2012</v>
      </c>
      <c r="E167" s="9" t="s">
        <v>1089</v>
      </c>
      <c r="F167" s="9" t="s">
        <v>76</v>
      </c>
      <c r="G167" s="9" t="s">
        <v>1088</v>
      </c>
      <c r="H167" s="12">
        <v>4.8609999999999998</v>
      </c>
      <c r="I167" s="12">
        <v>5.4909999999999997</v>
      </c>
      <c r="J167" s="13"/>
      <c r="K167" s="14"/>
      <c r="L167" s="9" t="s">
        <v>554</v>
      </c>
      <c r="M167" s="9" t="s">
        <v>101</v>
      </c>
      <c r="N167" s="9" t="s">
        <v>100</v>
      </c>
      <c r="O167" s="9" t="s">
        <v>99</v>
      </c>
      <c r="P167" s="9" t="s">
        <v>1093</v>
      </c>
      <c r="Q167" s="9" t="s">
        <v>97</v>
      </c>
      <c r="R167" s="15">
        <v>25</v>
      </c>
      <c r="S167" s="22">
        <v>0.31</v>
      </c>
      <c r="T167" s="22">
        <v>5.7000000000000002E-2</v>
      </c>
      <c r="U167" s="22" t="s">
        <v>111</v>
      </c>
      <c r="V167" s="22">
        <v>0.26735369830993549</v>
      </c>
      <c r="W167" s="15">
        <v>25</v>
      </c>
      <c r="X167" s="22">
        <v>6.0999999999999999E-2</v>
      </c>
      <c r="Y167" s="22">
        <v>8.7999999999999995E-2</v>
      </c>
      <c r="Z167" s="22" t="s">
        <v>111</v>
      </c>
      <c r="AA167" s="22">
        <v>0.41275658686446182</v>
      </c>
      <c r="AB167" s="17">
        <v>-1.6256999999999999</v>
      </c>
      <c r="AC167" s="18">
        <v>1.6256999999999999</v>
      </c>
      <c r="AD167" s="23"/>
      <c r="AE167" s="24"/>
      <c r="AF167" s="9"/>
      <c r="AG167" s="9"/>
    </row>
    <row r="168" spans="1:33" ht="15" customHeight="1" x14ac:dyDescent="0.15">
      <c r="A168" s="9" t="s">
        <v>1090</v>
      </c>
      <c r="B168" s="9" t="s">
        <v>557</v>
      </c>
      <c r="C168" s="9">
        <v>2012</v>
      </c>
      <c r="D168" s="9">
        <v>2012</v>
      </c>
      <c r="E168" s="9" t="s">
        <v>1089</v>
      </c>
      <c r="F168" s="9" t="s">
        <v>76</v>
      </c>
      <c r="G168" s="9" t="s">
        <v>1088</v>
      </c>
      <c r="H168" s="12">
        <v>4.8609999999999998</v>
      </c>
      <c r="I168" s="12">
        <v>5.4909999999999997</v>
      </c>
      <c r="J168" s="13"/>
      <c r="K168" s="14"/>
      <c r="L168" s="9" t="s">
        <v>554</v>
      </c>
      <c r="M168" s="9" t="s">
        <v>101</v>
      </c>
      <c r="N168" s="9" t="s">
        <v>100</v>
      </c>
      <c r="O168" s="9" t="s">
        <v>99</v>
      </c>
      <c r="P168" s="9" t="s">
        <v>1092</v>
      </c>
      <c r="Q168" s="9" t="s">
        <v>97</v>
      </c>
      <c r="R168" s="15">
        <v>25</v>
      </c>
      <c r="S168" s="22">
        <v>19.338000000000001</v>
      </c>
      <c r="T168" s="22">
        <v>0.96199999999999997</v>
      </c>
      <c r="U168" s="22" t="s">
        <v>111</v>
      </c>
      <c r="V168" s="22">
        <v>4.5121799609501396</v>
      </c>
      <c r="W168" s="15">
        <v>25</v>
      </c>
      <c r="X168" s="22">
        <v>16.88</v>
      </c>
      <c r="Y168" s="22">
        <v>1.0680000000000001</v>
      </c>
      <c r="Z168" s="22" t="s">
        <v>111</v>
      </c>
      <c r="AA168" s="22">
        <v>5.0093640314914234</v>
      </c>
      <c r="AB168" s="17">
        <v>-0.13589999999999999</v>
      </c>
      <c r="AC168" s="18">
        <v>0.13589999999999999</v>
      </c>
      <c r="AD168" s="23"/>
      <c r="AE168" s="24"/>
      <c r="AF168" s="9"/>
      <c r="AG168" s="9"/>
    </row>
    <row r="169" spans="1:33" ht="15" customHeight="1" x14ac:dyDescent="0.15">
      <c r="A169" s="9" t="s">
        <v>1090</v>
      </c>
      <c r="B169" s="9" t="s">
        <v>557</v>
      </c>
      <c r="C169" s="9">
        <v>2012</v>
      </c>
      <c r="D169" s="9">
        <v>2012</v>
      </c>
      <c r="E169" s="9" t="s">
        <v>1089</v>
      </c>
      <c r="F169" s="9" t="s">
        <v>76</v>
      </c>
      <c r="G169" s="9" t="s">
        <v>1088</v>
      </c>
      <c r="H169" s="12">
        <v>4.8609999999999998</v>
      </c>
      <c r="I169" s="12">
        <v>5.4909999999999997</v>
      </c>
      <c r="J169" s="13"/>
      <c r="K169" s="14"/>
      <c r="L169" s="9" t="s">
        <v>554</v>
      </c>
      <c r="M169" s="9" t="s">
        <v>101</v>
      </c>
      <c r="N169" s="9" t="s">
        <v>100</v>
      </c>
      <c r="O169" s="9" t="s">
        <v>99</v>
      </c>
      <c r="P169" s="9" t="s">
        <v>1091</v>
      </c>
      <c r="Q169" s="9" t="s">
        <v>97</v>
      </c>
      <c r="R169" s="15">
        <v>25</v>
      </c>
      <c r="S169" s="22">
        <v>19.338000000000001</v>
      </c>
      <c r="T169" s="22">
        <v>0.96199999999999997</v>
      </c>
      <c r="U169" s="22" t="s">
        <v>111</v>
      </c>
      <c r="V169" s="22">
        <v>4.5121799609501396</v>
      </c>
      <c r="W169" s="15">
        <v>25</v>
      </c>
      <c r="X169" s="22">
        <v>18.91</v>
      </c>
      <c r="Y169" s="22">
        <v>0.748</v>
      </c>
      <c r="Z169" s="22" t="s">
        <v>111</v>
      </c>
      <c r="AA169" s="22">
        <v>3.5084309883479254</v>
      </c>
      <c r="AB169" s="17">
        <v>-2.24E-2</v>
      </c>
      <c r="AC169" s="18">
        <v>2.24E-2</v>
      </c>
      <c r="AD169" s="23"/>
      <c r="AE169" s="24"/>
      <c r="AF169" s="9"/>
      <c r="AG169" s="9"/>
    </row>
    <row r="170" spans="1:33" ht="15" customHeight="1" thickBot="1" x14ac:dyDescent="0.2">
      <c r="A170" s="25" t="s">
        <v>1090</v>
      </c>
      <c r="B170" s="25" t="s">
        <v>557</v>
      </c>
      <c r="C170" s="25">
        <v>2012</v>
      </c>
      <c r="D170" s="25">
        <v>2012</v>
      </c>
      <c r="E170" s="25" t="s">
        <v>1089</v>
      </c>
      <c r="F170" s="25" t="s">
        <v>76</v>
      </c>
      <c r="G170" s="25" t="s">
        <v>1088</v>
      </c>
      <c r="H170" s="26">
        <v>4.8609999999999998</v>
      </c>
      <c r="I170" s="26">
        <v>5.4909999999999997</v>
      </c>
      <c r="J170" s="13"/>
      <c r="K170" s="25"/>
      <c r="L170" s="25" t="s">
        <v>554</v>
      </c>
      <c r="M170" s="25" t="s">
        <v>101</v>
      </c>
      <c r="N170" s="25" t="s">
        <v>100</v>
      </c>
      <c r="O170" s="25" t="s">
        <v>99</v>
      </c>
      <c r="P170" s="25" t="s">
        <v>1087</v>
      </c>
      <c r="Q170" s="25" t="s">
        <v>97</v>
      </c>
      <c r="R170" s="54">
        <v>25</v>
      </c>
      <c r="S170" s="29">
        <v>19.338000000000001</v>
      </c>
      <c r="T170" s="29">
        <v>0.96199999999999997</v>
      </c>
      <c r="U170" s="29" t="s">
        <v>111</v>
      </c>
      <c r="V170" s="29">
        <v>4.5121799609501396</v>
      </c>
      <c r="W170" s="54">
        <v>25</v>
      </c>
      <c r="X170" s="29">
        <v>14.744</v>
      </c>
      <c r="Y170" s="29">
        <v>0.96199999999999997</v>
      </c>
      <c r="Z170" s="29" t="s">
        <v>111</v>
      </c>
      <c r="AA170" s="29">
        <v>4.5121799609501396</v>
      </c>
      <c r="AB170" s="30">
        <v>-0.2712</v>
      </c>
      <c r="AC170" s="30">
        <v>0.2712</v>
      </c>
      <c r="AD170" s="31"/>
      <c r="AE170" s="32"/>
      <c r="AF170" s="25"/>
      <c r="AG170" s="25"/>
    </row>
    <row r="171" spans="1:33" ht="15" customHeight="1" x14ac:dyDescent="0.15">
      <c r="A171" s="9" t="s">
        <v>1081</v>
      </c>
      <c r="B171" s="9" t="s">
        <v>119</v>
      </c>
      <c r="C171" s="9">
        <v>2012</v>
      </c>
      <c r="D171" s="9">
        <v>2012</v>
      </c>
      <c r="E171" s="9" t="s">
        <v>1080</v>
      </c>
      <c r="F171" s="9" t="s">
        <v>76</v>
      </c>
      <c r="G171" s="10" t="s">
        <v>336</v>
      </c>
      <c r="H171" s="11">
        <v>2.5459999999999998</v>
      </c>
      <c r="I171" s="11">
        <v>2.2759999999999998</v>
      </c>
      <c r="J171" s="33">
        <v>30</v>
      </c>
      <c r="K171" s="14" t="s">
        <v>80</v>
      </c>
      <c r="L171" s="9" t="s">
        <v>1079</v>
      </c>
      <c r="M171" s="10" t="s">
        <v>159</v>
      </c>
      <c r="N171" s="10" t="s">
        <v>80</v>
      </c>
      <c r="O171" s="10" t="s">
        <v>74</v>
      </c>
      <c r="P171" s="9" t="s">
        <v>1086</v>
      </c>
      <c r="Q171" s="9" t="s">
        <v>97</v>
      </c>
      <c r="R171" s="53">
        <v>30</v>
      </c>
      <c r="S171" s="16">
        <v>0.02</v>
      </c>
      <c r="T171" s="16">
        <v>1E-3</v>
      </c>
      <c r="U171" s="16" t="s">
        <v>96</v>
      </c>
      <c r="V171" s="16">
        <v>1E-3</v>
      </c>
      <c r="W171" s="53">
        <v>30</v>
      </c>
      <c r="X171" s="16">
        <v>1.9E-2</v>
      </c>
      <c r="Y171" s="16">
        <v>1E-3</v>
      </c>
      <c r="Z171" s="16" t="s">
        <v>96</v>
      </c>
      <c r="AA171" s="16">
        <v>1E-3</v>
      </c>
      <c r="AB171" s="17">
        <v>-5.1299999999999998E-2</v>
      </c>
      <c r="AC171" s="18">
        <v>5.1299999999999998E-2</v>
      </c>
      <c r="AD171" s="19">
        <f>AVERAGE(AC171:AC176)</f>
        <v>6.9733333333333342E-2</v>
      </c>
      <c r="AE171" s="20"/>
      <c r="AF171" s="9" t="s">
        <v>217</v>
      </c>
      <c r="AG171" s="34" t="s">
        <v>1312</v>
      </c>
    </row>
    <row r="172" spans="1:33" ht="15" customHeight="1" x14ac:dyDescent="0.15">
      <c r="A172" s="9" t="s">
        <v>1081</v>
      </c>
      <c r="B172" s="9" t="s">
        <v>119</v>
      </c>
      <c r="C172" s="9">
        <v>2012</v>
      </c>
      <c r="D172" s="9">
        <v>2012</v>
      </c>
      <c r="E172" s="9" t="s">
        <v>1080</v>
      </c>
      <c r="F172" s="9" t="s">
        <v>76</v>
      </c>
      <c r="G172" s="9" t="s">
        <v>336</v>
      </c>
      <c r="H172" s="12">
        <v>2.5459999999999998</v>
      </c>
      <c r="I172" s="12">
        <v>2.2759999999999998</v>
      </c>
      <c r="J172" s="13"/>
      <c r="K172" s="14"/>
      <c r="L172" s="9" t="s">
        <v>1079</v>
      </c>
      <c r="M172" s="9" t="s">
        <v>159</v>
      </c>
      <c r="N172" s="9" t="s">
        <v>80</v>
      </c>
      <c r="O172" s="9" t="s">
        <v>74</v>
      </c>
      <c r="P172" s="9" t="s">
        <v>1085</v>
      </c>
      <c r="Q172" s="9" t="s">
        <v>97</v>
      </c>
      <c r="R172" s="15">
        <v>30</v>
      </c>
      <c r="S172" s="22">
        <v>0.02</v>
      </c>
      <c r="T172" s="22">
        <v>1E-3</v>
      </c>
      <c r="U172" s="22" t="s">
        <v>96</v>
      </c>
      <c r="V172" s="22">
        <v>1E-3</v>
      </c>
      <c r="W172" s="15">
        <v>30</v>
      </c>
      <c r="X172" s="22">
        <v>1.7999999999999999E-2</v>
      </c>
      <c r="Y172" s="22">
        <v>1E-3</v>
      </c>
      <c r="Z172" s="22" t="s">
        <v>96</v>
      </c>
      <c r="AA172" s="22">
        <v>1E-3</v>
      </c>
      <c r="AB172" s="17">
        <v>-0.10539999999999999</v>
      </c>
      <c r="AC172" s="18">
        <v>0.10539999999999999</v>
      </c>
      <c r="AD172" s="23"/>
      <c r="AE172" s="24"/>
      <c r="AF172" s="9"/>
      <c r="AG172" s="9"/>
    </row>
    <row r="173" spans="1:33" ht="15" customHeight="1" x14ac:dyDescent="0.15">
      <c r="A173" s="9" t="s">
        <v>1081</v>
      </c>
      <c r="B173" s="9" t="s">
        <v>119</v>
      </c>
      <c r="C173" s="9">
        <v>2012</v>
      </c>
      <c r="D173" s="9">
        <v>2012</v>
      </c>
      <c r="E173" s="9" t="s">
        <v>1080</v>
      </c>
      <c r="F173" s="9" t="s">
        <v>76</v>
      </c>
      <c r="G173" s="9" t="s">
        <v>336</v>
      </c>
      <c r="H173" s="12">
        <v>2.5459999999999998</v>
      </c>
      <c r="I173" s="12">
        <v>2.2759999999999998</v>
      </c>
      <c r="J173" s="13"/>
      <c r="K173" s="14"/>
      <c r="L173" s="9" t="s">
        <v>1079</v>
      </c>
      <c r="M173" s="9" t="s">
        <v>159</v>
      </c>
      <c r="N173" s="9" t="s">
        <v>80</v>
      </c>
      <c r="O173" s="9" t="s">
        <v>74</v>
      </c>
      <c r="P173" s="9" t="s">
        <v>1084</v>
      </c>
      <c r="Q173" s="9" t="s">
        <v>97</v>
      </c>
      <c r="R173" s="15">
        <v>30</v>
      </c>
      <c r="S173" s="22">
        <v>0.02</v>
      </c>
      <c r="T173" s="22">
        <v>1E-3</v>
      </c>
      <c r="U173" s="22" t="s">
        <v>96</v>
      </c>
      <c r="V173" s="22">
        <v>1E-3</v>
      </c>
      <c r="W173" s="15">
        <v>30</v>
      </c>
      <c r="X173" s="22">
        <v>1.7999999999999999E-2</v>
      </c>
      <c r="Y173" s="22">
        <v>1E-3</v>
      </c>
      <c r="Z173" s="22" t="s">
        <v>96</v>
      </c>
      <c r="AA173" s="22">
        <v>1E-3</v>
      </c>
      <c r="AB173" s="17">
        <v>-0.10539999999999999</v>
      </c>
      <c r="AC173" s="18">
        <v>0.10539999999999999</v>
      </c>
      <c r="AD173" s="23"/>
      <c r="AE173" s="24"/>
      <c r="AF173" s="9"/>
      <c r="AG173" s="9"/>
    </row>
    <row r="174" spans="1:33" ht="15" customHeight="1" x14ac:dyDescent="0.15">
      <c r="A174" s="9" t="s">
        <v>1081</v>
      </c>
      <c r="B174" s="9" t="s">
        <v>119</v>
      </c>
      <c r="C174" s="9">
        <v>2012</v>
      </c>
      <c r="D174" s="9">
        <v>2012</v>
      </c>
      <c r="E174" s="9" t="s">
        <v>1080</v>
      </c>
      <c r="F174" s="9" t="s">
        <v>76</v>
      </c>
      <c r="G174" s="9" t="s">
        <v>336</v>
      </c>
      <c r="H174" s="12">
        <v>2.5459999999999998</v>
      </c>
      <c r="I174" s="12">
        <v>2.2759999999999998</v>
      </c>
      <c r="J174" s="13"/>
      <c r="K174" s="14"/>
      <c r="L174" s="9" t="s">
        <v>1079</v>
      </c>
      <c r="M174" s="9" t="s">
        <v>159</v>
      </c>
      <c r="N174" s="9" t="s">
        <v>80</v>
      </c>
      <c r="O174" s="9" t="s">
        <v>74</v>
      </c>
      <c r="P174" s="9" t="s">
        <v>1083</v>
      </c>
      <c r="Q174" s="9" t="s">
        <v>97</v>
      </c>
      <c r="R174" s="15">
        <v>30</v>
      </c>
      <c r="S174" s="22">
        <v>8.1000000000000003E-2</v>
      </c>
      <c r="T174" s="22">
        <v>6.0000000000000001E-3</v>
      </c>
      <c r="U174" s="22" t="s">
        <v>96</v>
      </c>
      <c r="V174" s="22">
        <v>6.0000000000000001E-3</v>
      </c>
      <c r="W174" s="15">
        <v>30</v>
      </c>
      <c r="X174" s="22">
        <v>8.6000000000000007E-2</v>
      </c>
      <c r="Y174" s="22">
        <v>5.0000000000000001E-3</v>
      </c>
      <c r="Z174" s="22" t="s">
        <v>96</v>
      </c>
      <c r="AA174" s="22">
        <v>5.0000000000000001E-3</v>
      </c>
      <c r="AB174" s="17">
        <v>5.9900000000000002E-2</v>
      </c>
      <c r="AC174" s="18">
        <v>5.9900000000000002E-2</v>
      </c>
      <c r="AD174" s="23"/>
      <c r="AE174" s="24"/>
      <c r="AF174" s="9"/>
      <c r="AG174" s="9"/>
    </row>
    <row r="175" spans="1:33" ht="15" customHeight="1" x14ac:dyDescent="0.15">
      <c r="A175" s="9" t="s">
        <v>1081</v>
      </c>
      <c r="B175" s="9" t="s">
        <v>119</v>
      </c>
      <c r="C175" s="9">
        <v>2012</v>
      </c>
      <c r="D175" s="9">
        <v>2012</v>
      </c>
      <c r="E175" s="9" t="s">
        <v>1080</v>
      </c>
      <c r="F175" s="9" t="s">
        <v>76</v>
      </c>
      <c r="G175" s="9" t="s">
        <v>336</v>
      </c>
      <c r="H175" s="12">
        <v>2.5459999999999998</v>
      </c>
      <c r="I175" s="12">
        <v>2.2759999999999998</v>
      </c>
      <c r="J175" s="13"/>
      <c r="K175" s="14"/>
      <c r="L175" s="9" t="s">
        <v>1079</v>
      </c>
      <c r="M175" s="9" t="s">
        <v>159</v>
      </c>
      <c r="N175" s="9" t="s">
        <v>80</v>
      </c>
      <c r="O175" s="9" t="s">
        <v>74</v>
      </c>
      <c r="P175" s="9" t="s">
        <v>1082</v>
      </c>
      <c r="Q175" s="9" t="s">
        <v>97</v>
      </c>
      <c r="R175" s="15">
        <v>30</v>
      </c>
      <c r="S175" s="22">
        <v>8.1000000000000003E-2</v>
      </c>
      <c r="T175" s="22">
        <v>6.0000000000000001E-3</v>
      </c>
      <c r="U175" s="22" t="s">
        <v>96</v>
      </c>
      <c r="V175" s="22">
        <v>6.0000000000000001E-3</v>
      </c>
      <c r="W175" s="15">
        <v>30</v>
      </c>
      <c r="X175" s="22">
        <v>8.5000000000000006E-2</v>
      </c>
      <c r="Y175" s="22">
        <v>1.0999999999999999E-2</v>
      </c>
      <c r="Z175" s="22" t="s">
        <v>96</v>
      </c>
      <c r="AA175" s="22">
        <v>1.0999999999999999E-2</v>
      </c>
      <c r="AB175" s="17">
        <v>4.82E-2</v>
      </c>
      <c r="AC175" s="18">
        <v>4.82E-2</v>
      </c>
      <c r="AD175" s="23"/>
      <c r="AE175" s="24"/>
      <c r="AF175" s="9"/>
      <c r="AG175" s="9"/>
    </row>
    <row r="176" spans="1:33" ht="15" customHeight="1" thickBot="1" x14ac:dyDescent="0.2">
      <c r="A176" s="25" t="s">
        <v>1081</v>
      </c>
      <c r="B176" s="25" t="s">
        <v>119</v>
      </c>
      <c r="C176" s="25">
        <v>2012</v>
      </c>
      <c r="D176" s="25">
        <v>2012</v>
      </c>
      <c r="E176" s="25" t="s">
        <v>1080</v>
      </c>
      <c r="F176" s="25" t="s">
        <v>76</v>
      </c>
      <c r="G176" s="25" t="s">
        <v>336</v>
      </c>
      <c r="H176" s="26">
        <v>2.5459999999999998</v>
      </c>
      <c r="I176" s="26">
        <v>2.2759999999999998</v>
      </c>
      <c r="J176" s="27"/>
      <c r="K176" s="25"/>
      <c r="L176" s="25" t="s">
        <v>1079</v>
      </c>
      <c r="M176" s="25" t="s">
        <v>159</v>
      </c>
      <c r="N176" s="25" t="s">
        <v>80</v>
      </c>
      <c r="O176" s="25" t="s">
        <v>74</v>
      </c>
      <c r="P176" s="25" t="s">
        <v>1078</v>
      </c>
      <c r="Q176" s="25" t="s">
        <v>97</v>
      </c>
      <c r="R176" s="54">
        <v>30</v>
      </c>
      <c r="S176" s="29">
        <v>8.1000000000000003E-2</v>
      </c>
      <c r="T176" s="29">
        <v>6.0000000000000001E-3</v>
      </c>
      <c r="U176" s="29" t="s">
        <v>96</v>
      </c>
      <c r="V176" s="29">
        <v>6.0000000000000001E-3</v>
      </c>
      <c r="W176" s="54">
        <v>30</v>
      </c>
      <c r="X176" s="29">
        <v>8.5000000000000006E-2</v>
      </c>
      <c r="Y176" s="29">
        <v>6.0000000000000001E-3</v>
      </c>
      <c r="Z176" s="29" t="s">
        <v>96</v>
      </c>
      <c r="AA176" s="29">
        <v>6.0000000000000001E-3</v>
      </c>
      <c r="AB176" s="30">
        <v>4.82E-2</v>
      </c>
      <c r="AC176" s="30">
        <v>4.82E-2</v>
      </c>
      <c r="AD176" s="31"/>
      <c r="AE176" s="32"/>
      <c r="AF176" s="25"/>
      <c r="AG176" s="25"/>
    </row>
    <row r="177" spans="1:33" ht="15" customHeight="1" x14ac:dyDescent="0.15">
      <c r="A177" s="9" t="s">
        <v>1074</v>
      </c>
      <c r="B177" s="9" t="s">
        <v>1073</v>
      </c>
      <c r="C177" s="9">
        <v>2012</v>
      </c>
      <c r="D177" s="9">
        <v>2012</v>
      </c>
      <c r="E177" s="9" t="s">
        <v>1072</v>
      </c>
      <c r="F177" s="9" t="s">
        <v>76</v>
      </c>
      <c r="G177" s="10" t="s">
        <v>1071</v>
      </c>
      <c r="H177" s="11">
        <v>14.472</v>
      </c>
      <c r="I177" s="11">
        <v>19.181000000000001</v>
      </c>
      <c r="J177" s="13">
        <v>13.833333333333334</v>
      </c>
      <c r="K177" s="14" t="s">
        <v>73</v>
      </c>
      <c r="L177" s="9" t="s">
        <v>335</v>
      </c>
      <c r="M177" s="9" t="s">
        <v>101</v>
      </c>
      <c r="N177" s="9" t="s">
        <v>100</v>
      </c>
      <c r="O177" s="9" t="s">
        <v>189</v>
      </c>
      <c r="P177" s="9" t="s">
        <v>1077</v>
      </c>
      <c r="Q177" s="9" t="s">
        <v>112</v>
      </c>
      <c r="R177" s="15">
        <v>9</v>
      </c>
      <c r="S177" s="16">
        <v>1.0529999999999973</v>
      </c>
      <c r="T177" s="16">
        <v>0.52600000000000002</v>
      </c>
      <c r="U177" s="16" t="s">
        <v>111</v>
      </c>
      <c r="V177" s="16">
        <v>1.5780000000000001</v>
      </c>
      <c r="W177" s="15">
        <v>14</v>
      </c>
      <c r="X177" s="55">
        <v>91.537999999999997</v>
      </c>
      <c r="Y177" s="55">
        <v>1.026</v>
      </c>
      <c r="Z177" s="55" t="s">
        <v>111</v>
      </c>
      <c r="AA177" s="55">
        <v>3.8389404788300641</v>
      </c>
      <c r="AB177" s="17">
        <v>4.4650999999999996</v>
      </c>
      <c r="AC177" s="18">
        <v>4.4649999999999999</v>
      </c>
      <c r="AD177" s="19">
        <f>AVERAGE(AC177:AC179)</f>
        <v>2.2479</v>
      </c>
      <c r="AE177" s="20" t="s">
        <v>1076</v>
      </c>
      <c r="AF177" s="9" t="s">
        <v>217</v>
      </c>
      <c r="AG177" s="9" t="s">
        <v>350</v>
      </c>
    </row>
    <row r="178" spans="1:33" ht="15" customHeight="1" x14ac:dyDescent="0.15">
      <c r="A178" s="9" t="s">
        <v>1074</v>
      </c>
      <c r="B178" s="9" t="s">
        <v>1073</v>
      </c>
      <c r="C178" s="9">
        <v>2012</v>
      </c>
      <c r="D178" s="9">
        <v>2012</v>
      </c>
      <c r="E178" s="9" t="s">
        <v>1072</v>
      </c>
      <c r="F178" s="9" t="s">
        <v>76</v>
      </c>
      <c r="G178" s="9" t="s">
        <v>1071</v>
      </c>
      <c r="H178" s="12">
        <v>14.472</v>
      </c>
      <c r="I178" s="12">
        <v>19.181000000000001</v>
      </c>
      <c r="J178" s="13"/>
      <c r="K178" s="14"/>
      <c r="L178" s="9" t="s">
        <v>335</v>
      </c>
      <c r="M178" s="9" t="s">
        <v>101</v>
      </c>
      <c r="N178" s="9" t="s">
        <v>100</v>
      </c>
      <c r="O178" s="9" t="s">
        <v>189</v>
      </c>
      <c r="P178" s="9" t="s">
        <v>1075</v>
      </c>
      <c r="Q178" s="9" t="s">
        <v>112</v>
      </c>
      <c r="R178" s="56">
        <v>14</v>
      </c>
      <c r="S178" s="57">
        <v>7.347999999999999</v>
      </c>
      <c r="T178" s="57">
        <v>1.278</v>
      </c>
      <c r="U178" s="16" t="s">
        <v>111</v>
      </c>
      <c r="V178" s="57">
        <v>4.7818381402970971</v>
      </c>
      <c r="W178" s="56">
        <v>16</v>
      </c>
      <c r="X178" s="58">
        <v>53.994</v>
      </c>
      <c r="Y178" s="58">
        <v>1.278</v>
      </c>
      <c r="Z178" s="55" t="s">
        <v>111</v>
      </c>
      <c r="AA178" s="58">
        <v>5.1120000000000001</v>
      </c>
      <c r="AB178" s="59">
        <v>1.9944</v>
      </c>
      <c r="AC178" s="18">
        <v>1.9944</v>
      </c>
      <c r="AD178" s="19"/>
      <c r="AE178" s="20"/>
      <c r="AF178" s="9"/>
      <c r="AG178" s="9"/>
    </row>
    <row r="179" spans="1:33" ht="15" customHeight="1" thickBot="1" x14ac:dyDescent="0.2">
      <c r="A179" s="25" t="s">
        <v>1074</v>
      </c>
      <c r="B179" s="25" t="s">
        <v>1073</v>
      </c>
      <c r="C179" s="25">
        <v>2012</v>
      </c>
      <c r="D179" s="25">
        <v>2012</v>
      </c>
      <c r="E179" s="25" t="s">
        <v>1072</v>
      </c>
      <c r="F179" s="25" t="s">
        <v>76</v>
      </c>
      <c r="G179" s="25" t="s">
        <v>1071</v>
      </c>
      <c r="H179" s="26">
        <v>14.472</v>
      </c>
      <c r="I179" s="26">
        <v>19.181000000000001</v>
      </c>
      <c r="J179" s="13"/>
      <c r="K179" s="25"/>
      <c r="L179" s="25" t="s">
        <v>1070</v>
      </c>
      <c r="M179" s="25" t="s">
        <v>101</v>
      </c>
      <c r="N179" s="25" t="s">
        <v>80</v>
      </c>
      <c r="O179" s="25" t="s">
        <v>74</v>
      </c>
      <c r="P179" s="25" t="s">
        <v>365</v>
      </c>
      <c r="Q179" s="25" t="s">
        <v>112</v>
      </c>
      <c r="R179" s="28">
        <v>15</v>
      </c>
      <c r="S179" s="29">
        <v>38.606999999999999</v>
      </c>
      <c r="T179" s="29">
        <v>7.7990000000000004</v>
      </c>
      <c r="U179" s="29" t="s">
        <v>111</v>
      </c>
      <c r="V179" s="29">
        <v>30.205397117071648</v>
      </c>
      <c r="W179" s="28">
        <v>15</v>
      </c>
      <c r="X179" s="29">
        <v>29.053000000000001</v>
      </c>
      <c r="Y179" s="29">
        <v>6.24</v>
      </c>
      <c r="Z179" s="29" t="s">
        <v>111</v>
      </c>
      <c r="AA179" s="29">
        <v>24.167416080334284</v>
      </c>
      <c r="AB179" s="30">
        <v>-0.2843</v>
      </c>
      <c r="AC179" s="30">
        <v>0.2843</v>
      </c>
      <c r="AD179" s="31"/>
      <c r="AE179" s="32"/>
      <c r="AF179" s="25"/>
      <c r="AG179" s="25"/>
    </row>
    <row r="180" spans="1:33" ht="15" customHeight="1" x14ac:dyDescent="0.15">
      <c r="A180" s="9" t="s">
        <v>1063</v>
      </c>
      <c r="B180" s="9" t="s">
        <v>1062</v>
      </c>
      <c r="C180" s="9">
        <v>2012</v>
      </c>
      <c r="D180" s="9">
        <v>2012</v>
      </c>
      <c r="E180" s="9" t="s">
        <v>1061</v>
      </c>
      <c r="F180" s="9" t="s">
        <v>76</v>
      </c>
      <c r="G180" s="10" t="s">
        <v>760</v>
      </c>
      <c r="H180" s="11">
        <v>2.2629999999999999</v>
      </c>
      <c r="I180" s="11">
        <v>1.99</v>
      </c>
      <c r="J180" s="33">
        <v>30</v>
      </c>
      <c r="K180" s="14" t="s">
        <v>80</v>
      </c>
      <c r="L180" s="9" t="s">
        <v>944</v>
      </c>
      <c r="M180" s="10" t="s">
        <v>101</v>
      </c>
      <c r="N180" s="9" t="s">
        <v>80</v>
      </c>
      <c r="O180" s="9" t="s">
        <v>74</v>
      </c>
      <c r="P180" s="9" t="s">
        <v>1069</v>
      </c>
      <c r="Q180" s="9" t="s">
        <v>97</v>
      </c>
      <c r="R180" s="53">
        <v>30</v>
      </c>
      <c r="S180" s="16">
        <v>26.437000000000001</v>
      </c>
      <c r="T180" s="16">
        <v>2.8740000000000001</v>
      </c>
      <c r="U180" s="16" t="s">
        <v>111</v>
      </c>
      <c r="V180" s="16">
        <v>12.852918734668792</v>
      </c>
      <c r="W180" s="53">
        <v>30</v>
      </c>
      <c r="X180" s="16">
        <v>38.218000000000004</v>
      </c>
      <c r="Y180" s="16">
        <v>5.7469999999999999</v>
      </c>
      <c r="Z180" s="16" t="s">
        <v>111</v>
      </c>
      <c r="AA180" s="16">
        <v>25.701365333382583</v>
      </c>
      <c r="AB180" s="17">
        <v>0.36849999999999999</v>
      </c>
      <c r="AC180" s="18">
        <v>0.36849999999999999</v>
      </c>
      <c r="AD180" s="19">
        <f>AVERAGE(AC180:AC185)</f>
        <v>0.16575000000000001</v>
      </c>
      <c r="AE180" s="20" t="s">
        <v>1068</v>
      </c>
      <c r="AF180" s="9" t="s">
        <v>108</v>
      </c>
      <c r="AG180" s="9" t="s">
        <v>1313</v>
      </c>
    </row>
    <row r="181" spans="1:33" ht="15" customHeight="1" x14ac:dyDescent="0.15">
      <c r="A181" s="9" t="s">
        <v>1063</v>
      </c>
      <c r="B181" s="9" t="s">
        <v>1062</v>
      </c>
      <c r="C181" s="9">
        <v>2012</v>
      </c>
      <c r="D181" s="9">
        <v>2012</v>
      </c>
      <c r="E181" s="9" t="s">
        <v>1061</v>
      </c>
      <c r="F181" s="9" t="s">
        <v>76</v>
      </c>
      <c r="G181" s="9" t="s">
        <v>760</v>
      </c>
      <c r="H181" s="12">
        <v>2.2629999999999999</v>
      </c>
      <c r="I181" s="12">
        <v>1.99</v>
      </c>
      <c r="J181" s="13"/>
      <c r="K181" s="14"/>
      <c r="L181" s="9" t="s">
        <v>944</v>
      </c>
      <c r="M181" s="9" t="s">
        <v>101</v>
      </c>
      <c r="N181" s="9" t="s">
        <v>80</v>
      </c>
      <c r="O181" s="9" t="s">
        <v>74</v>
      </c>
      <c r="P181" s="9" t="s">
        <v>1067</v>
      </c>
      <c r="Q181" s="9" t="s">
        <v>97</v>
      </c>
      <c r="R181" s="15">
        <v>30</v>
      </c>
      <c r="S181" s="22">
        <v>26.437000000000001</v>
      </c>
      <c r="T181" s="22">
        <v>2.8740000000000001</v>
      </c>
      <c r="U181" s="22" t="s">
        <v>111</v>
      </c>
      <c r="V181" s="22">
        <v>12.852918734668792</v>
      </c>
      <c r="W181" s="15">
        <v>30</v>
      </c>
      <c r="X181" s="22">
        <v>35.057000000000002</v>
      </c>
      <c r="Y181" s="22">
        <v>4.8849999999999998</v>
      </c>
      <c r="Z181" s="22" t="s">
        <v>111</v>
      </c>
      <c r="AA181" s="22">
        <v>21.846384140172944</v>
      </c>
      <c r="AB181" s="17">
        <v>0.28220000000000001</v>
      </c>
      <c r="AC181" s="18">
        <v>0.28220000000000001</v>
      </c>
      <c r="AD181" s="23"/>
      <c r="AE181" s="24"/>
      <c r="AF181" s="9"/>
      <c r="AG181" s="9"/>
    </row>
    <row r="182" spans="1:33" ht="15" customHeight="1" x14ac:dyDescent="0.15">
      <c r="A182" s="9" t="s">
        <v>1063</v>
      </c>
      <c r="B182" s="9" t="s">
        <v>1062</v>
      </c>
      <c r="C182" s="9">
        <v>2012</v>
      </c>
      <c r="D182" s="9">
        <v>2012</v>
      </c>
      <c r="E182" s="9" t="s">
        <v>1061</v>
      </c>
      <c r="F182" s="9" t="s">
        <v>76</v>
      </c>
      <c r="G182" s="9" t="s">
        <v>760</v>
      </c>
      <c r="H182" s="12">
        <v>2.2629999999999999</v>
      </c>
      <c r="I182" s="12">
        <v>1.99</v>
      </c>
      <c r="J182" s="13"/>
      <c r="K182" s="14"/>
      <c r="L182" s="9" t="s">
        <v>944</v>
      </c>
      <c r="M182" s="9" t="s">
        <v>101</v>
      </c>
      <c r="N182" s="9" t="s">
        <v>100</v>
      </c>
      <c r="O182" s="9" t="s">
        <v>99</v>
      </c>
      <c r="P182" s="9" t="s">
        <v>1066</v>
      </c>
      <c r="Q182" s="9" t="s">
        <v>97</v>
      </c>
      <c r="R182" s="15">
        <v>30</v>
      </c>
      <c r="S182" s="22">
        <v>99.259</v>
      </c>
      <c r="T182" s="22">
        <v>7.407</v>
      </c>
      <c r="U182" s="22" t="s">
        <v>111</v>
      </c>
      <c r="V182" s="22">
        <v>33.125111018681885</v>
      </c>
      <c r="W182" s="15">
        <v>30</v>
      </c>
      <c r="X182" s="22">
        <v>93.332999999999998</v>
      </c>
      <c r="Y182" s="22">
        <v>8.8889999999999993</v>
      </c>
      <c r="Z182" s="22" t="s">
        <v>111</v>
      </c>
      <c r="AA182" s="22">
        <v>39.752816503991262</v>
      </c>
      <c r="AB182" s="17">
        <v>-6.1600000000000002E-2</v>
      </c>
      <c r="AC182" s="18">
        <v>6.1600000000000002E-2</v>
      </c>
      <c r="AD182" s="23"/>
      <c r="AE182" s="24"/>
      <c r="AF182" s="9"/>
      <c r="AG182" s="9"/>
    </row>
    <row r="183" spans="1:33" ht="15" customHeight="1" x14ac:dyDescent="0.15">
      <c r="A183" s="9" t="s">
        <v>1063</v>
      </c>
      <c r="B183" s="9" t="s">
        <v>1062</v>
      </c>
      <c r="C183" s="9">
        <v>2012</v>
      </c>
      <c r="D183" s="9">
        <v>2012</v>
      </c>
      <c r="E183" s="9" t="s">
        <v>1061</v>
      </c>
      <c r="F183" s="9" t="s">
        <v>76</v>
      </c>
      <c r="G183" s="9" t="s">
        <v>760</v>
      </c>
      <c r="H183" s="12">
        <v>2.2629999999999999</v>
      </c>
      <c r="I183" s="12">
        <v>1.99</v>
      </c>
      <c r="J183" s="13"/>
      <c r="K183" s="14"/>
      <c r="L183" s="9" t="s">
        <v>944</v>
      </c>
      <c r="M183" s="9" t="s">
        <v>101</v>
      </c>
      <c r="N183" s="9" t="s">
        <v>100</v>
      </c>
      <c r="O183" s="9" t="s">
        <v>99</v>
      </c>
      <c r="P183" s="9" t="s">
        <v>1065</v>
      </c>
      <c r="Q183" s="9" t="s">
        <v>97</v>
      </c>
      <c r="R183" s="15">
        <v>30</v>
      </c>
      <c r="S183" s="22">
        <v>99.259</v>
      </c>
      <c r="T183" s="22">
        <v>7.407</v>
      </c>
      <c r="U183" s="22" t="s">
        <v>111</v>
      </c>
      <c r="V183" s="22">
        <v>33.125111018681885</v>
      </c>
      <c r="W183" s="15">
        <v>30</v>
      </c>
      <c r="X183" s="22">
        <v>82.962999999999994</v>
      </c>
      <c r="Y183" s="22">
        <v>5.9260000000000002</v>
      </c>
      <c r="Z183" s="22" t="s">
        <v>111</v>
      </c>
      <c r="AA183" s="22">
        <v>26.501877669327509</v>
      </c>
      <c r="AB183" s="17">
        <v>-0.17929999999999999</v>
      </c>
      <c r="AC183" s="18">
        <v>0.17929999999999999</v>
      </c>
      <c r="AD183" s="23"/>
      <c r="AE183" s="24"/>
      <c r="AF183" s="9"/>
      <c r="AG183" s="9"/>
    </row>
    <row r="184" spans="1:33" ht="15" customHeight="1" x14ac:dyDescent="0.15">
      <c r="A184" s="9" t="s">
        <v>1063</v>
      </c>
      <c r="B184" s="9" t="s">
        <v>1062</v>
      </c>
      <c r="C184" s="9">
        <v>2012</v>
      </c>
      <c r="D184" s="9">
        <v>2012</v>
      </c>
      <c r="E184" s="9" t="s">
        <v>1061</v>
      </c>
      <c r="F184" s="9" t="s">
        <v>76</v>
      </c>
      <c r="G184" s="9" t="s">
        <v>760</v>
      </c>
      <c r="H184" s="12">
        <v>2.2629999999999999</v>
      </c>
      <c r="I184" s="12">
        <v>1.99</v>
      </c>
      <c r="J184" s="13"/>
      <c r="K184" s="14"/>
      <c r="L184" s="9" t="s">
        <v>944</v>
      </c>
      <c r="M184" s="9" t="s">
        <v>101</v>
      </c>
      <c r="N184" s="9" t="s">
        <v>100</v>
      </c>
      <c r="O184" s="9" t="s">
        <v>99</v>
      </c>
      <c r="P184" s="9" t="s">
        <v>1064</v>
      </c>
      <c r="Q184" s="9" t="s">
        <v>97</v>
      </c>
      <c r="R184" s="15">
        <v>30</v>
      </c>
      <c r="S184" s="22">
        <v>33.957000000000001</v>
      </c>
      <c r="T184" s="22">
        <v>4.0110000000000001</v>
      </c>
      <c r="U184" s="22" t="s">
        <v>111</v>
      </c>
      <c r="V184" s="22">
        <v>17.937737315503313</v>
      </c>
      <c r="W184" s="15">
        <v>30</v>
      </c>
      <c r="X184" s="22">
        <v>35.561</v>
      </c>
      <c r="Y184" s="22">
        <v>4.5449999999999999</v>
      </c>
      <c r="Z184" s="22" t="s">
        <v>111</v>
      </c>
      <c r="AA184" s="22">
        <v>20.32585791547309</v>
      </c>
      <c r="AB184" s="17">
        <v>4.6199999999999998E-2</v>
      </c>
      <c r="AC184" s="18">
        <v>4.6199999999999998E-2</v>
      </c>
      <c r="AD184" s="23"/>
      <c r="AE184" s="24"/>
      <c r="AF184" s="9"/>
      <c r="AG184" s="9"/>
    </row>
    <row r="185" spans="1:33" ht="15" customHeight="1" thickBot="1" x14ac:dyDescent="0.2">
      <c r="A185" s="25" t="s">
        <v>1063</v>
      </c>
      <c r="B185" s="25" t="s">
        <v>1062</v>
      </c>
      <c r="C185" s="25">
        <v>2012</v>
      </c>
      <c r="D185" s="25">
        <v>2012</v>
      </c>
      <c r="E185" s="25" t="s">
        <v>1061</v>
      </c>
      <c r="F185" s="25" t="s">
        <v>76</v>
      </c>
      <c r="G185" s="25" t="s">
        <v>760</v>
      </c>
      <c r="H185" s="26">
        <v>2.2629999999999999</v>
      </c>
      <c r="I185" s="26">
        <v>1.99</v>
      </c>
      <c r="J185" s="27"/>
      <c r="K185" s="25"/>
      <c r="L185" s="25" t="s">
        <v>944</v>
      </c>
      <c r="M185" s="25" t="s">
        <v>101</v>
      </c>
      <c r="N185" s="25" t="s">
        <v>100</v>
      </c>
      <c r="O185" s="25" t="s">
        <v>99</v>
      </c>
      <c r="P185" s="25" t="s">
        <v>1060</v>
      </c>
      <c r="Q185" s="25" t="s">
        <v>97</v>
      </c>
      <c r="R185" s="54">
        <v>30</v>
      </c>
      <c r="S185" s="29">
        <v>33.957000000000001</v>
      </c>
      <c r="T185" s="29">
        <v>4.0110000000000001</v>
      </c>
      <c r="U185" s="29" t="s">
        <v>111</v>
      </c>
      <c r="V185" s="29">
        <v>17.937737315503313</v>
      </c>
      <c r="W185" s="54">
        <v>30</v>
      </c>
      <c r="X185" s="29">
        <v>32.085999999999999</v>
      </c>
      <c r="Y185" s="29">
        <v>4.5449999999999999</v>
      </c>
      <c r="Z185" s="29" t="s">
        <v>111</v>
      </c>
      <c r="AA185" s="29">
        <v>20.32585791547309</v>
      </c>
      <c r="AB185" s="30">
        <v>-5.67E-2</v>
      </c>
      <c r="AC185" s="30">
        <v>5.67E-2</v>
      </c>
      <c r="AD185" s="31"/>
      <c r="AE185" s="32"/>
      <c r="AF185" s="25"/>
      <c r="AG185" s="25"/>
    </row>
    <row r="186" spans="1:33" ht="15" customHeight="1" thickBot="1" x14ac:dyDescent="0.2">
      <c r="A186" s="25" t="s">
        <v>1059</v>
      </c>
      <c r="B186" s="25" t="s">
        <v>452</v>
      </c>
      <c r="C186" s="25">
        <v>2012</v>
      </c>
      <c r="D186" s="25">
        <v>2012</v>
      </c>
      <c r="E186" s="25" t="s">
        <v>1058</v>
      </c>
      <c r="F186" s="25" t="s">
        <v>76</v>
      </c>
      <c r="G186" s="60" t="s">
        <v>1057</v>
      </c>
      <c r="H186" s="61">
        <v>1.9470000000000001</v>
      </c>
      <c r="I186" s="61">
        <v>1.6970000000000001</v>
      </c>
      <c r="J186" s="27">
        <v>20</v>
      </c>
      <c r="K186" s="25" t="s">
        <v>80</v>
      </c>
      <c r="L186" s="25" t="s">
        <v>1056</v>
      </c>
      <c r="M186" s="25" t="s">
        <v>159</v>
      </c>
      <c r="N186" s="25" t="s">
        <v>100</v>
      </c>
      <c r="O186" s="25" t="s">
        <v>473</v>
      </c>
      <c r="P186" s="25" t="s">
        <v>625</v>
      </c>
      <c r="Q186" s="25" t="s">
        <v>236</v>
      </c>
      <c r="R186" s="54">
        <v>22</v>
      </c>
      <c r="S186" s="29">
        <v>935.93299999999999</v>
      </c>
      <c r="T186" s="29">
        <v>40.110999999999997</v>
      </c>
      <c r="U186" s="29" t="s">
        <v>111</v>
      </c>
      <c r="V186" s="29">
        <v>188.13726654227759</v>
      </c>
      <c r="W186" s="28">
        <v>18</v>
      </c>
      <c r="X186" s="29">
        <v>812.25599999999997</v>
      </c>
      <c r="Y186" s="29">
        <v>46.796999999999997</v>
      </c>
      <c r="Z186" s="29" t="s">
        <v>111</v>
      </c>
      <c r="AA186" s="29">
        <v>198.54285623512115</v>
      </c>
      <c r="AB186" s="30">
        <v>-0.14169999999999999</v>
      </c>
      <c r="AC186" s="30">
        <v>0.14169999999999999</v>
      </c>
      <c r="AD186" s="45">
        <v>0.14169999999999999</v>
      </c>
      <c r="AE186" s="46"/>
      <c r="AF186" s="25" t="s">
        <v>217</v>
      </c>
      <c r="AG186" s="47" t="s">
        <v>1314</v>
      </c>
    </row>
    <row r="187" spans="1:33" ht="15" customHeight="1" x14ac:dyDescent="0.15">
      <c r="A187" s="9" t="s">
        <v>1054</v>
      </c>
      <c r="B187" s="9" t="s">
        <v>1053</v>
      </c>
      <c r="C187" s="9">
        <v>2013</v>
      </c>
      <c r="D187" s="9">
        <v>2013</v>
      </c>
      <c r="E187" s="9" t="s">
        <v>1052</v>
      </c>
      <c r="F187" s="9" t="s">
        <v>76</v>
      </c>
      <c r="G187" s="10" t="s">
        <v>920</v>
      </c>
      <c r="H187" s="11">
        <v>3.5339999999999998</v>
      </c>
      <c r="I187" s="11">
        <v>2.766</v>
      </c>
      <c r="J187" s="33">
        <v>18.100000000000001</v>
      </c>
      <c r="K187" s="14" t="s">
        <v>73</v>
      </c>
      <c r="L187" s="9" t="s">
        <v>554</v>
      </c>
      <c r="M187" s="10" t="s">
        <v>101</v>
      </c>
      <c r="N187" s="10" t="s">
        <v>100</v>
      </c>
      <c r="O187" s="10" t="s">
        <v>189</v>
      </c>
      <c r="P187" s="9" t="s">
        <v>582</v>
      </c>
      <c r="Q187" s="9" t="s">
        <v>112</v>
      </c>
      <c r="R187" s="15">
        <v>19</v>
      </c>
      <c r="S187" s="16">
        <v>0.06</v>
      </c>
      <c r="T187" s="16">
        <v>8.0000000000000002E-3</v>
      </c>
      <c r="U187" s="16" t="s">
        <v>111</v>
      </c>
      <c r="V187" s="16">
        <v>3.2984845004941282E-2</v>
      </c>
      <c r="W187" s="15">
        <v>19</v>
      </c>
      <c r="X187" s="16">
        <v>4.2999999999999997E-2</v>
      </c>
      <c r="Y187" s="16">
        <v>7.0000000000000001E-3</v>
      </c>
      <c r="Z187" s="16" t="s">
        <v>111</v>
      </c>
      <c r="AA187" s="16">
        <v>2.8000000000000001E-2</v>
      </c>
      <c r="AB187" s="17">
        <v>-0.33310000000000001</v>
      </c>
      <c r="AC187" s="18">
        <v>0.33310000000000001</v>
      </c>
      <c r="AD187" s="19">
        <f>AVERAGE(AC187:AC191)</f>
        <v>0.30828</v>
      </c>
      <c r="AE187" s="20" t="s">
        <v>1055</v>
      </c>
      <c r="AF187" s="9" t="s">
        <v>217</v>
      </c>
      <c r="AG187" s="9" t="s">
        <v>543</v>
      </c>
    </row>
    <row r="188" spans="1:33" ht="15" customHeight="1" x14ac:dyDescent="0.15">
      <c r="A188" s="9" t="s">
        <v>1054</v>
      </c>
      <c r="B188" s="9" t="s">
        <v>1053</v>
      </c>
      <c r="C188" s="9">
        <v>2013</v>
      </c>
      <c r="D188" s="9">
        <v>2013</v>
      </c>
      <c r="E188" s="9" t="s">
        <v>1052</v>
      </c>
      <c r="F188" s="9" t="s">
        <v>76</v>
      </c>
      <c r="G188" s="9" t="s">
        <v>920</v>
      </c>
      <c r="H188" s="12">
        <v>3.5339999999999998</v>
      </c>
      <c r="I188" s="12">
        <v>2.766</v>
      </c>
      <c r="J188" s="13"/>
      <c r="K188" s="14"/>
      <c r="L188" s="9" t="s">
        <v>554</v>
      </c>
      <c r="M188" s="9" t="s">
        <v>101</v>
      </c>
      <c r="N188" s="9" t="s">
        <v>100</v>
      </c>
      <c r="O188" s="9" t="s">
        <v>189</v>
      </c>
      <c r="P188" s="9" t="s">
        <v>353</v>
      </c>
      <c r="Q188" s="9" t="s">
        <v>112</v>
      </c>
      <c r="R188" s="21">
        <v>17</v>
      </c>
      <c r="S188" s="22">
        <v>5.49</v>
      </c>
      <c r="T188" s="22">
        <v>0.66200000000000003</v>
      </c>
      <c r="U188" s="22" t="s">
        <v>111</v>
      </c>
      <c r="V188" s="22">
        <v>2.7294959241588916</v>
      </c>
      <c r="W188" s="21">
        <v>16</v>
      </c>
      <c r="X188" s="22">
        <v>6</v>
      </c>
      <c r="Y188" s="22">
        <v>0.77200000000000002</v>
      </c>
      <c r="Z188" s="22" t="s">
        <v>111</v>
      </c>
      <c r="AA188" s="22">
        <v>3.2753186104560879</v>
      </c>
      <c r="AB188" s="17">
        <v>8.8800000000000004E-2</v>
      </c>
      <c r="AC188" s="18">
        <v>8.8800000000000004E-2</v>
      </c>
      <c r="AD188" s="23"/>
      <c r="AE188" s="24"/>
      <c r="AF188" s="9"/>
      <c r="AG188" s="9"/>
    </row>
    <row r="189" spans="1:33" ht="15" customHeight="1" x14ac:dyDescent="0.15">
      <c r="A189" s="9" t="s">
        <v>1054</v>
      </c>
      <c r="B189" s="9" t="s">
        <v>1053</v>
      </c>
      <c r="C189" s="9">
        <v>2013</v>
      </c>
      <c r="D189" s="9">
        <v>2013</v>
      </c>
      <c r="E189" s="9" t="s">
        <v>1052</v>
      </c>
      <c r="F189" s="9" t="s">
        <v>76</v>
      </c>
      <c r="G189" s="9" t="s">
        <v>920</v>
      </c>
      <c r="H189" s="12">
        <v>3.5339999999999998</v>
      </c>
      <c r="I189" s="12">
        <v>2.766</v>
      </c>
      <c r="J189" s="13"/>
      <c r="K189" s="14"/>
      <c r="L189" s="9" t="s">
        <v>554</v>
      </c>
      <c r="M189" s="9" t="s">
        <v>101</v>
      </c>
      <c r="N189" s="9" t="s">
        <v>100</v>
      </c>
      <c r="O189" s="9" t="s">
        <v>189</v>
      </c>
      <c r="P189" s="9" t="s">
        <v>235</v>
      </c>
      <c r="Q189" s="9" t="s">
        <v>112</v>
      </c>
      <c r="R189" s="21">
        <v>17</v>
      </c>
      <c r="S189" s="22">
        <v>9.0999999999999998E-2</v>
      </c>
      <c r="T189" s="22">
        <v>0.09</v>
      </c>
      <c r="U189" s="22" t="s">
        <v>111</v>
      </c>
      <c r="V189" s="22">
        <v>0.39230090491866065</v>
      </c>
      <c r="W189" s="21">
        <v>18</v>
      </c>
      <c r="X189" s="22">
        <v>5.0999999999999997E-2</v>
      </c>
      <c r="Y189" s="22">
        <v>8.0000000000000002E-3</v>
      </c>
      <c r="Z189" s="22" t="s">
        <v>111</v>
      </c>
      <c r="AA189" s="22">
        <v>3.4871191548325395E-2</v>
      </c>
      <c r="AB189" s="17">
        <v>-0.57899999999999996</v>
      </c>
      <c r="AC189" s="18">
        <v>0.57899999999999996</v>
      </c>
      <c r="AD189" s="23"/>
      <c r="AE189" s="24"/>
      <c r="AF189" s="9"/>
      <c r="AG189" s="9"/>
    </row>
    <row r="190" spans="1:33" ht="15" customHeight="1" x14ac:dyDescent="0.15">
      <c r="A190" s="9" t="s">
        <v>1054</v>
      </c>
      <c r="B190" s="9" t="s">
        <v>1053</v>
      </c>
      <c r="C190" s="9">
        <v>2013</v>
      </c>
      <c r="D190" s="9">
        <v>2013</v>
      </c>
      <c r="E190" s="9" t="s">
        <v>1052</v>
      </c>
      <c r="F190" s="9" t="s">
        <v>76</v>
      </c>
      <c r="G190" s="9" t="s">
        <v>920</v>
      </c>
      <c r="H190" s="12">
        <v>3.5339999999999998</v>
      </c>
      <c r="I190" s="12">
        <v>2.766</v>
      </c>
      <c r="J190" s="13"/>
      <c r="K190" s="14"/>
      <c r="L190" s="9" t="s">
        <v>355</v>
      </c>
      <c r="M190" s="9" t="s">
        <v>101</v>
      </c>
      <c r="N190" s="9" t="s">
        <v>100</v>
      </c>
      <c r="O190" s="9" t="s">
        <v>354</v>
      </c>
      <c r="P190" s="9" t="s">
        <v>546</v>
      </c>
      <c r="Q190" s="9" t="s">
        <v>112</v>
      </c>
      <c r="R190" s="21">
        <v>21</v>
      </c>
      <c r="S190" s="22">
        <v>0.14199999999999999</v>
      </c>
      <c r="T190" s="22">
        <v>5.1999999999999998E-2</v>
      </c>
      <c r="U190" s="22" t="s">
        <v>111</v>
      </c>
      <c r="V190" s="22">
        <v>0.23829393613770367</v>
      </c>
      <c r="W190" s="21">
        <v>21</v>
      </c>
      <c r="X190" s="22">
        <v>0.216</v>
      </c>
      <c r="Y190" s="22">
        <v>6.8000000000000005E-2</v>
      </c>
      <c r="Z190" s="22" t="s">
        <v>111</v>
      </c>
      <c r="AA190" s="22">
        <v>0.31161514725699713</v>
      </c>
      <c r="AB190" s="17">
        <v>0.41949999999999998</v>
      </c>
      <c r="AC190" s="18">
        <v>0.41949999999999998</v>
      </c>
      <c r="AD190" s="23"/>
      <c r="AE190" s="24"/>
      <c r="AF190" s="9"/>
      <c r="AG190" s="9"/>
    </row>
    <row r="191" spans="1:33" ht="15" customHeight="1" thickBot="1" x14ac:dyDescent="0.2">
      <c r="A191" s="25" t="s">
        <v>1054</v>
      </c>
      <c r="B191" s="25" t="s">
        <v>1053</v>
      </c>
      <c r="C191" s="25">
        <v>2013</v>
      </c>
      <c r="D191" s="25">
        <v>2013</v>
      </c>
      <c r="E191" s="25" t="s">
        <v>1052</v>
      </c>
      <c r="F191" s="25" t="s">
        <v>76</v>
      </c>
      <c r="G191" s="25" t="s">
        <v>920</v>
      </c>
      <c r="H191" s="26">
        <v>3.5339999999999998</v>
      </c>
      <c r="I191" s="26">
        <v>2.766</v>
      </c>
      <c r="J191" s="27"/>
      <c r="K191" s="25"/>
      <c r="L191" s="25" t="s">
        <v>355</v>
      </c>
      <c r="M191" s="25" t="s">
        <v>101</v>
      </c>
      <c r="N191" s="25" t="s">
        <v>100</v>
      </c>
      <c r="O191" s="25" t="s">
        <v>354</v>
      </c>
      <c r="P191" s="25" t="s">
        <v>1051</v>
      </c>
      <c r="Q191" s="25" t="s">
        <v>112</v>
      </c>
      <c r="R191" s="28">
        <v>17</v>
      </c>
      <c r="S191" s="29">
        <v>7.0000000000000007E-2</v>
      </c>
      <c r="T191" s="29">
        <v>7.0000000000000001E-3</v>
      </c>
      <c r="U191" s="29" t="s">
        <v>111</v>
      </c>
      <c r="V191" s="29">
        <v>2.8861739379323625E-2</v>
      </c>
      <c r="W191" s="28">
        <v>16</v>
      </c>
      <c r="X191" s="29">
        <v>7.9000000000000001E-2</v>
      </c>
      <c r="Y191" s="29">
        <v>8.0000000000000002E-3</v>
      </c>
      <c r="Z191" s="29" t="s">
        <v>111</v>
      </c>
      <c r="AA191" s="29">
        <v>3.2000000000000001E-2</v>
      </c>
      <c r="AB191" s="30">
        <v>0.121</v>
      </c>
      <c r="AC191" s="30">
        <v>0.121</v>
      </c>
      <c r="AD191" s="31"/>
      <c r="AE191" s="32"/>
      <c r="AF191" s="25"/>
      <c r="AG191" s="25"/>
    </row>
    <row r="192" spans="1:33" ht="15" customHeight="1" x14ac:dyDescent="0.15">
      <c r="A192" s="9" t="s">
        <v>1037</v>
      </c>
      <c r="B192" s="9" t="s">
        <v>938</v>
      </c>
      <c r="C192" s="10">
        <v>2012</v>
      </c>
      <c r="D192" s="9">
        <v>2013</v>
      </c>
      <c r="E192" s="9" t="s">
        <v>1036</v>
      </c>
      <c r="F192" s="9" t="s">
        <v>76</v>
      </c>
      <c r="G192" s="10" t="s">
        <v>228</v>
      </c>
      <c r="H192" s="11">
        <v>6.91</v>
      </c>
      <c r="I192" s="11">
        <v>8.9969999999999999</v>
      </c>
      <c r="J192" s="13">
        <v>60</v>
      </c>
      <c r="K192" s="14" t="s">
        <v>80</v>
      </c>
      <c r="L192" s="9" t="s">
        <v>1035</v>
      </c>
      <c r="M192" s="10" t="s">
        <v>170</v>
      </c>
      <c r="N192" s="9" t="s">
        <v>80</v>
      </c>
      <c r="O192" s="9" t="s">
        <v>74</v>
      </c>
      <c r="P192" s="9" t="s">
        <v>1050</v>
      </c>
      <c r="Q192" s="9" t="s">
        <v>112</v>
      </c>
      <c r="R192" s="21">
        <v>60</v>
      </c>
      <c r="S192" s="22">
        <v>42.27</v>
      </c>
      <c r="T192" s="22">
        <v>4.42</v>
      </c>
      <c r="U192" s="22" t="s">
        <v>111</v>
      </c>
      <c r="V192" s="22">
        <f t="shared" ref="V192:V203" si="8">T192*SQRT(R192)</f>
        <v>34.237172780473564</v>
      </c>
      <c r="W192" s="21">
        <v>60</v>
      </c>
      <c r="X192" s="22">
        <v>39.270000000000003</v>
      </c>
      <c r="Y192" s="22">
        <v>2.1800000000000002</v>
      </c>
      <c r="Z192" s="22" t="s">
        <v>111</v>
      </c>
      <c r="AA192" s="22">
        <f t="shared" ref="AA192:AA203" si="9">Y192*SQRT(W192)</f>
        <v>16.886207389464339</v>
      </c>
      <c r="AB192" s="62">
        <v>-7.3599999999999999E-2</v>
      </c>
      <c r="AC192" s="62">
        <v>7.3599999999999999E-2</v>
      </c>
      <c r="AD192" s="19">
        <f>AVERAGE(AC192:AC203)</f>
        <v>9.378333333333333E-2</v>
      </c>
      <c r="AE192" s="24" t="s">
        <v>1049</v>
      </c>
      <c r="AF192" s="9" t="s">
        <v>108</v>
      </c>
      <c r="AG192" s="34" t="s">
        <v>1315</v>
      </c>
    </row>
    <row r="193" spans="1:33" ht="15" customHeight="1" x14ac:dyDescent="0.15">
      <c r="A193" s="9" t="s">
        <v>1037</v>
      </c>
      <c r="B193" s="9" t="s">
        <v>938</v>
      </c>
      <c r="C193" s="9">
        <v>2012</v>
      </c>
      <c r="D193" s="9">
        <v>2013</v>
      </c>
      <c r="E193" s="9" t="s">
        <v>1036</v>
      </c>
      <c r="F193" s="9" t="s">
        <v>76</v>
      </c>
      <c r="G193" s="9" t="s">
        <v>228</v>
      </c>
      <c r="H193" s="12">
        <v>6.91</v>
      </c>
      <c r="I193" s="12">
        <v>8.9969999999999999</v>
      </c>
      <c r="J193" s="13"/>
      <c r="K193" s="14"/>
      <c r="L193" s="9" t="s">
        <v>1035</v>
      </c>
      <c r="M193" s="9" t="s">
        <v>170</v>
      </c>
      <c r="N193" s="9" t="s">
        <v>80</v>
      </c>
      <c r="O193" s="9" t="s">
        <v>74</v>
      </c>
      <c r="P193" s="9" t="s">
        <v>1048</v>
      </c>
      <c r="Q193" s="9" t="s">
        <v>112</v>
      </c>
      <c r="R193" s="21">
        <v>60</v>
      </c>
      <c r="S193" s="22">
        <v>42.27</v>
      </c>
      <c r="T193" s="22">
        <v>4.42</v>
      </c>
      <c r="U193" s="22" t="s">
        <v>111</v>
      </c>
      <c r="V193" s="22">
        <f t="shared" si="8"/>
        <v>34.237172780473564</v>
      </c>
      <c r="W193" s="21">
        <v>60</v>
      </c>
      <c r="X193" s="22">
        <v>40.15</v>
      </c>
      <c r="Y193" s="22">
        <v>3.15</v>
      </c>
      <c r="Z193" s="22" t="s">
        <v>111</v>
      </c>
      <c r="AA193" s="22">
        <f t="shared" si="9"/>
        <v>24.399795081106728</v>
      </c>
      <c r="AB193" s="62">
        <v>-5.1499999999999997E-2</v>
      </c>
      <c r="AC193" s="62">
        <v>5.1499999999999997E-2</v>
      </c>
      <c r="AD193" s="23"/>
      <c r="AE193" s="24" t="s">
        <v>1047</v>
      </c>
      <c r="AF193" s="9"/>
    </row>
    <row r="194" spans="1:33" ht="15" customHeight="1" x14ac:dyDescent="0.15">
      <c r="A194" s="9" t="s">
        <v>1037</v>
      </c>
      <c r="B194" s="9" t="s">
        <v>938</v>
      </c>
      <c r="C194" s="9">
        <v>2012</v>
      </c>
      <c r="D194" s="9">
        <v>2013</v>
      </c>
      <c r="E194" s="9" t="s">
        <v>1036</v>
      </c>
      <c r="F194" s="9" t="s">
        <v>76</v>
      </c>
      <c r="G194" s="9" t="s">
        <v>228</v>
      </c>
      <c r="H194" s="12">
        <v>6.91</v>
      </c>
      <c r="I194" s="12">
        <v>8.9969999999999999</v>
      </c>
      <c r="J194" s="13"/>
      <c r="K194" s="14"/>
      <c r="L194" s="9" t="s">
        <v>1035</v>
      </c>
      <c r="M194" s="9" t="s">
        <v>170</v>
      </c>
      <c r="N194" s="9" t="s">
        <v>80</v>
      </c>
      <c r="O194" s="9" t="s">
        <v>74</v>
      </c>
      <c r="P194" s="9" t="s">
        <v>1046</v>
      </c>
      <c r="Q194" s="9" t="s">
        <v>112</v>
      </c>
      <c r="R194" s="21">
        <v>60</v>
      </c>
      <c r="S194" s="22">
        <v>0.35</v>
      </c>
      <c r="T194" s="22">
        <v>0.04</v>
      </c>
      <c r="U194" s="22" t="s">
        <v>111</v>
      </c>
      <c r="V194" s="22">
        <f t="shared" si="8"/>
        <v>0.30983866769659335</v>
      </c>
      <c r="W194" s="21">
        <v>60</v>
      </c>
      <c r="X194" s="22">
        <v>0.32700000000000001</v>
      </c>
      <c r="Y194" s="22">
        <v>0.02</v>
      </c>
      <c r="Z194" s="22" t="s">
        <v>111</v>
      </c>
      <c r="AA194" s="22">
        <f t="shared" si="9"/>
        <v>0.15491933384829668</v>
      </c>
      <c r="AB194" s="62">
        <v>-6.8000000000000005E-2</v>
      </c>
      <c r="AC194" s="62">
        <v>6.8000000000000005E-2</v>
      </c>
      <c r="AD194" s="23"/>
      <c r="AE194" s="24"/>
      <c r="AF194" s="9"/>
    </row>
    <row r="195" spans="1:33" ht="15" customHeight="1" x14ac:dyDescent="0.15">
      <c r="A195" s="9" t="s">
        <v>1037</v>
      </c>
      <c r="B195" s="9" t="s">
        <v>938</v>
      </c>
      <c r="C195" s="9">
        <v>2012</v>
      </c>
      <c r="D195" s="9">
        <v>2013</v>
      </c>
      <c r="E195" s="9" t="s">
        <v>1036</v>
      </c>
      <c r="F195" s="9" t="s">
        <v>76</v>
      </c>
      <c r="G195" s="9" t="s">
        <v>228</v>
      </c>
      <c r="H195" s="12">
        <v>6.91</v>
      </c>
      <c r="I195" s="12">
        <v>8.9969999999999999</v>
      </c>
      <c r="J195" s="13"/>
      <c r="K195" s="14"/>
      <c r="L195" s="9" t="s">
        <v>1035</v>
      </c>
      <c r="M195" s="9" t="s">
        <v>170</v>
      </c>
      <c r="N195" s="9" t="s">
        <v>80</v>
      </c>
      <c r="O195" s="9" t="s">
        <v>74</v>
      </c>
      <c r="P195" s="9" t="s">
        <v>1045</v>
      </c>
      <c r="Q195" s="9" t="s">
        <v>112</v>
      </c>
      <c r="R195" s="21">
        <v>60</v>
      </c>
      <c r="S195" s="22">
        <v>0.35</v>
      </c>
      <c r="T195" s="22">
        <v>0.04</v>
      </c>
      <c r="U195" s="22" t="s">
        <v>111</v>
      </c>
      <c r="V195" s="22">
        <f t="shared" si="8"/>
        <v>0.30983866769659335</v>
      </c>
      <c r="W195" s="21">
        <v>60</v>
      </c>
      <c r="X195" s="22">
        <v>0.34</v>
      </c>
      <c r="Y195" s="22">
        <v>0.03</v>
      </c>
      <c r="Z195" s="22" t="s">
        <v>111</v>
      </c>
      <c r="AA195" s="22">
        <f t="shared" si="9"/>
        <v>0.232379000772445</v>
      </c>
      <c r="AB195" s="62">
        <v>-2.9000000000000001E-2</v>
      </c>
      <c r="AC195" s="62">
        <v>2.9000000000000001E-2</v>
      </c>
      <c r="AD195" s="23"/>
      <c r="AE195" s="24"/>
    </row>
    <row r="196" spans="1:33" ht="15" customHeight="1" x14ac:dyDescent="0.15">
      <c r="A196" s="9" t="s">
        <v>1037</v>
      </c>
      <c r="B196" s="9" t="s">
        <v>938</v>
      </c>
      <c r="C196" s="9">
        <v>2012</v>
      </c>
      <c r="D196" s="9">
        <v>2013</v>
      </c>
      <c r="E196" s="9" t="s">
        <v>1036</v>
      </c>
      <c r="F196" s="9" t="s">
        <v>76</v>
      </c>
      <c r="G196" s="9" t="s">
        <v>228</v>
      </c>
      <c r="H196" s="12">
        <v>6.91</v>
      </c>
      <c r="I196" s="12">
        <v>8.9969999999999999</v>
      </c>
      <c r="J196" s="13"/>
      <c r="K196" s="14"/>
      <c r="L196" s="9" t="s">
        <v>1035</v>
      </c>
      <c r="M196" s="9" t="s">
        <v>170</v>
      </c>
      <c r="N196" s="9" t="s">
        <v>80</v>
      </c>
      <c r="O196" s="9" t="s">
        <v>74</v>
      </c>
      <c r="P196" s="9" t="s">
        <v>1044</v>
      </c>
      <c r="Q196" s="9" t="s">
        <v>112</v>
      </c>
      <c r="R196" s="21">
        <v>60</v>
      </c>
      <c r="S196" s="22">
        <v>3.79</v>
      </c>
      <c r="T196" s="22">
        <v>0.44</v>
      </c>
      <c r="U196" s="22" t="s">
        <v>111</v>
      </c>
      <c r="V196" s="22">
        <f t="shared" si="8"/>
        <v>3.4082253446625268</v>
      </c>
      <c r="W196" s="21">
        <v>60</v>
      </c>
      <c r="X196" s="22">
        <v>3.39</v>
      </c>
      <c r="Y196" s="22">
        <v>0.18</v>
      </c>
      <c r="Z196" s="22" t="s">
        <v>111</v>
      </c>
      <c r="AA196" s="22">
        <f t="shared" si="9"/>
        <v>1.39427400463467</v>
      </c>
      <c r="AB196" s="62">
        <v>-0.1115</v>
      </c>
      <c r="AC196" s="62">
        <v>0.1115</v>
      </c>
      <c r="AD196" s="23"/>
      <c r="AE196" s="24"/>
    </row>
    <row r="197" spans="1:33" ht="15" customHeight="1" x14ac:dyDescent="0.15">
      <c r="A197" s="9" t="s">
        <v>1037</v>
      </c>
      <c r="B197" s="9" t="s">
        <v>938</v>
      </c>
      <c r="C197" s="9">
        <v>2012</v>
      </c>
      <c r="D197" s="9">
        <v>2013</v>
      </c>
      <c r="E197" s="9" t="s">
        <v>1036</v>
      </c>
      <c r="F197" s="9" t="s">
        <v>76</v>
      </c>
      <c r="G197" s="9" t="s">
        <v>228</v>
      </c>
      <c r="H197" s="12">
        <v>6.91</v>
      </c>
      <c r="I197" s="12">
        <v>8.9969999999999999</v>
      </c>
      <c r="J197" s="13"/>
      <c r="K197" s="14"/>
      <c r="L197" s="9" t="s">
        <v>1035</v>
      </c>
      <c r="M197" s="9" t="s">
        <v>170</v>
      </c>
      <c r="N197" s="9" t="s">
        <v>80</v>
      </c>
      <c r="O197" s="9" t="s">
        <v>74</v>
      </c>
      <c r="P197" s="9" t="s">
        <v>1043</v>
      </c>
      <c r="Q197" s="9" t="s">
        <v>112</v>
      </c>
      <c r="R197" s="21">
        <v>60</v>
      </c>
      <c r="S197" s="22">
        <v>3.79</v>
      </c>
      <c r="T197" s="22">
        <v>0.44</v>
      </c>
      <c r="U197" s="22" t="s">
        <v>111</v>
      </c>
      <c r="V197" s="22">
        <f t="shared" si="8"/>
        <v>3.4082253446625268</v>
      </c>
      <c r="W197" s="21">
        <v>60</v>
      </c>
      <c r="X197" s="22">
        <v>3.7</v>
      </c>
      <c r="Y197" s="22">
        <v>0.16</v>
      </c>
      <c r="Z197" s="22" t="s">
        <v>111</v>
      </c>
      <c r="AA197" s="22">
        <f t="shared" si="9"/>
        <v>1.2393546707863734</v>
      </c>
      <c r="AB197" s="62">
        <v>-2.4E-2</v>
      </c>
      <c r="AC197" s="62">
        <v>2.4E-2</v>
      </c>
      <c r="AD197" s="23"/>
      <c r="AE197" s="24"/>
    </row>
    <row r="198" spans="1:33" ht="15" customHeight="1" x14ac:dyDescent="0.15">
      <c r="A198" s="9" t="s">
        <v>1037</v>
      </c>
      <c r="B198" s="9" t="s">
        <v>938</v>
      </c>
      <c r="C198" s="9">
        <v>2012</v>
      </c>
      <c r="D198" s="9">
        <v>2013</v>
      </c>
      <c r="E198" s="9" t="s">
        <v>1036</v>
      </c>
      <c r="F198" s="9" t="s">
        <v>76</v>
      </c>
      <c r="G198" s="9" t="s">
        <v>228</v>
      </c>
      <c r="H198" s="12">
        <v>6.91</v>
      </c>
      <c r="I198" s="12">
        <v>8.9969999999999999</v>
      </c>
      <c r="J198" s="13"/>
      <c r="K198" s="14"/>
      <c r="L198" s="9" t="s">
        <v>1035</v>
      </c>
      <c r="M198" s="9" t="s">
        <v>170</v>
      </c>
      <c r="N198" s="9" t="s">
        <v>100</v>
      </c>
      <c r="O198" s="9" t="s">
        <v>99</v>
      </c>
      <c r="P198" s="9" t="s">
        <v>1042</v>
      </c>
      <c r="Q198" s="9" t="s">
        <v>112</v>
      </c>
      <c r="R198" s="21">
        <v>60</v>
      </c>
      <c r="S198" s="22">
        <v>41.35</v>
      </c>
      <c r="T198" s="22">
        <v>1.02</v>
      </c>
      <c r="U198" s="22" t="s">
        <v>111</v>
      </c>
      <c r="V198" s="22">
        <f t="shared" si="8"/>
        <v>7.9008860262631311</v>
      </c>
      <c r="W198" s="21">
        <v>60</v>
      </c>
      <c r="X198" s="22">
        <v>39.31</v>
      </c>
      <c r="Y198" s="22">
        <v>2.0699999999999998</v>
      </c>
      <c r="Z198" s="22" t="s">
        <v>111</v>
      </c>
      <c r="AA198" s="22">
        <f t="shared" si="9"/>
        <v>16.034151053298704</v>
      </c>
      <c r="AB198" s="62">
        <v>-5.0599999999999999E-2</v>
      </c>
      <c r="AC198" s="62">
        <v>5.0599999999999999E-2</v>
      </c>
      <c r="AD198" s="23"/>
      <c r="AE198" s="24"/>
    </row>
    <row r="199" spans="1:33" ht="15" customHeight="1" x14ac:dyDescent="0.15">
      <c r="A199" s="9" t="s">
        <v>1037</v>
      </c>
      <c r="B199" s="9" t="s">
        <v>938</v>
      </c>
      <c r="C199" s="9">
        <v>2012</v>
      </c>
      <c r="D199" s="9">
        <v>2013</v>
      </c>
      <c r="E199" s="9" t="s">
        <v>1036</v>
      </c>
      <c r="F199" s="9" t="s">
        <v>76</v>
      </c>
      <c r="G199" s="9" t="s">
        <v>228</v>
      </c>
      <c r="H199" s="12">
        <v>6.91</v>
      </c>
      <c r="I199" s="12">
        <v>8.9969999999999999</v>
      </c>
      <c r="J199" s="13"/>
      <c r="K199" s="14"/>
      <c r="L199" s="9" t="s">
        <v>1035</v>
      </c>
      <c r="M199" s="9" t="s">
        <v>170</v>
      </c>
      <c r="N199" s="9" t="s">
        <v>100</v>
      </c>
      <c r="O199" s="9" t="s">
        <v>99</v>
      </c>
      <c r="P199" s="9" t="s">
        <v>1041</v>
      </c>
      <c r="Q199" s="9" t="s">
        <v>112</v>
      </c>
      <c r="R199" s="21">
        <v>60</v>
      </c>
      <c r="S199" s="22">
        <v>41.35</v>
      </c>
      <c r="T199" s="22">
        <v>1.02</v>
      </c>
      <c r="U199" s="22" t="s">
        <v>111</v>
      </c>
      <c r="V199" s="22">
        <f t="shared" si="8"/>
        <v>7.9008860262631311</v>
      </c>
      <c r="W199" s="21">
        <v>60</v>
      </c>
      <c r="X199" s="22">
        <v>34.94</v>
      </c>
      <c r="Y199" s="22">
        <v>3.5</v>
      </c>
      <c r="Z199" s="22" t="s">
        <v>111</v>
      </c>
      <c r="AA199" s="22">
        <f t="shared" si="9"/>
        <v>27.11088342345192</v>
      </c>
      <c r="AB199" s="62">
        <v>-0.16839999999999999</v>
      </c>
      <c r="AC199" s="62">
        <v>0.16839999999999999</v>
      </c>
      <c r="AD199" s="23"/>
      <c r="AE199" s="24"/>
      <c r="AG199" s="9"/>
    </row>
    <row r="200" spans="1:33" ht="15" customHeight="1" x14ac:dyDescent="0.15">
      <c r="A200" s="9" t="s">
        <v>1037</v>
      </c>
      <c r="B200" s="9" t="s">
        <v>938</v>
      </c>
      <c r="C200" s="9">
        <v>2012</v>
      </c>
      <c r="D200" s="9">
        <v>2013</v>
      </c>
      <c r="E200" s="9" t="s">
        <v>1036</v>
      </c>
      <c r="F200" s="9" t="s">
        <v>76</v>
      </c>
      <c r="G200" s="9" t="s">
        <v>228</v>
      </c>
      <c r="H200" s="12">
        <v>6.91</v>
      </c>
      <c r="I200" s="12">
        <v>8.9969999999999999</v>
      </c>
      <c r="J200" s="13"/>
      <c r="K200" s="14"/>
      <c r="L200" s="9" t="s">
        <v>1035</v>
      </c>
      <c r="M200" s="9" t="s">
        <v>170</v>
      </c>
      <c r="N200" s="9" t="s">
        <v>100</v>
      </c>
      <c r="O200" s="9" t="s">
        <v>99</v>
      </c>
      <c r="P200" s="9" t="s">
        <v>1040</v>
      </c>
      <c r="Q200" s="9" t="s">
        <v>112</v>
      </c>
      <c r="R200" s="21">
        <v>60</v>
      </c>
      <c r="S200" s="22">
        <v>0.35</v>
      </c>
      <c r="T200" s="22">
        <v>0.01</v>
      </c>
      <c r="U200" s="22" t="s">
        <v>111</v>
      </c>
      <c r="V200" s="22">
        <f t="shared" si="8"/>
        <v>7.7459666924148338E-2</v>
      </c>
      <c r="W200" s="21">
        <v>60</v>
      </c>
      <c r="X200" s="22">
        <v>0.32800000000000001</v>
      </c>
      <c r="Y200" s="22">
        <v>0.02</v>
      </c>
      <c r="Z200" s="22" t="s">
        <v>111</v>
      </c>
      <c r="AA200" s="22">
        <f t="shared" si="9"/>
        <v>0.15491933384829668</v>
      </c>
      <c r="AB200" s="62">
        <v>-6.4899999999999999E-2</v>
      </c>
      <c r="AC200" s="62">
        <v>6.4899999999999999E-2</v>
      </c>
      <c r="AD200" s="23"/>
      <c r="AE200" s="24"/>
      <c r="AG200" s="9"/>
    </row>
    <row r="201" spans="1:33" ht="15" customHeight="1" x14ac:dyDescent="0.15">
      <c r="A201" s="9" t="s">
        <v>1037</v>
      </c>
      <c r="B201" s="9" t="s">
        <v>938</v>
      </c>
      <c r="C201" s="9">
        <v>2012</v>
      </c>
      <c r="D201" s="9">
        <v>2013</v>
      </c>
      <c r="E201" s="9" t="s">
        <v>1036</v>
      </c>
      <c r="F201" s="9" t="s">
        <v>76</v>
      </c>
      <c r="G201" s="9" t="s">
        <v>228</v>
      </c>
      <c r="H201" s="12">
        <v>6.91</v>
      </c>
      <c r="I201" s="12">
        <v>8.9969999999999999</v>
      </c>
      <c r="J201" s="13"/>
      <c r="K201" s="14"/>
      <c r="L201" s="9" t="s">
        <v>1035</v>
      </c>
      <c r="M201" s="9" t="s">
        <v>170</v>
      </c>
      <c r="N201" s="9" t="s">
        <v>100</v>
      </c>
      <c r="O201" s="9" t="s">
        <v>99</v>
      </c>
      <c r="P201" s="9" t="s">
        <v>1039</v>
      </c>
      <c r="Q201" s="9" t="s">
        <v>112</v>
      </c>
      <c r="R201" s="21">
        <v>60</v>
      </c>
      <c r="S201" s="22">
        <v>0.35</v>
      </c>
      <c r="T201" s="22">
        <v>0.01</v>
      </c>
      <c r="U201" s="22" t="s">
        <v>111</v>
      </c>
      <c r="V201" s="22">
        <f t="shared" si="8"/>
        <v>7.7459666924148338E-2</v>
      </c>
      <c r="W201" s="21">
        <v>60</v>
      </c>
      <c r="X201" s="22">
        <v>0.28999999999999998</v>
      </c>
      <c r="Y201" s="22">
        <v>0.03</v>
      </c>
      <c r="Z201" s="22" t="s">
        <v>111</v>
      </c>
      <c r="AA201" s="22">
        <f t="shared" si="9"/>
        <v>0.232379000772445</v>
      </c>
      <c r="AB201" s="62">
        <v>-0.18809999999999999</v>
      </c>
      <c r="AC201" s="62">
        <v>0.18809999999999999</v>
      </c>
      <c r="AD201" s="23"/>
      <c r="AE201" s="24"/>
      <c r="AF201" s="9"/>
      <c r="AG201" s="9"/>
    </row>
    <row r="202" spans="1:33" ht="15" customHeight="1" x14ac:dyDescent="0.15">
      <c r="A202" s="9" t="s">
        <v>1037</v>
      </c>
      <c r="B202" s="9" t="s">
        <v>938</v>
      </c>
      <c r="C202" s="9">
        <v>2012</v>
      </c>
      <c r="D202" s="9">
        <v>2013</v>
      </c>
      <c r="E202" s="9" t="s">
        <v>1036</v>
      </c>
      <c r="F202" s="9" t="s">
        <v>76</v>
      </c>
      <c r="G202" s="9" t="s">
        <v>228</v>
      </c>
      <c r="H202" s="12">
        <v>6.91</v>
      </c>
      <c r="I202" s="12">
        <v>8.9969999999999999</v>
      </c>
      <c r="J202" s="13"/>
      <c r="K202" s="14"/>
      <c r="L202" s="9" t="s">
        <v>1035</v>
      </c>
      <c r="M202" s="9" t="s">
        <v>170</v>
      </c>
      <c r="N202" s="9" t="s">
        <v>100</v>
      </c>
      <c r="O202" s="9" t="s">
        <v>99</v>
      </c>
      <c r="P202" s="9" t="s">
        <v>1038</v>
      </c>
      <c r="Q202" s="9" t="s">
        <v>112</v>
      </c>
      <c r="R202" s="21">
        <v>60</v>
      </c>
      <c r="S202" s="22">
        <v>4</v>
      </c>
      <c r="T202" s="22">
        <v>0.24</v>
      </c>
      <c r="U202" s="22" t="s">
        <v>111</v>
      </c>
      <c r="V202" s="22">
        <f t="shared" si="8"/>
        <v>1.85903200617956</v>
      </c>
      <c r="W202" s="21">
        <v>60</v>
      </c>
      <c r="X202" s="22">
        <v>3.47</v>
      </c>
      <c r="Y202" s="22">
        <v>0.34</v>
      </c>
      <c r="Z202" s="22" t="s">
        <v>111</v>
      </c>
      <c r="AA202" s="22">
        <f t="shared" si="9"/>
        <v>2.6336286754210438</v>
      </c>
      <c r="AB202" s="62">
        <v>-0.1421</v>
      </c>
      <c r="AC202" s="62">
        <v>0.1421</v>
      </c>
      <c r="AD202" s="23"/>
      <c r="AE202" s="24"/>
      <c r="AF202" s="9"/>
      <c r="AG202" s="9"/>
    </row>
    <row r="203" spans="1:33" ht="15" customHeight="1" thickBot="1" x14ac:dyDescent="0.2">
      <c r="A203" s="25" t="s">
        <v>1037</v>
      </c>
      <c r="B203" s="25" t="s">
        <v>938</v>
      </c>
      <c r="C203" s="25">
        <v>2012</v>
      </c>
      <c r="D203" s="25">
        <v>2013</v>
      </c>
      <c r="E203" s="25" t="s">
        <v>1036</v>
      </c>
      <c r="F203" s="25" t="s">
        <v>76</v>
      </c>
      <c r="G203" s="25" t="s">
        <v>228</v>
      </c>
      <c r="H203" s="26">
        <v>6.91</v>
      </c>
      <c r="I203" s="26">
        <v>8.9969999999999999</v>
      </c>
      <c r="J203" s="27"/>
      <c r="K203" s="25"/>
      <c r="L203" s="25" t="s">
        <v>1035</v>
      </c>
      <c r="M203" s="25" t="s">
        <v>170</v>
      </c>
      <c r="N203" s="25" t="s">
        <v>100</v>
      </c>
      <c r="O203" s="25" t="s">
        <v>99</v>
      </c>
      <c r="P203" s="25" t="s">
        <v>1034</v>
      </c>
      <c r="Q203" s="25" t="s">
        <v>112</v>
      </c>
      <c r="R203" s="54">
        <v>60</v>
      </c>
      <c r="S203" s="29">
        <v>4</v>
      </c>
      <c r="T203" s="29">
        <v>0.24</v>
      </c>
      <c r="U203" s="29" t="s">
        <v>111</v>
      </c>
      <c r="V203" s="29">
        <f t="shared" si="8"/>
        <v>1.85903200617956</v>
      </c>
      <c r="W203" s="54">
        <v>60</v>
      </c>
      <c r="X203" s="29">
        <v>3.43</v>
      </c>
      <c r="Y203" s="29">
        <v>0.57999999999999996</v>
      </c>
      <c r="Z203" s="29" t="s">
        <v>111</v>
      </c>
      <c r="AA203" s="29">
        <f t="shared" si="9"/>
        <v>4.4926606816006034</v>
      </c>
      <c r="AB203" s="30">
        <v>-0.1537</v>
      </c>
      <c r="AC203" s="30">
        <v>0.1537</v>
      </c>
      <c r="AD203" s="31"/>
      <c r="AE203" s="32"/>
      <c r="AF203" s="25"/>
      <c r="AG203" s="25"/>
    </row>
    <row r="204" spans="1:33" ht="15" customHeight="1" x14ac:dyDescent="0.15">
      <c r="A204" s="9" t="s">
        <v>1032</v>
      </c>
      <c r="B204" s="9" t="s">
        <v>1031</v>
      </c>
      <c r="C204" s="9">
        <v>2013</v>
      </c>
      <c r="D204" s="9">
        <v>2013</v>
      </c>
      <c r="E204" s="9" t="s">
        <v>1030</v>
      </c>
      <c r="F204" s="9" t="s">
        <v>76</v>
      </c>
      <c r="G204" s="10" t="s">
        <v>985</v>
      </c>
      <c r="H204" s="11">
        <v>1.6579999999999999</v>
      </c>
      <c r="I204" s="11">
        <v>2.34</v>
      </c>
      <c r="J204" s="13">
        <v>9.75</v>
      </c>
      <c r="K204" s="14" t="s">
        <v>73</v>
      </c>
      <c r="L204" s="9" t="s">
        <v>238</v>
      </c>
      <c r="M204" s="9" t="s">
        <v>159</v>
      </c>
      <c r="N204" s="9" t="s">
        <v>100</v>
      </c>
      <c r="O204" s="9" t="s">
        <v>114</v>
      </c>
      <c r="P204" s="9" t="s">
        <v>1033</v>
      </c>
      <c r="Q204" s="9" t="s">
        <v>112</v>
      </c>
      <c r="R204" s="15">
        <v>14</v>
      </c>
      <c r="S204" s="16">
        <v>35.664999999999999</v>
      </c>
      <c r="T204" s="16">
        <v>6.1219999999999999</v>
      </c>
      <c r="U204" s="16" t="s">
        <v>111</v>
      </c>
      <c r="V204" s="16">
        <v>22.906426521830067</v>
      </c>
      <c r="W204" s="15">
        <v>11</v>
      </c>
      <c r="X204" s="16">
        <v>62.280999999999999</v>
      </c>
      <c r="Y204" s="16">
        <v>6.92</v>
      </c>
      <c r="Z204" s="16" t="s">
        <v>111</v>
      </c>
      <c r="AA204" s="16">
        <v>22.951043549259367</v>
      </c>
      <c r="AB204" s="17">
        <v>0.5575</v>
      </c>
      <c r="AC204" s="18">
        <v>0.5575</v>
      </c>
      <c r="AD204" s="19">
        <f>AVERAGE(AC204:AC205)</f>
        <v>0.5212</v>
      </c>
      <c r="AE204" s="20"/>
      <c r="AF204" s="9" t="s">
        <v>217</v>
      </c>
      <c r="AG204" s="9" t="s">
        <v>304</v>
      </c>
    </row>
    <row r="205" spans="1:33" ht="15" customHeight="1" thickBot="1" x14ac:dyDescent="0.2">
      <c r="A205" s="25" t="s">
        <v>1032</v>
      </c>
      <c r="B205" s="25" t="s">
        <v>1031</v>
      </c>
      <c r="C205" s="25">
        <v>2013</v>
      </c>
      <c r="D205" s="25">
        <v>2013</v>
      </c>
      <c r="E205" s="25" t="s">
        <v>1030</v>
      </c>
      <c r="F205" s="25" t="s">
        <v>76</v>
      </c>
      <c r="G205" s="25" t="s">
        <v>985</v>
      </c>
      <c r="H205" s="26">
        <v>1.6579999999999999</v>
      </c>
      <c r="I205" s="26">
        <v>2.34</v>
      </c>
      <c r="J205" s="27"/>
      <c r="K205" s="25"/>
      <c r="L205" s="25" t="s">
        <v>238</v>
      </c>
      <c r="M205" s="25" t="s">
        <v>159</v>
      </c>
      <c r="N205" s="25" t="s">
        <v>100</v>
      </c>
      <c r="O205" s="25" t="s">
        <v>114</v>
      </c>
      <c r="P205" s="25" t="s">
        <v>1029</v>
      </c>
      <c r="Q205" s="25" t="s">
        <v>112</v>
      </c>
      <c r="R205" s="28">
        <v>7</v>
      </c>
      <c r="S205" s="29">
        <v>64.114999999999995</v>
      </c>
      <c r="T205" s="29">
        <v>8.5419999999999998</v>
      </c>
      <c r="U205" s="29" t="s">
        <v>111</v>
      </c>
      <c r="V205" s="29">
        <f>T205*SQRT(R205)</f>
        <v>22.600007699113732</v>
      </c>
      <c r="W205" s="28">
        <v>7</v>
      </c>
      <c r="X205" s="29">
        <v>39.478999999999999</v>
      </c>
      <c r="Y205" s="29">
        <v>5</v>
      </c>
      <c r="Z205" s="29" t="s">
        <v>111</v>
      </c>
      <c r="AA205" s="29">
        <f>Y205*SQRT(W205)</f>
        <v>13.228756555322953</v>
      </c>
      <c r="AB205" s="30">
        <v>-0.4849</v>
      </c>
      <c r="AC205" s="30">
        <v>0.4849</v>
      </c>
      <c r="AD205" s="31"/>
      <c r="AE205" s="32"/>
      <c r="AF205" s="25"/>
      <c r="AG205" s="25"/>
    </row>
    <row r="206" spans="1:33" ht="15" customHeight="1" x14ac:dyDescent="0.15">
      <c r="A206" s="9" t="s">
        <v>1027</v>
      </c>
      <c r="B206" s="9" t="s">
        <v>784</v>
      </c>
      <c r="C206" s="9">
        <v>2013</v>
      </c>
      <c r="D206" s="9">
        <v>2013</v>
      </c>
      <c r="E206" s="9" t="s">
        <v>1026</v>
      </c>
      <c r="F206" s="9" t="s">
        <v>76</v>
      </c>
      <c r="G206" s="10" t="s">
        <v>782</v>
      </c>
      <c r="H206" s="11">
        <v>2.3039999999999998</v>
      </c>
      <c r="I206" s="11">
        <v>3.6269999999999998</v>
      </c>
      <c r="J206" s="13">
        <v>15.5</v>
      </c>
      <c r="K206" s="14" t="s">
        <v>73</v>
      </c>
      <c r="L206" s="9" t="s">
        <v>488</v>
      </c>
      <c r="M206" s="9" t="s">
        <v>159</v>
      </c>
      <c r="N206" s="9" t="s">
        <v>100</v>
      </c>
      <c r="O206" s="9" t="s">
        <v>506</v>
      </c>
      <c r="P206" s="9" t="s">
        <v>1028</v>
      </c>
      <c r="Q206" s="9" t="s">
        <v>97</v>
      </c>
      <c r="R206" s="15">
        <v>19</v>
      </c>
      <c r="S206" s="16">
        <v>89.974000000000004</v>
      </c>
      <c r="T206" s="16">
        <v>3.476</v>
      </c>
      <c r="U206" s="16" t="s">
        <v>111</v>
      </c>
      <c r="V206" s="16">
        <v>15.151532727747382</v>
      </c>
      <c r="W206" s="15">
        <v>12</v>
      </c>
      <c r="X206" s="16">
        <v>85.768000000000001</v>
      </c>
      <c r="Y206" s="16">
        <v>5.2549999999999999</v>
      </c>
      <c r="Z206" s="16" t="s">
        <v>111</v>
      </c>
      <c r="AA206" s="16">
        <v>18.2038539875489</v>
      </c>
      <c r="AB206" s="17">
        <v>-4.7899999999999998E-2</v>
      </c>
      <c r="AC206" s="18">
        <v>4.7899999999999998E-2</v>
      </c>
      <c r="AD206" s="19">
        <f>AVERAGE(AC206:AC207)</f>
        <v>3.04E-2</v>
      </c>
      <c r="AE206" s="20"/>
      <c r="AF206" s="9" t="s">
        <v>217</v>
      </c>
      <c r="AG206" s="9" t="s">
        <v>543</v>
      </c>
    </row>
    <row r="207" spans="1:33" ht="15" customHeight="1" thickBot="1" x14ac:dyDescent="0.2">
      <c r="A207" s="25" t="s">
        <v>1027</v>
      </c>
      <c r="B207" s="25" t="s">
        <v>784</v>
      </c>
      <c r="C207" s="25">
        <v>2013</v>
      </c>
      <c r="D207" s="25">
        <v>2013</v>
      </c>
      <c r="E207" s="25" t="s">
        <v>1026</v>
      </c>
      <c r="F207" s="25" t="s">
        <v>76</v>
      </c>
      <c r="G207" s="25" t="s">
        <v>782</v>
      </c>
      <c r="H207" s="26">
        <v>2.3039999999999998</v>
      </c>
      <c r="I207" s="26">
        <v>3.6269999999999998</v>
      </c>
      <c r="J207" s="27"/>
      <c r="K207" s="25"/>
      <c r="L207" s="25" t="s">
        <v>488</v>
      </c>
      <c r="M207" s="25" t="s">
        <v>159</v>
      </c>
      <c r="N207" s="25" t="s">
        <v>100</v>
      </c>
      <c r="O207" s="25" t="s">
        <v>189</v>
      </c>
      <c r="P207" s="25" t="s">
        <v>1025</v>
      </c>
      <c r="Q207" s="25" t="s">
        <v>97</v>
      </c>
      <c r="R207" s="28">
        <v>19</v>
      </c>
      <c r="S207" s="29">
        <v>63.433</v>
      </c>
      <c r="T207" s="29">
        <v>4.1790000000000003</v>
      </c>
      <c r="U207" s="29" t="s">
        <v>111</v>
      </c>
      <c r="V207" s="29">
        <v>18.215838685056479</v>
      </c>
      <c r="W207" s="28">
        <v>12</v>
      </c>
      <c r="X207" s="29">
        <v>64.254000000000005</v>
      </c>
      <c r="Y207" s="29">
        <v>2.8359999999999999</v>
      </c>
      <c r="Z207" s="29" t="s">
        <v>111</v>
      </c>
      <c r="AA207" s="29">
        <v>9.8241921805306713</v>
      </c>
      <c r="AB207" s="30">
        <v>1.29E-2</v>
      </c>
      <c r="AC207" s="30">
        <v>1.29E-2</v>
      </c>
      <c r="AD207" s="31"/>
      <c r="AE207" s="32"/>
      <c r="AF207" s="25"/>
      <c r="AG207" s="25"/>
    </row>
    <row r="208" spans="1:33" ht="15" customHeight="1" x14ac:dyDescent="0.15">
      <c r="A208" s="9" t="s">
        <v>1020</v>
      </c>
      <c r="B208" s="9" t="s">
        <v>1019</v>
      </c>
      <c r="C208" s="9">
        <v>2013</v>
      </c>
      <c r="D208" s="9">
        <v>2013</v>
      </c>
      <c r="E208" s="9" t="s">
        <v>1018</v>
      </c>
      <c r="F208" s="9" t="s">
        <v>76</v>
      </c>
      <c r="G208" s="10" t="s">
        <v>920</v>
      </c>
      <c r="H208" s="11">
        <v>3.5339999999999998</v>
      </c>
      <c r="I208" s="11">
        <v>2.766</v>
      </c>
      <c r="J208" s="13">
        <v>21</v>
      </c>
      <c r="K208" s="14" t="s">
        <v>73</v>
      </c>
      <c r="L208" s="9" t="s">
        <v>462</v>
      </c>
      <c r="M208" s="9" t="s">
        <v>170</v>
      </c>
      <c r="N208" s="10" t="s">
        <v>80</v>
      </c>
      <c r="O208" s="10" t="s">
        <v>74</v>
      </c>
      <c r="P208" s="9" t="s">
        <v>1024</v>
      </c>
      <c r="Q208" s="9" t="s">
        <v>236</v>
      </c>
      <c r="R208" s="15">
        <v>20</v>
      </c>
      <c r="S208" s="16">
        <v>41.667000000000002</v>
      </c>
      <c r="T208" s="16">
        <v>4.835</v>
      </c>
      <c r="U208" s="16" t="s">
        <v>111</v>
      </c>
      <c r="V208" s="16">
        <v>21.622777342422967</v>
      </c>
      <c r="W208" s="15">
        <v>20</v>
      </c>
      <c r="X208" s="16">
        <v>21.501999999999999</v>
      </c>
      <c r="Y208" s="16">
        <v>4.7329999999999997</v>
      </c>
      <c r="Z208" s="16" t="s">
        <v>111</v>
      </c>
      <c r="AA208" s="16">
        <v>21.166619475013007</v>
      </c>
      <c r="AB208" s="17">
        <v>-0.66159999999999997</v>
      </c>
      <c r="AC208" s="18">
        <v>0.66159999999999997</v>
      </c>
      <c r="AD208" s="19">
        <f>AVERAGE(AC208:AC212)</f>
        <v>1.1118600000000001</v>
      </c>
      <c r="AE208" s="20"/>
      <c r="AF208" s="9" t="s">
        <v>217</v>
      </c>
      <c r="AG208" s="9" t="s">
        <v>1286</v>
      </c>
    </row>
    <row r="209" spans="1:33" ht="15" customHeight="1" x14ac:dyDescent="0.15">
      <c r="A209" s="9" t="s">
        <v>1020</v>
      </c>
      <c r="B209" s="9" t="s">
        <v>1019</v>
      </c>
      <c r="C209" s="9">
        <v>2013</v>
      </c>
      <c r="D209" s="9">
        <v>2013</v>
      </c>
      <c r="E209" s="9" t="s">
        <v>1018</v>
      </c>
      <c r="F209" s="9" t="s">
        <v>76</v>
      </c>
      <c r="G209" s="9" t="s">
        <v>920</v>
      </c>
      <c r="H209" s="12">
        <v>3.5339999999999998</v>
      </c>
      <c r="I209" s="12">
        <v>2.766</v>
      </c>
      <c r="J209" s="13"/>
      <c r="K209" s="14"/>
      <c r="L209" s="9" t="s">
        <v>462</v>
      </c>
      <c r="M209" s="9" t="s">
        <v>170</v>
      </c>
      <c r="N209" s="9" t="s">
        <v>80</v>
      </c>
      <c r="O209" s="9" t="s">
        <v>74</v>
      </c>
      <c r="P209" s="9" t="s">
        <v>1023</v>
      </c>
      <c r="Q209" s="9" t="s">
        <v>236</v>
      </c>
      <c r="R209" s="21">
        <v>25</v>
      </c>
      <c r="S209" s="22">
        <v>42.901000000000003</v>
      </c>
      <c r="T209" s="22">
        <v>4.1150000000000002</v>
      </c>
      <c r="U209" s="22" t="s">
        <v>111</v>
      </c>
      <c r="V209" s="22">
        <v>18.402839454823273</v>
      </c>
      <c r="W209" s="21">
        <v>25</v>
      </c>
      <c r="X209" s="22">
        <v>12.346</v>
      </c>
      <c r="Y209" s="22">
        <v>2.984</v>
      </c>
      <c r="Z209" s="22" t="s">
        <v>111</v>
      </c>
      <c r="AA209" s="22">
        <v>13.344853689718745</v>
      </c>
      <c r="AB209" s="17">
        <v>-1.2456</v>
      </c>
      <c r="AC209" s="18">
        <v>1.2456</v>
      </c>
      <c r="AD209" s="23"/>
      <c r="AE209" s="24"/>
      <c r="AF209" s="9"/>
      <c r="AG209" s="9"/>
    </row>
    <row r="210" spans="1:33" ht="15" customHeight="1" x14ac:dyDescent="0.15">
      <c r="A210" s="9" t="s">
        <v>1020</v>
      </c>
      <c r="B210" s="9" t="s">
        <v>1019</v>
      </c>
      <c r="C210" s="9">
        <v>2013</v>
      </c>
      <c r="D210" s="9">
        <v>2013</v>
      </c>
      <c r="E210" s="9" t="s">
        <v>1018</v>
      </c>
      <c r="F210" s="9" t="s">
        <v>76</v>
      </c>
      <c r="G210" s="9" t="s">
        <v>920</v>
      </c>
      <c r="H210" s="12">
        <v>3.5339999999999998</v>
      </c>
      <c r="I210" s="12">
        <v>2.766</v>
      </c>
      <c r="J210" s="13"/>
      <c r="K210" s="14"/>
      <c r="L210" s="9" t="s">
        <v>462</v>
      </c>
      <c r="M210" s="9" t="s">
        <v>170</v>
      </c>
      <c r="N210" s="9" t="s">
        <v>100</v>
      </c>
      <c r="O210" s="9" t="s">
        <v>398</v>
      </c>
      <c r="P210" s="9" t="s">
        <v>1022</v>
      </c>
      <c r="Q210" s="9" t="s">
        <v>236</v>
      </c>
      <c r="R210" s="21">
        <v>20</v>
      </c>
      <c r="S210" s="22">
        <v>68.605000000000004</v>
      </c>
      <c r="T210" s="22">
        <v>7.907</v>
      </c>
      <c r="U210" s="22" t="s">
        <v>111</v>
      </c>
      <c r="V210" s="22">
        <v>35.361178996181678</v>
      </c>
      <c r="W210" s="21">
        <v>20</v>
      </c>
      <c r="X210" s="22">
        <v>13.952999999999999</v>
      </c>
      <c r="Y210" s="22">
        <v>3.488</v>
      </c>
      <c r="Z210" s="22" t="s">
        <v>111</v>
      </c>
      <c r="AA210" s="22">
        <v>15.598810211038534</v>
      </c>
      <c r="AB210" s="17">
        <v>-1.5927</v>
      </c>
      <c r="AC210" s="18">
        <v>1.5927</v>
      </c>
      <c r="AD210" s="23"/>
      <c r="AE210" s="24"/>
      <c r="AF210" s="9"/>
      <c r="AG210" s="9"/>
    </row>
    <row r="211" spans="1:33" ht="15" customHeight="1" x14ac:dyDescent="0.15">
      <c r="A211" s="9" t="s">
        <v>1020</v>
      </c>
      <c r="B211" s="9" t="s">
        <v>1019</v>
      </c>
      <c r="C211" s="9">
        <v>2013</v>
      </c>
      <c r="D211" s="9">
        <v>2013</v>
      </c>
      <c r="E211" s="9" t="s">
        <v>1018</v>
      </c>
      <c r="F211" s="9" t="s">
        <v>76</v>
      </c>
      <c r="G211" s="9" t="s">
        <v>920</v>
      </c>
      <c r="H211" s="12">
        <v>3.5339999999999998</v>
      </c>
      <c r="I211" s="12">
        <v>2.766</v>
      </c>
      <c r="J211" s="13"/>
      <c r="K211" s="14"/>
      <c r="L211" s="9" t="s">
        <v>462</v>
      </c>
      <c r="M211" s="9" t="s">
        <v>170</v>
      </c>
      <c r="N211" s="9" t="s">
        <v>100</v>
      </c>
      <c r="O211" s="9" t="s">
        <v>281</v>
      </c>
      <c r="P211" s="9" t="s">
        <v>1021</v>
      </c>
      <c r="Q211" s="9" t="s">
        <v>236</v>
      </c>
      <c r="R211" s="21">
        <v>20</v>
      </c>
      <c r="S211" s="22">
        <v>27.260999999999999</v>
      </c>
      <c r="T211" s="22">
        <v>12.273999999999999</v>
      </c>
      <c r="U211" s="22" t="s">
        <v>111</v>
      </c>
      <c r="V211" s="22">
        <v>54.890996711664833</v>
      </c>
      <c r="W211" s="21">
        <v>20</v>
      </c>
      <c r="X211" s="22">
        <v>36.046999999999997</v>
      </c>
      <c r="Y211" s="22">
        <v>12.403</v>
      </c>
      <c r="Z211" s="22" t="s">
        <v>111</v>
      </c>
      <c r="AA211" s="22">
        <v>55.46790224985979</v>
      </c>
      <c r="AB211" s="17">
        <v>0.27939999999999998</v>
      </c>
      <c r="AC211" s="18">
        <v>0.27939999999999998</v>
      </c>
      <c r="AD211" s="23"/>
      <c r="AE211" s="24"/>
      <c r="AF211" s="9"/>
      <c r="AG211" s="9"/>
    </row>
    <row r="212" spans="1:33" ht="15" customHeight="1" thickBot="1" x14ac:dyDescent="0.2">
      <c r="A212" s="25" t="s">
        <v>1020</v>
      </c>
      <c r="B212" s="25" t="s">
        <v>1019</v>
      </c>
      <c r="C212" s="25">
        <v>2013</v>
      </c>
      <c r="D212" s="25">
        <v>2013</v>
      </c>
      <c r="E212" s="25" t="s">
        <v>1018</v>
      </c>
      <c r="F212" s="25" t="s">
        <v>76</v>
      </c>
      <c r="G212" s="25" t="s">
        <v>920</v>
      </c>
      <c r="H212" s="26">
        <v>3.5339999999999998</v>
      </c>
      <c r="I212" s="26">
        <v>2.766</v>
      </c>
      <c r="J212" s="27"/>
      <c r="K212" s="25"/>
      <c r="L212" s="25" t="s">
        <v>462</v>
      </c>
      <c r="M212" s="25" t="s">
        <v>170</v>
      </c>
      <c r="N212" s="25" t="s">
        <v>100</v>
      </c>
      <c r="O212" s="25" t="s">
        <v>281</v>
      </c>
      <c r="P212" s="25" t="s">
        <v>1017</v>
      </c>
      <c r="Q212" s="25" t="s">
        <v>236</v>
      </c>
      <c r="R212" s="28">
        <v>20</v>
      </c>
      <c r="S212" s="29">
        <v>5.556</v>
      </c>
      <c r="T212" s="29">
        <v>0.77500000000000002</v>
      </c>
      <c r="U212" s="29" t="s">
        <v>111</v>
      </c>
      <c r="V212" s="29">
        <v>3.4659053651246743</v>
      </c>
      <c r="W212" s="28">
        <v>20</v>
      </c>
      <c r="X212" s="29">
        <v>32.945999999999998</v>
      </c>
      <c r="Y212" s="29">
        <v>9.173</v>
      </c>
      <c r="Z212" s="29" t="s">
        <v>111</v>
      </c>
      <c r="AA212" s="29">
        <v>41.022903115211143</v>
      </c>
      <c r="AB212" s="30">
        <v>1.78</v>
      </c>
      <c r="AC212" s="30">
        <v>1.78</v>
      </c>
      <c r="AD212" s="31"/>
      <c r="AE212" s="32"/>
      <c r="AF212" s="25"/>
      <c r="AG212" s="25"/>
    </row>
    <row r="213" spans="1:33" ht="15" customHeight="1" x14ac:dyDescent="0.15">
      <c r="A213" s="9" t="s">
        <v>987</v>
      </c>
      <c r="B213" s="9" t="s">
        <v>1350</v>
      </c>
      <c r="C213" s="9">
        <v>2013</v>
      </c>
      <c r="D213" s="9">
        <v>2013</v>
      </c>
      <c r="E213" s="9" t="s">
        <v>986</v>
      </c>
      <c r="F213" s="9" t="s">
        <v>76</v>
      </c>
      <c r="G213" s="10" t="s">
        <v>985</v>
      </c>
      <c r="H213" s="11">
        <v>1.6579999999999999</v>
      </c>
      <c r="I213" s="11">
        <v>2.34</v>
      </c>
      <c r="J213" s="13">
        <v>27.6</v>
      </c>
      <c r="K213" s="48" t="s">
        <v>73</v>
      </c>
      <c r="L213" s="9" t="s">
        <v>554</v>
      </c>
      <c r="M213" s="9" t="s">
        <v>101</v>
      </c>
      <c r="N213" s="9" t="s">
        <v>100</v>
      </c>
      <c r="O213" s="9" t="s">
        <v>189</v>
      </c>
      <c r="P213" s="9" t="s">
        <v>1016</v>
      </c>
      <c r="Q213" s="3" t="s">
        <v>112</v>
      </c>
      <c r="R213" s="21">
        <v>29</v>
      </c>
      <c r="S213" s="22">
        <v>18.120999999999999</v>
      </c>
      <c r="T213" s="22">
        <v>3.1459999999999999</v>
      </c>
      <c r="U213" s="21" t="s">
        <v>111</v>
      </c>
      <c r="V213" s="22">
        <f t="shared" ref="V213:V242" si="10">SQRT(R213)*T213</f>
        <v>16.94172848324515</v>
      </c>
      <c r="W213" s="21">
        <v>29</v>
      </c>
      <c r="X213" s="22">
        <v>2.181</v>
      </c>
      <c r="Y213" s="22">
        <v>1.6359999999999999</v>
      </c>
      <c r="Z213" s="21" t="s">
        <v>111</v>
      </c>
      <c r="AA213" s="22">
        <f t="shared" ref="AA213:AA242" si="11">SQRT(W213)*Y213</f>
        <v>8.8101296244720473</v>
      </c>
      <c r="AB213" s="62">
        <v>-2.1173000000000002</v>
      </c>
      <c r="AC213" s="62">
        <v>2.1173000000000002</v>
      </c>
      <c r="AD213" s="19">
        <f>AVERAGE(AC213:AC242)</f>
        <v>1.8029407407407405</v>
      </c>
      <c r="AE213" s="24" t="s">
        <v>1281</v>
      </c>
      <c r="AF213" s="9" t="s">
        <v>108</v>
      </c>
      <c r="AG213" s="9" t="s">
        <v>811</v>
      </c>
    </row>
    <row r="214" spans="1:33" ht="15" customHeight="1" x14ac:dyDescent="0.15">
      <c r="A214" s="9" t="s">
        <v>987</v>
      </c>
      <c r="B214" s="9" t="s">
        <v>1350</v>
      </c>
      <c r="C214" s="9">
        <v>2013</v>
      </c>
      <c r="D214" s="9">
        <v>2013</v>
      </c>
      <c r="E214" s="9" t="s">
        <v>986</v>
      </c>
      <c r="F214" s="9" t="s">
        <v>76</v>
      </c>
      <c r="G214" s="9" t="s">
        <v>985</v>
      </c>
      <c r="H214" s="12">
        <v>1.6579999999999999</v>
      </c>
      <c r="I214" s="12">
        <v>2.34</v>
      </c>
      <c r="J214" s="13"/>
      <c r="L214" s="9" t="s">
        <v>554</v>
      </c>
      <c r="M214" s="9" t="s">
        <v>101</v>
      </c>
      <c r="N214" s="9" t="s">
        <v>100</v>
      </c>
      <c r="O214" s="9" t="s">
        <v>189</v>
      </c>
      <c r="P214" s="9" t="s">
        <v>1015</v>
      </c>
      <c r="Q214" s="3" t="s">
        <v>112</v>
      </c>
      <c r="R214" s="21">
        <v>29</v>
      </c>
      <c r="S214" s="22">
        <v>2.181</v>
      </c>
      <c r="T214" s="22">
        <v>1.6779999999999999</v>
      </c>
      <c r="U214" s="21" t="s">
        <v>111</v>
      </c>
      <c r="V214" s="22">
        <f t="shared" si="10"/>
        <v>9.0363065463716961</v>
      </c>
      <c r="W214" s="21">
        <v>29</v>
      </c>
      <c r="X214" s="22">
        <v>0.67100000000000004</v>
      </c>
      <c r="Y214" s="22">
        <v>1.3420000000000001</v>
      </c>
      <c r="Z214" s="21" t="s">
        <v>111</v>
      </c>
      <c r="AA214" s="22">
        <f t="shared" si="11"/>
        <v>7.2268911711745041</v>
      </c>
      <c r="AB214" s="62">
        <v>-1.1788000000000001</v>
      </c>
      <c r="AC214" s="62">
        <v>1.1788000000000001</v>
      </c>
      <c r="AD214" s="63"/>
      <c r="AE214" s="44" t="s">
        <v>1282</v>
      </c>
      <c r="AF214" s="9"/>
      <c r="AG214" s="9" t="s">
        <v>1316</v>
      </c>
    </row>
    <row r="215" spans="1:33" ht="15" customHeight="1" x14ac:dyDescent="0.15">
      <c r="A215" s="9" t="s">
        <v>987</v>
      </c>
      <c r="B215" s="9" t="s">
        <v>1350</v>
      </c>
      <c r="C215" s="9">
        <v>2013</v>
      </c>
      <c r="D215" s="9">
        <v>2013</v>
      </c>
      <c r="E215" s="9" t="s">
        <v>986</v>
      </c>
      <c r="F215" s="9" t="s">
        <v>76</v>
      </c>
      <c r="G215" s="9" t="s">
        <v>985</v>
      </c>
      <c r="H215" s="12">
        <v>1.6579999999999999</v>
      </c>
      <c r="I215" s="12">
        <v>2.34</v>
      </c>
      <c r="J215" s="13"/>
      <c r="L215" s="9" t="s">
        <v>554</v>
      </c>
      <c r="M215" s="9" t="s">
        <v>101</v>
      </c>
      <c r="N215" s="9" t="s">
        <v>80</v>
      </c>
      <c r="O215" s="9" t="s">
        <v>74</v>
      </c>
      <c r="P215" s="9" t="s">
        <v>1014</v>
      </c>
      <c r="Q215" s="3" t="s">
        <v>112</v>
      </c>
      <c r="R215" s="21">
        <v>29</v>
      </c>
      <c r="S215" s="22">
        <v>1.8460000000000001</v>
      </c>
      <c r="T215" s="22">
        <v>1.51</v>
      </c>
      <c r="U215" s="21" t="s">
        <v>111</v>
      </c>
      <c r="V215" s="22">
        <f t="shared" si="10"/>
        <v>8.131598858773101</v>
      </c>
      <c r="W215" s="21">
        <v>29</v>
      </c>
      <c r="X215" s="22">
        <v>1.3420000000000001</v>
      </c>
      <c r="Y215" s="22">
        <v>1.6779999999999999</v>
      </c>
      <c r="Z215" s="21" t="s">
        <v>111</v>
      </c>
      <c r="AA215" s="22">
        <f t="shared" si="11"/>
        <v>9.0363065463716961</v>
      </c>
      <c r="AB215" s="62">
        <v>-0.31890000000000002</v>
      </c>
      <c r="AC215" s="62">
        <v>0.31890000000000002</v>
      </c>
      <c r="AD215" s="63"/>
      <c r="AE215" s="24" t="s">
        <v>624</v>
      </c>
      <c r="AF215" s="9"/>
      <c r="AG215" s="9" t="s">
        <v>1317</v>
      </c>
    </row>
    <row r="216" spans="1:33" ht="15" customHeight="1" x14ac:dyDescent="0.15">
      <c r="A216" s="9" t="s">
        <v>987</v>
      </c>
      <c r="B216" s="9" t="s">
        <v>1350</v>
      </c>
      <c r="C216" s="9">
        <v>2013</v>
      </c>
      <c r="D216" s="9">
        <v>2013</v>
      </c>
      <c r="E216" s="9" t="s">
        <v>986</v>
      </c>
      <c r="F216" s="9" t="s">
        <v>76</v>
      </c>
      <c r="G216" s="9" t="s">
        <v>985</v>
      </c>
      <c r="H216" s="12">
        <v>1.6579999999999999</v>
      </c>
      <c r="I216" s="12">
        <v>2.34</v>
      </c>
      <c r="J216" s="13"/>
      <c r="L216" s="9" t="s">
        <v>554</v>
      </c>
      <c r="M216" s="9" t="s">
        <v>101</v>
      </c>
      <c r="N216" s="9" t="s">
        <v>100</v>
      </c>
      <c r="O216" s="9" t="s">
        <v>189</v>
      </c>
      <c r="P216" s="9" t="s">
        <v>1013</v>
      </c>
      <c r="Q216" s="3" t="s">
        <v>112</v>
      </c>
      <c r="R216" s="21">
        <v>29</v>
      </c>
      <c r="S216" s="22">
        <v>13.651999999999999</v>
      </c>
      <c r="T216" s="22">
        <v>3.254</v>
      </c>
      <c r="U216" s="21" t="s">
        <v>111</v>
      </c>
      <c r="V216" s="22">
        <f t="shared" si="10"/>
        <v>17.523326282415674</v>
      </c>
      <c r="W216" s="21">
        <v>29</v>
      </c>
      <c r="X216" s="22">
        <v>0.95699999999999996</v>
      </c>
      <c r="Y216" s="22">
        <v>2.488</v>
      </c>
      <c r="Z216" s="21" t="s">
        <v>111</v>
      </c>
      <c r="AA216" s="22">
        <f t="shared" si="11"/>
        <v>13.398290040150645</v>
      </c>
      <c r="AB216" s="62">
        <v>-2.6577999999999999</v>
      </c>
      <c r="AC216" s="62">
        <v>2.6577999999999999</v>
      </c>
      <c r="AD216" s="63"/>
      <c r="AE216" s="24"/>
      <c r="AG216" s="9" t="s">
        <v>1318</v>
      </c>
    </row>
    <row r="217" spans="1:33" ht="15" customHeight="1" x14ac:dyDescent="0.15">
      <c r="A217" s="9" t="s">
        <v>987</v>
      </c>
      <c r="B217" s="9" t="s">
        <v>1350</v>
      </c>
      <c r="C217" s="9">
        <v>2013</v>
      </c>
      <c r="D217" s="9">
        <v>2013</v>
      </c>
      <c r="E217" s="9" t="s">
        <v>986</v>
      </c>
      <c r="F217" s="9" t="s">
        <v>76</v>
      </c>
      <c r="G217" s="9" t="s">
        <v>985</v>
      </c>
      <c r="H217" s="12">
        <v>1.6579999999999999</v>
      </c>
      <c r="I217" s="12">
        <v>2.34</v>
      </c>
      <c r="J217" s="13"/>
      <c r="L217" s="9" t="s">
        <v>554</v>
      </c>
      <c r="M217" s="9" t="s">
        <v>101</v>
      </c>
      <c r="N217" s="9" t="s">
        <v>100</v>
      </c>
      <c r="O217" s="9" t="s">
        <v>189</v>
      </c>
      <c r="P217" s="9" t="s">
        <v>1012</v>
      </c>
      <c r="Q217" s="3" t="s">
        <v>112</v>
      </c>
      <c r="R217" s="21">
        <v>29</v>
      </c>
      <c r="S217" s="22">
        <v>2.552</v>
      </c>
      <c r="T217" s="22">
        <v>2.552</v>
      </c>
      <c r="U217" s="21" t="s">
        <v>111</v>
      </c>
      <c r="V217" s="22">
        <f t="shared" si="10"/>
        <v>13.742940587807254</v>
      </c>
      <c r="W217" s="21">
        <v>29</v>
      </c>
      <c r="X217" s="22">
        <v>0.89300000000000002</v>
      </c>
      <c r="Y217" s="22">
        <v>2.0409999999999999</v>
      </c>
      <c r="Z217" s="21" t="s">
        <v>111</v>
      </c>
      <c r="AA217" s="22">
        <f t="shared" si="11"/>
        <v>10.991121371361523</v>
      </c>
      <c r="AB217" s="62">
        <v>-1.05</v>
      </c>
      <c r="AC217" s="62">
        <v>1.05</v>
      </c>
      <c r="AD217" s="63"/>
      <c r="AE217" s="24"/>
    </row>
    <row r="218" spans="1:33" ht="15" customHeight="1" x14ac:dyDescent="0.15">
      <c r="A218" s="9" t="s">
        <v>987</v>
      </c>
      <c r="B218" s="9" t="s">
        <v>1350</v>
      </c>
      <c r="C218" s="9">
        <v>2013</v>
      </c>
      <c r="D218" s="9">
        <v>2013</v>
      </c>
      <c r="E218" s="9" t="s">
        <v>986</v>
      </c>
      <c r="F218" s="9" t="s">
        <v>76</v>
      </c>
      <c r="G218" s="9" t="s">
        <v>985</v>
      </c>
      <c r="H218" s="12">
        <v>1.6579999999999999</v>
      </c>
      <c r="I218" s="12">
        <v>2.34</v>
      </c>
      <c r="J218" s="13"/>
      <c r="L218" s="9" t="s">
        <v>554</v>
      </c>
      <c r="M218" s="9" t="s">
        <v>101</v>
      </c>
      <c r="N218" s="9" t="s">
        <v>80</v>
      </c>
      <c r="O218" s="9" t="s">
        <v>74</v>
      </c>
      <c r="P218" s="9" t="s">
        <v>1011</v>
      </c>
      <c r="Q218" s="3" t="s">
        <v>112</v>
      </c>
      <c r="R218" s="21">
        <v>29</v>
      </c>
      <c r="S218" s="22">
        <v>1.1479999999999999</v>
      </c>
      <c r="T218" s="22">
        <v>1.5309999999999999</v>
      </c>
      <c r="U218" s="21" t="s">
        <v>111</v>
      </c>
      <c r="V218" s="22">
        <f t="shared" si="10"/>
        <v>8.2446873197229245</v>
      </c>
      <c r="W218" s="21">
        <v>29</v>
      </c>
      <c r="X218" s="22">
        <v>1.0209999999999999</v>
      </c>
      <c r="Y218" s="22">
        <v>2.0409999999999999</v>
      </c>
      <c r="Z218" s="21" t="s">
        <v>111</v>
      </c>
      <c r="AA218" s="22">
        <f t="shared" si="11"/>
        <v>10.991121371361523</v>
      </c>
      <c r="AB218" s="62">
        <v>-0.1172</v>
      </c>
      <c r="AC218" s="62">
        <v>0.1172</v>
      </c>
      <c r="AD218" s="63"/>
      <c r="AE218" s="24"/>
    </row>
    <row r="219" spans="1:33" ht="15" customHeight="1" x14ac:dyDescent="0.15">
      <c r="A219" s="9" t="s">
        <v>987</v>
      </c>
      <c r="B219" s="9" t="s">
        <v>1350</v>
      </c>
      <c r="C219" s="9">
        <v>2013</v>
      </c>
      <c r="D219" s="9">
        <v>2013</v>
      </c>
      <c r="E219" s="9" t="s">
        <v>986</v>
      </c>
      <c r="F219" s="9" t="s">
        <v>76</v>
      </c>
      <c r="G219" s="9" t="s">
        <v>985</v>
      </c>
      <c r="H219" s="12">
        <v>1.6579999999999999</v>
      </c>
      <c r="I219" s="12">
        <v>2.34</v>
      </c>
      <c r="J219" s="13"/>
      <c r="L219" s="9" t="s">
        <v>554</v>
      </c>
      <c r="M219" s="9" t="s">
        <v>101</v>
      </c>
      <c r="N219" s="9" t="s">
        <v>100</v>
      </c>
      <c r="O219" s="9" t="s">
        <v>189</v>
      </c>
      <c r="P219" s="9" t="s">
        <v>1010</v>
      </c>
      <c r="Q219" s="3" t="s">
        <v>112</v>
      </c>
      <c r="R219" s="21">
        <v>29</v>
      </c>
      <c r="S219" s="22">
        <v>11.211</v>
      </c>
      <c r="T219" s="22">
        <v>8.0719999999999992</v>
      </c>
      <c r="U219" s="21" t="s">
        <v>111</v>
      </c>
      <c r="V219" s="22">
        <f t="shared" si="10"/>
        <v>43.469050323189713</v>
      </c>
      <c r="W219" s="21">
        <v>29</v>
      </c>
      <c r="X219" s="22">
        <v>0.89700000000000002</v>
      </c>
      <c r="Y219" s="22">
        <v>1.794</v>
      </c>
      <c r="Z219" s="21" t="s">
        <v>111</v>
      </c>
      <c r="AA219" s="22">
        <f t="shared" si="11"/>
        <v>9.6609856639993001</v>
      </c>
      <c r="AB219" s="62">
        <v>-2.5255999999999998</v>
      </c>
      <c r="AC219" s="62">
        <v>2.5255999999999998</v>
      </c>
      <c r="AD219" s="63"/>
      <c r="AE219" s="24"/>
    </row>
    <row r="220" spans="1:33" ht="15" customHeight="1" x14ac:dyDescent="0.15">
      <c r="A220" s="9" t="s">
        <v>987</v>
      </c>
      <c r="B220" s="9" t="s">
        <v>1350</v>
      </c>
      <c r="C220" s="9">
        <v>2013</v>
      </c>
      <c r="D220" s="9">
        <v>2013</v>
      </c>
      <c r="E220" s="9" t="s">
        <v>986</v>
      </c>
      <c r="F220" s="9" t="s">
        <v>76</v>
      </c>
      <c r="G220" s="9" t="s">
        <v>985</v>
      </c>
      <c r="H220" s="12">
        <v>1.6579999999999999</v>
      </c>
      <c r="I220" s="12">
        <v>2.34</v>
      </c>
      <c r="J220" s="13"/>
      <c r="L220" s="9" t="s">
        <v>554</v>
      </c>
      <c r="M220" s="9" t="s">
        <v>101</v>
      </c>
      <c r="N220" s="9" t="s">
        <v>100</v>
      </c>
      <c r="O220" s="9" t="s">
        <v>189</v>
      </c>
      <c r="P220" s="9" t="s">
        <v>1009</v>
      </c>
      <c r="Q220" s="3" t="s">
        <v>112</v>
      </c>
      <c r="R220" s="21">
        <v>29</v>
      </c>
      <c r="S220" s="22">
        <v>0.747</v>
      </c>
      <c r="T220" s="22">
        <v>0.747</v>
      </c>
      <c r="U220" s="21" t="s">
        <v>111</v>
      </c>
      <c r="V220" s="22">
        <f t="shared" si="10"/>
        <v>4.0227181109294738</v>
      </c>
      <c r="W220" s="21">
        <v>29</v>
      </c>
      <c r="X220" s="22">
        <v>1.6439999999999999</v>
      </c>
      <c r="Y220" s="22">
        <v>1.6439999999999999</v>
      </c>
      <c r="Z220" s="21" t="s">
        <v>111</v>
      </c>
      <c r="AA220" s="22">
        <f t="shared" si="11"/>
        <v>8.8532109429291239</v>
      </c>
      <c r="AB220" s="62">
        <v>0.78879999999999995</v>
      </c>
      <c r="AC220" s="62">
        <v>0.78879999999999995</v>
      </c>
      <c r="AD220" s="63"/>
      <c r="AE220" s="24"/>
    </row>
    <row r="221" spans="1:33" ht="15" customHeight="1" x14ac:dyDescent="0.15">
      <c r="A221" s="9" t="s">
        <v>987</v>
      </c>
      <c r="B221" s="9" t="s">
        <v>1350</v>
      </c>
      <c r="C221" s="9">
        <v>2013</v>
      </c>
      <c r="D221" s="9">
        <v>2013</v>
      </c>
      <c r="E221" s="9" t="s">
        <v>986</v>
      </c>
      <c r="F221" s="9" t="s">
        <v>76</v>
      </c>
      <c r="G221" s="9" t="s">
        <v>985</v>
      </c>
      <c r="H221" s="12">
        <v>1.6579999999999999</v>
      </c>
      <c r="I221" s="12">
        <v>2.34</v>
      </c>
      <c r="J221" s="13"/>
      <c r="L221" s="9" t="s">
        <v>554</v>
      </c>
      <c r="M221" s="9" t="s">
        <v>101</v>
      </c>
      <c r="N221" s="9" t="s">
        <v>80</v>
      </c>
      <c r="O221" s="9" t="s">
        <v>74</v>
      </c>
      <c r="P221" s="9" t="s">
        <v>1008</v>
      </c>
      <c r="Q221" s="3" t="s">
        <v>112</v>
      </c>
      <c r="R221" s="21">
        <v>29</v>
      </c>
      <c r="S221" s="22">
        <v>1.6439999999999999</v>
      </c>
      <c r="T221" s="22">
        <v>1.6439999999999999</v>
      </c>
      <c r="U221" s="21" t="s">
        <v>111</v>
      </c>
      <c r="V221" s="22">
        <f t="shared" si="10"/>
        <v>8.8532109429291239</v>
      </c>
      <c r="W221" s="21">
        <v>29</v>
      </c>
      <c r="X221" s="22">
        <v>1E-4</v>
      </c>
      <c r="Y221" s="22">
        <v>1.196</v>
      </c>
      <c r="Z221" s="21" t="s">
        <v>111</v>
      </c>
      <c r="AA221" s="22">
        <f t="shared" si="11"/>
        <v>6.4406571093328662</v>
      </c>
      <c r="AB221" s="62">
        <v>-9.7074999999999996</v>
      </c>
      <c r="AC221" s="62">
        <v>9.7074999999999996</v>
      </c>
      <c r="AD221" s="63"/>
      <c r="AE221" s="24"/>
    </row>
    <row r="222" spans="1:33" ht="15" customHeight="1" x14ac:dyDescent="0.15">
      <c r="A222" s="9" t="s">
        <v>987</v>
      </c>
      <c r="B222" s="9" t="s">
        <v>1350</v>
      </c>
      <c r="C222" s="9">
        <v>2013</v>
      </c>
      <c r="D222" s="9">
        <v>2013</v>
      </c>
      <c r="E222" s="9" t="s">
        <v>986</v>
      </c>
      <c r="F222" s="9" t="s">
        <v>76</v>
      </c>
      <c r="G222" s="9" t="s">
        <v>985</v>
      </c>
      <c r="H222" s="12">
        <v>1.6579999999999999</v>
      </c>
      <c r="I222" s="12">
        <v>2.34</v>
      </c>
      <c r="J222" s="13"/>
      <c r="L222" s="9" t="s">
        <v>554</v>
      </c>
      <c r="M222" s="9" t="s">
        <v>101</v>
      </c>
      <c r="N222" s="9" t="s">
        <v>100</v>
      </c>
      <c r="O222" s="9" t="s">
        <v>189</v>
      </c>
      <c r="P222" s="9" t="s">
        <v>1007</v>
      </c>
      <c r="Q222" s="3" t="s">
        <v>112</v>
      </c>
      <c r="R222" s="21">
        <v>29</v>
      </c>
      <c r="S222" s="22">
        <v>38.070999999999998</v>
      </c>
      <c r="T222" s="22">
        <v>3.2360000000000002</v>
      </c>
      <c r="U222" s="21" t="s">
        <v>111</v>
      </c>
      <c r="V222" s="22">
        <f t="shared" si="10"/>
        <v>17.426393315887257</v>
      </c>
      <c r="W222" s="21">
        <v>29</v>
      </c>
      <c r="X222" s="22">
        <v>32.487000000000002</v>
      </c>
      <c r="Y222" s="22">
        <v>2.5379999999999998</v>
      </c>
      <c r="Z222" s="21" t="s">
        <v>111</v>
      </c>
      <c r="AA222" s="22">
        <f t="shared" si="11"/>
        <v>13.66754828050737</v>
      </c>
      <c r="AB222" s="62">
        <v>-0.15859999999999999</v>
      </c>
      <c r="AC222" s="62">
        <v>0.15859999999999999</v>
      </c>
      <c r="AD222" s="63"/>
      <c r="AE222" s="24"/>
    </row>
    <row r="223" spans="1:33" ht="15" customHeight="1" x14ac:dyDescent="0.15">
      <c r="A223" s="9" t="s">
        <v>987</v>
      </c>
      <c r="B223" s="9" t="s">
        <v>1350</v>
      </c>
      <c r="C223" s="9">
        <v>2013</v>
      </c>
      <c r="D223" s="9">
        <v>2013</v>
      </c>
      <c r="E223" s="9" t="s">
        <v>986</v>
      </c>
      <c r="F223" s="9" t="s">
        <v>76</v>
      </c>
      <c r="G223" s="9" t="s">
        <v>985</v>
      </c>
      <c r="H223" s="12">
        <v>1.6579999999999999</v>
      </c>
      <c r="I223" s="12">
        <v>2.34</v>
      </c>
      <c r="J223" s="13"/>
      <c r="L223" s="9" t="s">
        <v>554</v>
      </c>
      <c r="M223" s="9" t="s">
        <v>101</v>
      </c>
      <c r="N223" s="9" t="s">
        <v>100</v>
      </c>
      <c r="O223" s="9" t="s">
        <v>372</v>
      </c>
      <c r="P223" s="9" t="s">
        <v>1006</v>
      </c>
      <c r="Q223" s="3" t="s">
        <v>112</v>
      </c>
      <c r="R223" s="21">
        <v>29</v>
      </c>
      <c r="S223" s="22">
        <v>5.5839999999999996</v>
      </c>
      <c r="T223" s="22">
        <v>2.2839999999999998</v>
      </c>
      <c r="U223" s="21" t="s">
        <v>111</v>
      </c>
      <c r="V223" s="22">
        <f t="shared" si="10"/>
        <v>12.299716419495205</v>
      </c>
      <c r="W223" s="21">
        <v>29</v>
      </c>
      <c r="X223" s="22">
        <v>0.50800000000000001</v>
      </c>
      <c r="Y223" s="22">
        <v>2.0299999999999998</v>
      </c>
      <c r="Z223" s="21" t="s">
        <v>111</v>
      </c>
      <c r="AA223" s="22">
        <f t="shared" si="11"/>
        <v>10.931884558483041</v>
      </c>
      <c r="AB223" s="62">
        <v>-2.3972000000000002</v>
      </c>
      <c r="AC223" s="62">
        <v>2.3972000000000002</v>
      </c>
      <c r="AD223" s="63"/>
      <c r="AE223" s="24"/>
    </row>
    <row r="224" spans="1:33" ht="15" customHeight="1" x14ac:dyDescent="0.15">
      <c r="A224" s="9" t="s">
        <v>987</v>
      </c>
      <c r="B224" s="9" t="s">
        <v>1350</v>
      </c>
      <c r="C224" s="9">
        <v>2013</v>
      </c>
      <c r="D224" s="9">
        <v>2013</v>
      </c>
      <c r="E224" s="9" t="s">
        <v>986</v>
      </c>
      <c r="F224" s="9" t="s">
        <v>76</v>
      </c>
      <c r="G224" s="9" t="s">
        <v>985</v>
      </c>
      <c r="H224" s="12">
        <v>1.6579999999999999</v>
      </c>
      <c r="I224" s="12">
        <v>2.34</v>
      </c>
      <c r="J224" s="13"/>
      <c r="L224" s="9" t="s">
        <v>554</v>
      </c>
      <c r="M224" s="9" t="s">
        <v>101</v>
      </c>
      <c r="N224" s="9" t="s">
        <v>80</v>
      </c>
      <c r="O224" s="9" t="s">
        <v>74</v>
      </c>
      <c r="P224" s="9" t="s">
        <v>1005</v>
      </c>
      <c r="Q224" s="3" t="s">
        <v>112</v>
      </c>
      <c r="R224" s="21">
        <v>29</v>
      </c>
      <c r="S224" s="22">
        <v>1.0049999999999999</v>
      </c>
      <c r="T224" s="22">
        <v>1.508</v>
      </c>
      <c r="U224" s="21" t="s">
        <v>111</v>
      </c>
      <c r="V224" s="22">
        <f t="shared" si="10"/>
        <v>8.1208285291588318</v>
      </c>
      <c r="W224" s="21">
        <v>29</v>
      </c>
      <c r="X224" s="22">
        <v>-0.503</v>
      </c>
      <c r="Y224" s="22">
        <v>1.0049999999999999</v>
      </c>
      <c r="Z224" s="21" t="s">
        <v>111</v>
      </c>
      <c r="AA224" s="22">
        <f t="shared" si="11"/>
        <v>5.4120906311701757</v>
      </c>
      <c r="AB224" s="17" t="s">
        <v>455</v>
      </c>
      <c r="AC224" s="17" t="s">
        <v>455</v>
      </c>
      <c r="AD224" s="63"/>
      <c r="AE224" s="24"/>
    </row>
    <row r="225" spans="1:31" ht="15" customHeight="1" x14ac:dyDescent="0.15">
      <c r="A225" s="9" t="s">
        <v>987</v>
      </c>
      <c r="B225" s="9" t="s">
        <v>1350</v>
      </c>
      <c r="C225" s="9">
        <v>2013</v>
      </c>
      <c r="D225" s="9">
        <v>2013</v>
      </c>
      <c r="E225" s="9" t="s">
        <v>986</v>
      </c>
      <c r="F225" s="9" t="s">
        <v>76</v>
      </c>
      <c r="G225" s="9" t="s">
        <v>985</v>
      </c>
      <c r="H225" s="12">
        <v>1.6579999999999999</v>
      </c>
      <c r="I225" s="12">
        <v>2.34</v>
      </c>
      <c r="J225" s="13"/>
      <c r="L225" s="9" t="s">
        <v>554</v>
      </c>
      <c r="M225" s="9" t="s">
        <v>101</v>
      </c>
      <c r="N225" s="9" t="s">
        <v>100</v>
      </c>
      <c r="O225" s="9" t="s">
        <v>189</v>
      </c>
      <c r="P225" s="9" t="s">
        <v>1004</v>
      </c>
      <c r="Q225" s="3" t="s">
        <v>112</v>
      </c>
      <c r="R225" s="21">
        <v>29</v>
      </c>
      <c r="S225" s="22">
        <v>41.371000000000002</v>
      </c>
      <c r="T225" s="22">
        <v>5.5839999999999996</v>
      </c>
      <c r="U225" s="21" t="s">
        <v>111</v>
      </c>
      <c r="V225" s="22">
        <f t="shared" si="10"/>
        <v>30.070760283039068</v>
      </c>
      <c r="W225" s="21">
        <v>29</v>
      </c>
      <c r="X225" s="22">
        <v>35.279000000000003</v>
      </c>
      <c r="Y225" s="22">
        <v>5.0759999999999996</v>
      </c>
      <c r="Z225" s="21" t="s">
        <v>111</v>
      </c>
      <c r="AA225" s="22">
        <f t="shared" si="11"/>
        <v>27.335096561014741</v>
      </c>
      <c r="AB225" s="62">
        <v>-0.1593</v>
      </c>
      <c r="AC225" s="62">
        <v>0.1593</v>
      </c>
      <c r="AD225" s="63"/>
      <c r="AE225" s="24"/>
    </row>
    <row r="226" spans="1:31" ht="15" customHeight="1" x14ac:dyDescent="0.15">
      <c r="A226" s="9" t="s">
        <v>987</v>
      </c>
      <c r="B226" s="9" t="s">
        <v>1350</v>
      </c>
      <c r="C226" s="9">
        <v>2013</v>
      </c>
      <c r="D226" s="9">
        <v>2013</v>
      </c>
      <c r="E226" s="9" t="s">
        <v>986</v>
      </c>
      <c r="F226" s="9" t="s">
        <v>76</v>
      </c>
      <c r="G226" s="9" t="s">
        <v>985</v>
      </c>
      <c r="H226" s="12">
        <v>1.6579999999999999</v>
      </c>
      <c r="I226" s="12">
        <v>2.34</v>
      </c>
      <c r="J226" s="13"/>
      <c r="L226" s="9" t="s">
        <v>554</v>
      </c>
      <c r="M226" s="9" t="s">
        <v>101</v>
      </c>
      <c r="N226" s="9" t="s">
        <v>100</v>
      </c>
      <c r="O226" s="9" t="s">
        <v>372</v>
      </c>
      <c r="P226" s="9" t="s">
        <v>1003</v>
      </c>
      <c r="Q226" s="3" t="s">
        <v>112</v>
      </c>
      <c r="R226" s="21">
        <v>29</v>
      </c>
      <c r="S226" s="22">
        <v>4.3150000000000004</v>
      </c>
      <c r="T226" s="22">
        <v>3.0459999999999998</v>
      </c>
      <c r="U226" s="21" t="s">
        <v>111</v>
      </c>
      <c r="V226" s="22">
        <f t="shared" si="10"/>
        <v>16.403212002531696</v>
      </c>
      <c r="W226" s="21">
        <v>29</v>
      </c>
      <c r="X226" s="22">
        <v>1.5229999999999999</v>
      </c>
      <c r="Y226" s="22">
        <v>2.2839999999999998</v>
      </c>
      <c r="Z226" s="21" t="s">
        <v>111</v>
      </c>
      <c r="AA226" s="22">
        <f t="shared" si="11"/>
        <v>12.299716419495205</v>
      </c>
      <c r="AB226" s="62">
        <v>-1.0414000000000001</v>
      </c>
      <c r="AC226" s="62">
        <v>1.0414000000000001</v>
      </c>
      <c r="AD226" s="63"/>
      <c r="AE226" s="24"/>
    </row>
    <row r="227" spans="1:31" ht="15" customHeight="1" x14ac:dyDescent="0.15">
      <c r="A227" s="9" t="s">
        <v>987</v>
      </c>
      <c r="B227" s="9" t="s">
        <v>1350</v>
      </c>
      <c r="C227" s="9">
        <v>2013</v>
      </c>
      <c r="D227" s="9">
        <v>2013</v>
      </c>
      <c r="E227" s="9" t="s">
        <v>986</v>
      </c>
      <c r="F227" s="9" t="s">
        <v>76</v>
      </c>
      <c r="G227" s="9" t="s">
        <v>985</v>
      </c>
      <c r="H227" s="12">
        <v>1.6579999999999999</v>
      </c>
      <c r="I227" s="12">
        <v>2.34</v>
      </c>
      <c r="J227" s="13"/>
      <c r="L227" s="9" t="s">
        <v>554</v>
      </c>
      <c r="M227" s="9" t="s">
        <v>101</v>
      </c>
      <c r="N227" s="9" t="s">
        <v>80</v>
      </c>
      <c r="O227" s="9" t="s">
        <v>74</v>
      </c>
      <c r="P227" s="9" t="s">
        <v>1002</v>
      </c>
      <c r="Q227" s="3" t="s">
        <v>112</v>
      </c>
      <c r="R227" s="21">
        <v>29</v>
      </c>
      <c r="S227" s="22">
        <v>4.3150000000000004</v>
      </c>
      <c r="T227" s="22">
        <v>1.7769999999999999</v>
      </c>
      <c r="U227" s="21" t="s">
        <v>111</v>
      </c>
      <c r="V227" s="22">
        <f t="shared" si="10"/>
        <v>9.5694378622780132</v>
      </c>
      <c r="W227" s="21">
        <v>29</v>
      </c>
      <c r="X227" s="22">
        <v>5.8380000000000001</v>
      </c>
      <c r="Y227" s="22">
        <v>1.0149999999999999</v>
      </c>
      <c r="Z227" s="21" t="s">
        <v>111</v>
      </c>
      <c r="AA227" s="22">
        <f t="shared" si="11"/>
        <v>5.4659422792415207</v>
      </c>
      <c r="AB227" s="62">
        <v>0.30230000000000001</v>
      </c>
      <c r="AC227" s="62">
        <v>0.30230000000000001</v>
      </c>
      <c r="AD227" s="63"/>
      <c r="AE227" s="24"/>
    </row>
    <row r="228" spans="1:31" ht="15" customHeight="1" x14ac:dyDescent="0.15">
      <c r="A228" s="9" t="s">
        <v>987</v>
      </c>
      <c r="B228" s="9" t="s">
        <v>1350</v>
      </c>
      <c r="C228" s="9">
        <v>2013</v>
      </c>
      <c r="D228" s="9">
        <v>2013</v>
      </c>
      <c r="E228" s="9" t="s">
        <v>986</v>
      </c>
      <c r="F228" s="9" t="s">
        <v>76</v>
      </c>
      <c r="G228" s="9" t="s">
        <v>985</v>
      </c>
      <c r="H228" s="12">
        <v>1.6579999999999999</v>
      </c>
      <c r="I228" s="12">
        <v>2.34</v>
      </c>
      <c r="J228" s="13"/>
      <c r="L228" s="9" t="s">
        <v>554</v>
      </c>
      <c r="M228" s="9" t="s">
        <v>101</v>
      </c>
      <c r="N228" s="9" t="s">
        <v>100</v>
      </c>
      <c r="O228" s="9" t="s">
        <v>189</v>
      </c>
      <c r="P228" s="9" t="s">
        <v>1001</v>
      </c>
      <c r="Q228" s="3" t="s">
        <v>112</v>
      </c>
      <c r="R228" s="21">
        <v>29</v>
      </c>
      <c r="S228" s="22">
        <v>81.677999999999997</v>
      </c>
      <c r="T228" s="22">
        <v>19.021000000000001</v>
      </c>
      <c r="U228" s="21" t="s">
        <v>111</v>
      </c>
      <c r="V228" s="22">
        <f t="shared" si="10"/>
        <v>102.4312197965054</v>
      </c>
      <c r="W228" s="21">
        <v>29</v>
      </c>
      <c r="X228" s="22">
        <v>31.888000000000002</v>
      </c>
      <c r="Y228" s="22">
        <v>10.07</v>
      </c>
      <c r="Z228" s="21" t="s">
        <v>111</v>
      </c>
      <c r="AA228" s="22">
        <f t="shared" si="11"/>
        <v>54.228609607844454</v>
      </c>
      <c r="AB228" s="62">
        <v>-0.94059999999999999</v>
      </c>
      <c r="AC228" s="62">
        <v>0.94059999999999999</v>
      </c>
      <c r="AD228" s="63"/>
      <c r="AE228" s="24"/>
    </row>
    <row r="229" spans="1:31" ht="15" customHeight="1" x14ac:dyDescent="0.15">
      <c r="A229" s="9" t="s">
        <v>987</v>
      </c>
      <c r="B229" s="9" t="s">
        <v>1350</v>
      </c>
      <c r="C229" s="9">
        <v>2013</v>
      </c>
      <c r="D229" s="9">
        <v>2013</v>
      </c>
      <c r="E229" s="9" t="s">
        <v>986</v>
      </c>
      <c r="F229" s="9" t="s">
        <v>76</v>
      </c>
      <c r="G229" s="9" t="s">
        <v>985</v>
      </c>
      <c r="H229" s="12">
        <v>1.6579999999999999</v>
      </c>
      <c r="I229" s="12">
        <v>2.34</v>
      </c>
      <c r="J229" s="13"/>
      <c r="L229" s="9" t="s">
        <v>554</v>
      </c>
      <c r="M229" s="9" t="s">
        <v>101</v>
      </c>
      <c r="N229" s="9" t="s">
        <v>100</v>
      </c>
      <c r="O229" s="9" t="s">
        <v>372</v>
      </c>
      <c r="P229" s="9" t="s">
        <v>1000</v>
      </c>
      <c r="Q229" s="3" t="s">
        <v>112</v>
      </c>
      <c r="R229" s="21">
        <v>29</v>
      </c>
      <c r="S229" s="22">
        <v>-2.7970000000000002</v>
      </c>
      <c r="T229" s="22">
        <v>3.3570000000000002</v>
      </c>
      <c r="U229" s="21" t="s">
        <v>111</v>
      </c>
      <c r="V229" s="22">
        <f t="shared" si="10"/>
        <v>18.077998257550529</v>
      </c>
      <c r="W229" s="21">
        <v>29</v>
      </c>
      <c r="X229" s="22">
        <v>5.5940000000000003</v>
      </c>
      <c r="Y229" s="22">
        <v>3.9159999999999999</v>
      </c>
      <c r="Z229" s="21" t="s">
        <v>111</v>
      </c>
      <c r="AA229" s="22">
        <f t="shared" si="11"/>
        <v>21.088305384738717</v>
      </c>
      <c r="AB229" s="17" t="s">
        <v>455</v>
      </c>
      <c r="AC229" s="17" t="s">
        <v>455</v>
      </c>
      <c r="AD229" s="63"/>
      <c r="AE229" s="24"/>
    </row>
    <row r="230" spans="1:31" ht="15" customHeight="1" x14ac:dyDescent="0.15">
      <c r="A230" s="9" t="s">
        <v>987</v>
      </c>
      <c r="B230" s="9" t="s">
        <v>1350</v>
      </c>
      <c r="C230" s="9">
        <v>2013</v>
      </c>
      <c r="D230" s="9">
        <v>2013</v>
      </c>
      <c r="E230" s="9" t="s">
        <v>986</v>
      </c>
      <c r="F230" s="9" t="s">
        <v>76</v>
      </c>
      <c r="G230" s="9" t="s">
        <v>985</v>
      </c>
      <c r="H230" s="12">
        <v>1.6579999999999999</v>
      </c>
      <c r="I230" s="12">
        <v>2.34</v>
      </c>
      <c r="J230" s="13"/>
      <c r="L230" s="9" t="s">
        <v>554</v>
      </c>
      <c r="M230" s="9" t="s">
        <v>101</v>
      </c>
      <c r="N230" s="9" t="s">
        <v>80</v>
      </c>
      <c r="O230" s="9" t="s">
        <v>74</v>
      </c>
      <c r="P230" s="9" t="s">
        <v>999</v>
      </c>
      <c r="Q230" s="3" t="s">
        <v>112</v>
      </c>
      <c r="R230" s="21">
        <v>29</v>
      </c>
      <c r="S230" s="22">
        <v>-1.119</v>
      </c>
      <c r="T230" s="22">
        <v>1.119</v>
      </c>
      <c r="U230" s="21" t="s">
        <v>111</v>
      </c>
      <c r="V230" s="22">
        <f t="shared" si="10"/>
        <v>6.0259994191835098</v>
      </c>
      <c r="W230" s="21">
        <v>29</v>
      </c>
      <c r="X230" s="22">
        <v>1.6779999999999999</v>
      </c>
      <c r="Y230" s="22">
        <v>2.238</v>
      </c>
      <c r="Z230" s="21" t="s">
        <v>111</v>
      </c>
      <c r="AA230" s="22">
        <f t="shared" si="11"/>
        <v>12.05199883836702</v>
      </c>
      <c r="AB230" s="17" t="s">
        <v>455</v>
      </c>
      <c r="AC230" s="17" t="s">
        <v>455</v>
      </c>
      <c r="AD230" s="63"/>
      <c r="AE230" s="24"/>
    </row>
    <row r="231" spans="1:31" ht="15" customHeight="1" x14ac:dyDescent="0.15">
      <c r="A231" s="9" t="s">
        <v>987</v>
      </c>
      <c r="B231" s="9" t="s">
        <v>1350</v>
      </c>
      <c r="C231" s="9">
        <v>2013</v>
      </c>
      <c r="D231" s="9">
        <v>2013</v>
      </c>
      <c r="E231" s="9" t="s">
        <v>986</v>
      </c>
      <c r="F231" s="9" t="s">
        <v>76</v>
      </c>
      <c r="G231" s="9" t="s">
        <v>985</v>
      </c>
      <c r="H231" s="12">
        <v>1.6579999999999999</v>
      </c>
      <c r="I231" s="12">
        <v>2.34</v>
      </c>
      <c r="J231" s="13"/>
      <c r="L231" s="9" t="s">
        <v>554</v>
      </c>
      <c r="M231" s="9" t="s">
        <v>101</v>
      </c>
      <c r="N231" s="9" t="s">
        <v>100</v>
      </c>
      <c r="O231" s="9" t="s">
        <v>189</v>
      </c>
      <c r="P231" s="9" t="s">
        <v>998</v>
      </c>
      <c r="Q231" s="3" t="s">
        <v>112</v>
      </c>
      <c r="R231" s="21">
        <v>29</v>
      </c>
      <c r="S231" s="22">
        <v>18.27</v>
      </c>
      <c r="T231" s="22">
        <v>3.0459999999999998</v>
      </c>
      <c r="U231" s="21" t="s">
        <v>111</v>
      </c>
      <c r="V231" s="22">
        <f t="shared" si="10"/>
        <v>16.403212002531696</v>
      </c>
      <c r="W231" s="21">
        <v>29</v>
      </c>
      <c r="X231" s="22">
        <v>2.1320000000000001</v>
      </c>
      <c r="Y231" s="22">
        <v>2.1320000000000001</v>
      </c>
      <c r="Z231" s="21" t="s">
        <v>111</v>
      </c>
      <c r="AA231" s="22">
        <f t="shared" si="11"/>
        <v>11.481171368810763</v>
      </c>
      <c r="AB231" s="62">
        <v>-2.1482000000000001</v>
      </c>
      <c r="AC231" s="62">
        <v>2.1482000000000001</v>
      </c>
      <c r="AD231" s="63"/>
      <c r="AE231" s="24"/>
    </row>
    <row r="232" spans="1:31" ht="15" customHeight="1" x14ac:dyDescent="0.15">
      <c r="A232" s="9" t="s">
        <v>987</v>
      </c>
      <c r="B232" s="9" t="s">
        <v>1350</v>
      </c>
      <c r="C232" s="9">
        <v>2013</v>
      </c>
      <c r="D232" s="9">
        <v>2013</v>
      </c>
      <c r="E232" s="9" t="s">
        <v>986</v>
      </c>
      <c r="F232" s="9" t="s">
        <v>76</v>
      </c>
      <c r="G232" s="9" t="s">
        <v>985</v>
      </c>
      <c r="H232" s="12">
        <v>1.6579999999999999</v>
      </c>
      <c r="I232" s="12">
        <v>2.34</v>
      </c>
      <c r="J232" s="13"/>
      <c r="L232" s="9" t="s">
        <v>554</v>
      </c>
      <c r="M232" s="9" t="s">
        <v>101</v>
      </c>
      <c r="N232" s="9" t="s">
        <v>100</v>
      </c>
      <c r="O232" s="9" t="s">
        <v>189</v>
      </c>
      <c r="P232" s="9" t="s">
        <v>997</v>
      </c>
      <c r="Q232" s="3" t="s">
        <v>112</v>
      </c>
      <c r="R232" s="21">
        <v>29</v>
      </c>
      <c r="S232" s="16">
        <v>37.765999999999998</v>
      </c>
      <c r="T232" s="16">
        <v>3.6549999999999998</v>
      </c>
      <c r="U232" s="22" t="s">
        <v>111</v>
      </c>
      <c r="V232" s="22">
        <f t="shared" si="10"/>
        <v>19.682777370076611</v>
      </c>
      <c r="W232" s="21">
        <v>29</v>
      </c>
      <c r="X232" s="22">
        <v>32.588999999999999</v>
      </c>
      <c r="Y232" s="22">
        <v>3.0459999999999998</v>
      </c>
      <c r="Z232" s="22" t="s">
        <v>111</v>
      </c>
      <c r="AA232" s="22">
        <f t="shared" si="11"/>
        <v>16.403212002531696</v>
      </c>
      <c r="AB232" s="62">
        <v>-0.1474</v>
      </c>
      <c r="AC232" s="62">
        <v>0.1474</v>
      </c>
      <c r="AD232" s="63"/>
      <c r="AE232" s="24"/>
    </row>
    <row r="233" spans="1:31" ht="15" customHeight="1" x14ac:dyDescent="0.15">
      <c r="A233" s="9" t="s">
        <v>987</v>
      </c>
      <c r="B233" s="9" t="s">
        <v>1350</v>
      </c>
      <c r="C233" s="9">
        <v>2013</v>
      </c>
      <c r="D233" s="9">
        <v>2013</v>
      </c>
      <c r="E233" s="9" t="s">
        <v>986</v>
      </c>
      <c r="F233" s="9" t="s">
        <v>76</v>
      </c>
      <c r="G233" s="9" t="s">
        <v>985</v>
      </c>
      <c r="H233" s="12">
        <v>1.6579999999999999</v>
      </c>
      <c r="I233" s="12">
        <v>2.34</v>
      </c>
      <c r="J233" s="13"/>
      <c r="L233" s="9" t="s">
        <v>554</v>
      </c>
      <c r="M233" s="9" t="s">
        <v>101</v>
      </c>
      <c r="N233" s="9" t="s">
        <v>100</v>
      </c>
      <c r="O233" s="9" t="s">
        <v>189</v>
      </c>
      <c r="P233" s="9" t="s">
        <v>996</v>
      </c>
      <c r="Q233" s="3" t="s">
        <v>112</v>
      </c>
      <c r="R233" s="21">
        <v>29</v>
      </c>
      <c r="S233" s="16">
        <v>48.774000000000001</v>
      </c>
      <c r="T233" s="16">
        <v>3.871</v>
      </c>
      <c r="U233" s="22" t="s">
        <v>111</v>
      </c>
      <c r="V233" s="22">
        <f t="shared" si="10"/>
        <v>20.845972968417662</v>
      </c>
      <c r="W233" s="21">
        <v>29</v>
      </c>
      <c r="X233" s="22">
        <v>34.838999999999999</v>
      </c>
      <c r="Y233" s="22">
        <v>1.9350000000000001</v>
      </c>
      <c r="Z233" s="22" t="s">
        <v>111</v>
      </c>
      <c r="AA233" s="22">
        <f t="shared" si="11"/>
        <v>10.420293901805264</v>
      </c>
      <c r="AB233" s="62">
        <v>-0.33650000000000002</v>
      </c>
      <c r="AC233" s="62">
        <v>0.33650000000000002</v>
      </c>
      <c r="AD233" s="63"/>
      <c r="AE233" s="24"/>
    </row>
    <row r="234" spans="1:31" ht="15" customHeight="1" x14ac:dyDescent="0.15">
      <c r="A234" s="9" t="s">
        <v>987</v>
      </c>
      <c r="B234" s="9" t="s">
        <v>1350</v>
      </c>
      <c r="C234" s="9">
        <v>2013</v>
      </c>
      <c r="D234" s="9">
        <v>2013</v>
      </c>
      <c r="E234" s="9" t="s">
        <v>986</v>
      </c>
      <c r="F234" s="9" t="s">
        <v>76</v>
      </c>
      <c r="G234" s="9" t="s">
        <v>985</v>
      </c>
      <c r="H234" s="12">
        <v>1.6579999999999999</v>
      </c>
      <c r="I234" s="12">
        <v>2.34</v>
      </c>
      <c r="J234" s="13"/>
      <c r="L234" s="9" t="s">
        <v>554</v>
      </c>
      <c r="M234" s="9" t="s">
        <v>101</v>
      </c>
      <c r="N234" s="9" t="s">
        <v>100</v>
      </c>
      <c r="O234" s="9" t="s">
        <v>189</v>
      </c>
      <c r="P234" s="9" t="s">
        <v>995</v>
      </c>
      <c r="Q234" s="3" t="s">
        <v>112</v>
      </c>
      <c r="R234" s="21">
        <v>29</v>
      </c>
      <c r="S234" s="22">
        <v>13.433999999999999</v>
      </c>
      <c r="T234" s="22">
        <v>3.1819999999999999</v>
      </c>
      <c r="U234" s="21" t="s">
        <v>111</v>
      </c>
      <c r="V234" s="22">
        <f t="shared" si="10"/>
        <v>17.135594416301991</v>
      </c>
      <c r="W234" s="21">
        <v>29</v>
      </c>
      <c r="X234" s="22">
        <v>1.0609999999999999</v>
      </c>
      <c r="Y234" s="22">
        <v>2.4750000000000001</v>
      </c>
      <c r="Z234" s="21" t="s">
        <v>111</v>
      </c>
      <c r="AA234" s="22">
        <f t="shared" si="11"/>
        <v>13.328282897657898</v>
      </c>
      <c r="AB234" s="62">
        <v>-2.5386000000000002</v>
      </c>
      <c r="AC234" s="62">
        <v>2.5386000000000002</v>
      </c>
      <c r="AD234" s="63"/>
      <c r="AE234" s="24"/>
    </row>
    <row r="235" spans="1:31" ht="15" customHeight="1" x14ac:dyDescent="0.15">
      <c r="A235" s="9" t="s">
        <v>987</v>
      </c>
      <c r="B235" s="9" t="s">
        <v>1350</v>
      </c>
      <c r="C235" s="9">
        <v>2013</v>
      </c>
      <c r="D235" s="9">
        <v>2013</v>
      </c>
      <c r="E235" s="9" t="s">
        <v>986</v>
      </c>
      <c r="F235" s="9" t="s">
        <v>76</v>
      </c>
      <c r="G235" s="9" t="s">
        <v>985</v>
      </c>
      <c r="H235" s="12">
        <v>1.6579999999999999</v>
      </c>
      <c r="I235" s="12">
        <v>2.34</v>
      </c>
      <c r="J235" s="13"/>
      <c r="L235" s="9" t="s">
        <v>554</v>
      </c>
      <c r="M235" s="9" t="s">
        <v>101</v>
      </c>
      <c r="N235" s="9" t="s">
        <v>100</v>
      </c>
      <c r="O235" s="9" t="s">
        <v>189</v>
      </c>
      <c r="P235" s="9" t="s">
        <v>994</v>
      </c>
      <c r="Q235" s="3" t="s">
        <v>112</v>
      </c>
      <c r="R235" s="21">
        <v>29</v>
      </c>
      <c r="S235" s="22">
        <v>41.363999999999997</v>
      </c>
      <c r="T235" s="22">
        <v>5.3029999999999999</v>
      </c>
      <c r="U235" s="22" t="s">
        <v>111</v>
      </c>
      <c r="V235" s="16">
        <f t="shared" si="10"/>
        <v>28.557528972234273</v>
      </c>
      <c r="W235" s="21">
        <v>29</v>
      </c>
      <c r="X235" s="22">
        <v>35</v>
      </c>
      <c r="Y235" s="22">
        <v>4.5960000000000001</v>
      </c>
      <c r="Z235" s="22" t="s">
        <v>111</v>
      </c>
      <c r="AA235" s="16">
        <f t="shared" si="11"/>
        <v>24.750217453590178</v>
      </c>
      <c r="AB235" s="18">
        <v>-0.1671</v>
      </c>
      <c r="AC235" s="62">
        <v>0.1671</v>
      </c>
      <c r="AD235" s="63"/>
      <c r="AE235" s="24"/>
    </row>
    <row r="236" spans="1:31" ht="15" customHeight="1" x14ac:dyDescent="0.15">
      <c r="A236" s="9" t="s">
        <v>987</v>
      </c>
      <c r="B236" s="9" t="s">
        <v>1350</v>
      </c>
      <c r="C236" s="9">
        <v>2013</v>
      </c>
      <c r="D236" s="9">
        <v>2013</v>
      </c>
      <c r="E236" s="9" t="s">
        <v>986</v>
      </c>
      <c r="F236" s="9" t="s">
        <v>76</v>
      </c>
      <c r="G236" s="9" t="s">
        <v>985</v>
      </c>
      <c r="H236" s="12">
        <v>1.6579999999999999</v>
      </c>
      <c r="I236" s="12">
        <v>2.34</v>
      </c>
      <c r="J236" s="13"/>
      <c r="L236" s="9" t="s">
        <v>554</v>
      </c>
      <c r="M236" s="9" t="s">
        <v>101</v>
      </c>
      <c r="N236" s="9" t="s">
        <v>100</v>
      </c>
      <c r="O236" s="9" t="s">
        <v>189</v>
      </c>
      <c r="P236" s="9" t="s">
        <v>993</v>
      </c>
      <c r="Q236" s="3" t="s">
        <v>112</v>
      </c>
      <c r="R236" s="21">
        <v>29</v>
      </c>
      <c r="S236" s="22">
        <v>54.645000000000003</v>
      </c>
      <c r="T236" s="22">
        <v>5.8710000000000004</v>
      </c>
      <c r="U236" s="22" t="s">
        <v>111</v>
      </c>
      <c r="V236" s="16">
        <f t="shared" si="10"/>
        <v>31.616302582686675</v>
      </c>
      <c r="W236" s="21">
        <v>29</v>
      </c>
      <c r="X236" s="22">
        <v>35.667000000000002</v>
      </c>
      <c r="Y236" s="22">
        <v>6.3230000000000004</v>
      </c>
      <c r="Z236" s="22" t="s">
        <v>111</v>
      </c>
      <c r="AA236" s="16">
        <f t="shared" si="11"/>
        <v>34.050397075511469</v>
      </c>
      <c r="AB236" s="18">
        <v>-0.42659999999999998</v>
      </c>
      <c r="AC236" s="62">
        <v>0.42659999999999998</v>
      </c>
      <c r="AD236" s="63"/>
      <c r="AE236" s="24"/>
    </row>
    <row r="237" spans="1:31" ht="15" customHeight="1" x14ac:dyDescent="0.15">
      <c r="A237" s="9" t="s">
        <v>987</v>
      </c>
      <c r="B237" s="9" t="s">
        <v>1350</v>
      </c>
      <c r="C237" s="9">
        <v>2013</v>
      </c>
      <c r="D237" s="9">
        <v>2013</v>
      </c>
      <c r="E237" s="9" t="s">
        <v>986</v>
      </c>
      <c r="F237" s="9" t="s">
        <v>76</v>
      </c>
      <c r="G237" s="9" t="s">
        <v>985</v>
      </c>
      <c r="H237" s="12">
        <v>1.6579999999999999</v>
      </c>
      <c r="I237" s="12">
        <v>2.34</v>
      </c>
      <c r="J237" s="13"/>
      <c r="L237" s="9" t="s">
        <v>554</v>
      </c>
      <c r="M237" s="9" t="s">
        <v>101</v>
      </c>
      <c r="N237" s="9" t="s">
        <v>100</v>
      </c>
      <c r="O237" s="9" t="s">
        <v>189</v>
      </c>
      <c r="P237" s="9" t="s">
        <v>992</v>
      </c>
      <c r="Q237" s="3" t="s">
        <v>112</v>
      </c>
      <c r="R237" s="21">
        <v>29</v>
      </c>
      <c r="S237" s="22">
        <v>11.474</v>
      </c>
      <c r="T237" s="22">
        <v>8.4149999999999991</v>
      </c>
      <c r="U237" s="21" t="s">
        <v>111</v>
      </c>
      <c r="V237" s="22">
        <f t="shared" si="10"/>
        <v>45.316161852036842</v>
      </c>
      <c r="W237" s="21">
        <v>29</v>
      </c>
      <c r="X237" s="22">
        <v>0.76500000000000001</v>
      </c>
      <c r="Y237" s="22">
        <v>1.53</v>
      </c>
      <c r="Z237" s="21" t="s">
        <v>111</v>
      </c>
      <c r="AA237" s="22">
        <f t="shared" si="11"/>
        <v>8.2393021549157908</v>
      </c>
      <c r="AB237" s="62">
        <v>-2.7080000000000002</v>
      </c>
      <c r="AC237" s="62">
        <v>2.7080000000000002</v>
      </c>
      <c r="AD237" s="63"/>
      <c r="AE237" s="24"/>
    </row>
    <row r="238" spans="1:31" ht="15" customHeight="1" x14ac:dyDescent="0.15">
      <c r="A238" s="9" t="s">
        <v>987</v>
      </c>
      <c r="B238" s="9" t="s">
        <v>1350</v>
      </c>
      <c r="C238" s="9">
        <v>2013</v>
      </c>
      <c r="D238" s="9">
        <v>2013</v>
      </c>
      <c r="E238" s="9" t="s">
        <v>986</v>
      </c>
      <c r="F238" s="9" t="s">
        <v>76</v>
      </c>
      <c r="G238" s="9" t="s">
        <v>985</v>
      </c>
      <c r="H238" s="12">
        <v>1.6579999999999999</v>
      </c>
      <c r="I238" s="12">
        <v>2.34</v>
      </c>
      <c r="J238" s="13"/>
      <c r="L238" s="9" t="s">
        <v>554</v>
      </c>
      <c r="M238" s="9" t="s">
        <v>101</v>
      </c>
      <c r="N238" s="9" t="s">
        <v>100</v>
      </c>
      <c r="O238" s="9" t="s">
        <v>189</v>
      </c>
      <c r="P238" s="9" t="s">
        <v>991</v>
      </c>
      <c r="Q238" s="3" t="s">
        <v>112</v>
      </c>
      <c r="R238" s="21">
        <v>29</v>
      </c>
      <c r="S238" s="64">
        <v>81.858000000000004</v>
      </c>
      <c r="T238" s="64">
        <v>19.126000000000001</v>
      </c>
      <c r="U238" s="64" t="s">
        <v>111</v>
      </c>
      <c r="V238" s="16">
        <f t="shared" si="10"/>
        <v>102.99666210125453</v>
      </c>
      <c r="W238" s="21">
        <v>29</v>
      </c>
      <c r="X238" s="64">
        <v>31.366</v>
      </c>
      <c r="Y238" s="64">
        <v>9.18</v>
      </c>
      <c r="Z238" s="64" t="s">
        <v>111</v>
      </c>
      <c r="AA238" s="16">
        <f t="shared" si="11"/>
        <v>49.435812929494745</v>
      </c>
      <c r="AB238" s="18">
        <v>-0.95930000000000004</v>
      </c>
      <c r="AC238" s="62">
        <v>0.95930000000000004</v>
      </c>
      <c r="AD238" s="63"/>
      <c r="AE238" s="24"/>
    </row>
    <row r="239" spans="1:31" ht="15" customHeight="1" x14ac:dyDescent="0.15">
      <c r="A239" s="9" t="s">
        <v>987</v>
      </c>
      <c r="B239" s="9" t="s">
        <v>1350</v>
      </c>
      <c r="C239" s="9">
        <v>2013</v>
      </c>
      <c r="D239" s="9">
        <v>2013</v>
      </c>
      <c r="E239" s="9" t="s">
        <v>986</v>
      </c>
      <c r="F239" s="9" t="s">
        <v>76</v>
      </c>
      <c r="G239" s="9" t="s">
        <v>985</v>
      </c>
      <c r="H239" s="12">
        <v>1.6579999999999999</v>
      </c>
      <c r="I239" s="12">
        <v>2.34</v>
      </c>
      <c r="J239" s="13"/>
      <c r="L239" s="9" t="s">
        <v>554</v>
      </c>
      <c r="M239" s="9" t="s">
        <v>101</v>
      </c>
      <c r="N239" s="9" t="s">
        <v>100</v>
      </c>
      <c r="O239" s="9" t="s">
        <v>189</v>
      </c>
      <c r="P239" s="9" t="s">
        <v>990</v>
      </c>
      <c r="Q239" s="3" t="s">
        <v>112</v>
      </c>
      <c r="R239" s="21">
        <v>29</v>
      </c>
      <c r="S239" s="22">
        <v>103.521</v>
      </c>
      <c r="T239" s="22">
        <v>15.775</v>
      </c>
      <c r="U239" s="22" t="s">
        <v>111</v>
      </c>
      <c r="V239" s="22">
        <f t="shared" si="10"/>
        <v>84.950974832546805</v>
      </c>
      <c r="W239" s="21">
        <v>29</v>
      </c>
      <c r="X239" s="22">
        <v>41.408000000000001</v>
      </c>
      <c r="Y239" s="22">
        <v>9.859</v>
      </c>
      <c r="Z239" s="22" t="s">
        <v>111</v>
      </c>
      <c r="AA239" s="16">
        <f t="shared" si="11"/>
        <v>53.092339833539071</v>
      </c>
      <c r="AB239" s="18">
        <v>-0.9163</v>
      </c>
      <c r="AC239" s="62">
        <v>0.9163</v>
      </c>
      <c r="AD239" s="63"/>
      <c r="AE239" s="24"/>
    </row>
    <row r="240" spans="1:31" ht="15" customHeight="1" x14ac:dyDescent="0.15">
      <c r="A240" s="9" t="s">
        <v>987</v>
      </c>
      <c r="B240" s="9" t="s">
        <v>1350</v>
      </c>
      <c r="C240" s="9">
        <v>2013</v>
      </c>
      <c r="D240" s="9">
        <v>2013</v>
      </c>
      <c r="E240" s="3" t="s">
        <v>986</v>
      </c>
      <c r="F240" s="3" t="s">
        <v>76</v>
      </c>
      <c r="G240" s="9" t="s">
        <v>985</v>
      </c>
      <c r="H240" s="12">
        <v>1.6579999999999999</v>
      </c>
      <c r="I240" s="12">
        <v>2.34</v>
      </c>
      <c r="J240" s="13"/>
      <c r="L240" s="3" t="s">
        <v>554</v>
      </c>
      <c r="M240" s="9" t="s">
        <v>101</v>
      </c>
      <c r="N240" s="9" t="s">
        <v>100</v>
      </c>
      <c r="O240" s="9" t="s">
        <v>189</v>
      </c>
      <c r="P240" s="3" t="s">
        <v>989</v>
      </c>
      <c r="Q240" s="3" t="s">
        <v>112</v>
      </c>
      <c r="R240" s="56">
        <v>15</v>
      </c>
      <c r="S240" s="22">
        <v>0.45900000000000002</v>
      </c>
      <c r="T240" s="22">
        <v>0.126</v>
      </c>
      <c r="U240" s="22" t="s">
        <v>111</v>
      </c>
      <c r="V240" s="22">
        <f t="shared" si="10"/>
        <v>0.48799590162213458</v>
      </c>
      <c r="W240" s="21">
        <v>15</v>
      </c>
      <c r="X240" s="22">
        <v>1E-4</v>
      </c>
      <c r="Y240" s="22">
        <v>1E-4</v>
      </c>
      <c r="Z240" s="22" t="s">
        <v>111</v>
      </c>
      <c r="AA240" s="16">
        <f t="shared" si="11"/>
        <v>3.8729833462074171E-4</v>
      </c>
      <c r="AB240" s="18">
        <v>-8.4315999999999995</v>
      </c>
      <c r="AC240" s="62">
        <v>8.4315999999999995</v>
      </c>
      <c r="AD240" s="63"/>
      <c r="AE240" s="24"/>
    </row>
    <row r="241" spans="1:33" ht="15" customHeight="1" x14ac:dyDescent="0.15">
      <c r="A241" s="9" t="s">
        <v>987</v>
      </c>
      <c r="B241" s="9" t="s">
        <v>1350</v>
      </c>
      <c r="C241" s="9">
        <v>2013</v>
      </c>
      <c r="D241" s="9">
        <v>2013</v>
      </c>
      <c r="E241" s="3" t="s">
        <v>986</v>
      </c>
      <c r="F241" s="3" t="s">
        <v>76</v>
      </c>
      <c r="G241" s="9" t="s">
        <v>985</v>
      </c>
      <c r="H241" s="12">
        <v>1.6579999999999999</v>
      </c>
      <c r="I241" s="12">
        <v>2.34</v>
      </c>
      <c r="J241" s="13"/>
      <c r="L241" s="3" t="s">
        <v>554</v>
      </c>
      <c r="M241" s="9" t="s">
        <v>101</v>
      </c>
      <c r="N241" s="9" t="s">
        <v>100</v>
      </c>
      <c r="O241" s="9" t="s">
        <v>189</v>
      </c>
      <c r="P241" s="3" t="s">
        <v>988</v>
      </c>
      <c r="Q241" s="3" t="s">
        <v>112</v>
      </c>
      <c r="R241" s="21">
        <v>15</v>
      </c>
      <c r="S241" s="22">
        <v>0.96299999999999997</v>
      </c>
      <c r="T241" s="22">
        <v>3.6999999999999998E-2</v>
      </c>
      <c r="U241" s="22" t="s">
        <v>111</v>
      </c>
      <c r="V241" s="22">
        <f t="shared" si="10"/>
        <v>0.14330038380967441</v>
      </c>
      <c r="W241" s="21">
        <v>15</v>
      </c>
      <c r="X241" s="22">
        <v>7.9000000000000001E-2</v>
      </c>
      <c r="Y241" s="22">
        <v>3.6999999999999998E-2</v>
      </c>
      <c r="Z241" s="22" t="s">
        <v>111</v>
      </c>
      <c r="AA241" s="16">
        <f t="shared" si="11"/>
        <v>0.14330038380967441</v>
      </c>
      <c r="AB241" s="18">
        <v>-2.5005999999999999</v>
      </c>
      <c r="AC241" s="62">
        <v>2.5005999999999999</v>
      </c>
      <c r="AD241" s="63"/>
      <c r="AE241" s="24"/>
    </row>
    <row r="242" spans="1:33" ht="15" customHeight="1" thickBot="1" x14ac:dyDescent="0.2">
      <c r="A242" s="25" t="s">
        <v>987</v>
      </c>
      <c r="B242" s="25" t="s">
        <v>1350</v>
      </c>
      <c r="C242" s="25">
        <v>2013</v>
      </c>
      <c r="D242" s="25">
        <v>2013</v>
      </c>
      <c r="E242" s="25" t="s">
        <v>986</v>
      </c>
      <c r="F242" s="25" t="s">
        <v>76</v>
      </c>
      <c r="G242" s="25" t="s">
        <v>985</v>
      </c>
      <c r="H242" s="26">
        <v>1.6579999999999999</v>
      </c>
      <c r="I242" s="26">
        <v>2.34</v>
      </c>
      <c r="J242" s="27"/>
      <c r="K242" s="25"/>
      <c r="L242" s="25" t="s">
        <v>554</v>
      </c>
      <c r="M242" s="25" t="s">
        <v>101</v>
      </c>
      <c r="N242" s="25" t="s">
        <v>100</v>
      </c>
      <c r="O242" s="25" t="s">
        <v>189</v>
      </c>
      <c r="P242" s="25" t="s">
        <v>984</v>
      </c>
      <c r="Q242" s="25" t="s">
        <v>112</v>
      </c>
      <c r="R242" s="54">
        <v>15</v>
      </c>
      <c r="S242" s="35">
        <v>1</v>
      </c>
      <c r="T242" s="35">
        <v>1E-4</v>
      </c>
      <c r="U242" s="35" t="s">
        <v>111</v>
      </c>
      <c r="V242" s="35">
        <f t="shared" si="10"/>
        <v>3.8729833462074171E-4</v>
      </c>
      <c r="W242" s="54">
        <v>15</v>
      </c>
      <c r="X242" s="35">
        <v>0.14399999999999999</v>
      </c>
      <c r="Y242" s="35">
        <v>4.5999999999999999E-2</v>
      </c>
      <c r="Z242" s="35" t="s">
        <v>111</v>
      </c>
      <c r="AA242" s="35">
        <f t="shared" si="11"/>
        <v>0.17815723392554117</v>
      </c>
      <c r="AB242" s="36">
        <v>-1.9379</v>
      </c>
      <c r="AC242" s="36">
        <v>1.9379</v>
      </c>
      <c r="AD242" s="31"/>
      <c r="AE242" s="32"/>
      <c r="AF242" s="25"/>
      <c r="AG242" s="25"/>
    </row>
    <row r="243" spans="1:33" ht="15" customHeight="1" x14ac:dyDescent="0.15">
      <c r="A243" s="9" t="s">
        <v>980</v>
      </c>
      <c r="B243" s="9" t="s">
        <v>358</v>
      </c>
      <c r="C243" s="9">
        <v>2013</v>
      </c>
      <c r="D243" s="9">
        <v>2013</v>
      </c>
      <c r="E243" s="9" t="s">
        <v>979</v>
      </c>
      <c r="F243" s="9" t="s">
        <v>76</v>
      </c>
      <c r="G243" s="9" t="s">
        <v>103</v>
      </c>
      <c r="H243" s="12">
        <v>5.0780000000000003</v>
      </c>
      <c r="I243" s="12">
        <v>4.1219999999999999</v>
      </c>
      <c r="J243" s="13">
        <v>42</v>
      </c>
      <c r="K243" s="14" t="s">
        <v>80</v>
      </c>
      <c r="L243" s="9" t="s">
        <v>897</v>
      </c>
      <c r="M243" s="9" t="s">
        <v>101</v>
      </c>
      <c r="N243" s="9" t="s">
        <v>100</v>
      </c>
      <c r="O243" s="9" t="s">
        <v>281</v>
      </c>
      <c r="P243" s="9" t="s">
        <v>982</v>
      </c>
      <c r="Q243" s="9" t="s">
        <v>112</v>
      </c>
      <c r="R243" s="56">
        <v>29</v>
      </c>
      <c r="S243" s="57">
        <v>4.3659999999999997</v>
      </c>
      <c r="T243" s="57">
        <v>0.82799999999999996</v>
      </c>
      <c r="U243" s="57" t="s">
        <v>111</v>
      </c>
      <c r="V243" s="57">
        <v>4.2219881572548257</v>
      </c>
      <c r="W243" s="56">
        <v>29</v>
      </c>
      <c r="X243" s="57">
        <v>3.8010000000000002</v>
      </c>
      <c r="Y243" s="57">
        <v>0.90300000000000002</v>
      </c>
      <c r="Z243" s="57" t="s">
        <v>111</v>
      </c>
      <c r="AA243" s="57">
        <v>4.6044146207742846</v>
      </c>
      <c r="AB243" s="65">
        <v>-0.1386</v>
      </c>
      <c r="AC243" s="18">
        <v>0.1386</v>
      </c>
      <c r="AD243" s="19">
        <f>AVERAGE(AC243:AC246)</f>
        <v>0.54397499999999999</v>
      </c>
      <c r="AE243" s="24" t="s">
        <v>983</v>
      </c>
      <c r="AF243" s="9" t="s">
        <v>108</v>
      </c>
      <c r="AG243" s="3" t="s">
        <v>1287</v>
      </c>
    </row>
    <row r="244" spans="1:33" ht="15" customHeight="1" x14ac:dyDescent="0.15">
      <c r="A244" s="9" t="s">
        <v>980</v>
      </c>
      <c r="B244" s="9" t="s">
        <v>358</v>
      </c>
      <c r="C244" s="9">
        <v>2013</v>
      </c>
      <c r="D244" s="9">
        <v>2013</v>
      </c>
      <c r="E244" s="9" t="s">
        <v>979</v>
      </c>
      <c r="F244" s="9" t="s">
        <v>76</v>
      </c>
      <c r="G244" s="9" t="s">
        <v>103</v>
      </c>
      <c r="H244" s="12">
        <v>5.0780000000000003</v>
      </c>
      <c r="I244" s="12">
        <v>4.1219999999999999</v>
      </c>
      <c r="J244" s="13"/>
      <c r="K244" s="14"/>
      <c r="L244" s="9" t="s">
        <v>554</v>
      </c>
      <c r="M244" s="9" t="s">
        <v>101</v>
      </c>
      <c r="N244" s="9" t="s">
        <v>100</v>
      </c>
      <c r="O244" s="9" t="s">
        <v>281</v>
      </c>
      <c r="P244" s="9" t="s">
        <v>982</v>
      </c>
      <c r="Q244" s="9" t="s">
        <v>112</v>
      </c>
      <c r="R244" s="21">
        <v>29</v>
      </c>
      <c r="S244" s="22">
        <v>2.258</v>
      </c>
      <c r="T244" s="22">
        <v>0.82799999999999996</v>
      </c>
      <c r="U244" s="22" t="s">
        <v>111</v>
      </c>
      <c r="V244" s="22">
        <v>4.2219881572548257</v>
      </c>
      <c r="W244" s="21">
        <v>29</v>
      </c>
      <c r="X244" s="22">
        <v>8.43</v>
      </c>
      <c r="Y244" s="22">
        <v>0.94099999999999995</v>
      </c>
      <c r="Z244" s="22" t="s">
        <v>111</v>
      </c>
      <c r="AA244" s="22">
        <v>4.7981773622908097</v>
      </c>
      <c r="AB244" s="17">
        <v>1.3172999999999999</v>
      </c>
      <c r="AC244" s="18">
        <v>1.3172999999999999</v>
      </c>
      <c r="AD244" s="23"/>
      <c r="AE244" s="24" t="s">
        <v>1368</v>
      </c>
      <c r="AF244" s="9"/>
      <c r="AG244" s="9"/>
    </row>
    <row r="245" spans="1:33" ht="15" customHeight="1" x14ac:dyDescent="0.15">
      <c r="A245" s="9" t="s">
        <v>980</v>
      </c>
      <c r="B245" s="9" t="s">
        <v>358</v>
      </c>
      <c r="C245" s="9">
        <v>2013</v>
      </c>
      <c r="D245" s="9">
        <v>2013</v>
      </c>
      <c r="E245" s="9" t="s">
        <v>979</v>
      </c>
      <c r="F245" s="9" t="s">
        <v>426</v>
      </c>
      <c r="G245" s="9" t="s">
        <v>103</v>
      </c>
      <c r="H245" s="12">
        <v>5.0780000000000003</v>
      </c>
      <c r="I245" s="12">
        <v>4.1219999999999999</v>
      </c>
      <c r="J245" s="13"/>
      <c r="K245" s="14"/>
      <c r="L245" s="9" t="s">
        <v>897</v>
      </c>
      <c r="M245" s="9" t="s">
        <v>101</v>
      </c>
      <c r="N245" s="9" t="s">
        <v>100</v>
      </c>
      <c r="O245" s="9" t="s">
        <v>281</v>
      </c>
      <c r="P245" s="9" t="s">
        <v>978</v>
      </c>
      <c r="Q245" s="9" t="s">
        <v>112</v>
      </c>
      <c r="R245" s="21">
        <v>55</v>
      </c>
      <c r="S245" s="22">
        <v>0.747</v>
      </c>
      <c r="T245" s="22">
        <v>3.6999999999999998E-2</v>
      </c>
      <c r="U245" s="22" t="s">
        <v>111</v>
      </c>
      <c r="V245" s="22">
        <f>SQRT(R245)*T245</f>
        <v>0.27439934402253952</v>
      </c>
      <c r="W245" s="21">
        <v>55</v>
      </c>
      <c r="X245" s="22">
        <v>0.59199999999999997</v>
      </c>
      <c r="Y245" s="22">
        <v>3.5000000000000003E-2</v>
      </c>
      <c r="Z245" s="22" t="s">
        <v>111</v>
      </c>
      <c r="AA245" s="22">
        <f>SQRT(W245)*Y245</f>
        <v>0.25956694704834821</v>
      </c>
      <c r="AB245" s="17">
        <v>-0.2326</v>
      </c>
      <c r="AC245" s="18">
        <v>0.2326</v>
      </c>
      <c r="AD245" s="23"/>
      <c r="AE245" s="24" t="s">
        <v>981</v>
      </c>
      <c r="AF245" s="9"/>
      <c r="AG245" s="9"/>
    </row>
    <row r="246" spans="1:33" ht="15" customHeight="1" thickBot="1" x14ac:dyDescent="0.2">
      <c r="A246" s="25" t="s">
        <v>980</v>
      </c>
      <c r="B246" s="25" t="s">
        <v>358</v>
      </c>
      <c r="C246" s="25">
        <v>2013</v>
      </c>
      <c r="D246" s="25">
        <v>2013</v>
      </c>
      <c r="E246" s="25" t="s">
        <v>979</v>
      </c>
      <c r="F246" s="25" t="s">
        <v>76</v>
      </c>
      <c r="G246" s="9" t="s">
        <v>103</v>
      </c>
      <c r="H246" s="12">
        <v>5.0780000000000003</v>
      </c>
      <c r="I246" s="12">
        <v>4.1219999999999999</v>
      </c>
      <c r="J246" s="27"/>
      <c r="K246" s="25"/>
      <c r="L246" s="25" t="s">
        <v>554</v>
      </c>
      <c r="M246" s="25" t="s">
        <v>101</v>
      </c>
      <c r="N246" s="25" t="s">
        <v>100</v>
      </c>
      <c r="O246" s="25" t="s">
        <v>281</v>
      </c>
      <c r="P246" s="25" t="s">
        <v>978</v>
      </c>
      <c r="Q246" s="25" t="s">
        <v>112</v>
      </c>
      <c r="R246" s="28">
        <v>55</v>
      </c>
      <c r="S246" s="29">
        <v>0.16400000000000001</v>
      </c>
      <c r="T246" s="29">
        <v>3.5999999999999997E-2</v>
      </c>
      <c r="U246" s="29" t="s">
        <v>111</v>
      </c>
      <c r="V246" s="29">
        <f>SQRT(R246)*T246</f>
        <v>0.26698314553544383</v>
      </c>
      <c r="W246" s="28">
        <v>55</v>
      </c>
      <c r="X246" s="29">
        <v>0.26700000000000002</v>
      </c>
      <c r="Y246" s="29">
        <v>3.5999999999999997E-2</v>
      </c>
      <c r="Z246" s="29" t="s">
        <v>111</v>
      </c>
      <c r="AA246" s="29">
        <f>SQRT(W246)*Y246</f>
        <v>0.26698314553544383</v>
      </c>
      <c r="AB246" s="30">
        <v>0.4874</v>
      </c>
      <c r="AC246" s="30">
        <v>0.4874</v>
      </c>
      <c r="AD246" s="31"/>
      <c r="AE246" s="32"/>
      <c r="AF246" s="25"/>
      <c r="AG246" s="25"/>
    </row>
    <row r="247" spans="1:33" ht="15" customHeight="1" x14ac:dyDescent="0.15">
      <c r="A247" s="9" t="s">
        <v>960</v>
      </c>
      <c r="B247" s="9" t="s">
        <v>670</v>
      </c>
      <c r="C247" s="9">
        <v>2012</v>
      </c>
      <c r="D247" s="9">
        <v>2013</v>
      </c>
      <c r="E247" s="9" t="s">
        <v>959</v>
      </c>
      <c r="F247" s="9" t="s">
        <v>76</v>
      </c>
      <c r="G247" s="10" t="s">
        <v>88</v>
      </c>
      <c r="H247" s="11">
        <v>2.468</v>
      </c>
      <c r="I247" s="11">
        <v>2.2149999999999999</v>
      </c>
      <c r="J247" s="13">
        <v>13.333333333333334</v>
      </c>
      <c r="K247" s="14" t="s">
        <v>73</v>
      </c>
      <c r="L247" s="9" t="s">
        <v>958</v>
      </c>
      <c r="M247" s="9" t="s">
        <v>101</v>
      </c>
      <c r="N247" s="9" t="s">
        <v>100</v>
      </c>
      <c r="O247" s="9" t="s">
        <v>189</v>
      </c>
      <c r="P247" s="9" t="s">
        <v>977</v>
      </c>
      <c r="Q247" s="9" t="s">
        <v>97</v>
      </c>
      <c r="R247" s="15">
        <v>20</v>
      </c>
      <c r="S247" s="16">
        <v>6.230000000000004</v>
      </c>
      <c r="T247" s="16">
        <v>4.2619999999999996</v>
      </c>
      <c r="U247" s="16" t="s">
        <v>96</v>
      </c>
      <c r="V247" s="16">
        <v>4.2619999999999996</v>
      </c>
      <c r="W247" s="15">
        <v>20</v>
      </c>
      <c r="X247" s="16">
        <v>10.164000000000001</v>
      </c>
      <c r="Y247" s="16">
        <v>4.2619999999999996</v>
      </c>
      <c r="Z247" s="16" t="s">
        <v>96</v>
      </c>
      <c r="AA247" s="16">
        <v>4.2619999999999996</v>
      </c>
      <c r="AB247" s="17">
        <v>0.48949999999999999</v>
      </c>
      <c r="AC247" s="18">
        <v>0.48949999999999999</v>
      </c>
      <c r="AD247" s="19">
        <f>AVERAGE(AC247:AC264)</f>
        <v>1.414538888888889</v>
      </c>
      <c r="AE247" s="24" t="s">
        <v>906</v>
      </c>
      <c r="AF247" s="9" t="s">
        <v>217</v>
      </c>
      <c r="AG247" s="9" t="s">
        <v>543</v>
      </c>
    </row>
    <row r="248" spans="1:33" ht="15" customHeight="1" x14ac:dyDescent="0.15">
      <c r="A248" s="9" t="s">
        <v>960</v>
      </c>
      <c r="B248" s="9" t="s">
        <v>670</v>
      </c>
      <c r="C248" s="9">
        <v>2012</v>
      </c>
      <c r="D248" s="9">
        <v>2013</v>
      </c>
      <c r="E248" s="9" t="s">
        <v>959</v>
      </c>
      <c r="F248" s="9" t="s">
        <v>76</v>
      </c>
      <c r="G248" s="9" t="s">
        <v>88</v>
      </c>
      <c r="H248" s="12">
        <v>2.468</v>
      </c>
      <c r="I248" s="12">
        <v>2.2149999999999999</v>
      </c>
      <c r="J248" s="13"/>
      <c r="K248" s="14"/>
      <c r="L248" s="9" t="s">
        <v>958</v>
      </c>
      <c r="M248" s="9" t="s">
        <v>101</v>
      </c>
      <c r="N248" s="9" t="s">
        <v>100</v>
      </c>
      <c r="O248" s="9" t="s">
        <v>189</v>
      </c>
      <c r="P248" s="9" t="s">
        <v>976</v>
      </c>
      <c r="Q248" s="9" t="s">
        <v>97</v>
      </c>
      <c r="R248" s="21">
        <v>20</v>
      </c>
      <c r="S248" s="22">
        <v>6.230000000000004</v>
      </c>
      <c r="T248" s="22">
        <v>4.2619999999999996</v>
      </c>
      <c r="U248" s="16" t="s">
        <v>96</v>
      </c>
      <c r="V248" s="22">
        <v>4.2619999999999996</v>
      </c>
      <c r="W248" s="21">
        <v>20</v>
      </c>
      <c r="X248" s="22">
        <v>46.884999999999998</v>
      </c>
      <c r="Y248" s="22">
        <v>40.656999999999996</v>
      </c>
      <c r="Z248" s="16" t="s">
        <v>96</v>
      </c>
      <c r="AA248" s="22">
        <v>40.656999999999996</v>
      </c>
      <c r="AB248" s="17">
        <v>2.0183</v>
      </c>
      <c r="AC248" s="18">
        <v>2.0183</v>
      </c>
      <c r="AD248" s="23"/>
      <c r="AE248" s="24" t="s">
        <v>1354</v>
      </c>
      <c r="AF248" s="9"/>
      <c r="AG248" s="9"/>
    </row>
    <row r="249" spans="1:33" ht="15" customHeight="1" x14ac:dyDescent="0.15">
      <c r="A249" s="9" t="s">
        <v>960</v>
      </c>
      <c r="B249" s="9" t="s">
        <v>670</v>
      </c>
      <c r="C249" s="9">
        <v>2012</v>
      </c>
      <c r="D249" s="9">
        <v>2013</v>
      </c>
      <c r="E249" s="9" t="s">
        <v>959</v>
      </c>
      <c r="F249" s="9" t="s">
        <v>426</v>
      </c>
      <c r="G249" s="9" t="s">
        <v>88</v>
      </c>
      <c r="H249" s="12">
        <v>2.468</v>
      </c>
      <c r="I249" s="12">
        <v>2.2149999999999999</v>
      </c>
      <c r="J249" s="13"/>
      <c r="K249" s="14"/>
      <c r="L249" s="9" t="s">
        <v>958</v>
      </c>
      <c r="M249" s="9" t="s">
        <v>101</v>
      </c>
      <c r="N249" s="9" t="s">
        <v>100</v>
      </c>
      <c r="O249" s="9" t="s">
        <v>189</v>
      </c>
      <c r="P249" s="9" t="s">
        <v>975</v>
      </c>
      <c r="Q249" s="9" t="s">
        <v>97</v>
      </c>
      <c r="R249" s="21">
        <v>20</v>
      </c>
      <c r="S249" s="22">
        <v>6.230000000000004</v>
      </c>
      <c r="T249" s="22">
        <v>4.2619999999999996</v>
      </c>
      <c r="U249" s="16" t="s">
        <v>96</v>
      </c>
      <c r="V249" s="22">
        <v>4.2619999999999996</v>
      </c>
      <c r="W249" s="21">
        <v>20</v>
      </c>
      <c r="X249" s="22">
        <v>91.147999999999996</v>
      </c>
      <c r="Y249" s="22">
        <v>4.9180000000000001</v>
      </c>
      <c r="Z249" s="16" t="s">
        <v>96</v>
      </c>
      <c r="AA249" s="22">
        <v>4.9180000000000001</v>
      </c>
      <c r="AB249" s="17">
        <v>2.6831</v>
      </c>
      <c r="AC249" s="18">
        <v>2.6831</v>
      </c>
      <c r="AD249" s="23"/>
      <c r="AE249" s="24"/>
      <c r="AF249" s="9"/>
      <c r="AG249" s="9"/>
    </row>
    <row r="250" spans="1:33" ht="15" customHeight="1" x14ac:dyDescent="0.15">
      <c r="A250" s="9" t="s">
        <v>960</v>
      </c>
      <c r="B250" s="9" t="s">
        <v>670</v>
      </c>
      <c r="C250" s="9">
        <v>2012</v>
      </c>
      <c r="D250" s="9">
        <v>2013</v>
      </c>
      <c r="E250" s="9" t="s">
        <v>959</v>
      </c>
      <c r="F250" s="9" t="s">
        <v>76</v>
      </c>
      <c r="G250" s="9" t="s">
        <v>88</v>
      </c>
      <c r="H250" s="12">
        <v>2.468</v>
      </c>
      <c r="I250" s="12">
        <v>2.2149999999999999</v>
      </c>
      <c r="J250" s="13"/>
      <c r="K250" s="14"/>
      <c r="L250" s="9" t="s">
        <v>958</v>
      </c>
      <c r="M250" s="9" t="s">
        <v>101</v>
      </c>
      <c r="N250" s="9" t="s">
        <v>100</v>
      </c>
      <c r="O250" s="9" t="s">
        <v>189</v>
      </c>
      <c r="P250" s="9" t="s">
        <v>974</v>
      </c>
      <c r="Q250" s="9" t="s">
        <v>97</v>
      </c>
      <c r="R250" s="21">
        <v>20</v>
      </c>
      <c r="S250" s="22">
        <v>9.1800000000000068</v>
      </c>
      <c r="T250" s="22">
        <v>3.6070000000000002</v>
      </c>
      <c r="U250" s="16" t="s">
        <v>96</v>
      </c>
      <c r="V250" s="22">
        <v>3.6070000000000002</v>
      </c>
      <c r="W250" s="21">
        <v>20</v>
      </c>
      <c r="X250" s="22">
        <v>10.819999999999993</v>
      </c>
      <c r="Y250" s="22">
        <v>3.9340000000000002</v>
      </c>
      <c r="Z250" s="16" t="s">
        <v>96</v>
      </c>
      <c r="AA250" s="22">
        <v>3.9340000000000002</v>
      </c>
      <c r="AB250" s="17">
        <v>0.16439999999999999</v>
      </c>
      <c r="AC250" s="18">
        <v>0.16439999999999999</v>
      </c>
      <c r="AD250" s="23"/>
      <c r="AE250" s="24"/>
      <c r="AF250" s="9"/>
      <c r="AG250" s="9"/>
    </row>
    <row r="251" spans="1:33" ht="15" customHeight="1" x14ac:dyDescent="0.15">
      <c r="A251" s="9" t="s">
        <v>960</v>
      </c>
      <c r="B251" s="9" t="s">
        <v>670</v>
      </c>
      <c r="C251" s="9">
        <v>2012</v>
      </c>
      <c r="D251" s="9">
        <v>2013</v>
      </c>
      <c r="E251" s="9" t="s">
        <v>959</v>
      </c>
      <c r="F251" s="9" t="s">
        <v>76</v>
      </c>
      <c r="G251" s="9" t="s">
        <v>88</v>
      </c>
      <c r="H251" s="12">
        <v>2.468</v>
      </c>
      <c r="I251" s="12">
        <v>2.2149999999999999</v>
      </c>
      <c r="J251" s="13"/>
      <c r="K251" s="14"/>
      <c r="L251" s="9" t="s">
        <v>958</v>
      </c>
      <c r="M251" s="9" t="s">
        <v>101</v>
      </c>
      <c r="N251" s="9" t="s">
        <v>100</v>
      </c>
      <c r="O251" s="9" t="s">
        <v>189</v>
      </c>
      <c r="P251" s="9" t="s">
        <v>973</v>
      </c>
      <c r="Q251" s="9" t="s">
        <v>97</v>
      </c>
      <c r="R251" s="21">
        <v>20</v>
      </c>
      <c r="S251" s="22">
        <v>9.1800000000000068</v>
      </c>
      <c r="T251" s="22">
        <v>3.6070000000000002</v>
      </c>
      <c r="U251" s="16" t="s">
        <v>96</v>
      </c>
      <c r="V251" s="22">
        <v>3.6070000000000002</v>
      </c>
      <c r="W251" s="21">
        <v>20</v>
      </c>
      <c r="X251" s="22">
        <v>47.213000000000001</v>
      </c>
      <c r="Y251" s="22">
        <v>40.655999999999999</v>
      </c>
      <c r="Z251" s="16" t="s">
        <v>96</v>
      </c>
      <c r="AA251" s="22">
        <v>40.655999999999999</v>
      </c>
      <c r="AB251" s="17">
        <v>1.6375999999999999</v>
      </c>
      <c r="AC251" s="18">
        <v>1.6375999999999999</v>
      </c>
      <c r="AD251" s="23"/>
      <c r="AE251" s="24"/>
      <c r="AF251" s="9"/>
      <c r="AG251" s="9"/>
    </row>
    <row r="252" spans="1:33" ht="15" customHeight="1" x14ac:dyDescent="0.15">
      <c r="A252" s="9" t="s">
        <v>960</v>
      </c>
      <c r="B252" s="9" t="s">
        <v>670</v>
      </c>
      <c r="C252" s="9">
        <v>2012</v>
      </c>
      <c r="D252" s="9">
        <v>2013</v>
      </c>
      <c r="E252" s="9" t="s">
        <v>959</v>
      </c>
      <c r="F252" s="9" t="s">
        <v>76</v>
      </c>
      <c r="G252" s="9" t="s">
        <v>88</v>
      </c>
      <c r="H252" s="12">
        <v>2.468</v>
      </c>
      <c r="I252" s="12">
        <v>2.2149999999999999</v>
      </c>
      <c r="J252" s="13"/>
      <c r="K252" s="14"/>
      <c r="L252" s="9" t="s">
        <v>958</v>
      </c>
      <c r="M252" s="9" t="s">
        <v>101</v>
      </c>
      <c r="N252" s="9" t="s">
        <v>100</v>
      </c>
      <c r="O252" s="9" t="s">
        <v>189</v>
      </c>
      <c r="P252" s="9" t="s">
        <v>972</v>
      </c>
      <c r="Q252" s="9" t="s">
        <v>97</v>
      </c>
      <c r="R252" s="21">
        <v>20</v>
      </c>
      <c r="S252" s="22">
        <v>9.1800000000000068</v>
      </c>
      <c r="T252" s="22">
        <v>3.6070000000000002</v>
      </c>
      <c r="U252" s="16" t="s">
        <v>96</v>
      </c>
      <c r="V252" s="22">
        <v>3.6070000000000002</v>
      </c>
      <c r="W252" s="21">
        <v>20</v>
      </c>
      <c r="X252" s="22">
        <v>90.82</v>
      </c>
      <c r="Y252" s="22">
        <v>4.9180000000000001</v>
      </c>
      <c r="Z252" s="16" t="s">
        <v>96</v>
      </c>
      <c r="AA252" s="22">
        <v>4.9180000000000001</v>
      </c>
      <c r="AB252" s="17">
        <v>2.2919</v>
      </c>
      <c r="AC252" s="18">
        <v>2.2919</v>
      </c>
      <c r="AD252" s="23"/>
      <c r="AE252" s="24"/>
      <c r="AF252" s="9"/>
      <c r="AG252" s="9"/>
    </row>
    <row r="253" spans="1:33" ht="15" customHeight="1" x14ac:dyDescent="0.15">
      <c r="A253" s="9" t="s">
        <v>960</v>
      </c>
      <c r="B253" s="9" t="s">
        <v>670</v>
      </c>
      <c r="C253" s="9">
        <v>2012</v>
      </c>
      <c r="D253" s="9">
        <v>2013</v>
      </c>
      <c r="E253" s="9" t="s">
        <v>959</v>
      </c>
      <c r="F253" s="9" t="s">
        <v>76</v>
      </c>
      <c r="G253" s="9" t="s">
        <v>88</v>
      </c>
      <c r="H253" s="12">
        <v>2.468</v>
      </c>
      <c r="I253" s="12">
        <v>2.2149999999999999</v>
      </c>
      <c r="J253" s="13"/>
      <c r="K253" s="14"/>
      <c r="L253" s="9" t="s">
        <v>958</v>
      </c>
      <c r="M253" s="9" t="s">
        <v>101</v>
      </c>
      <c r="N253" s="9" t="s">
        <v>100</v>
      </c>
      <c r="O253" s="9" t="s">
        <v>281</v>
      </c>
      <c r="P253" s="9" t="s">
        <v>971</v>
      </c>
      <c r="Q253" s="9" t="s">
        <v>97</v>
      </c>
      <c r="R253" s="21">
        <v>10</v>
      </c>
      <c r="S253" s="22">
        <v>79.31</v>
      </c>
      <c r="T253" s="22">
        <v>9.6549999999999994</v>
      </c>
      <c r="U253" s="16" t="s">
        <v>96</v>
      </c>
      <c r="V253" s="22">
        <v>9.6549999999999994</v>
      </c>
      <c r="W253" s="21">
        <v>10</v>
      </c>
      <c r="X253" s="22">
        <v>74.483000000000004</v>
      </c>
      <c r="Y253" s="22">
        <v>4.8280000000000003</v>
      </c>
      <c r="Z253" s="16" t="s">
        <v>96</v>
      </c>
      <c r="AA253" s="22">
        <v>4.8280000000000003</v>
      </c>
      <c r="AB253" s="17">
        <v>-6.2799999999999995E-2</v>
      </c>
      <c r="AC253" s="18">
        <v>6.2799999999999995E-2</v>
      </c>
      <c r="AD253" s="23"/>
      <c r="AE253" s="24"/>
      <c r="AF253" s="9"/>
      <c r="AG253" s="9"/>
    </row>
    <row r="254" spans="1:33" ht="15" customHeight="1" x14ac:dyDescent="0.15">
      <c r="A254" s="9" t="s">
        <v>960</v>
      </c>
      <c r="B254" s="9" t="s">
        <v>670</v>
      </c>
      <c r="C254" s="9">
        <v>2012</v>
      </c>
      <c r="D254" s="9">
        <v>2013</v>
      </c>
      <c r="E254" s="9" t="s">
        <v>959</v>
      </c>
      <c r="F254" s="9" t="s">
        <v>76</v>
      </c>
      <c r="G254" s="9" t="s">
        <v>88</v>
      </c>
      <c r="H254" s="12">
        <v>2.468</v>
      </c>
      <c r="I254" s="12">
        <v>2.2149999999999999</v>
      </c>
      <c r="J254" s="13"/>
      <c r="K254" s="14"/>
      <c r="L254" s="9" t="s">
        <v>958</v>
      </c>
      <c r="M254" s="9" t="s">
        <v>101</v>
      </c>
      <c r="N254" s="9" t="s">
        <v>100</v>
      </c>
      <c r="O254" s="9" t="s">
        <v>281</v>
      </c>
      <c r="P254" s="9" t="s">
        <v>970</v>
      </c>
      <c r="Q254" s="9" t="s">
        <v>97</v>
      </c>
      <c r="R254" s="21">
        <v>10</v>
      </c>
      <c r="S254" s="22">
        <v>79.31</v>
      </c>
      <c r="T254" s="22">
        <v>9.6549999999999994</v>
      </c>
      <c r="U254" s="16" t="s">
        <v>96</v>
      </c>
      <c r="V254" s="22">
        <v>9.6549999999999994</v>
      </c>
      <c r="W254" s="21">
        <v>10</v>
      </c>
      <c r="X254" s="22">
        <v>39.31</v>
      </c>
      <c r="Y254" s="22">
        <v>8.2759999999999998</v>
      </c>
      <c r="Z254" s="16" t="s">
        <v>96</v>
      </c>
      <c r="AA254" s="22">
        <v>8.2759999999999998</v>
      </c>
      <c r="AB254" s="17">
        <v>-0.70189999999999997</v>
      </c>
      <c r="AC254" s="18">
        <v>0.70189999999999997</v>
      </c>
      <c r="AD254" s="23"/>
      <c r="AE254" s="24"/>
      <c r="AF254" s="9"/>
      <c r="AG254" s="9"/>
    </row>
    <row r="255" spans="1:33" ht="15" customHeight="1" x14ac:dyDescent="0.15">
      <c r="A255" s="9" t="s">
        <v>960</v>
      </c>
      <c r="B255" s="9" t="s">
        <v>670</v>
      </c>
      <c r="C255" s="9">
        <v>2012</v>
      </c>
      <c r="D255" s="9">
        <v>2013</v>
      </c>
      <c r="E255" s="9" t="s">
        <v>959</v>
      </c>
      <c r="F255" s="9" t="s">
        <v>76</v>
      </c>
      <c r="G255" s="9" t="s">
        <v>88</v>
      </c>
      <c r="H255" s="12">
        <v>2.468</v>
      </c>
      <c r="I255" s="12">
        <v>2.2149999999999999</v>
      </c>
      <c r="J255" s="13"/>
      <c r="K255" s="14"/>
      <c r="L255" s="9" t="s">
        <v>958</v>
      </c>
      <c r="M255" s="9" t="s">
        <v>101</v>
      </c>
      <c r="N255" s="9" t="s">
        <v>100</v>
      </c>
      <c r="O255" s="9" t="s">
        <v>281</v>
      </c>
      <c r="P255" s="9" t="s">
        <v>969</v>
      </c>
      <c r="Q255" s="9" t="s">
        <v>97</v>
      </c>
      <c r="R255" s="21">
        <v>10</v>
      </c>
      <c r="S255" s="22">
        <v>79.31</v>
      </c>
      <c r="T255" s="22">
        <v>9.6549999999999994</v>
      </c>
      <c r="U255" s="16" t="s">
        <v>96</v>
      </c>
      <c r="V255" s="22">
        <v>9.6549999999999994</v>
      </c>
      <c r="W255" s="21">
        <v>10</v>
      </c>
      <c r="X255" s="22">
        <v>8.9659999999999993</v>
      </c>
      <c r="Y255" s="22">
        <v>2.069</v>
      </c>
      <c r="Z255" s="16" t="s">
        <v>96</v>
      </c>
      <c r="AA255" s="22">
        <v>2.069</v>
      </c>
      <c r="AB255" s="17">
        <v>-2.1798999999999999</v>
      </c>
      <c r="AC255" s="18">
        <v>2.1798999999999999</v>
      </c>
      <c r="AD255" s="23"/>
      <c r="AE255" s="24"/>
      <c r="AF255" s="9"/>
      <c r="AG255" s="9"/>
    </row>
    <row r="256" spans="1:33" ht="15" customHeight="1" x14ac:dyDescent="0.15">
      <c r="A256" s="9" t="s">
        <v>960</v>
      </c>
      <c r="B256" s="9" t="s">
        <v>670</v>
      </c>
      <c r="C256" s="9">
        <v>2012</v>
      </c>
      <c r="D256" s="9">
        <v>2013</v>
      </c>
      <c r="E256" s="9" t="s">
        <v>959</v>
      </c>
      <c r="F256" s="9" t="s">
        <v>76</v>
      </c>
      <c r="G256" s="9" t="s">
        <v>88</v>
      </c>
      <c r="H256" s="12">
        <v>2.468</v>
      </c>
      <c r="I256" s="12">
        <v>2.2149999999999999</v>
      </c>
      <c r="J256" s="13"/>
      <c r="K256" s="14"/>
      <c r="L256" s="9" t="s">
        <v>958</v>
      </c>
      <c r="M256" s="9" t="s">
        <v>101</v>
      </c>
      <c r="N256" s="9" t="s">
        <v>100</v>
      </c>
      <c r="O256" s="9" t="s">
        <v>281</v>
      </c>
      <c r="P256" s="9" t="s">
        <v>968</v>
      </c>
      <c r="Q256" s="9" t="s">
        <v>97</v>
      </c>
      <c r="R256" s="21">
        <v>10</v>
      </c>
      <c r="S256" s="22">
        <v>4.9690000000000003</v>
      </c>
      <c r="T256" s="22">
        <v>1E-4</v>
      </c>
      <c r="U256" s="16" t="s">
        <v>96</v>
      </c>
      <c r="V256" s="22">
        <v>1E-4</v>
      </c>
      <c r="W256" s="21">
        <v>10</v>
      </c>
      <c r="X256" s="22">
        <v>9.9380000000000006</v>
      </c>
      <c r="Y256" s="22">
        <v>1E-3</v>
      </c>
      <c r="Z256" s="16" t="s">
        <v>96</v>
      </c>
      <c r="AA256" s="22">
        <v>1E-3</v>
      </c>
      <c r="AB256" s="17">
        <v>0.69310000000000005</v>
      </c>
      <c r="AC256" s="18">
        <v>0.69310000000000005</v>
      </c>
      <c r="AD256" s="23"/>
      <c r="AE256" s="24"/>
      <c r="AF256" s="9"/>
      <c r="AG256" s="9"/>
    </row>
    <row r="257" spans="1:33" ht="15" customHeight="1" x14ac:dyDescent="0.15">
      <c r="A257" s="9" t="s">
        <v>960</v>
      </c>
      <c r="B257" s="9" t="s">
        <v>670</v>
      </c>
      <c r="C257" s="9">
        <v>2012</v>
      </c>
      <c r="D257" s="9">
        <v>2013</v>
      </c>
      <c r="E257" s="9" t="s">
        <v>959</v>
      </c>
      <c r="F257" s="9" t="s">
        <v>76</v>
      </c>
      <c r="G257" s="9" t="s">
        <v>88</v>
      </c>
      <c r="H257" s="12">
        <v>2.468</v>
      </c>
      <c r="I257" s="12">
        <v>2.2149999999999999</v>
      </c>
      <c r="J257" s="13"/>
      <c r="K257" s="14"/>
      <c r="L257" s="9" t="s">
        <v>958</v>
      </c>
      <c r="M257" s="9" t="s">
        <v>101</v>
      </c>
      <c r="N257" s="9" t="s">
        <v>100</v>
      </c>
      <c r="O257" s="9" t="s">
        <v>281</v>
      </c>
      <c r="P257" s="9" t="s">
        <v>967</v>
      </c>
      <c r="Q257" s="9" t="s">
        <v>97</v>
      </c>
      <c r="R257" s="21">
        <v>10</v>
      </c>
      <c r="S257" s="22">
        <v>4.9690000000000003</v>
      </c>
      <c r="T257" s="22">
        <v>1E-4</v>
      </c>
      <c r="U257" s="16" t="s">
        <v>96</v>
      </c>
      <c r="V257" s="22">
        <v>1E-4</v>
      </c>
      <c r="W257" s="21">
        <v>10</v>
      </c>
      <c r="X257" s="22">
        <v>44.72</v>
      </c>
      <c r="Y257" s="22">
        <v>12.422000000000001</v>
      </c>
      <c r="Z257" s="16" t="s">
        <v>96</v>
      </c>
      <c r="AA257" s="22">
        <v>12.422000000000001</v>
      </c>
      <c r="AB257" s="17">
        <v>2.1972</v>
      </c>
      <c r="AC257" s="18">
        <v>2.1972</v>
      </c>
      <c r="AD257" s="23"/>
      <c r="AE257" s="24"/>
      <c r="AF257" s="9"/>
      <c r="AG257" s="9"/>
    </row>
    <row r="258" spans="1:33" ht="15" customHeight="1" x14ac:dyDescent="0.15">
      <c r="A258" s="9" t="s">
        <v>960</v>
      </c>
      <c r="B258" s="9" t="s">
        <v>670</v>
      </c>
      <c r="C258" s="9">
        <v>2012</v>
      </c>
      <c r="D258" s="9">
        <v>2013</v>
      </c>
      <c r="E258" s="9" t="s">
        <v>959</v>
      </c>
      <c r="F258" s="9" t="s">
        <v>76</v>
      </c>
      <c r="G258" s="9" t="s">
        <v>88</v>
      </c>
      <c r="H258" s="12">
        <v>2.468</v>
      </c>
      <c r="I258" s="12">
        <v>2.2149999999999999</v>
      </c>
      <c r="J258" s="13"/>
      <c r="K258" s="14"/>
      <c r="L258" s="9" t="s">
        <v>958</v>
      </c>
      <c r="M258" s="9" t="s">
        <v>101</v>
      </c>
      <c r="N258" s="9" t="s">
        <v>100</v>
      </c>
      <c r="O258" s="9" t="s">
        <v>281</v>
      </c>
      <c r="P258" s="9" t="s">
        <v>966</v>
      </c>
      <c r="Q258" s="9" t="s">
        <v>97</v>
      </c>
      <c r="R258" s="21">
        <v>10</v>
      </c>
      <c r="S258" s="22">
        <v>4.9690000000000003</v>
      </c>
      <c r="T258" s="22">
        <v>1E-4</v>
      </c>
      <c r="U258" s="16" t="s">
        <v>96</v>
      </c>
      <c r="V258" s="22">
        <v>1E-4</v>
      </c>
      <c r="W258" s="21">
        <v>10</v>
      </c>
      <c r="X258" s="22">
        <v>320.46899999999999</v>
      </c>
      <c r="Y258" s="22">
        <v>37.267000000000003</v>
      </c>
      <c r="Z258" s="16" t="s">
        <v>96</v>
      </c>
      <c r="AA258" s="22">
        <v>37.267000000000003</v>
      </c>
      <c r="AB258" s="17">
        <v>4.1665999999999999</v>
      </c>
      <c r="AC258" s="18">
        <v>4.1665999999999999</v>
      </c>
      <c r="AD258" s="23"/>
      <c r="AE258" s="24"/>
      <c r="AF258" s="9"/>
      <c r="AG258" s="9"/>
    </row>
    <row r="259" spans="1:33" ht="15" customHeight="1" x14ac:dyDescent="0.15">
      <c r="A259" s="9" t="s">
        <v>960</v>
      </c>
      <c r="B259" s="9" t="s">
        <v>670</v>
      </c>
      <c r="C259" s="9">
        <v>2012</v>
      </c>
      <c r="D259" s="9">
        <v>2013</v>
      </c>
      <c r="E259" s="9" t="s">
        <v>959</v>
      </c>
      <c r="F259" s="9" t="s">
        <v>76</v>
      </c>
      <c r="G259" s="9" t="s">
        <v>88</v>
      </c>
      <c r="H259" s="12">
        <v>2.468</v>
      </c>
      <c r="I259" s="12">
        <v>2.2149999999999999</v>
      </c>
      <c r="J259" s="13"/>
      <c r="K259" s="14"/>
      <c r="L259" s="9" t="s">
        <v>958</v>
      </c>
      <c r="M259" s="9" t="s">
        <v>101</v>
      </c>
      <c r="N259" s="9" t="s">
        <v>100</v>
      </c>
      <c r="O259" s="9" t="s">
        <v>281</v>
      </c>
      <c r="P259" s="9" t="s">
        <v>965</v>
      </c>
      <c r="Q259" s="9" t="s">
        <v>97</v>
      </c>
      <c r="R259" s="21">
        <v>10</v>
      </c>
      <c r="S259" s="22">
        <v>6.3159999999999998</v>
      </c>
      <c r="T259" s="22">
        <v>3.3079999999999998</v>
      </c>
      <c r="U259" s="16" t="s">
        <v>96</v>
      </c>
      <c r="V259" s="22">
        <v>3.3079999999999998</v>
      </c>
      <c r="W259" s="21">
        <v>10</v>
      </c>
      <c r="X259" s="22">
        <v>13.835000000000001</v>
      </c>
      <c r="Y259" s="22">
        <v>2.7069999999999999</v>
      </c>
      <c r="Z259" s="16" t="s">
        <v>96</v>
      </c>
      <c r="AA259" s="22">
        <v>2.7069999999999999</v>
      </c>
      <c r="AB259" s="17">
        <v>0.78410000000000002</v>
      </c>
      <c r="AC259" s="18">
        <v>0.78410000000000002</v>
      </c>
      <c r="AD259" s="23"/>
      <c r="AE259" s="24"/>
      <c r="AF259" s="9"/>
      <c r="AG259" s="9"/>
    </row>
    <row r="260" spans="1:33" ht="15" customHeight="1" x14ac:dyDescent="0.15">
      <c r="A260" s="9" t="s">
        <v>960</v>
      </c>
      <c r="B260" s="9" t="s">
        <v>670</v>
      </c>
      <c r="C260" s="9">
        <v>2012</v>
      </c>
      <c r="D260" s="9">
        <v>2013</v>
      </c>
      <c r="E260" s="9" t="s">
        <v>959</v>
      </c>
      <c r="F260" s="9" t="s">
        <v>76</v>
      </c>
      <c r="G260" s="9" t="s">
        <v>88</v>
      </c>
      <c r="H260" s="12">
        <v>2.468</v>
      </c>
      <c r="I260" s="12">
        <v>2.2149999999999999</v>
      </c>
      <c r="J260" s="13"/>
      <c r="K260" s="14"/>
      <c r="L260" s="9" t="s">
        <v>958</v>
      </c>
      <c r="M260" s="9" t="s">
        <v>101</v>
      </c>
      <c r="N260" s="9" t="s">
        <v>100</v>
      </c>
      <c r="O260" s="9" t="s">
        <v>281</v>
      </c>
      <c r="P260" s="9" t="s">
        <v>964</v>
      </c>
      <c r="Q260" s="9" t="s">
        <v>97</v>
      </c>
      <c r="R260" s="21">
        <v>10</v>
      </c>
      <c r="S260" s="22">
        <v>6.3159999999999998</v>
      </c>
      <c r="T260" s="22">
        <v>3.3079999999999998</v>
      </c>
      <c r="U260" s="16" t="s">
        <v>96</v>
      </c>
      <c r="V260" s="22">
        <v>3.3079999999999998</v>
      </c>
      <c r="W260" s="21">
        <v>10</v>
      </c>
      <c r="X260" s="22">
        <v>30.074999999999999</v>
      </c>
      <c r="Y260" s="22">
        <v>2.4060000000000001</v>
      </c>
      <c r="Z260" s="16" t="s">
        <v>96</v>
      </c>
      <c r="AA260" s="22">
        <v>2.4060000000000001</v>
      </c>
      <c r="AB260" s="17">
        <v>1.5606</v>
      </c>
      <c r="AC260" s="18">
        <v>1.5606</v>
      </c>
      <c r="AD260" s="23"/>
      <c r="AE260" s="24"/>
      <c r="AF260" s="9"/>
      <c r="AG260" s="9"/>
    </row>
    <row r="261" spans="1:33" ht="15" customHeight="1" x14ac:dyDescent="0.15">
      <c r="A261" s="9" t="s">
        <v>960</v>
      </c>
      <c r="B261" s="9" t="s">
        <v>670</v>
      </c>
      <c r="C261" s="9">
        <v>2012</v>
      </c>
      <c r="D261" s="9">
        <v>2013</v>
      </c>
      <c r="E261" s="9" t="s">
        <v>959</v>
      </c>
      <c r="F261" s="9" t="s">
        <v>76</v>
      </c>
      <c r="G261" s="9" t="s">
        <v>88</v>
      </c>
      <c r="H261" s="12">
        <v>2.468</v>
      </c>
      <c r="I261" s="12">
        <v>2.2149999999999999</v>
      </c>
      <c r="J261" s="13"/>
      <c r="K261" s="14"/>
      <c r="L261" s="9" t="s">
        <v>958</v>
      </c>
      <c r="M261" s="9" t="s">
        <v>101</v>
      </c>
      <c r="N261" s="9" t="s">
        <v>100</v>
      </c>
      <c r="O261" s="9" t="s">
        <v>281</v>
      </c>
      <c r="P261" s="9" t="s">
        <v>963</v>
      </c>
      <c r="Q261" s="9" t="s">
        <v>97</v>
      </c>
      <c r="R261" s="21">
        <v>10</v>
      </c>
      <c r="S261" s="22">
        <v>6.3159999999999998</v>
      </c>
      <c r="T261" s="22">
        <v>3.3079999999999998</v>
      </c>
      <c r="U261" s="16" t="s">
        <v>96</v>
      </c>
      <c r="V261" s="22">
        <v>3.3079999999999998</v>
      </c>
      <c r="W261" s="21">
        <v>10</v>
      </c>
      <c r="X261" s="22">
        <v>36.390999999999998</v>
      </c>
      <c r="Y261" s="22">
        <v>1E-4</v>
      </c>
      <c r="Z261" s="16" t="s">
        <v>96</v>
      </c>
      <c r="AA261" s="22">
        <v>1E-4</v>
      </c>
      <c r="AB261" s="17">
        <v>1.7512000000000001</v>
      </c>
      <c r="AC261" s="18">
        <v>1.7512000000000001</v>
      </c>
      <c r="AD261" s="23"/>
      <c r="AE261" s="24"/>
      <c r="AF261" s="9"/>
      <c r="AG261" s="9"/>
    </row>
    <row r="262" spans="1:33" ht="15" customHeight="1" x14ac:dyDescent="0.15">
      <c r="A262" s="9" t="s">
        <v>960</v>
      </c>
      <c r="B262" s="9" t="s">
        <v>670</v>
      </c>
      <c r="C262" s="9">
        <v>2012</v>
      </c>
      <c r="D262" s="9">
        <v>2013</v>
      </c>
      <c r="E262" s="9" t="s">
        <v>959</v>
      </c>
      <c r="F262" s="9" t="s">
        <v>76</v>
      </c>
      <c r="G262" s="9" t="s">
        <v>88</v>
      </c>
      <c r="H262" s="12">
        <v>2.468</v>
      </c>
      <c r="I262" s="12">
        <v>2.2149999999999999</v>
      </c>
      <c r="J262" s="13"/>
      <c r="K262" s="14"/>
      <c r="L262" s="9" t="s">
        <v>958</v>
      </c>
      <c r="M262" s="9" t="s">
        <v>101</v>
      </c>
      <c r="N262" s="9" t="s">
        <v>100</v>
      </c>
      <c r="O262" s="9" t="s">
        <v>281</v>
      </c>
      <c r="P262" s="9" t="s">
        <v>962</v>
      </c>
      <c r="Q262" s="9" t="s">
        <v>97</v>
      </c>
      <c r="R262" s="21">
        <v>10</v>
      </c>
      <c r="S262" s="22">
        <v>536.98599999999999</v>
      </c>
      <c r="T262" s="22">
        <v>38.356000000000002</v>
      </c>
      <c r="U262" s="16" t="s">
        <v>96</v>
      </c>
      <c r="V262" s="22">
        <v>38.356000000000002</v>
      </c>
      <c r="W262" s="21">
        <v>10</v>
      </c>
      <c r="X262" s="22">
        <v>575.34199999999998</v>
      </c>
      <c r="Y262" s="22">
        <v>14.384</v>
      </c>
      <c r="Z262" s="16" t="s">
        <v>96</v>
      </c>
      <c r="AA262" s="22">
        <v>14.384</v>
      </c>
      <c r="AB262" s="17">
        <v>6.9000000000000006E-2</v>
      </c>
      <c r="AC262" s="18">
        <v>6.9000000000000006E-2</v>
      </c>
      <c r="AD262" s="23"/>
      <c r="AE262" s="24"/>
      <c r="AF262" s="9"/>
      <c r="AG262" s="9"/>
    </row>
    <row r="263" spans="1:33" ht="15" customHeight="1" x14ac:dyDescent="0.15">
      <c r="A263" s="9" t="s">
        <v>960</v>
      </c>
      <c r="B263" s="9" t="s">
        <v>670</v>
      </c>
      <c r="C263" s="9">
        <v>2012</v>
      </c>
      <c r="D263" s="9">
        <v>2013</v>
      </c>
      <c r="E263" s="9" t="s">
        <v>959</v>
      </c>
      <c r="F263" s="9" t="s">
        <v>76</v>
      </c>
      <c r="G263" s="9" t="s">
        <v>88</v>
      </c>
      <c r="H263" s="12">
        <v>2.468</v>
      </c>
      <c r="I263" s="12">
        <v>2.2149999999999999</v>
      </c>
      <c r="J263" s="13"/>
      <c r="K263" s="14"/>
      <c r="L263" s="9" t="s">
        <v>958</v>
      </c>
      <c r="M263" s="9" t="s">
        <v>101</v>
      </c>
      <c r="N263" s="9" t="s">
        <v>100</v>
      </c>
      <c r="O263" s="9" t="s">
        <v>281</v>
      </c>
      <c r="P263" s="9" t="s">
        <v>961</v>
      </c>
      <c r="Q263" s="9" t="s">
        <v>97</v>
      </c>
      <c r="R263" s="21">
        <v>10</v>
      </c>
      <c r="S263" s="22">
        <v>536.98599999999999</v>
      </c>
      <c r="T263" s="22">
        <v>38.356000000000002</v>
      </c>
      <c r="U263" s="16" t="s">
        <v>96</v>
      </c>
      <c r="V263" s="22">
        <v>38.356000000000002</v>
      </c>
      <c r="W263" s="21">
        <v>10</v>
      </c>
      <c r="X263" s="22">
        <v>383.56200000000001</v>
      </c>
      <c r="Y263" s="22">
        <v>33.561999999999998</v>
      </c>
      <c r="Z263" s="16" t="s">
        <v>96</v>
      </c>
      <c r="AA263" s="22">
        <v>33.561999999999998</v>
      </c>
      <c r="AB263" s="17">
        <v>-0.33650000000000002</v>
      </c>
      <c r="AC263" s="18">
        <v>0.33650000000000002</v>
      </c>
      <c r="AD263" s="23"/>
      <c r="AE263" s="24"/>
      <c r="AF263" s="9"/>
      <c r="AG263" s="9"/>
    </row>
    <row r="264" spans="1:33" ht="15" customHeight="1" thickBot="1" x14ac:dyDescent="0.2">
      <c r="A264" s="25" t="s">
        <v>960</v>
      </c>
      <c r="B264" s="25" t="s">
        <v>670</v>
      </c>
      <c r="C264" s="25">
        <v>2012</v>
      </c>
      <c r="D264" s="25">
        <v>2013</v>
      </c>
      <c r="E264" s="25" t="s">
        <v>959</v>
      </c>
      <c r="F264" s="25" t="s">
        <v>76</v>
      </c>
      <c r="G264" s="25" t="s">
        <v>88</v>
      </c>
      <c r="H264" s="26">
        <v>2.468</v>
      </c>
      <c r="I264" s="26">
        <v>2.2149999999999999</v>
      </c>
      <c r="J264" s="27"/>
      <c r="K264" s="25"/>
      <c r="L264" s="25" t="s">
        <v>958</v>
      </c>
      <c r="M264" s="25" t="s">
        <v>101</v>
      </c>
      <c r="N264" s="25" t="s">
        <v>100</v>
      </c>
      <c r="O264" s="25" t="s">
        <v>281</v>
      </c>
      <c r="P264" s="25" t="s">
        <v>957</v>
      </c>
      <c r="Q264" s="25" t="s">
        <v>97</v>
      </c>
      <c r="R264" s="28">
        <v>10</v>
      </c>
      <c r="S264" s="29">
        <v>536.98599999999999</v>
      </c>
      <c r="T264" s="29">
        <v>38.356000000000002</v>
      </c>
      <c r="U264" s="29" t="s">
        <v>96</v>
      </c>
      <c r="V264" s="29">
        <v>38.356000000000002</v>
      </c>
      <c r="W264" s="28">
        <v>10</v>
      </c>
      <c r="X264" s="29">
        <v>100.685</v>
      </c>
      <c r="Y264" s="29">
        <v>23.972999999999999</v>
      </c>
      <c r="Z264" s="29" t="s">
        <v>96</v>
      </c>
      <c r="AA264" s="29">
        <v>23.972999999999999</v>
      </c>
      <c r="AB264" s="30">
        <v>-1.6739999999999999</v>
      </c>
      <c r="AC264" s="30">
        <v>1.6739999999999999</v>
      </c>
      <c r="AD264" s="31"/>
      <c r="AE264" s="32"/>
      <c r="AF264" s="25"/>
      <c r="AG264" s="25"/>
    </row>
    <row r="265" spans="1:33" ht="15" customHeight="1" x14ac:dyDescent="0.15">
      <c r="A265" s="9" t="s">
        <v>946</v>
      </c>
      <c r="B265" s="9" t="s">
        <v>580</v>
      </c>
      <c r="C265" s="9">
        <v>2014</v>
      </c>
      <c r="D265" s="9">
        <v>2014</v>
      </c>
      <c r="E265" s="9" t="s">
        <v>945</v>
      </c>
      <c r="F265" s="9" t="s">
        <v>76</v>
      </c>
      <c r="G265" s="10" t="s">
        <v>356</v>
      </c>
      <c r="H265" s="11">
        <v>5.0510000000000002</v>
      </c>
      <c r="I265" s="11">
        <v>4.8470000000000004</v>
      </c>
      <c r="J265" s="33">
        <v>42</v>
      </c>
      <c r="K265" s="14" t="s">
        <v>73</v>
      </c>
      <c r="L265" s="9" t="s">
        <v>944</v>
      </c>
      <c r="M265" s="10" t="s">
        <v>101</v>
      </c>
      <c r="N265" s="10" t="s">
        <v>100</v>
      </c>
      <c r="O265" s="9" t="s">
        <v>226</v>
      </c>
      <c r="P265" s="9" t="s">
        <v>956</v>
      </c>
      <c r="Q265" s="9" t="s">
        <v>97</v>
      </c>
      <c r="R265" s="15">
        <v>45</v>
      </c>
      <c r="S265" s="16">
        <v>20.832999999999998</v>
      </c>
      <c r="T265" s="16">
        <v>1.19</v>
      </c>
      <c r="U265" s="66" t="s">
        <v>111</v>
      </c>
      <c r="V265" s="66">
        <f t="shared" ref="V265:V274" si="12">SQRT(R265)*T265</f>
        <v>7.9827626796742495</v>
      </c>
      <c r="W265" s="15">
        <v>43</v>
      </c>
      <c r="X265" s="16">
        <v>15.179</v>
      </c>
      <c r="Y265" s="16">
        <v>1.905</v>
      </c>
      <c r="Z265" s="66" t="s">
        <v>111</v>
      </c>
      <c r="AA265" s="66">
        <f t="shared" ref="AA265:AA274" si="13">SQRT(W265)*Y265</f>
        <v>12.491920388795311</v>
      </c>
      <c r="AB265" s="17">
        <v>-0.31659999999999999</v>
      </c>
      <c r="AC265" s="18">
        <v>0.31659999999999999</v>
      </c>
      <c r="AD265" s="19">
        <f>AVERAGE(AC265:AC274)</f>
        <v>0.19536000000000003</v>
      </c>
      <c r="AE265" s="20" t="s">
        <v>955</v>
      </c>
      <c r="AF265" s="9" t="s">
        <v>217</v>
      </c>
      <c r="AG265" s="9" t="s">
        <v>278</v>
      </c>
    </row>
    <row r="266" spans="1:33" ht="15" customHeight="1" x14ac:dyDescent="0.15">
      <c r="A266" s="9" t="s">
        <v>946</v>
      </c>
      <c r="B266" s="9" t="s">
        <v>580</v>
      </c>
      <c r="C266" s="9">
        <v>2014</v>
      </c>
      <c r="D266" s="9">
        <v>2014</v>
      </c>
      <c r="E266" s="9" t="s">
        <v>945</v>
      </c>
      <c r="F266" s="9" t="s">
        <v>76</v>
      </c>
      <c r="G266" s="9" t="s">
        <v>356</v>
      </c>
      <c r="H266" s="12">
        <v>5.0510000000000002</v>
      </c>
      <c r="I266" s="12">
        <v>4.8470000000000004</v>
      </c>
      <c r="J266" s="13"/>
      <c r="K266" s="14"/>
      <c r="L266" s="9" t="s">
        <v>944</v>
      </c>
      <c r="M266" s="9" t="s">
        <v>101</v>
      </c>
      <c r="N266" s="9" t="s">
        <v>100</v>
      </c>
      <c r="O266" s="9" t="s">
        <v>226</v>
      </c>
      <c r="P266" s="9" t="s">
        <v>954</v>
      </c>
      <c r="Q266" s="9" t="s">
        <v>97</v>
      </c>
      <c r="R266" s="15">
        <v>45</v>
      </c>
      <c r="S266" s="16">
        <v>20.832999999999998</v>
      </c>
      <c r="T266" s="16">
        <v>1.19</v>
      </c>
      <c r="U266" s="16" t="s">
        <v>111</v>
      </c>
      <c r="V266" s="16">
        <f t="shared" si="12"/>
        <v>7.9827626796742495</v>
      </c>
      <c r="W266" s="15">
        <v>37</v>
      </c>
      <c r="X266" s="16">
        <v>18.75</v>
      </c>
      <c r="Y266" s="16">
        <v>1.278</v>
      </c>
      <c r="Z266" s="16" t="s">
        <v>111</v>
      </c>
      <c r="AA266" s="16">
        <f t="shared" si="13"/>
        <v>7.7737705137211242</v>
      </c>
      <c r="AB266" s="17">
        <v>-0.1053</v>
      </c>
      <c r="AC266" s="18">
        <v>0.1053</v>
      </c>
      <c r="AD266" s="19"/>
      <c r="AE266" s="20" t="s">
        <v>302</v>
      </c>
      <c r="AF266" s="9"/>
      <c r="AG266" s="67"/>
    </row>
    <row r="267" spans="1:33" ht="15" customHeight="1" x14ac:dyDescent="0.15">
      <c r="A267" s="9" t="s">
        <v>946</v>
      </c>
      <c r="B267" s="9" t="s">
        <v>580</v>
      </c>
      <c r="C267" s="9">
        <v>2014</v>
      </c>
      <c r="D267" s="9">
        <v>2014</v>
      </c>
      <c r="E267" s="9" t="s">
        <v>945</v>
      </c>
      <c r="F267" s="9" t="s">
        <v>76</v>
      </c>
      <c r="G267" s="9" t="s">
        <v>356</v>
      </c>
      <c r="H267" s="12">
        <v>5.0510000000000002</v>
      </c>
      <c r="I267" s="12">
        <v>4.8470000000000004</v>
      </c>
      <c r="J267" s="13"/>
      <c r="K267" s="14"/>
      <c r="L267" s="9" t="s">
        <v>944</v>
      </c>
      <c r="M267" s="9" t="s">
        <v>101</v>
      </c>
      <c r="N267" s="9" t="s">
        <v>100</v>
      </c>
      <c r="O267" s="9" t="s">
        <v>226</v>
      </c>
      <c r="P267" s="9" t="s">
        <v>953</v>
      </c>
      <c r="Q267" s="9" t="s">
        <v>97</v>
      </c>
      <c r="R267" s="15">
        <v>45</v>
      </c>
      <c r="S267" s="22">
        <v>0.26500000000000001</v>
      </c>
      <c r="T267" s="22">
        <v>1.9E-2</v>
      </c>
      <c r="U267" s="16" t="s">
        <v>111</v>
      </c>
      <c r="V267" s="16">
        <f t="shared" si="12"/>
        <v>0.12745587471748801</v>
      </c>
      <c r="W267" s="21">
        <v>43</v>
      </c>
      <c r="X267" s="22">
        <v>0.19500000000000001</v>
      </c>
      <c r="Y267" s="22">
        <v>1.9E-2</v>
      </c>
      <c r="Z267" s="16" t="s">
        <v>111</v>
      </c>
      <c r="AA267" s="16">
        <f t="shared" si="13"/>
        <v>0.12459133196173801</v>
      </c>
      <c r="AB267" s="17">
        <v>-0.30669999999999997</v>
      </c>
      <c r="AC267" s="18">
        <v>0.30669999999999997</v>
      </c>
      <c r="AD267" s="23"/>
      <c r="AE267" s="24"/>
      <c r="AF267" s="9"/>
      <c r="AG267" s="9"/>
    </row>
    <row r="268" spans="1:33" ht="15" customHeight="1" x14ac:dyDescent="0.15">
      <c r="A268" s="9" t="s">
        <v>946</v>
      </c>
      <c r="B268" s="9" t="s">
        <v>580</v>
      </c>
      <c r="C268" s="9">
        <v>2014</v>
      </c>
      <c r="D268" s="9">
        <v>2014</v>
      </c>
      <c r="E268" s="9" t="s">
        <v>945</v>
      </c>
      <c r="F268" s="9" t="s">
        <v>76</v>
      </c>
      <c r="G268" s="9" t="s">
        <v>356</v>
      </c>
      <c r="H268" s="12">
        <v>5.0510000000000002</v>
      </c>
      <c r="I268" s="12">
        <v>4.8470000000000004</v>
      </c>
      <c r="J268" s="13"/>
      <c r="K268" s="14"/>
      <c r="L268" s="9" t="s">
        <v>944</v>
      </c>
      <c r="M268" s="9" t="s">
        <v>101</v>
      </c>
      <c r="N268" s="9" t="s">
        <v>100</v>
      </c>
      <c r="O268" s="9" t="s">
        <v>226</v>
      </c>
      <c r="P268" s="9" t="s">
        <v>952</v>
      </c>
      <c r="Q268" s="9" t="s">
        <v>97</v>
      </c>
      <c r="R268" s="15">
        <v>45</v>
      </c>
      <c r="S268" s="22">
        <v>0.26500000000000001</v>
      </c>
      <c r="T268" s="22">
        <v>1.9E-2</v>
      </c>
      <c r="U268" s="16" t="s">
        <v>111</v>
      </c>
      <c r="V268" s="16">
        <f t="shared" si="12"/>
        <v>0.12745587471748801</v>
      </c>
      <c r="W268" s="21">
        <v>37</v>
      </c>
      <c r="X268" s="22">
        <v>0.24199999999999999</v>
      </c>
      <c r="Y268" s="22">
        <v>1.7000000000000001E-2</v>
      </c>
      <c r="Z268" s="16" t="s">
        <v>111</v>
      </c>
      <c r="AA268" s="16">
        <f t="shared" si="13"/>
        <v>0.10340696301506974</v>
      </c>
      <c r="AB268" s="17">
        <v>-9.0800000000000006E-2</v>
      </c>
      <c r="AC268" s="18">
        <v>9.0800000000000006E-2</v>
      </c>
      <c r="AD268" s="23"/>
      <c r="AE268" s="24"/>
      <c r="AF268" s="9"/>
      <c r="AG268" s="9"/>
    </row>
    <row r="269" spans="1:33" ht="15" customHeight="1" x14ac:dyDescent="0.15">
      <c r="A269" s="9" t="s">
        <v>946</v>
      </c>
      <c r="B269" s="9" t="s">
        <v>580</v>
      </c>
      <c r="C269" s="9">
        <v>2014</v>
      </c>
      <c r="D269" s="9">
        <v>2014</v>
      </c>
      <c r="E269" s="9" t="s">
        <v>945</v>
      </c>
      <c r="F269" s="9" t="s">
        <v>76</v>
      </c>
      <c r="G269" s="9" t="s">
        <v>356</v>
      </c>
      <c r="H269" s="12">
        <v>5.0510000000000002</v>
      </c>
      <c r="I269" s="12">
        <v>4.8470000000000004</v>
      </c>
      <c r="J269" s="13"/>
      <c r="K269" s="14"/>
      <c r="L269" s="9" t="s">
        <v>944</v>
      </c>
      <c r="M269" s="9" t="s">
        <v>101</v>
      </c>
      <c r="N269" s="9" t="s">
        <v>100</v>
      </c>
      <c r="O269" s="9" t="s">
        <v>226</v>
      </c>
      <c r="P269" s="9" t="s">
        <v>951</v>
      </c>
      <c r="Q269" s="9" t="s">
        <v>97</v>
      </c>
      <c r="R269" s="15">
        <v>45</v>
      </c>
      <c r="S269" s="22">
        <v>0.92300000000000004</v>
      </c>
      <c r="T269" s="22">
        <v>3.3000000000000002E-2</v>
      </c>
      <c r="U269" s="16" t="s">
        <v>111</v>
      </c>
      <c r="V269" s="16">
        <f t="shared" si="12"/>
        <v>0.22137072977247921</v>
      </c>
      <c r="W269" s="21">
        <v>43</v>
      </c>
      <c r="X269" s="22">
        <v>0.68100000000000005</v>
      </c>
      <c r="Y269" s="22">
        <v>4.3999999999999997E-2</v>
      </c>
      <c r="Z269" s="16" t="s">
        <v>111</v>
      </c>
      <c r="AA269" s="16">
        <f t="shared" si="13"/>
        <v>0.28852729506928798</v>
      </c>
      <c r="AB269" s="17">
        <v>-0.30409999999999998</v>
      </c>
      <c r="AC269" s="18">
        <v>0.30409999999999998</v>
      </c>
      <c r="AD269" s="23"/>
      <c r="AE269" s="24"/>
      <c r="AF269" s="9"/>
      <c r="AG269" s="9"/>
    </row>
    <row r="270" spans="1:33" ht="15" customHeight="1" x14ac:dyDescent="0.15">
      <c r="A270" s="9" t="s">
        <v>946</v>
      </c>
      <c r="B270" s="9" t="s">
        <v>580</v>
      </c>
      <c r="C270" s="9">
        <v>2014</v>
      </c>
      <c r="D270" s="9">
        <v>2014</v>
      </c>
      <c r="E270" s="9" t="s">
        <v>945</v>
      </c>
      <c r="F270" s="9" t="s">
        <v>76</v>
      </c>
      <c r="G270" s="9" t="s">
        <v>356</v>
      </c>
      <c r="H270" s="12">
        <v>5.0510000000000002</v>
      </c>
      <c r="I270" s="12">
        <v>4.8470000000000004</v>
      </c>
      <c r="J270" s="13"/>
      <c r="K270" s="14"/>
      <c r="L270" s="9" t="s">
        <v>944</v>
      </c>
      <c r="M270" s="9" t="s">
        <v>101</v>
      </c>
      <c r="N270" s="9" t="s">
        <v>100</v>
      </c>
      <c r="O270" s="9" t="s">
        <v>226</v>
      </c>
      <c r="P270" s="9" t="s">
        <v>950</v>
      </c>
      <c r="Q270" s="9" t="s">
        <v>97</v>
      </c>
      <c r="R270" s="15">
        <v>45</v>
      </c>
      <c r="S270" s="22">
        <v>0.92300000000000004</v>
      </c>
      <c r="T270" s="22">
        <v>3.3000000000000002E-2</v>
      </c>
      <c r="U270" s="16" t="s">
        <v>111</v>
      </c>
      <c r="V270" s="16">
        <f t="shared" si="12"/>
        <v>0.22137072977247921</v>
      </c>
      <c r="W270" s="21">
        <v>37</v>
      </c>
      <c r="X270" s="22">
        <v>0.86399999999999999</v>
      </c>
      <c r="Y270" s="22">
        <v>3.9E-2</v>
      </c>
      <c r="Z270" s="16" t="s">
        <v>111</v>
      </c>
      <c r="AA270" s="16">
        <f t="shared" si="13"/>
        <v>0.23722773868163055</v>
      </c>
      <c r="AB270" s="17">
        <v>-6.6100000000000006E-2</v>
      </c>
      <c r="AC270" s="18">
        <v>6.6100000000000006E-2</v>
      </c>
      <c r="AD270" s="23"/>
      <c r="AE270" s="24"/>
      <c r="AF270" s="9"/>
      <c r="AG270" s="9"/>
    </row>
    <row r="271" spans="1:33" ht="15" customHeight="1" x14ac:dyDescent="0.15">
      <c r="A271" s="9" t="s">
        <v>946</v>
      </c>
      <c r="B271" s="9" t="s">
        <v>580</v>
      </c>
      <c r="C271" s="9">
        <v>2014</v>
      </c>
      <c r="D271" s="9">
        <v>2014</v>
      </c>
      <c r="E271" s="9" t="s">
        <v>945</v>
      </c>
      <c r="F271" s="9" t="s">
        <v>76</v>
      </c>
      <c r="G271" s="9" t="s">
        <v>356</v>
      </c>
      <c r="H271" s="12">
        <v>5.0510000000000002</v>
      </c>
      <c r="I271" s="12">
        <v>4.8470000000000004</v>
      </c>
      <c r="J271" s="13"/>
      <c r="K271" s="14"/>
      <c r="L271" s="9" t="s">
        <v>944</v>
      </c>
      <c r="M271" s="9" t="s">
        <v>101</v>
      </c>
      <c r="N271" s="9" t="s">
        <v>100</v>
      </c>
      <c r="O271" s="9" t="s">
        <v>226</v>
      </c>
      <c r="P271" s="9" t="s">
        <v>949</v>
      </c>
      <c r="Q271" s="9" t="s">
        <v>97</v>
      </c>
      <c r="R271" s="15">
        <v>45</v>
      </c>
      <c r="S271" s="22">
        <v>0.47699999999999998</v>
      </c>
      <c r="T271" s="22">
        <v>3.4000000000000002E-2</v>
      </c>
      <c r="U271" s="16" t="s">
        <v>111</v>
      </c>
      <c r="V271" s="16">
        <f t="shared" si="12"/>
        <v>0.22807893370497859</v>
      </c>
      <c r="W271" s="21">
        <v>43</v>
      </c>
      <c r="X271" s="22">
        <v>0.307</v>
      </c>
      <c r="Y271" s="22">
        <v>3.9E-2</v>
      </c>
      <c r="Z271" s="16" t="s">
        <v>111</v>
      </c>
      <c r="AA271" s="16">
        <f t="shared" si="13"/>
        <v>0.25574010244777801</v>
      </c>
      <c r="AB271" s="17">
        <v>-0.44069999999999998</v>
      </c>
      <c r="AC271" s="18">
        <v>0.44069999999999998</v>
      </c>
      <c r="AD271" s="23"/>
      <c r="AE271" s="24"/>
      <c r="AF271" s="9"/>
      <c r="AG271" s="9"/>
    </row>
    <row r="272" spans="1:33" ht="15" customHeight="1" x14ac:dyDescent="0.15">
      <c r="A272" s="9" t="s">
        <v>946</v>
      </c>
      <c r="B272" s="9" t="s">
        <v>580</v>
      </c>
      <c r="C272" s="9">
        <v>2014</v>
      </c>
      <c r="D272" s="9">
        <v>2014</v>
      </c>
      <c r="E272" s="9" t="s">
        <v>945</v>
      </c>
      <c r="F272" s="9" t="s">
        <v>76</v>
      </c>
      <c r="G272" s="9" t="s">
        <v>356</v>
      </c>
      <c r="H272" s="12">
        <v>5.0510000000000002</v>
      </c>
      <c r="I272" s="12">
        <v>4.8470000000000004</v>
      </c>
      <c r="J272" s="13"/>
      <c r="K272" s="14"/>
      <c r="L272" s="9" t="s">
        <v>944</v>
      </c>
      <c r="M272" s="9" t="s">
        <v>101</v>
      </c>
      <c r="N272" s="9" t="s">
        <v>100</v>
      </c>
      <c r="O272" s="9" t="s">
        <v>226</v>
      </c>
      <c r="P272" s="9" t="s">
        <v>948</v>
      </c>
      <c r="Q272" s="9" t="s">
        <v>97</v>
      </c>
      <c r="R272" s="15">
        <v>45</v>
      </c>
      <c r="S272" s="22">
        <v>0.47699999999999998</v>
      </c>
      <c r="T272" s="22">
        <v>3.4000000000000002E-2</v>
      </c>
      <c r="U272" s="16" t="s">
        <v>111</v>
      </c>
      <c r="V272" s="16">
        <f t="shared" si="12"/>
        <v>0.22807893370497859</v>
      </c>
      <c r="W272" s="68">
        <v>37</v>
      </c>
      <c r="X272" s="64">
        <v>0.38300000000000001</v>
      </c>
      <c r="Y272" s="64">
        <v>2.7E-2</v>
      </c>
      <c r="Z272" s="16" t="s">
        <v>111</v>
      </c>
      <c r="AA272" s="16">
        <f t="shared" si="13"/>
        <v>0.16423458831805193</v>
      </c>
      <c r="AB272" s="17">
        <v>-0.2195</v>
      </c>
      <c r="AC272" s="18">
        <v>0.2195</v>
      </c>
      <c r="AD272" s="23"/>
      <c r="AE272" s="24"/>
      <c r="AF272" s="9"/>
      <c r="AG272" s="9"/>
    </row>
    <row r="273" spans="1:33" ht="15" customHeight="1" x14ac:dyDescent="0.15">
      <c r="A273" s="9" t="s">
        <v>946</v>
      </c>
      <c r="B273" s="9" t="s">
        <v>580</v>
      </c>
      <c r="C273" s="9">
        <v>2014</v>
      </c>
      <c r="D273" s="9">
        <v>2014</v>
      </c>
      <c r="E273" s="9" t="s">
        <v>945</v>
      </c>
      <c r="F273" s="9" t="s">
        <v>76</v>
      </c>
      <c r="G273" s="9" t="s">
        <v>356</v>
      </c>
      <c r="H273" s="12">
        <v>5.0510000000000002</v>
      </c>
      <c r="I273" s="12">
        <v>4.8470000000000004</v>
      </c>
      <c r="J273" s="13"/>
      <c r="K273" s="14"/>
      <c r="L273" s="9" t="s">
        <v>944</v>
      </c>
      <c r="M273" s="9" t="s">
        <v>101</v>
      </c>
      <c r="N273" s="9" t="s">
        <v>100</v>
      </c>
      <c r="O273" s="9" t="s">
        <v>226</v>
      </c>
      <c r="P273" s="9" t="s">
        <v>947</v>
      </c>
      <c r="Q273" s="9" t="s">
        <v>97</v>
      </c>
      <c r="R273" s="68">
        <v>46</v>
      </c>
      <c r="S273" s="64">
        <v>18.75</v>
      </c>
      <c r="T273" s="64">
        <v>1.202</v>
      </c>
      <c r="U273" s="16" t="s">
        <v>111</v>
      </c>
      <c r="V273" s="16">
        <f t="shared" si="12"/>
        <v>8.1523606397165729</v>
      </c>
      <c r="W273" s="68">
        <v>34</v>
      </c>
      <c r="X273" s="64">
        <v>19.231000000000002</v>
      </c>
      <c r="Y273" s="64">
        <v>1.4419999999999999</v>
      </c>
      <c r="Z273" s="16" t="s">
        <v>111</v>
      </c>
      <c r="AA273" s="16">
        <f t="shared" si="13"/>
        <v>8.4082326323669232</v>
      </c>
      <c r="AB273" s="17">
        <v>2.53E-2</v>
      </c>
      <c r="AC273" s="18">
        <v>2.53E-2</v>
      </c>
      <c r="AD273" s="23"/>
      <c r="AE273" s="24"/>
      <c r="AF273" s="9"/>
      <c r="AG273" s="9"/>
    </row>
    <row r="274" spans="1:33" ht="15" customHeight="1" thickBot="1" x14ac:dyDescent="0.2">
      <c r="A274" s="25" t="s">
        <v>946</v>
      </c>
      <c r="B274" s="25" t="s">
        <v>580</v>
      </c>
      <c r="C274" s="25">
        <v>2014</v>
      </c>
      <c r="D274" s="25">
        <v>2014</v>
      </c>
      <c r="E274" s="25" t="s">
        <v>945</v>
      </c>
      <c r="F274" s="25" t="s">
        <v>76</v>
      </c>
      <c r="G274" s="25" t="s">
        <v>356</v>
      </c>
      <c r="H274" s="26">
        <v>5.0510000000000002</v>
      </c>
      <c r="I274" s="26">
        <v>4.8470000000000004</v>
      </c>
      <c r="J274" s="27"/>
      <c r="K274" s="25"/>
      <c r="L274" s="25" t="s">
        <v>944</v>
      </c>
      <c r="M274" s="25" t="s">
        <v>101</v>
      </c>
      <c r="N274" s="25" t="s">
        <v>100</v>
      </c>
      <c r="O274" s="9" t="s">
        <v>226</v>
      </c>
      <c r="P274" s="25" t="s">
        <v>943</v>
      </c>
      <c r="Q274" s="25" t="s">
        <v>97</v>
      </c>
      <c r="R274" s="28">
        <v>46</v>
      </c>
      <c r="S274" s="29">
        <v>18.75</v>
      </c>
      <c r="T274" s="29">
        <v>1.202</v>
      </c>
      <c r="U274" s="35" t="s">
        <v>111</v>
      </c>
      <c r="V274" s="35">
        <f t="shared" si="12"/>
        <v>8.1523606397165729</v>
      </c>
      <c r="W274" s="28">
        <v>34</v>
      </c>
      <c r="X274" s="29">
        <v>17.335000000000001</v>
      </c>
      <c r="Y274" s="29">
        <v>1.4330000000000001</v>
      </c>
      <c r="Z274" s="35" t="s">
        <v>111</v>
      </c>
      <c r="AA274" s="35">
        <f t="shared" si="13"/>
        <v>8.3557540653133167</v>
      </c>
      <c r="AB274" s="36">
        <v>-7.85E-2</v>
      </c>
      <c r="AC274" s="30">
        <v>7.85E-2</v>
      </c>
      <c r="AD274" s="31"/>
      <c r="AE274" s="32"/>
      <c r="AF274" s="25"/>
      <c r="AG274" s="25"/>
    </row>
    <row r="275" spans="1:33" ht="15" customHeight="1" x14ac:dyDescent="0.15">
      <c r="A275" s="9" t="s">
        <v>939</v>
      </c>
      <c r="B275" s="9" t="s">
        <v>938</v>
      </c>
      <c r="C275" s="10">
        <v>2014</v>
      </c>
      <c r="D275" s="10">
        <v>2014</v>
      </c>
      <c r="E275" s="9" t="s">
        <v>937</v>
      </c>
      <c r="F275" s="9" t="s">
        <v>76</v>
      </c>
      <c r="G275" s="10" t="s">
        <v>336</v>
      </c>
      <c r="H275" s="11">
        <v>2.6190000000000002</v>
      </c>
      <c r="I275" s="11">
        <v>2.2759999999999998</v>
      </c>
      <c r="J275" s="13">
        <v>60</v>
      </c>
      <c r="K275" s="14" t="s">
        <v>156</v>
      </c>
      <c r="L275" s="9" t="s">
        <v>887</v>
      </c>
      <c r="M275" s="9" t="s">
        <v>170</v>
      </c>
      <c r="N275" s="10" t="s">
        <v>80</v>
      </c>
      <c r="O275" s="10" t="s">
        <v>74</v>
      </c>
      <c r="P275" s="9" t="s">
        <v>942</v>
      </c>
      <c r="Q275" s="9" t="s">
        <v>112</v>
      </c>
      <c r="R275" s="53">
        <v>60</v>
      </c>
      <c r="S275" s="16">
        <v>6.35</v>
      </c>
      <c r="T275" s="16">
        <v>0.26900000000000002</v>
      </c>
      <c r="U275" s="16" t="s">
        <v>111</v>
      </c>
      <c r="V275" s="16">
        <v>0.53800000000000003</v>
      </c>
      <c r="W275" s="53">
        <v>60</v>
      </c>
      <c r="X275" s="16">
        <v>5.4480000000000004</v>
      </c>
      <c r="Y275" s="16">
        <v>0.26900000000000002</v>
      </c>
      <c r="Z275" s="16" t="s">
        <v>111</v>
      </c>
      <c r="AA275" s="16">
        <v>0.53800000000000003</v>
      </c>
      <c r="AB275" s="17">
        <v>-0.1532</v>
      </c>
      <c r="AC275" s="18">
        <v>0.1532</v>
      </c>
      <c r="AD275" s="19">
        <f>AVERAGE(AC275:AC278)</f>
        <v>0.20017499999999999</v>
      </c>
      <c r="AE275" s="69"/>
      <c r="AF275" s="9" t="s">
        <v>217</v>
      </c>
      <c r="AG275" s="9" t="s">
        <v>1288</v>
      </c>
    </row>
    <row r="276" spans="1:33" ht="15" customHeight="1" x14ac:dyDescent="0.15">
      <c r="A276" s="9" t="s">
        <v>939</v>
      </c>
      <c r="B276" s="9" t="s">
        <v>938</v>
      </c>
      <c r="C276" s="9">
        <v>2014</v>
      </c>
      <c r="D276" s="9">
        <v>2014</v>
      </c>
      <c r="E276" s="9" t="s">
        <v>937</v>
      </c>
      <c r="F276" s="9" t="s">
        <v>76</v>
      </c>
      <c r="G276" s="9" t="s">
        <v>336</v>
      </c>
      <c r="H276" s="12">
        <v>2.6190000000000002</v>
      </c>
      <c r="I276" s="12">
        <v>2.2759999999999998</v>
      </c>
      <c r="J276" s="13"/>
      <c r="K276" s="14"/>
      <c r="L276" s="9" t="s">
        <v>887</v>
      </c>
      <c r="M276" s="9" t="s">
        <v>170</v>
      </c>
      <c r="N276" s="9" t="s">
        <v>80</v>
      </c>
      <c r="O276" s="70" t="s">
        <v>74</v>
      </c>
      <c r="P276" s="9" t="s">
        <v>941</v>
      </c>
      <c r="Q276" s="9" t="s">
        <v>112</v>
      </c>
      <c r="R276" s="15">
        <v>60</v>
      </c>
      <c r="S276" s="22">
        <v>6.35</v>
      </c>
      <c r="T276" s="22">
        <v>0.26900000000000002</v>
      </c>
      <c r="U276" s="22" t="s">
        <v>111</v>
      </c>
      <c r="V276" s="22">
        <v>0.53800000000000003</v>
      </c>
      <c r="W276" s="15">
        <v>60</v>
      </c>
      <c r="X276" s="22">
        <v>4.9109999999999996</v>
      </c>
      <c r="Y276" s="22">
        <v>0.14399999999999999</v>
      </c>
      <c r="Z276" s="22" t="s">
        <v>111</v>
      </c>
      <c r="AA276" s="22">
        <v>0.28799999999999998</v>
      </c>
      <c r="AB276" s="17">
        <v>-0.25700000000000001</v>
      </c>
      <c r="AC276" s="18">
        <v>0.25700000000000001</v>
      </c>
      <c r="AD276" s="23"/>
      <c r="AE276" s="24"/>
      <c r="AF276" s="9"/>
      <c r="AG276" s="9"/>
    </row>
    <row r="277" spans="1:33" ht="15" customHeight="1" x14ac:dyDescent="0.15">
      <c r="A277" s="9" t="s">
        <v>939</v>
      </c>
      <c r="B277" s="9" t="s">
        <v>938</v>
      </c>
      <c r="C277" s="9">
        <v>2014</v>
      </c>
      <c r="D277" s="9">
        <v>2014</v>
      </c>
      <c r="E277" s="9" t="s">
        <v>937</v>
      </c>
      <c r="F277" s="9" t="s">
        <v>76</v>
      </c>
      <c r="G277" s="9" t="s">
        <v>336</v>
      </c>
      <c r="H277" s="12">
        <v>2.6190000000000002</v>
      </c>
      <c r="I277" s="12">
        <v>2.2759999999999998</v>
      </c>
      <c r="J277" s="13"/>
      <c r="K277" s="14"/>
      <c r="L277" s="9" t="s">
        <v>887</v>
      </c>
      <c r="M277" s="9" t="s">
        <v>170</v>
      </c>
      <c r="N277" s="9" t="s">
        <v>80</v>
      </c>
      <c r="O277" s="9" t="s">
        <v>74</v>
      </c>
      <c r="P277" s="9" t="s">
        <v>940</v>
      </c>
      <c r="Q277" s="9" t="s">
        <v>112</v>
      </c>
      <c r="R277" s="15">
        <v>60</v>
      </c>
      <c r="S277" s="22">
        <v>0.56299999999999994</v>
      </c>
      <c r="T277" s="22">
        <v>0.03</v>
      </c>
      <c r="U277" s="22" t="s">
        <v>111</v>
      </c>
      <c r="V277" s="22">
        <v>0.06</v>
      </c>
      <c r="W277" s="15">
        <v>60</v>
      </c>
      <c r="X277" s="22">
        <v>0.48199999999999998</v>
      </c>
      <c r="Y277" s="22">
        <v>3.3000000000000002E-2</v>
      </c>
      <c r="Z277" s="22" t="s">
        <v>111</v>
      </c>
      <c r="AA277" s="22">
        <v>6.6000000000000003E-2</v>
      </c>
      <c r="AB277" s="17">
        <v>-0.15529999999999999</v>
      </c>
      <c r="AC277" s="18">
        <v>0.15529999999999999</v>
      </c>
      <c r="AD277" s="23"/>
      <c r="AE277" s="24"/>
      <c r="AF277" s="9"/>
      <c r="AG277" s="9"/>
    </row>
    <row r="278" spans="1:33" ht="15" customHeight="1" thickBot="1" x14ac:dyDescent="0.2">
      <c r="A278" s="25" t="s">
        <v>939</v>
      </c>
      <c r="B278" s="25" t="s">
        <v>938</v>
      </c>
      <c r="C278" s="25">
        <v>2014</v>
      </c>
      <c r="D278" s="25">
        <v>2014</v>
      </c>
      <c r="E278" s="25" t="s">
        <v>937</v>
      </c>
      <c r="F278" s="25" t="s">
        <v>76</v>
      </c>
      <c r="G278" s="25" t="s">
        <v>336</v>
      </c>
      <c r="H278" s="26">
        <v>2.6190000000000002</v>
      </c>
      <c r="I278" s="26">
        <v>2.2759999999999998</v>
      </c>
      <c r="J278" s="27"/>
      <c r="K278" s="25"/>
      <c r="L278" s="25" t="s">
        <v>887</v>
      </c>
      <c r="M278" s="25" t="s">
        <v>170</v>
      </c>
      <c r="N278" s="25" t="s">
        <v>80</v>
      </c>
      <c r="O278" s="25" t="s">
        <v>74</v>
      </c>
      <c r="P278" s="25" t="s">
        <v>936</v>
      </c>
      <c r="Q278" s="25" t="s">
        <v>112</v>
      </c>
      <c r="R278" s="54">
        <v>60</v>
      </c>
      <c r="S278" s="29">
        <v>0.56299999999999994</v>
      </c>
      <c r="T278" s="29">
        <v>0.03</v>
      </c>
      <c r="U278" s="29" t="s">
        <v>111</v>
      </c>
      <c r="V278" s="29">
        <v>0.06</v>
      </c>
      <c r="W278" s="28">
        <v>60</v>
      </c>
      <c r="X278" s="29">
        <v>0.44500000000000001</v>
      </c>
      <c r="Y278" s="29">
        <v>3.5999999999999997E-2</v>
      </c>
      <c r="Z278" s="29" t="s">
        <v>111</v>
      </c>
      <c r="AA278" s="29">
        <v>7.1999999999999995E-2</v>
      </c>
      <c r="AB278" s="30">
        <v>-0.23519999999999999</v>
      </c>
      <c r="AC278" s="30">
        <v>0.23519999999999999</v>
      </c>
      <c r="AD278" s="31"/>
      <c r="AE278" s="32"/>
      <c r="AF278" s="25"/>
      <c r="AG278" s="25"/>
    </row>
    <row r="279" spans="1:33" ht="15" customHeight="1" x14ac:dyDescent="0.15">
      <c r="A279" s="9" t="s">
        <v>927</v>
      </c>
      <c r="B279" s="9" t="s">
        <v>926</v>
      </c>
      <c r="C279" s="9">
        <v>2013</v>
      </c>
      <c r="D279" s="9">
        <v>2014</v>
      </c>
      <c r="E279" s="9" t="s">
        <v>925</v>
      </c>
      <c r="F279" s="9" t="s">
        <v>76</v>
      </c>
      <c r="G279" s="10" t="s">
        <v>228</v>
      </c>
      <c r="H279" s="11">
        <v>8.2240000000000002</v>
      </c>
      <c r="I279" s="11">
        <v>8.9969999999999999</v>
      </c>
      <c r="J279" s="13">
        <v>14</v>
      </c>
      <c r="K279" s="14" t="s">
        <v>73</v>
      </c>
      <c r="L279" s="9" t="s">
        <v>554</v>
      </c>
      <c r="M279" s="9" t="s">
        <v>101</v>
      </c>
      <c r="N279" s="9" t="s">
        <v>80</v>
      </c>
      <c r="O279" s="9" t="s">
        <v>74</v>
      </c>
      <c r="P279" s="9" t="s">
        <v>935</v>
      </c>
      <c r="Q279" s="9" t="s">
        <v>97</v>
      </c>
      <c r="R279" s="71">
        <v>14</v>
      </c>
      <c r="S279" s="16">
        <v>-3.3000000000000002E-2</v>
      </c>
      <c r="T279" s="16">
        <v>7.6999999999999999E-2</v>
      </c>
      <c r="U279" s="16" t="s">
        <v>111</v>
      </c>
      <c r="V279" s="16">
        <f t="shared" ref="V279:V285" si="14">SQRT(R279)*T279</f>
        <v>0.28810761878159347</v>
      </c>
      <c r="W279" s="72">
        <v>14</v>
      </c>
      <c r="X279" s="16">
        <v>3.5999999999999997E-2</v>
      </c>
      <c r="Y279" s="16">
        <v>0.08</v>
      </c>
      <c r="Z279" s="16" t="s">
        <v>111</v>
      </c>
      <c r="AA279" s="16">
        <f t="shared" ref="AA279:AA285" si="15">SQRT(W279)*Y279</f>
        <v>0.29933259094191533</v>
      </c>
      <c r="AB279" s="17" t="s">
        <v>455</v>
      </c>
      <c r="AC279" s="17" t="s">
        <v>455</v>
      </c>
      <c r="AD279" s="19">
        <f>AVERAGE(AC279:AC286)</f>
        <v>1.8209600000000001</v>
      </c>
      <c r="AE279" s="20" t="s">
        <v>934</v>
      </c>
      <c r="AF279" s="9" t="s">
        <v>108</v>
      </c>
      <c r="AG279" s="9" t="s">
        <v>1319</v>
      </c>
    </row>
    <row r="280" spans="1:33" ht="15" customHeight="1" x14ac:dyDescent="0.15">
      <c r="A280" s="9" t="s">
        <v>927</v>
      </c>
      <c r="B280" s="9" t="s">
        <v>926</v>
      </c>
      <c r="C280" s="9">
        <v>2013</v>
      </c>
      <c r="D280" s="9">
        <v>2014</v>
      </c>
      <c r="E280" s="9" t="s">
        <v>925</v>
      </c>
      <c r="F280" s="9" t="s">
        <v>76</v>
      </c>
      <c r="G280" s="9" t="s">
        <v>228</v>
      </c>
      <c r="H280" s="12">
        <v>8.2240000000000002</v>
      </c>
      <c r="I280" s="12">
        <v>8.9969999999999999</v>
      </c>
      <c r="J280" s="13"/>
      <c r="K280" s="14"/>
      <c r="L280" s="9" t="s">
        <v>554</v>
      </c>
      <c r="M280" s="9" t="s">
        <v>101</v>
      </c>
      <c r="N280" s="9" t="s">
        <v>80</v>
      </c>
      <c r="O280" s="9" t="s">
        <v>74</v>
      </c>
      <c r="P280" s="9" t="s">
        <v>933</v>
      </c>
      <c r="Q280" s="9" t="s">
        <v>97</v>
      </c>
      <c r="R280" s="71">
        <v>14</v>
      </c>
      <c r="S280" s="22">
        <v>5.3999999999999999E-2</v>
      </c>
      <c r="T280" s="22">
        <v>4.8000000000000001E-2</v>
      </c>
      <c r="U280" s="22" t="s">
        <v>111</v>
      </c>
      <c r="V280" s="22">
        <f t="shared" si="14"/>
        <v>0.1795995545651492</v>
      </c>
      <c r="W280" s="71">
        <v>14</v>
      </c>
      <c r="X280" s="22">
        <v>-5.0999999999999997E-2</v>
      </c>
      <c r="Y280" s="22">
        <v>5.3999999999999999E-2</v>
      </c>
      <c r="Z280" s="16" t="s">
        <v>111</v>
      </c>
      <c r="AA280" s="16">
        <f t="shared" si="15"/>
        <v>0.20204949888579282</v>
      </c>
      <c r="AB280" s="17" t="s">
        <v>455</v>
      </c>
      <c r="AC280" s="17" t="s">
        <v>455</v>
      </c>
      <c r="AD280" s="73"/>
      <c r="AE280" s="24" t="s">
        <v>1281</v>
      </c>
    </row>
    <row r="281" spans="1:33" ht="15" customHeight="1" x14ac:dyDescent="0.15">
      <c r="A281" s="9" t="s">
        <v>927</v>
      </c>
      <c r="B281" s="9" t="s">
        <v>926</v>
      </c>
      <c r="C281" s="9">
        <v>2013</v>
      </c>
      <c r="D281" s="9">
        <v>2014</v>
      </c>
      <c r="E281" s="9" t="s">
        <v>925</v>
      </c>
      <c r="F281" s="9" t="s">
        <v>76</v>
      </c>
      <c r="G281" s="9" t="s">
        <v>228</v>
      </c>
      <c r="H281" s="12">
        <v>8.2240000000000002</v>
      </c>
      <c r="I281" s="12">
        <v>8.9969999999999999</v>
      </c>
      <c r="J281" s="13"/>
      <c r="K281" s="14"/>
      <c r="L281" s="9" t="s">
        <v>554</v>
      </c>
      <c r="M281" s="9" t="s">
        <v>101</v>
      </c>
      <c r="N281" s="9" t="s">
        <v>100</v>
      </c>
      <c r="O281" s="9" t="s">
        <v>189</v>
      </c>
      <c r="P281" s="9" t="s">
        <v>932</v>
      </c>
      <c r="Q281" s="9" t="s">
        <v>97</v>
      </c>
      <c r="R281" s="72">
        <v>14</v>
      </c>
      <c r="S281" s="16">
        <v>0.38200000000000001</v>
      </c>
      <c r="T281" s="16">
        <v>5.7000000000000002E-2</v>
      </c>
      <c r="U281" s="16" t="s">
        <v>111</v>
      </c>
      <c r="V281" s="16">
        <f t="shared" si="14"/>
        <v>0.21327447104611466</v>
      </c>
      <c r="W281" s="72">
        <v>14</v>
      </c>
      <c r="X281" s="16">
        <v>9.5000000000000001E-2</v>
      </c>
      <c r="Y281" s="16">
        <v>6.9000000000000006E-2</v>
      </c>
      <c r="Z281" s="16" t="s">
        <v>111</v>
      </c>
      <c r="AA281" s="16">
        <f t="shared" si="15"/>
        <v>0.25817435968740199</v>
      </c>
      <c r="AB281" s="17">
        <v>-1.3915</v>
      </c>
      <c r="AC281" s="18">
        <v>1.3915</v>
      </c>
      <c r="AD281" s="73"/>
      <c r="AE281" s="44" t="s">
        <v>1282</v>
      </c>
    </row>
    <row r="282" spans="1:33" ht="15" customHeight="1" x14ac:dyDescent="0.15">
      <c r="A282" s="9" t="s">
        <v>927</v>
      </c>
      <c r="B282" s="9" t="s">
        <v>926</v>
      </c>
      <c r="C282" s="9">
        <v>2013</v>
      </c>
      <c r="D282" s="9">
        <v>2014</v>
      </c>
      <c r="E282" s="9" t="s">
        <v>925</v>
      </c>
      <c r="F282" s="9" t="s">
        <v>76</v>
      </c>
      <c r="G282" s="9" t="s">
        <v>228</v>
      </c>
      <c r="H282" s="12">
        <v>8.2240000000000002</v>
      </c>
      <c r="I282" s="12">
        <v>8.9969999999999999</v>
      </c>
      <c r="J282" s="13"/>
      <c r="K282" s="14"/>
      <c r="L282" s="9" t="s">
        <v>554</v>
      </c>
      <c r="M282" s="9" t="s">
        <v>101</v>
      </c>
      <c r="N282" s="9" t="s">
        <v>100</v>
      </c>
      <c r="O282" s="9" t="s">
        <v>189</v>
      </c>
      <c r="P282" s="9" t="s">
        <v>931</v>
      </c>
      <c r="Q282" s="9" t="s">
        <v>97</v>
      </c>
      <c r="R282" s="71">
        <v>14</v>
      </c>
      <c r="S282" s="22">
        <v>0.46300000000000002</v>
      </c>
      <c r="T282" s="22">
        <v>6.7000000000000004E-2</v>
      </c>
      <c r="U282" s="22" t="s">
        <v>111</v>
      </c>
      <c r="V282" s="74">
        <f t="shared" si="14"/>
        <v>0.25069104491385408</v>
      </c>
      <c r="W282" s="71">
        <v>14</v>
      </c>
      <c r="X282" s="22">
        <v>8.2000000000000003E-2</v>
      </c>
      <c r="Y282" s="22">
        <v>0.13200000000000001</v>
      </c>
      <c r="Z282" s="22" t="s">
        <v>111</v>
      </c>
      <c r="AA282" s="16">
        <f t="shared" si="15"/>
        <v>0.4938987750541603</v>
      </c>
      <c r="AB282" s="17">
        <v>-1.7310000000000001</v>
      </c>
      <c r="AC282" s="18">
        <v>1.7310000000000001</v>
      </c>
      <c r="AD282" s="73"/>
      <c r="AE282" s="24"/>
      <c r="AF282" s="9"/>
      <c r="AG282" s="9"/>
    </row>
    <row r="283" spans="1:33" ht="15" customHeight="1" x14ac:dyDescent="0.15">
      <c r="A283" s="9" t="s">
        <v>927</v>
      </c>
      <c r="B283" s="9" t="s">
        <v>926</v>
      </c>
      <c r="C283" s="9">
        <v>2013</v>
      </c>
      <c r="D283" s="9">
        <v>2014</v>
      </c>
      <c r="E283" s="9" t="s">
        <v>925</v>
      </c>
      <c r="F283" s="9" t="s">
        <v>76</v>
      </c>
      <c r="G283" s="9" t="s">
        <v>228</v>
      </c>
      <c r="H283" s="12">
        <v>8.2240000000000002</v>
      </c>
      <c r="I283" s="12">
        <v>8.9969999999999999</v>
      </c>
      <c r="J283" s="13"/>
      <c r="K283" s="14"/>
      <c r="L283" s="9" t="s">
        <v>554</v>
      </c>
      <c r="M283" s="9" t="s">
        <v>101</v>
      </c>
      <c r="N283" s="9" t="s">
        <v>80</v>
      </c>
      <c r="O283" s="9" t="s">
        <v>74</v>
      </c>
      <c r="P283" s="9" t="s">
        <v>930</v>
      </c>
      <c r="Q283" s="9" t="s">
        <v>97</v>
      </c>
      <c r="R283" s="71">
        <v>14</v>
      </c>
      <c r="S283" s="22">
        <v>6.0999999999999999E-2</v>
      </c>
      <c r="T283" s="22">
        <v>5.5E-2</v>
      </c>
      <c r="U283" s="22" t="s">
        <v>111</v>
      </c>
      <c r="V283" s="74">
        <f t="shared" si="14"/>
        <v>0.20579115627256678</v>
      </c>
      <c r="W283" s="71">
        <v>14</v>
      </c>
      <c r="X283" s="16">
        <v>-7.4999999999999997E-2</v>
      </c>
      <c r="Y283" s="16">
        <v>4.4999999999999998E-2</v>
      </c>
      <c r="Z283" s="22" t="s">
        <v>111</v>
      </c>
      <c r="AA283" s="16">
        <f t="shared" si="15"/>
        <v>0.16837458240482736</v>
      </c>
      <c r="AB283" s="17" t="s">
        <v>455</v>
      </c>
      <c r="AC283" s="17" t="s">
        <v>455</v>
      </c>
      <c r="AD283" s="23"/>
      <c r="AE283" s="24"/>
      <c r="AF283" s="9"/>
      <c r="AG283" s="9"/>
    </row>
    <row r="284" spans="1:33" ht="15" customHeight="1" x14ac:dyDescent="0.15">
      <c r="A284" s="9" t="s">
        <v>927</v>
      </c>
      <c r="B284" s="9" t="s">
        <v>926</v>
      </c>
      <c r="C284" s="9">
        <v>2013</v>
      </c>
      <c r="D284" s="9">
        <v>2014</v>
      </c>
      <c r="E284" s="9" t="s">
        <v>925</v>
      </c>
      <c r="F284" s="9" t="s">
        <v>76</v>
      </c>
      <c r="G284" s="9" t="s">
        <v>228</v>
      </c>
      <c r="H284" s="12">
        <v>8.2240000000000002</v>
      </c>
      <c r="I284" s="12">
        <v>8.9969999999999999</v>
      </c>
      <c r="J284" s="13"/>
      <c r="K284" s="14"/>
      <c r="L284" s="9" t="s">
        <v>554</v>
      </c>
      <c r="M284" s="9" t="s">
        <v>101</v>
      </c>
      <c r="N284" s="9" t="s">
        <v>80</v>
      </c>
      <c r="O284" s="9" t="s">
        <v>74</v>
      </c>
      <c r="P284" s="9" t="s">
        <v>929</v>
      </c>
      <c r="Q284" s="9" t="s">
        <v>97</v>
      </c>
      <c r="R284" s="71">
        <v>14</v>
      </c>
      <c r="S284" s="22">
        <v>4.2999999999999997E-2</v>
      </c>
      <c r="T284" s="22">
        <v>0.05</v>
      </c>
      <c r="U284" s="22" t="s">
        <v>111</v>
      </c>
      <c r="V284" s="74">
        <f t="shared" si="14"/>
        <v>0.18708286933869708</v>
      </c>
      <c r="W284" s="71">
        <v>14</v>
      </c>
      <c r="X284" s="16">
        <v>2.1000000000000001E-2</v>
      </c>
      <c r="Y284" s="16">
        <v>5.2999999999999999E-2</v>
      </c>
      <c r="Z284" s="22" t="s">
        <v>111</v>
      </c>
      <c r="AA284" s="16">
        <f t="shared" si="15"/>
        <v>0.19830784149901889</v>
      </c>
      <c r="AB284" s="17">
        <v>-0.7167</v>
      </c>
      <c r="AC284" s="18">
        <v>0.7167</v>
      </c>
      <c r="AD284" s="23"/>
      <c r="AE284" s="24"/>
      <c r="AF284" s="9"/>
      <c r="AG284" s="9"/>
    </row>
    <row r="285" spans="1:33" ht="15" customHeight="1" x14ac:dyDescent="0.15">
      <c r="A285" s="9" t="s">
        <v>927</v>
      </c>
      <c r="B285" s="9" t="s">
        <v>926</v>
      </c>
      <c r="C285" s="9">
        <v>2013</v>
      </c>
      <c r="D285" s="9">
        <v>2014</v>
      </c>
      <c r="E285" s="9" t="s">
        <v>925</v>
      </c>
      <c r="F285" s="9" t="s">
        <v>76</v>
      </c>
      <c r="G285" s="9" t="s">
        <v>228</v>
      </c>
      <c r="H285" s="12">
        <v>8.2240000000000002</v>
      </c>
      <c r="I285" s="12">
        <v>8.9969999999999999</v>
      </c>
      <c r="J285" s="13"/>
      <c r="K285" s="14"/>
      <c r="L285" s="9" t="s">
        <v>554</v>
      </c>
      <c r="M285" s="9" t="s">
        <v>101</v>
      </c>
      <c r="N285" s="9" t="s">
        <v>100</v>
      </c>
      <c r="O285" s="9" t="s">
        <v>189</v>
      </c>
      <c r="P285" s="9" t="s">
        <v>928</v>
      </c>
      <c r="Q285" s="9" t="s">
        <v>97</v>
      </c>
      <c r="R285" s="71">
        <v>14</v>
      </c>
      <c r="S285" s="22">
        <v>0.45400000000000001</v>
      </c>
      <c r="T285" s="22">
        <v>6.9000000000000006E-2</v>
      </c>
      <c r="U285" s="22" t="s">
        <v>111</v>
      </c>
      <c r="V285" s="74">
        <f t="shared" si="14"/>
        <v>0.25817435968740199</v>
      </c>
      <c r="W285" s="72">
        <v>14</v>
      </c>
      <c r="X285" s="16">
        <v>6.4000000000000001E-2</v>
      </c>
      <c r="Y285" s="16">
        <v>4.9000000000000002E-2</v>
      </c>
      <c r="Z285" s="16" t="s">
        <v>111</v>
      </c>
      <c r="AA285" s="16">
        <f t="shared" si="15"/>
        <v>0.18334121195192313</v>
      </c>
      <c r="AB285" s="17">
        <v>-1.9592000000000001</v>
      </c>
      <c r="AC285" s="18">
        <v>1.9592000000000001</v>
      </c>
      <c r="AD285" s="19"/>
      <c r="AE285" s="20"/>
      <c r="AF285" s="9"/>
      <c r="AG285" s="9"/>
    </row>
    <row r="286" spans="1:33" ht="15" customHeight="1" thickBot="1" x14ac:dyDescent="0.2">
      <c r="A286" s="25" t="s">
        <v>927</v>
      </c>
      <c r="B286" s="25" t="s">
        <v>926</v>
      </c>
      <c r="C286" s="25">
        <v>2013</v>
      </c>
      <c r="D286" s="25">
        <v>2014</v>
      </c>
      <c r="E286" s="25" t="s">
        <v>925</v>
      </c>
      <c r="F286" s="25" t="s">
        <v>76</v>
      </c>
      <c r="G286" s="25" t="s">
        <v>228</v>
      </c>
      <c r="H286" s="26">
        <v>8.2240000000000002</v>
      </c>
      <c r="I286" s="26">
        <v>8.9969999999999999</v>
      </c>
      <c r="J286" s="27"/>
      <c r="K286" s="25"/>
      <c r="L286" s="25" t="s">
        <v>554</v>
      </c>
      <c r="M286" s="25" t="s">
        <v>101</v>
      </c>
      <c r="N286" s="25" t="s">
        <v>100</v>
      </c>
      <c r="O286" s="25" t="s">
        <v>189</v>
      </c>
      <c r="P286" s="25" t="s">
        <v>924</v>
      </c>
      <c r="Q286" s="25" t="s">
        <v>97</v>
      </c>
      <c r="R286" s="75">
        <v>14</v>
      </c>
      <c r="S286" s="29">
        <v>0.57299999999999995</v>
      </c>
      <c r="T286" s="29">
        <v>3.7999999999999999E-2</v>
      </c>
      <c r="U286" s="29" t="s">
        <v>111</v>
      </c>
      <c r="V286" s="29">
        <v>0.1260317420335052</v>
      </c>
      <c r="W286" s="75">
        <v>14</v>
      </c>
      <c r="X286" s="29">
        <v>2.1000000000000001E-2</v>
      </c>
      <c r="Y286" s="29">
        <v>7.4999999999999997E-2</v>
      </c>
      <c r="Z286" s="29" t="s">
        <v>111</v>
      </c>
      <c r="AA286" s="29">
        <v>0.24874685927665496</v>
      </c>
      <c r="AB286" s="30">
        <v>-3.3064</v>
      </c>
      <c r="AC286" s="30">
        <v>3.3064</v>
      </c>
      <c r="AD286" s="31"/>
      <c r="AE286" s="32"/>
      <c r="AF286" s="25"/>
      <c r="AG286" s="25"/>
    </row>
    <row r="287" spans="1:33" ht="15" customHeight="1" thickBot="1" x14ac:dyDescent="0.2">
      <c r="A287" s="25" t="s">
        <v>923</v>
      </c>
      <c r="B287" s="25" t="s">
        <v>922</v>
      </c>
      <c r="C287" s="25">
        <v>2014</v>
      </c>
      <c r="D287" s="25">
        <v>2014</v>
      </c>
      <c r="E287" s="25" t="s">
        <v>921</v>
      </c>
      <c r="F287" s="25" t="s">
        <v>76</v>
      </c>
      <c r="G287" s="60" t="s">
        <v>920</v>
      </c>
      <c r="H287" s="61">
        <v>3.234</v>
      </c>
      <c r="I287" s="61">
        <v>2.766</v>
      </c>
      <c r="J287" s="27">
        <v>50</v>
      </c>
      <c r="K287" s="25" t="s">
        <v>73</v>
      </c>
      <c r="L287" s="25" t="s">
        <v>583</v>
      </c>
      <c r="M287" s="25" t="s">
        <v>101</v>
      </c>
      <c r="N287" s="25" t="s">
        <v>80</v>
      </c>
      <c r="O287" s="25" t="s">
        <v>74</v>
      </c>
      <c r="P287" s="25" t="s">
        <v>365</v>
      </c>
      <c r="Q287" s="25" t="s">
        <v>112</v>
      </c>
      <c r="R287" s="28">
        <v>58</v>
      </c>
      <c r="S287" s="29">
        <v>31.896000000000001</v>
      </c>
      <c r="T287" s="29">
        <v>3.2210000000000001</v>
      </c>
      <c r="U287" s="29" t="s">
        <v>111</v>
      </c>
      <c r="V287" s="29">
        <v>24.530405173987649</v>
      </c>
      <c r="W287" s="28">
        <v>42</v>
      </c>
      <c r="X287" s="29">
        <v>28.103999999999999</v>
      </c>
      <c r="Y287" s="29">
        <v>3.8439999999999999</v>
      </c>
      <c r="Z287" s="29" t="s">
        <v>111</v>
      </c>
      <c r="AA287" s="29">
        <v>24.911967244679815</v>
      </c>
      <c r="AB287" s="30">
        <v>-0.12659999999999999</v>
      </c>
      <c r="AC287" s="30">
        <v>0.12659999999999999</v>
      </c>
      <c r="AD287" s="45">
        <v>0.12659999999999999</v>
      </c>
      <c r="AE287" s="46" t="s">
        <v>919</v>
      </c>
      <c r="AF287" s="25" t="s">
        <v>217</v>
      </c>
      <c r="AG287" s="47" t="s">
        <v>1320</v>
      </c>
    </row>
    <row r="288" spans="1:33" ht="15" customHeight="1" x14ac:dyDescent="0.15">
      <c r="A288" s="9" t="s">
        <v>918</v>
      </c>
      <c r="B288" s="9" t="s">
        <v>917</v>
      </c>
      <c r="C288" s="9">
        <v>2014</v>
      </c>
      <c r="D288" s="9">
        <v>2014</v>
      </c>
      <c r="E288" s="9" t="s">
        <v>916</v>
      </c>
      <c r="F288" s="9" t="s">
        <v>76</v>
      </c>
      <c r="G288" s="10" t="s">
        <v>161</v>
      </c>
      <c r="H288" s="11">
        <v>3.2480000000000002</v>
      </c>
      <c r="I288" s="11">
        <v>3.3450000000000002</v>
      </c>
      <c r="J288" s="13">
        <v>7</v>
      </c>
      <c r="K288" s="14" t="s">
        <v>73</v>
      </c>
      <c r="L288" s="9" t="s">
        <v>915</v>
      </c>
      <c r="M288" s="9" t="s">
        <v>170</v>
      </c>
      <c r="N288" s="9" t="s">
        <v>80</v>
      </c>
      <c r="O288" s="9" t="s">
        <v>74</v>
      </c>
      <c r="P288" s="9" t="s">
        <v>365</v>
      </c>
      <c r="Q288" s="9" t="s">
        <v>236</v>
      </c>
      <c r="R288" s="15">
        <v>7</v>
      </c>
      <c r="S288" s="16">
        <v>14.459</v>
      </c>
      <c r="T288" s="16">
        <v>3.8359999999999999</v>
      </c>
      <c r="U288" s="16" t="s">
        <v>111</v>
      </c>
      <c r="V288" s="16">
        <v>10.149102029243769</v>
      </c>
      <c r="W288" s="15">
        <v>10</v>
      </c>
      <c r="X288" s="16">
        <v>30.097999999999999</v>
      </c>
      <c r="Y288" s="16">
        <v>6.1790000000000003</v>
      </c>
      <c r="Z288" s="16" t="s">
        <v>111</v>
      </c>
      <c r="AA288" s="16">
        <v>19.539713662180418</v>
      </c>
      <c r="AB288" s="17">
        <v>0.73309999999999997</v>
      </c>
      <c r="AC288" s="18">
        <v>0.73309999999999997</v>
      </c>
      <c r="AD288" s="19">
        <f>AVERAGE(AC288:AC289)</f>
        <v>0.73480000000000001</v>
      </c>
      <c r="AE288" s="20"/>
      <c r="AF288" s="9" t="s">
        <v>217</v>
      </c>
      <c r="AG288" s="9" t="s">
        <v>278</v>
      </c>
    </row>
    <row r="289" spans="1:33" ht="15" customHeight="1" thickBot="1" x14ac:dyDescent="0.2">
      <c r="A289" s="25" t="s">
        <v>918</v>
      </c>
      <c r="B289" s="25" t="s">
        <v>917</v>
      </c>
      <c r="C289" s="25">
        <v>2014</v>
      </c>
      <c r="D289" s="25">
        <v>2014</v>
      </c>
      <c r="E289" s="25" t="s">
        <v>916</v>
      </c>
      <c r="F289" s="25" t="s">
        <v>76</v>
      </c>
      <c r="G289" s="25" t="s">
        <v>161</v>
      </c>
      <c r="H289" s="26">
        <v>3.2480000000000002</v>
      </c>
      <c r="I289" s="26">
        <v>3.3450000000000002</v>
      </c>
      <c r="J289" s="27"/>
      <c r="K289" s="25"/>
      <c r="L289" s="25" t="s">
        <v>915</v>
      </c>
      <c r="M289" s="25" t="s">
        <v>170</v>
      </c>
      <c r="N289" s="25" t="s">
        <v>80</v>
      </c>
      <c r="O289" s="25" t="s">
        <v>74</v>
      </c>
      <c r="P289" s="25" t="s">
        <v>914</v>
      </c>
      <c r="Q289" s="25" t="s">
        <v>236</v>
      </c>
      <c r="R289" s="28">
        <v>6</v>
      </c>
      <c r="S289" s="29">
        <v>11.659000000000001</v>
      </c>
      <c r="T289" s="29">
        <v>1.17</v>
      </c>
      <c r="U289" s="29" t="s">
        <v>111</v>
      </c>
      <c r="V289" s="29">
        <v>2.8659029990563178</v>
      </c>
      <c r="W289" s="28">
        <v>5</v>
      </c>
      <c r="X289" s="29">
        <v>5.5819999999999999</v>
      </c>
      <c r="Y289" s="29">
        <v>0.9</v>
      </c>
      <c r="Z289" s="29" t="s">
        <v>111</v>
      </c>
      <c r="AA289" s="29">
        <v>2.0124611797498111</v>
      </c>
      <c r="AB289" s="30">
        <v>-0.73650000000000004</v>
      </c>
      <c r="AC289" s="30">
        <v>0.73650000000000004</v>
      </c>
      <c r="AD289" s="31"/>
      <c r="AE289" s="32"/>
      <c r="AF289" s="25"/>
      <c r="AG289" s="25"/>
    </row>
    <row r="290" spans="1:33" ht="15" customHeight="1" x14ac:dyDescent="0.15">
      <c r="A290" s="9" t="s">
        <v>912</v>
      </c>
      <c r="B290" s="9" t="s">
        <v>911</v>
      </c>
      <c r="C290" s="9">
        <v>2013</v>
      </c>
      <c r="D290" s="9">
        <v>2014</v>
      </c>
      <c r="E290" s="9" t="s">
        <v>910</v>
      </c>
      <c r="F290" s="9" t="s">
        <v>76</v>
      </c>
      <c r="G290" s="10" t="s">
        <v>356</v>
      </c>
      <c r="H290" s="11">
        <v>5.2919999999999998</v>
      </c>
      <c r="I290" s="11">
        <v>4.8470000000000004</v>
      </c>
      <c r="J290" s="13">
        <v>11.25</v>
      </c>
      <c r="K290" s="14" t="s">
        <v>73</v>
      </c>
      <c r="L290" s="9" t="s">
        <v>909</v>
      </c>
      <c r="M290" s="9" t="s">
        <v>908</v>
      </c>
      <c r="N290" s="9" t="s">
        <v>100</v>
      </c>
      <c r="O290" s="9" t="s">
        <v>281</v>
      </c>
      <c r="P290" s="9" t="s">
        <v>913</v>
      </c>
      <c r="Q290" s="9" t="s">
        <v>97</v>
      </c>
      <c r="R290" s="15">
        <v>15</v>
      </c>
      <c r="S290" s="16">
        <v>457.613</v>
      </c>
      <c r="T290" s="16">
        <v>95.742999999999995</v>
      </c>
      <c r="U290" s="16" t="s">
        <v>111</v>
      </c>
      <c r="V290" s="16">
        <v>370.81104451593671</v>
      </c>
      <c r="W290" s="15">
        <v>15</v>
      </c>
      <c r="X290" s="16">
        <v>750.61699999999996</v>
      </c>
      <c r="Y290" s="16">
        <v>52.674999999999997</v>
      </c>
      <c r="Z290" s="16" t="s">
        <v>111</v>
      </c>
      <c r="AA290" s="16">
        <v>204.00939776147567</v>
      </c>
      <c r="AB290" s="17">
        <v>0.49490000000000001</v>
      </c>
      <c r="AC290" s="18">
        <v>0.49490000000000001</v>
      </c>
      <c r="AD290" s="19">
        <f>AVERAGE(AC290:AC291)</f>
        <v>0.51029999999999998</v>
      </c>
      <c r="AE290" s="20"/>
      <c r="AF290" s="9" t="s">
        <v>217</v>
      </c>
      <c r="AG290" s="9" t="s">
        <v>543</v>
      </c>
    </row>
    <row r="291" spans="1:33" ht="15" customHeight="1" thickBot="1" x14ac:dyDescent="0.2">
      <c r="A291" s="25" t="s">
        <v>912</v>
      </c>
      <c r="B291" s="25" t="s">
        <v>911</v>
      </c>
      <c r="C291" s="25">
        <v>2013</v>
      </c>
      <c r="D291" s="25">
        <v>2014</v>
      </c>
      <c r="E291" s="25" t="s">
        <v>910</v>
      </c>
      <c r="F291" s="25" t="s">
        <v>76</v>
      </c>
      <c r="G291" s="25" t="s">
        <v>356</v>
      </c>
      <c r="H291" s="26">
        <v>5.2919999999999998</v>
      </c>
      <c r="I291" s="26">
        <v>4.8470000000000004</v>
      </c>
      <c r="J291" s="27"/>
      <c r="K291" s="25"/>
      <c r="L291" s="25" t="s">
        <v>909</v>
      </c>
      <c r="M291" s="25" t="s">
        <v>908</v>
      </c>
      <c r="N291" s="25" t="s">
        <v>100</v>
      </c>
      <c r="O291" s="25" t="s">
        <v>281</v>
      </c>
      <c r="P291" s="25" t="s">
        <v>907</v>
      </c>
      <c r="Q291" s="25" t="s">
        <v>97</v>
      </c>
      <c r="R291" s="28">
        <v>7</v>
      </c>
      <c r="S291" s="29">
        <v>176.471</v>
      </c>
      <c r="T291" s="29">
        <v>70.412000000000006</v>
      </c>
      <c r="U291" s="29" t="s">
        <v>111</v>
      </c>
      <c r="V291" s="29">
        <v>186.29264131467997</v>
      </c>
      <c r="W291" s="28">
        <v>8</v>
      </c>
      <c r="X291" s="29">
        <v>298.529</v>
      </c>
      <c r="Y291" s="29">
        <v>82.352999999999994</v>
      </c>
      <c r="Z291" s="29" t="s">
        <v>111</v>
      </c>
      <c r="AA291" s="29">
        <v>232.92945900422299</v>
      </c>
      <c r="AB291" s="30">
        <v>0.52569999999999995</v>
      </c>
      <c r="AC291" s="30">
        <v>0.52569999999999995</v>
      </c>
      <c r="AD291" s="31"/>
      <c r="AE291" s="32"/>
      <c r="AF291" s="25"/>
      <c r="AG291" s="25"/>
    </row>
    <row r="292" spans="1:33" ht="15" customHeight="1" x14ac:dyDescent="0.15">
      <c r="A292" s="9" t="s">
        <v>895</v>
      </c>
      <c r="B292" s="9" t="s">
        <v>670</v>
      </c>
      <c r="C292" s="9">
        <v>2014</v>
      </c>
      <c r="D292" s="9">
        <v>2014</v>
      </c>
      <c r="E292" s="9" t="s">
        <v>894</v>
      </c>
      <c r="F292" s="9" t="s">
        <v>76</v>
      </c>
      <c r="G292" s="10" t="s">
        <v>85</v>
      </c>
      <c r="H292" s="11">
        <v>14.547000000000001</v>
      </c>
      <c r="I292" s="11">
        <v>19.181000000000001</v>
      </c>
      <c r="J292" s="13">
        <v>11.071428571428571</v>
      </c>
      <c r="K292" s="14" t="s">
        <v>73</v>
      </c>
      <c r="L292" s="9" t="s">
        <v>898</v>
      </c>
      <c r="M292" s="9" t="s">
        <v>101</v>
      </c>
      <c r="N292" s="9" t="s">
        <v>100</v>
      </c>
      <c r="O292" s="9" t="s">
        <v>189</v>
      </c>
      <c r="P292" s="9" t="s">
        <v>904</v>
      </c>
      <c r="Q292" s="9" t="s">
        <v>97</v>
      </c>
      <c r="R292" s="15">
        <v>10</v>
      </c>
      <c r="S292" s="16">
        <v>1E-4</v>
      </c>
      <c r="T292" s="16">
        <v>1E-4</v>
      </c>
      <c r="U292" s="16" t="s">
        <v>111</v>
      </c>
      <c r="V292" s="22">
        <f t="shared" ref="V292:V319" si="16">T292*SQRT(R292)</f>
        <v>3.1622776601683799E-4</v>
      </c>
      <c r="W292" s="15">
        <v>10</v>
      </c>
      <c r="X292" s="16">
        <v>97.757999999999996</v>
      </c>
      <c r="Y292" s="16">
        <v>1.794</v>
      </c>
      <c r="Z292" s="16" t="s">
        <v>111</v>
      </c>
      <c r="AA292" s="22">
        <f t="shared" ref="AA292:AA319" si="17">Y292*SQRT(W292)</f>
        <v>5.6731261223420733</v>
      </c>
      <c r="AB292" s="17">
        <v>13.7928</v>
      </c>
      <c r="AC292" s="18">
        <v>13.7928</v>
      </c>
      <c r="AD292" s="19">
        <f>AVERAGE(AC292:AC319)</f>
        <v>3.9040428571428563</v>
      </c>
      <c r="AE292" s="20" t="s">
        <v>906</v>
      </c>
      <c r="AF292" s="9" t="s">
        <v>217</v>
      </c>
      <c r="AG292" s="9" t="s">
        <v>543</v>
      </c>
    </row>
    <row r="293" spans="1:33" ht="15" customHeight="1" x14ac:dyDescent="0.15">
      <c r="A293" s="9" t="s">
        <v>895</v>
      </c>
      <c r="B293" s="9" t="s">
        <v>670</v>
      </c>
      <c r="C293" s="9">
        <v>2014</v>
      </c>
      <c r="D293" s="9">
        <v>2014</v>
      </c>
      <c r="E293" s="9" t="s">
        <v>894</v>
      </c>
      <c r="F293" s="9" t="s">
        <v>76</v>
      </c>
      <c r="G293" s="9" t="s">
        <v>85</v>
      </c>
      <c r="H293" s="12">
        <v>14.547000000000001</v>
      </c>
      <c r="I293" s="12">
        <v>19.181000000000001</v>
      </c>
      <c r="J293" s="13"/>
      <c r="K293" s="14"/>
      <c r="L293" s="9" t="s">
        <v>897</v>
      </c>
      <c r="M293" s="9" t="s">
        <v>101</v>
      </c>
      <c r="N293" s="9" t="s">
        <v>100</v>
      </c>
      <c r="O293" s="9" t="s">
        <v>189</v>
      </c>
      <c r="P293" s="9" t="s">
        <v>904</v>
      </c>
      <c r="Q293" s="9" t="s">
        <v>97</v>
      </c>
      <c r="R293" s="21">
        <v>20</v>
      </c>
      <c r="S293" s="16">
        <v>1E-4</v>
      </c>
      <c r="T293" s="16">
        <v>1E-4</v>
      </c>
      <c r="U293" s="22" t="s">
        <v>111</v>
      </c>
      <c r="V293" s="22">
        <f t="shared" si="16"/>
        <v>4.4721359549995801E-4</v>
      </c>
      <c r="W293" s="21">
        <v>20</v>
      </c>
      <c r="X293" s="22">
        <v>90.582999999999998</v>
      </c>
      <c r="Y293" s="22">
        <v>0.89700000000000002</v>
      </c>
      <c r="Z293" s="16" t="s">
        <v>111</v>
      </c>
      <c r="AA293" s="22">
        <f t="shared" si="17"/>
        <v>4.0115059516346232</v>
      </c>
      <c r="AB293" s="17">
        <v>13.7166</v>
      </c>
      <c r="AC293" s="18">
        <v>13.7166</v>
      </c>
      <c r="AD293" s="23"/>
      <c r="AE293" s="24" t="s">
        <v>905</v>
      </c>
      <c r="AF293" s="9"/>
      <c r="AG293" s="9"/>
    </row>
    <row r="294" spans="1:33" ht="15" customHeight="1" x14ac:dyDescent="0.15">
      <c r="A294" s="9" t="s">
        <v>895</v>
      </c>
      <c r="B294" s="9" t="s">
        <v>670</v>
      </c>
      <c r="C294" s="9">
        <v>2014</v>
      </c>
      <c r="D294" s="9">
        <v>2014</v>
      </c>
      <c r="E294" s="9" t="s">
        <v>894</v>
      </c>
      <c r="F294" s="9" t="s">
        <v>76</v>
      </c>
      <c r="G294" s="9" t="s">
        <v>85</v>
      </c>
      <c r="H294" s="12">
        <v>14.547000000000001</v>
      </c>
      <c r="I294" s="12">
        <v>19.181000000000001</v>
      </c>
      <c r="J294" s="13"/>
      <c r="K294" s="14"/>
      <c r="L294" s="9" t="s">
        <v>896</v>
      </c>
      <c r="M294" s="9" t="s">
        <v>101</v>
      </c>
      <c r="N294" s="9" t="s">
        <v>100</v>
      </c>
      <c r="O294" s="9" t="s">
        <v>189</v>
      </c>
      <c r="P294" s="9" t="s">
        <v>904</v>
      </c>
      <c r="Q294" s="9" t="s">
        <v>97</v>
      </c>
      <c r="R294" s="21">
        <v>10</v>
      </c>
      <c r="S294" s="16">
        <v>1E-4</v>
      </c>
      <c r="T294" s="16">
        <v>1E-4</v>
      </c>
      <c r="U294" s="22" t="s">
        <v>111</v>
      </c>
      <c r="V294" s="22">
        <f t="shared" si="16"/>
        <v>3.1622776601683799E-4</v>
      </c>
      <c r="W294" s="21">
        <v>10</v>
      </c>
      <c r="X294" s="22">
        <v>94.619</v>
      </c>
      <c r="Y294" s="22">
        <v>2.242</v>
      </c>
      <c r="Z294" s="16" t="s">
        <v>111</v>
      </c>
      <c r="AA294" s="22">
        <f t="shared" si="17"/>
        <v>7.0898265140975072</v>
      </c>
      <c r="AB294" s="17">
        <v>13.760199999999999</v>
      </c>
      <c r="AC294" s="18">
        <v>13.760199999999999</v>
      </c>
      <c r="AD294" s="23"/>
      <c r="AE294" s="24"/>
      <c r="AF294" s="9"/>
      <c r="AG294" s="9"/>
    </row>
    <row r="295" spans="1:33" ht="15" customHeight="1" x14ac:dyDescent="0.15">
      <c r="A295" s="9" t="s">
        <v>895</v>
      </c>
      <c r="B295" s="9" t="s">
        <v>670</v>
      </c>
      <c r="C295" s="9">
        <v>2014</v>
      </c>
      <c r="D295" s="9">
        <v>2014</v>
      </c>
      <c r="E295" s="9" t="s">
        <v>894</v>
      </c>
      <c r="F295" s="9" t="s">
        <v>76</v>
      </c>
      <c r="G295" s="9" t="s">
        <v>85</v>
      </c>
      <c r="H295" s="12">
        <v>14.547000000000001</v>
      </c>
      <c r="I295" s="12">
        <v>19.181000000000001</v>
      </c>
      <c r="J295" s="13"/>
      <c r="K295" s="14"/>
      <c r="L295" s="9" t="s">
        <v>893</v>
      </c>
      <c r="M295" s="9" t="s">
        <v>101</v>
      </c>
      <c r="N295" s="9" t="s">
        <v>100</v>
      </c>
      <c r="O295" s="9" t="s">
        <v>189</v>
      </c>
      <c r="P295" s="9" t="s">
        <v>904</v>
      </c>
      <c r="Q295" s="9" t="s">
        <v>97</v>
      </c>
      <c r="R295" s="21">
        <v>10</v>
      </c>
      <c r="S295" s="16">
        <v>1E-4</v>
      </c>
      <c r="T295" s="22">
        <v>1E-4</v>
      </c>
      <c r="U295" s="22" t="s">
        <v>111</v>
      </c>
      <c r="V295" s="22">
        <f t="shared" si="16"/>
        <v>3.1622776601683799E-4</v>
      </c>
      <c r="W295" s="21">
        <v>10</v>
      </c>
      <c r="X295" s="22">
        <v>98.655000000000001</v>
      </c>
      <c r="Y295" s="22">
        <v>0.44800000000000001</v>
      </c>
      <c r="Z295" s="16" t="s">
        <v>111</v>
      </c>
      <c r="AA295" s="22">
        <f t="shared" si="17"/>
        <v>1.4167003917554342</v>
      </c>
      <c r="AB295" s="17">
        <v>13.802</v>
      </c>
      <c r="AC295" s="18">
        <v>13.802</v>
      </c>
      <c r="AD295" s="23"/>
      <c r="AE295" s="24"/>
      <c r="AF295" s="9"/>
      <c r="AG295" s="9"/>
    </row>
    <row r="296" spans="1:33" ht="15" customHeight="1" x14ac:dyDescent="0.15">
      <c r="A296" s="9" t="s">
        <v>895</v>
      </c>
      <c r="B296" s="9" t="s">
        <v>670</v>
      </c>
      <c r="C296" s="9">
        <v>2014</v>
      </c>
      <c r="D296" s="9">
        <v>2014</v>
      </c>
      <c r="E296" s="9" t="s">
        <v>894</v>
      </c>
      <c r="F296" s="9" t="s">
        <v>76</v>
      </c>
      <c r="G296" s="9" t="s">
        <v>85</v>
      </c>
      <c r="H296" s="12">
        <v>14.547000000000001</v>
      </c>
      <c r="I296" s="12">
        <v>19.181000000000001</v>
      </c>
      <c r="J296" s="13"/>
      <c r="K296" s="14"/>
      <c r="L296" s="9" t="s">
        <v>898</v>
      </c>
      <c r="M296" s="9" t="s">
        <v>101</v>
      </c>
      <c r="N296" s="9" t="s">
        <v>100</v>
      </c>
      <c r="O296" s="9" t="s">
        <v>506</v>
      </c>
      <c r="P296" s="9" t="s">
        <v>903</v>
      </c>
      <c r="Q296" s="9" t="s">
        <v>97</v>
      </c>
      <c r="R296" s="15">
        <v>10</v>
      </c>
      <c r="S296" s="22">
        <v>94.680999999999997</v>
      </c>
      <c r="T296" s="22">
        <v>1.4179999999999999</v>
      </c>
      <c r="U296" s="22" t="s">
        <v>111</v>
      </c>
      <c r="V296" s="22">
        <f t="shared" si="16"/>
        <v>4.4841097221187622</v>
      </c>
      <c r="W296" s="21">
        <v>10</v>
      </c>
      <c r="X296" s="22">
        <v>48.936</v>
      </c>
      <c r="Y296" s="22">
        <v>1.0640000000000001</v>
      </c>
      <c r="Z296" s="22" t="s">
        <v>111</v>
      </c>
      <c r="AA296" s="22">
        <f t="shared" si="17"/>
        <v>3.3646634304191561</v>
      </c>
      <c r="AB296" s="17">
        <v>-0.66</v>
      </c>
      <c r="AC296" s="18">
        <v>0.66</v>
      </c>
      <c r="AD296" s="23"/>
      <c r="AE296" s="24"/>
    </row>
    <row r="297" spans="1:33" ht="15" customHeight="1" x14ac:dyDescent="0.15">
      <c r="A297" s="9" t="s">
        <v>895</v>
      </c>
      <c r="B297" s="9" t="s">
        <v>670</v>
      </c>
      <c r="C297" s="9">
        <v>2014</v>
      </c>
      <c r="D297" s="9">
        <v>2014</v>
      </c>
      <c r="E297" s="9" t="s">
        <v>894</v>
      </c>
      <c r="F297" s="9" t="s">
        <v>76</v>
      </c>
      <c r="G297" s="9" t="s">
        <v>85</v>
      </c>
      <c r="H297" s="12">
        <v>14.547000000000001</v>
      </c>
      <c r="I297" s="12">
        <v>19.181000000000001</v>
      </c>
      <c r="J297" s="13"/>
      <c r="K297" s="14"/>
      <c r="L297" s="9" t="s">
        <v>897</v>
      </c>
      <c r="M297" s="9" t="s">
        <v>101</v>
      </c>
      <c r="N297" s="9" t="s">
        <v>100</v>
      </c>
      <c r="O297" s="9" t="s">
        <v>506</v>
      </c>
      <c r="P297" s="9" t="s">
        <v>903</v>
      </c>
      <c r="Q297" s="9" t="s">
        <v>97</v>
      </c>
      <c r="R297" s="21">
        <v>20</v>
      </c>
      <c r="S297" s="22">
        <v>93.617999999999995</v>
      </c>
      <c r="T297" s="22">
        <v>1.121</v>
      </c>
      <c r="U297" s="22" t="s">
        <v>111</v>
      </c>
      <c r="V297" s="22">
        <f t="shared" si="16"/>
        <v>5.013264405554529</v>
      </c>
      <c r="W297" s="21">
        <v>20</v>
      </c>
      <c r="X297" s="22">
        <v>50.354999999999997</v>
      </c>
      <c r="Y297" s="22">
        <v>1.0640000000000001</v>
      </c>
      <c r="Z297" s="22" t="s">
        <v>111</v>
      </c>
      <c r="AA297" s="22">
        <f t="shared" si="17"/>
        <v>4.7583526561195528</v>
      </c>
      <c r="AB297" s="17">
        <v>-0.62009999999999998</v>
      </c>
      <c r="AC297" s="18">
        <v>0.62009999999999998</v>
      </c>
      <c r="AD297" s="23"/>
      <c r="AE297" s="24"/>
    </row>
    <row r="298" spans="1:33" ht="15" customHeight="1" x14ac:dyDescent="0.15">
      <c r="A298" s="9" t="s">
        <v>895</v>
      </c>
      <c r="B298" s="9" t="s">
        <v>670</v>
      </c>
      <c r="C298" s="9">
        <v>2014</v>
      </c>
      <c r="D298" s="9">
        <v>2014</v>
      </c>
      <c r="E298" s="9" t="s">
        <v>894</v>
      </c>
      <c r="F298" s="9" t="s">
        <v>76</v>
      </c>
      <c r="G298" s="9" t="s">
        <v>85</v>
      </c>
      <c r="H298" s="12">
        <v>14.547000000000001</v>
      </c>
      <c r="I298" s="12">
        <v>19.181000000000001</v>
      </c>
      <c r="J298" s="13"/>
      <c r="K298" s="14"/>
      <c r="L298" s="9" t="s">
        <v>896</v>
      </c>
      <c r="M298" s="9" t="s">
        <v>101</v>
      </c>
      <c r="N298" s="9" t="s">
        <v>100</v>
      </c>
      <c r="O298" s="9" t="s">
        <v>506</v>
      </c>
      <c r="P298" s="9" t="s">
        <v>903</v>
      </c>
      <c r="Q298" s="9" t="s">
        <v>97</v>
      </c>
      <c r="R298" s="21">
        <v>10</v>
      </c>
      <c r="S298" s="22">
        <v>91.489000000000004</v>
      </c>
      <c r="T298" s="22">
        <v>0.70899999999999996</v>
      </c>
      <c r="U298" s="22" t="s">
        <v>111</v>
      </c>
      <c r="V298" s="22">
        <f t="shared" si="16"/>
        <v>2.2420548610593811</v>
      </c>
      <c r="W298" s="21">
        <v>10</v>
      </c>
      <c r="X298" s="22">
        <v>49.290999999999997</v>
      </c>
      <c r="Y298" s="22">
        <v>0.70899999999999996</v>
      </c>
      <c r="Z298" s="22" t="s">
        <v>111</v>
      </c>
      <c r="AA298" s="22">
        <f t="shared" si="17"/>
        <v>2.2420548610593811</v>
      </c>
      <c r="AB298" s="17">
        <v>-0.61850000000000005</v>
      </c>
      <c r="AC298" s="18">
        <v>0.61850000000000005</v>
      </c>
      <c r="AD298" s="23"/>
      <c r="AE298" s="24"/>
    </row>
    <row r="299" spans="1:33" ht="15" customHeight="1" x14ac:dyDescent="0.15">
      <c r="A299" s="9" t="s">
        <v>895</v>
      </c>
      <c r="B299" s="9" t="s">
        <v>670</v>
      </c>
      <c r="C299" s="9">
        <v>2014</v>
      </c>
      <c r="D299" s="9">
        <v>2014</v>
      </c>
      <c r="E299" s="9" t="s">
        <v>894</v>
      </c>
      <c r="F299" s="9" t="s">
        <v>76</v>
      </c>
      <c r="G299" s="9" t="s">
        <v>85</v>
      </c>
      <c r="H299" s="12">
        <v>14.547000000000001</v>
      </c>
      <c r="I299" s="12">
        <v>19.181000000000001</v>
      </c>
      <c r="J299" s="13"/>
      <c r="K299" s="14"/>
      <c r="L299" s="9" t="s">
        <v>893</v>
      </c>
      <c r="M299" s="9" t="s">
        <v>101</v>
      </c>
      <c r="N299" s="9" t="s">
        <v>100</v>
      </c>
      <c r="O299" s="9" t="s">
        <v>506</v>
      </c>
      <c r="P299" s="9" t="s">
        <v>903</v>
      </c>
      <c r="Q299" s="9" t="s">
        <v>97</v>
      </c>
      <c r="R299" s="21">
        <v>10</v>
      </c>
      <c r="S299" s="22">
        <v>91.489000000000004</v>
      </c>
      <c r="T299" s="22">
        <v>1.0640000000000001</v>
      </c>
      <c r="U299" s="22" t="s">
        <v>111</v>
      </c>
      <c r="V299" s="22">
        <f t="shared" si="16"/>
        <v>3.3646634304191561</v>
      </c>
      <c r="W299" s="21">
        <v>10</v>
      </c>
      <c r="X299" s="22">
        <v>50.709000000000003</v>
      </c>
      <c r="Y299" s="22">
        <v>1.0640000000000001</v>
      </c>
      <c r="Z299" s="22" t="s">
        <v>111</v>
      </c>
      <c r="AA299" s="22">
        <f t="shared" si="17"/>
        <v>3.3646634304191561</v>
      </c>
      <c r="AB299" s="17">
        <v>-0.59009999999999996</v>
      </c>
      <c r="AC299" s="18">
        <v>0.59009999999999996</v>
      </c>
      <c r="AD299" s="23"/>
      <c r="AE299" s="24"/>
    </row>
    <row r="300" spans="1:33" ht="15" customHeight="1" x14ac:dyDescent="0.15">
      <c r="A300" s="9" t="s">
        <v>895</v>
      </c>
      <c r="B300" s="9" t="s">
        <v>670</v>
      </c>
      <c r="C300" s="9">
        <v>2014</v>
      </c>
      <c r="D300" s="9">
        <v>2014</v>
      </c>
      <c r="E300" s="9" t="s">
        <v>894</v>
      </c>
      <c r="F300" s="9" t="s">
        <v>76</v>
      </c>
      <c r="G300" s="9" t="s">
        <v>85</v>
      </c>
      <c r="H300" s="12">
        <v>14.547000000000001</v>
      </c>
      <c r="I300" s="12">
        <v>19.181000000000001</v>
      </c>
      <c r="J300" s="13"/>
      <c r="K300" s="14"/>
      <c r="L300" s="9" t="s">
        <v>898</v>
      </c>
      <c r="M300" s="9" t="s">
        <v>101</v>
      </c>
      <c r="N300" s="9" t="s">
        <v>100</v>
      </c>
      <c r="O300" s="9" t="s">
        <v>158</v>
      </c>
      <c r="P300" s="9" t="s">
        <v>902</v>
      </c>
      <c r="Q300" s="9" t="s">
        <v>97</v>
      </c>
      <c r="R300" s="15">
        <v>10</v>
      </c>
      <c r="S300" s="22">
        <v>93.798000000000002</v>
      </c>
      <c r="T300" s="22">
        <v>1.163</v>
      </c>
      <c r="U300" s="22" t="s">
        <v>111</v>
      </c>
      <c r="V300" s="22">
        <f t="shared" si="16"/>
        <v>3.6777289187758253</v>
      </c>
      <c r="W300" s="21">
        <v>10</v>
      </c>
      <c r="X300" s="22">
        <v>50</v>
      </c>
      <c r="Y300" s="22">
        <v>1.163</v>
      </c>
      <c r="Z300" s="22" t="s">
        <v>111</v>
      </c>
      <c r="AA300" s="22">
        <f t="shared" si="17"/>
        <v>3.6777289187758253</v>
      </c>
      <c r="AB300" s="17">
        <v>-0.62909999999999999</v>
      </c>
      <c r="AC300" s="18">
        <v>0.62909999999999999</v>
      </c>
      <c r="AD300" s="23"/>
      <c r="AE300" s="24"/>
    </row>
    <row r="301" spans="1:33" ht="15" customHeight="1" x14ac:dyDescent="0.15">
      <c r="A301" s="9" t="s">
        <v>895</v>
      </c>
      <c r="B301" s="9" t="s">
        <v>670</v>
      </c>
      <c r="C301" s="9">
        <v>2014</v>
      </c>
      <c r="D301" s="9">
        <v>2014</v>
      </c>
      <c r="E301" s="9" t="s">
        <v>894</v>
      </c>
      <c r="F301" s="9" t="s">
        <v>76</v>
      </c>
      <c r="G301" s="9" t="s">
        <v>85</v>
      </c>
      <c r="H301" s="12">
        <v>14.547000000000001</v>
      </c>
      <c r="I301" s="12">
        <v>19.181000000000001</v>
      </c>
      <c r="J301" s="13"/>
      <c r="K301" s="14"/>
      <c r="L301" s="9" t="s">
        <v>897</v>
      </c>
      <c r="M301" s="9" t="s">
        <v>101</v>
      </c>
      <c r="N301" s="9" t="s">
        <v>100</v>
      </c>
      <c r="O301" s="9" t="s">
        <v>158</v>
      </c>
      <c r="P301" s="9" t="s">
        <v>902</v>
      </c>
      <c r="Q301" s="9" t="s">
        <v>97</v>
      </c>
      <c r="R301" s="21">
        <v>20</v>
      </c>
      <c r="S301" s="22">
        <v>93.022999999999996</v>
      </c>
      <c r="T301" s="22">
        <v>1.55</v>
      </c>
      <c r="U301" s="22" t="s">
        <v>111</v>
      </c>
      <c r="V301" s="22">
        <f t="shared" si="16"/>
        <v>6.9318107302493486</v>
      </c>
      <c r="W301" s="21">
        <v>20</v>
      </c>
      <c r="X301" s="22">
        <v>50.387999999999998</v>
      </c>
      <c r="Y301" s="22">
        <v>0.77500000000000002</v>
      </c>
      <c r="Z301" s="22" t="s">
        <v>111</v>
      </c>
      <c r="AA301" s="22">
        <f t="shared" si="17"/>
        <v>3.4659053651246743</v>
      </c>
      <c r="AB301" s="17">
        <v>-0.61309999999999998</v>
      </c>
      <c r="AC301" s="18">
        <v>0.61309999999999998</v>
      </c>
      <c r="AD301" s="23"/>
      <c r="AE301" s="24"/>
    </row>
    <row r="302" spans="1:33" ht="15" customHeight="1" x14ac:dyDescent="0.15">
      <c r="A302" s="9" t="s">
        <v>895</v>
      </c>
      <c r="B302" s="9" t="s">
        <v>670</v>
      </c>
      <c r="C302" s="9">
        <v>2014</v>
      </c>
      <c r="D302" s="9">
        <v>2014</v>
      </c>
      <c r="E302" s="9" t="s">
        <v>894</v>
      </c>
      <c r="F302" s="9" t="s">
        <v>76</v>
      </c>
      <c r="G302" s="9" t="s">
        <v>85</v>
      </c>
      <c r="H302" s="12">
        <v>14.547000000000001</v>
      </c>
      <c r="I302" s="12">
        <v>19.181000000000001</v>
      </c>
      <c r="J302" s="13"/>
      <c r="K302" s="14"/>
      <c r="L302" s="9" t="s">
        <v>896</v>
      </c>
      <c r="M302" s="9" t="s">
        <v>101</v>
      </c>
      <c r="N302" s="9" t="s">
        <v>100</v>
      </c>
      <c r="O302" s="9" t="s">
        <v>158</v>
      </c>
      <c r="P302" s="9" t="s">
        <v>902</v>
      </c>
      <c r="Q302" s="9" t="s">
        <v>97</v>
      </c>
      <c r="R302" s="21">
        <v>10</v>
      </c>
      <c r="S302" s="22">
        <v>90.697999999999993</v>
      </c>
      <c r="T302" s="22">
        <v>0.77500000000000002</v>
      </c>
      <c r="U302" s="22" t="s">
        <v>111</v>
      </c>
      <c r="V302" s="22">
        <f t="shared" si="16"/>
        <v>2.4507651866304943</v>
      </c>
      <c r="W302" s="21">
        <v>10</v>
      </c>
      <c r="X302" s="22">
        <v>51.162999999999997</v>
      </c>
      <c r="Y302" s="22">
        <v>0.77500000000000002</v>
      </c>
      <c r="Z302" s="22" t="s">
        <v>111</v>
      </c>
      <c r="AA302" s="22">
        <f t="shared" si="17"/>
        <v>2.4507651866304943</v>
      </c>
      <c r="AB302" s="17">
        <v>-0.57250000000000001</v>
      </c>
      <c r="AC302" s="18">
        <v>0.57250000000000001</v>
      </c>
      <c r="AD302" s="23"/>
      <c r="AE302" s="24"/>
    </row>
    <row r="303" spans="1:33" ht="15" customHeight="1" x14ac:dyDescent="0.15">
      <c r="A303" s="9" t="s">
        <v>895</v>
      </c>
      <c r="B303" s="9" t="s">
        <v>670</v>
      </c>
      <c r="C303" s="9">
        <v>2014</v>
      </c>
      <c r="D303" s="9">
        <v>2014</v>
      </c>
      <c r="E303" s="9" t="s">
        <v>894</v>
      </c>
      <c r="F303" s="9" t="s">
        <v>76</v>
      </c>
      <c r="G303" s="9" t="s">
        <v>85</v>
      </c>
      <c r="H303" s="12">
        <v>14.547000000000001</v>
      </c>
      <c r="I303" s="12">
        <v>19.181000000000001</v>
      </c>
      <c r="J303" s="13"/>
      <c r="K303" s="14"/>
      <c r="L303" s="9" t="s">
        <v>893</v>
      </c>
      <c r="M303" s="9" t="s">
        <v>101</v>
      </c>
      <c r="N303" s="9" t="s">
        <v>100</v>
      </c>
      <c r="O303" s="9" t="s">
        <v>158</v>
      </c>
      <c r="P303" s="9" t="s">
        <v>902</v>
      </c>
      <c r="Q303" s="9" t="s">
        <v>97</v>
      </c>
      <c r="R303" s="21">
        <v>10</v>
      </c>
      <c r="S303" s="22">
        <v>91.472999999999999</v>
      </c>
      <c r="T303" s="22">
        <v>1.163</v>
      </c>
      <c r="U303" s="22" t="s">
        <v>111</v>
      </c>
      <c r="V303" s="22">
        <f t="shared" si="16"/>
        <v>3.6777289187758253</v>
      </c>
      <c r="W303" s="21">
        <v>10</v>
      </c>
      <c r="X303" s="22">
        <v>50</v>
      </c>
      <c r="Y303" s="22">
        <v>0.38800000000000001</v>
      </c>
      <c r="Z303" s="22" t="s">
        <v>111</v>
      </c>
      <c r="AA303" s="22">
        <f t="shared" si="17"/>
        <v>1.2269637321453313</v>
      </c>
      <c r="AB303" s="17">
        <v>-0.60399999999999998</v>
      </c>
      <c r="AC303" s="18">
        <v>0.60399999999999998</v>
      </c>
      <c r="AD303" s="23"/>
      <c r="AE303" s="24"/>
    </row>
    <row r="304" spans="1:33" ht="15" customHeight="1" x14ac:dyDescent="0.15">
      <c r="A304" s="9" t="s">
        <v>895</v>
      </c>
      <c r="B304" s="9" t="s">
        <v>670</v>
      </c>
      <c r="C304" s="9">
        <v>2014</v>
      </c>
      <c r="D304" s="9">
        <v>2014</v>
      </c>
      <c r="E304" s="9" t="s">
        <v>894</v>
      </c>
      <c r="F304" s="9" t="s">
        <v>76</v>
      </c>
      <c r="G304" s="9" t="s">
        <v>85</v>
      </c>
      <c r="H304" s="12">
        <v>14.547000000000001</v>
      </c>
      <c r="I304" s="12">
        <v>19.181000000000001</v>
      </c>
      <c r="J304" s="13"/>
      <c r="K304" s="14"/>
      <c r="L304" s="9" t="s">
        <v>898</v>
      </c>
      <c r="M304" s="9" t="s">
        <v>101</v>
      </c>
      <c r="N304" s="9" t="s">
        <v>100</v>
      </c>
      <c r="O304" s="9" t="s">
        <v>281</v>
      </c>
      <c r="P304" s="9" t="s">
        <v>901</v>
      </c>
      <c r="Q304" s="9" t="s">
        <v>97</v>
      </c>
      <c r="R304" s="21">
        <v>10</v>
      </c>
      <c r="S304" s="22">
        <v>89.361999999999995</v>
      </c>
      <c r="T304" s="22">
        <v>2.1280000000000001</v>
      </c>
      <c r="U304" s="16" t="s">
        <v>111</v>
      </c>
      <c r="V304" s="22">
        <f t="shared" si="16"/>
        <v>6.7293268608383121</v>
      </c>
      <c r="W304" s="21">
        <v>10</v>
      </c>
      <c r="X304" s="22">
        <v>8.5109999999999992</v>
      </c>
      <c r="Y304" s="22">
        <v>4.2549999999999999</v>
      </c>
      <c r="Z304" s="16" t="s">
        <v>111</v>
      </c>
      <c r="AA304" s="22">
        <f t="shared" si="17"/>
        <v>13.455491444016454</v>
      </c>
      <c r="AB304" s="17">
        <v>-2.3513000000000002</v>
      </c>
      <c r="AC304" s="18">
        <v>2.3513000000000002</v>
      </c>
      <c r="AD304" s="23"/>
      <c r="AE304" s="24"/>
      <c r="AF304" s="9"/>
      <c r="AG304" s="9"/>
    </row>
    <row r="305" spans="1:33" ht="15" customHeight="1" x14ac:dyDescent="0.15">
      <c r="A305" s="9" t="s">
        <v>895</v>
      </c>
      <c r="B305" s="9" t="s">
        <v>670</v>
      </c>
      <c r="C305" s="9">
        <v>2014</v>
      </c>
      <c r="D305" s="9">
        <v>2014</v>
      </c>
      <c r="E305" s="9" t="s">
        <v>894</v>
      </c>
      <c r="F305" s="9" t="s">
        <v>76</v>
      </c>
      <c r="G305" s="9" t="s">
        <v>85</v>
      </c>
      <c r="H305" s="12">
        <v>14.547000000000001</v>
      </c>
      <c r="I305" s="12">
        <v>19.181000000000001</v>
      </c>
      <c r="J305" s="13"/>
      <c r="K305" s="14"/>
      <c r="L305" s="9" t="s">
        <v>897</v>
      </c>
      <c r="M305" s="9" t="s">
        <v>101</v>
      </c>
      <c r="N305" s="9" t="s">
        <v>100</v>
      </c>
      <c r="O305" s="9" t="s">
        <v>281</v>
      </c>
      <c r="P305" s="9" t="s">
        <v>901</v>
      </c>
      <c r="Q305" s="9" t="s">
        <v>97</v>
      </c>
      <c r="R305" s="21">
        <v>10</v>
      </c>
      <c r="S305" s="22">
        <v>88.652000000000001</v>
      </c>
      <c r="T305" s="22">
        <v>3.5459999999999998</v>
      </c>
      <c r="U305" s="22" t="s">
        <v>111</v>
      </c>
      <c r="V305" s="22">
        <f t="shared" si="16"/>
        <v>11.213436582957073</v>
      </c>
      <c r="W305" s="21">
        <v>10</v>
      </c>
      <c r="X305" s="22">
        <v>6.383</v>
      </c>
      <c r="Y305" s="22">
        <v>3.5459999999999998</v>
      </c>
      <c r="Z305" s="22" t="s">
        <v>111</v>
      </c>
      <c r="AA305" s="22">
        <f t="shared" si="17"/>
        <v>11.213436582957073</v>
      </c>
      <c r="AB305" s="17">
        <v>-2.6311</v>
      </c>
      <c r="AC305" s="18">
        <v>2.6311</v>
      </c>
      <c r="AD305" s="23"/>
      <c r="AE305" s="24"/>
      <c r="AF305" s="9"/>
      <c r="AG305" s="9"/>
    </row>
    <row r="306" spans="1:33" ht="15" customHeight="1" x14ac:dyDescent="0.15">
      <c r="A306" s="9" t="s">
        <v>895</v>
      </c>
      <c r="B306" s="9" t="s">
        <v>670</v>
      </c>
      <c r="C306" s="9">
        <v>2014</v>
      </c>
      <c r="D306" s="9">
        <v>2014</v>
      </c>
      <c r="E306" s="9" t="s">
        <v>894</v>
      </c>
      <c r="F306" s="9" t="s">
        <v>76</v>
      </c>
      <c r="G306" s="9" t="s">
        <v>85</v>
      </c>
      <c r="H306" s="12">
        <v>14.547000000000001</v>
      </c>
      <c r="I306" s="12">
        <v>19.181000000000001</v>
      </c>
      <c r="J306" s="13"/>
      <c r="K306" s="14"/>
      <c r="L306" s="9" t="s">
        <v>896</v>
      </c>
      <c r="M306" s="9" t="s">
        <v>101</v>
      </c>
      <c r="N306" s="9" t="s">
        <v>100</v>
      </c>
      <c r="O306" s="9" t="s">
        <v>281</v>
      </c>
      <c r="P306" s="9" t="s">
        <v>901</v>
      </c>
      <c r="Q306" s="9" t="s">
        <v>97</v>
      </c>
      <c r="R306" s="21">
        <v>10</v>
      </c>
      <c r="S306" s="22">
        <v>84.397000000000006</v>
      </c>
      <c r="T306" s="22">
        <v>3.5459999999999998</v>
      </c>
      <c r="U306" s="22" t="s">
        <v>111</v>
      </c>
      <c r="V306" s="22">
        <f t="shared" si="16"/>
        <v>11.213436582957073</v>
      </c>
      <c r="W306" s="21">
        <v>10</v>
      </c>
      <c r="X306" s="22">
        <v>1E-4</v>
      </c>
      <c r="Y306" s="22">
        <v>1E-4</v>
      </c>
      <c r="Z306" s="22" t="s">
        <v>111</v>
      </c>
      <c r="AA306" s="22">
        <f t="shared" si="17"/>
        <v>3.1622776601683799E-4</v>
      </c>
      <c r="AB306" s="17">
        <v>-13.645899999999999</v>
      </c>
      <c r="AC306" s="18">
        <v>13.645899999999999</v>
      </c>
      <c r="AD306" s="23"/>
      <c r="AE306" s="24"/>
      <c r="AF306" s="9"/>
      <c r="AG306" s="9"/>
    </row>
    <row r="307" spans="1:33" ht="15" customHeight="1" x14ac:dyDescent="0.15">
      <c r="A307" s="9" t="s">
        <v>895</v>
      </c>
      <c r="B307" s="9" t="s">
        <v>670</v>
      </c>
      <c r="C307" s="9">
        <v>2014</v>
      </c>
      <c r="D307" s="9">
        <v>2014</v>
      </c>
      <c r="E307" s="9" t="s">
        <v>894</v>
      </c>
      <c r="F307" s="9" t="s">
        <v>76</v>
      </c>
      <c r="G307" s="9" t="s">
        <v>85</v>
      </c>
      <c r="H307" s="12">
        <v>14.547000000000001</v>
      </c>
      <c r="I307" s="12">
        <v>19.181000000000001</v>
      </c>
      <c r="J307" s="13"/>
      <c r="K307" s="14"/>
      <c r="L307" s="9" t="s">
        <v>893</v>
      </c>
      <c r="M307" s="9" t="s">
        <v>101</v>
      </c>
      <c r="N307" s="9" t="s">
        <v>100</v>
      </c>
      <c r="O307" s="9" t="s">
        <v>281</v>
      </c>
      <c r="P307" s="9" t="s">
        <v>901</v>
      </c>
      <c r="Q307" s="9" t="s">
        <v>97</v>
      </c>
      <c r="R307" s="21">
        <v>10</v>
      </c>
      <c r="S307" s="22">
        <v>80.141999999999996</v>
      </c>
      <c r="T307" s="22">
        <v>5.6740000000000004</v>
      </c>
      <c r="U307" s="22" t="s">
        <v>111</v>
      </c>
      <c r="V307" s="22">
        <f t="shared" si="16"/>
        <v>17.942763443795386</v>
      </c>
      <c r="W307" s="21">
        <v>10</v>
      </c>
      <c r="X307" s="22">
        <v>1E-4</v>
      </c>
      <c r="Y307" s="22">
        <v>1E-4</v>
      </c>
      <c r="Z307" s="22" t="s">
        <v>111</v>
      </c>
      <c r="AA307" s="22">
        <f t="shared" si="17"/>
        <v>3.1622776601683799E-4</v>
      </c>
      <c r="AB307" s="17">
        <v>-13.594099999999999</v>
      </c>
      <c r="AC307" s="18">
        <v>13.594099999999999</v>
      </c>
      <c r="AD307" s="23"/>
      <c r="AE307" s="24"/>
      <c r="AF307" s="9"/>
      <c r="AG307" s="9"/>
    </row>
    <row r="308" spans="1:33" ht="15" customHeight="1" x14ac:dyDescent="0.15">
      <c r="A308" s="9" t="s">
        <v>895</v>
      </c>
      <c r="B308" s="9" t="s">
        <v>670</v>
      </c>
      <c r="C308" s="9">
        <v>2014</v>
      </c>
      <c r="D308" s="9">
        <v>2014</v>
      </c>
      <c r="E308" s="9" t="s">
        <v>894</v>
      </c>
      <c r="F308" s="9" t="s">
        <v>76</v>
      </c>
      <c r="G308" s="9" t="s">
        <v>85</v>
      </c>
      <c r="H308" s="12">
        <v>14.547000000000001</v>
      </c>
      <c r="I308" s="12">
        <v>19.181000000000001</v>
      </c>
      <c r="J308" s="13"/>
      <c r="K308" s="14"/>
      <c r="L308" s="9" t="s">
        <v>898</v>
      </c>
      <c r="M308" s="9" t="s">
        <v>101</v>
      </c>
      <c r="N308" s="9" t="s">
        <v>100</v>
      </c>
      <c r="O308" s="9" t="s">
        <v>281</v>
      </c>
      <c r="P308" s="9" t="s">
        <v>900</v>
      </c>
      <c r="Q308" s="9" t="s">
        <v>97</v>
      </c>
      <c r="R308" s="21">
        <v>10</v>
      </c>
      <c r="S308" s="22">
        <v>67.272999999999996</v>
      </c>
      <c r="T308" s="22">
        <v>18.181999999999999</v>
      </c>
      <c r="U308" s="22" t="s">
        <v>111</v>
      </c>
      <c r="V308" s="22">
        <f t="shared" si="16"/>
        <v>57.49653241718147</v>
      </c>
      <c r="W308" s="21">
        <v>10</v>
      </c>
      <c r="X308" s="22">
        <v>20.908999999999999</v>
      </c>
      <c r="Y308" s="22">
        <v>9.0909999999999993</v>
      </c>
      <c r="Z308" s="22" t="s">
        <v>111</v>
      </c>
      <c r="AA308" s="22">
        <f t="shared" si="17"/>
        <v>28.748266208590735</v>
      </c>
      <c r="AB308" s="17">
        <v>-1.1686000000000001</v>
      </c>
      <c r="AC308" s="18">
        <v>1.1686000000000001</v>
      </c>
      <c r="AD308" s="23"/>
      <c r="AE308" s="24"/>
      <c r="AF308" s="9"/>
      <c r="AG308" s="9"/>
    </row>
    <row r="309" spans="1:33" ht="15" customHeight="1" x14ac:dyDescent="0.15">
      <c r="A309" s="9" t="s">
        <v>895</v>
      </c>
      <c r="B309" s="9" t="s">
        <v>670</v>
      </c>
      <c r="C309" s="9">
        <v>2014</v>
      </c>
      <c r="D309" s="9">
        <v>2014</v>
      </c>
      <c r="E309" s="9" t="s">
        <v>894</v>
      </c>
      <c r="F309" s="9" t="s">
        <v>76</v>
      </c>
      <c r="G309" s="9" t="s">
        <v>85</v>
      </c>
      <c r="H309" s="12">
        <v>14.547000000000001</v>
      </c>
      <c r="I309" s="12">
        <v>19.181000000000001</v>
      </c>
      <c r="J309" s="13"/>
      <c r="K309" s="14"/>
      <c r="L309" s="9" t="s">
        <v>897</v>
      </c>
      <c r="M309" s="9" t="s">
        <v>101</v>
      </c>
      <c r="N309" s="9" t="s">
        <v>100</v>
      </c>
      <c r="O309" s="9" t="s">
        <v>281</v>
      </c>
      <c r="P309" s="9" t="s">
        <v>900</v>
      </c>
      <c r="Q309" s="9" t="s">
        <v>97</v>
      </c>
      <c r="R309" s="21">
        <v>10</v>
      </c>
      <c r="S309" s="22">
        <v>63.636000000000003</v>
      </c>
      <c r="T309" s="22">
        <v>20</v>
      </c>
      <c r="U309" s="22" t="s">
        <v>111</v>
      </c>
      <c r="V309" s="22">
        <f t="shared" si="16"/>
        <v>63.245553203367592</v>
      </c>
      <c r="W309" s="21">
        <v>10</v>
      </c>
      <c r="X309" s="22">
        <v>13.635999999999999</v>
      </c>
      <c r="Y309" s="22">
        <v>5.4550000000000001</v>
      </c>
      <c r="Z309" s="22" t="s">
        <v>111</v>
      </c>
      <c r="AA309" s="22">
        <f t="shared" si="17"/>
        <v>17.250224636218512</v>
      </c>
      <c r="AB309" s="17">
        <v>-1.5405</v>
      </c>
      <c r="AC309" s="18">
        <v>1.5405</v>
      </c>
      <c r="AD309" s="23"/>
      <c r="AE309" s="24"/>
      <c r="AF309" s="9"/>
      <c r="AG309" s="9"/>
    </row>
    <row r="310" spans="1:33" ht="15" customHeight="1" x14ac:dyDescent="0.15">
      <c r="A310" s="9" t="s">
        <v>895</v>
      </c>
      <c r="B310" s="9" t="s">
        <v>670</v>
      </c>
      <c r="C310" s="9">
        <v>2014</v>
      </c>
      <c r="D310" s="9">
        <v>2014</v>
      </c>
      <c r="E310" s="9" t="s">
        <v>894</v>
      </c>
      <c r="F310" s="9" t="s">
        <v>76</v>
      </c>
      <c r="G310" s="9" t="s">
        <v>85</v>
      </c>
      <c r="H310" s="12">
        <v>14.547000000000001</v>
      </c>
      <c r="I310" s="12">
        <v>19.181000000000001</v>
      </c>
      <c r="J310" s="13"/>
      <c r="K310" s="14"/>
      <c r="L310" s="9" t="s">
        <v>896</v>
      </c>
      <c r="M310" s="9" t="s">
        <v>101</v>
      </c>
      <c r="N310" s="9" t="s">
        <v>100</v>
      </c>
      <c r="O310" s="9" t="s">
        <v>281</v>
      </c>
      <c r="P310" s="9" t="s">
        <v>900</v>
      </c>
      <c r="Q310" s="9" t="s">
        <v>97</v>
      </c>
      <c r="R310" s="21">
        <v>10</v>
      </c>
      <c r="S310" s="22">
        <v>15.455</v>
      </c>
      <c r="T310" s="22">
        <v>6.3639999999999999</v>
      </c>
      <c r="U310" s="22" t="s">
        <v>111</v>
      </c>
      <c r="V310" s="22">
        <f t="shared" si="16"/>
        <v>20.124735029311566</v>
      </c>
      <c r="W310" s="21">
        <v>10</v>
      </c>
      <c r="X310" s="22">
        <v>146.364</v>
      </c>
      <c r="Y310" s="22">
        <v>6.3639999999999999</v>
      </c>
      <c r="Z310" s="22" t="s">
        <v>111</v>
      </c>
      <c r="AA310" s="22">
        <f t="shared" si="17"/>
        <v>20.124735029311566</v>
      </c>
      <c r="AB310" s="17">
        <v>2.2482000000000002</v>
      </c>
      <c r="AC310" s="18">
        <v>2.2482000000000002</v>
      </c>
      <c r="AD310" s="23"/>
      <c r="AE310" s="24"/>
      <c r="AF310" s="9"/>
      <c r="AG310" s="9"/>
    </row>
    <row r="311" spans="1:33" ht="15" customHeight="1" x14ac:dyDescent="0.15">
      <c r="A311" s="9" t="s">
        <v>895</v>
      </c>
      <c r="B311" s="9" t="s">
        <v>670</v>
      </c>
      <c r="C311" s="9">
        <v>2014</v>
      </c>
      <c r="D311" s="9">
        <v>2014</v>
      </c>
      <c r="E311" s="9" t="s">
        <v>894</v>
      </c>
      <c r="F311" s="9" t="s">
        <v>76</v>
      </c>
      <c r="G311" s="9" t="s">
        <v>85</v>
      </c>
      <c r="H311" s="12">
        <v>14.547000000000001</v>
      </c>
      <c r="I311" s="12">
        <v>19.181000000000001</v>
      </c>
      <c r="J311" s="13"/>
      <c r="K311" s="14"/>
      <c r="L311" s="9" t="s">
        <v>893</v>
      </c>
      <c r="M311" s="9" t="s">
        <v>101</v>
      </c>
      <c r="N311" s="9" t="s">
        <v>100</v>
      </c>
      <c r="O311" s="9" t="s">
        <v>281</v>
      </c>
      <c r="P311" s="9" t="s">
        <v>900</v>
      </c>
      <c r="Q311" s="9" t="s">
        <v>97</v>
      </c>
      <c r="R311" s="21">
        <v>10</v>
      </c>
      <c r="S311" s="22">
        <v>32.747</v>
      </c>
      <c r="T311" s="22">
        <v>9.0909999999999993</v>
      </c>
      <c r="U311" s="22" t="s">
        <v>111</v>
      </c>
      <c r="V311" s="22">
        <f t="shared" si="16"/>
        <v>28.748266208590735</v>
      </c>
      <c r="W311" s="21">
        <v>10</v>
      </c>
      <c r="X311" s="22">
        <v>168.18199999999999</v>
      </c>
      <c r="Y311" s="22">
        <v>7.2729999999999997</v>
      </c>
      <c r="Z311" s="22" t="s">
        <v>111</v>
      </c>
      <c r="AA311" s="22">
        <f t="shared" si="17"/>
        <v>22.999245422404623</v>
      </c>
      <c r="AB311" s="17">
        <v>1.6362000000000001</v>
      </c>
      <c r="AC311" s="18">
        <v>1.6362000000000001</v>
      </c>
      <c r="AD311" s="23"/>
      <c r="AE311" s="24"/>
      <c r="AF311" s="9"/>
      <c r="AG311" s="9"/>
    </row>
    <row r="312" spans="1:33" ht="15" customHeight="1" x14ac:dyDescent="0.15">
      <c r="A312" s="9" t="s">
        <v>895</v>
      </c>
      <c r="B312" s="9" t="s">
        <v>670</v>
      </c>
      <c r="C312" s="9">
        <v>2014</v>
      </c>
      <c r="D312" s="9">
        <v>2014</v>
      </c>
      <c r="E312" s="9" t="s">
        <v>894</v>
      </c>
      <c r="F312" s="9" t="s">
        <v>76</v>
      </c>
      <c r="G312" s="9" t="s">
        <v>85</v>
      </c>
      <c r="H312" s="12">
        <v>14.547000000000001</v>
      </c>
      <c r="I312" s="12">
        <v>19.181000000000001</v>
      </c>
      <c r="J312" s="13"/>
      <c r="K312" s="14"/>
      <c r="L312" s="9" t="s">
        <v>898</v>
      </c>
      <c r="M312" s="9" t="s">
        <v>101</v>
      </c>
      <c r="N312" s="9" t="s">
        <v>100</v>
      </c>
      <c r="O312" s="9" t="s">
        <v>281</v>
      </c>
      <c r="P312" s="9" t="s">
        <v>899</v>
      </c>
      <c r="Q312" s="9" t="s">
        <v>97</v>
      </c>
      <c r="R312" s="21">
        <v>10</v>
      </c>
      <c r="S312" s="22">
        <v>7.4210000000000003</v>
      </c>
      <c r="T312" s="22">
        <v>2.262</v>
      </c>
      <c r="U312" s="22" t="s">
        <v>111</v>
      </c>
      <c r="V312" s="22">
        <f t="shared" si="16"/>
        <v>7.1530720673008741</v>
      </c>
      <c r="W312" s="21">
        <v>10</v>
      </c>
      <c r="X312" s="22">
        <v>16.561</v>
      </c>
      <c r="Y312" s="22">
        <v>0.54300000000000004</v>
      </c>
      <c r="Z312" s="22" t="s">
        <v>111</v>
      </c>
      <c r="AA312" s="22">
        <f t="shared" si="17"/>
        <v>1.7171167694714302</v>
      </c>
      <c r="AB312" s="17">
        <v>0.80269999999999997</v>
      </c>
      <c r="AC312" s="18">
        <v>0.80269999999999997</v>
      </c>
      <c r="AD312" s="23"/>
      <c r="AE312" s="24"/>
      <c r="AF312" s="9"/>
      <c r="AG312" s="9"/>
    </row>
    <row r="313" spans="1:33" ht="15" customHeight="1" x14ac:dyDescent="0.15">
      <c r="A313" s="9" t="s">
        <v>895</v>
      </c>
      <c r="B313" s="9" t="s">
        <v>670</v>
      </c>
      <c r="C313" s="9">
        <v>2014</v>
      </c>
      <c r="D313" s="9">
        <v>2014</v>
      </c>
      <c r="E313" s="9" t="s">
        <v>894</v>
      </c>
      <c r="F313" s="9" t="s">
        <v>76</v>
      </c>
      <c r="G313" s="9" t="s">
        <v>85</v>
      </c>
      <c r="H313" s="12">
        <v>14.547000000000001</v>
      </c>
      <c r="I313" s="12">
        <v>19.181000000000001</v>
      </c>
      <c r="J313" s="13"/>
      <c r="K313" s="14"/>
      <c r="L313" s="9" t="s">
        <v>897</v>
      </c>
      <c r="M313" s="9" t="s">
        <v>101</v>
      </c>
      <c r="N313" s="9" t="s">
        <v>100</v>
      </c>
      <c r="O313" s="9" t="s">
        <v>281</v>
      </c>
      <c r="P313" s="9" t="s">
        <v>899</v>
      </c>
      <c r="Q313" s="9" t="s">
        <v>97</v>
      </c>
      <c r="R313" s="21">
        <v>10</v>
      </c>
      <c r="S313" s="22">
        <v>7.4210000000000003</v>
      </c>
      <c r="T313" s="22">
        <v>2.262</v>
      </c>
      <c r="U313" s="22" t="s">
        <v>111</v>
      </c>
      <c r="V313" s="22">
        <f t="shared" si="16"/>
        <v>7.1530720673008741</v>
      </c>
      <c r="W313" s="21">
        <v>10</v>
      </c>
      <c r="X313" s="22">
        <v>15.475</v>
      </c>
      <c r="Y313" s="22">
        <v>0.45200000000000001</v>
      </c>
      <c r="Z313" s="22" t="s">
        <v>111</v>
      </c>
      <c r="AA313" s="22">
        <f t="shared" si="17"/>
        <v>1.4293495023961076</v>
      </c>
      <c r="AB313" s="17">
        <v>0.7349</v>
      </c>
      <c r="AC313" s="18">
        <v>0.7349</v>
      </c>
      <c r="AD313" s="23"/>
      <c r="AE313" s="24"/>
      <c r="AF313" s="9"/>
      <c r="AG313" s="9"/>
    </row>
    <row r="314" spans="1:33" ht="15" customHeight="1" x14ac:dyDescent="0.15">
      <c r="A314" s="9" t="s">
        <v>895</v>
      </c>
      <c r="B314" s="9" t="s">
        <v>670</v>
      </c>
      <c r="C314" s="9">
        <v>2014</v>
      </c>
      <c r="D314" s="9">
        <v>2014</v>
      </c>
      <c r="E314" s="9" t="s">
        <v>894</v>
      </c>
      <c r="F314" s="9" t="s">
        <v>76</v>
      </c>
      <c r="G314" s="9" t="s">
        <v>85</v>
      </c>
      <c r="H314" s="12">
        <v>14.547000000000001</v>
      </c>
      <c r="I314" s="12">
        <v>19.181000000000001</v>
      </c>
      <c r="J314" s="13"/>
      <c r="K314" s="14"/>
      <c r="L314" s="9" t="s">
        <v>896</v>
      </c>
      <c r="M314" s="9" t="s">
        <v>101</v>
      </c>
      <c r="N314" s="9" t="s">
        <v>100</v>
      </c>
      <c r="O314" s="9" t="s">
        <v>281</v>
      </c>
      <c r="P314" s="9" t="s">
        <v>899</v>
      </c>
      <c r="Q314" s="9" t="s">
        <v>97</v>
      </c>
      <c r="R314" s="21">
        <v>10</v>
      </c>
      <c r="S314" s="22">
        <v>7.149</v>
      </c>
      <c r="T314" s="22">
        <v>0.45200000000000001</v>
      </c>
      <c r="U314" s="22" t="s">
        <v>111</v>
      </c>
      <c r="V314" s="22">
        <f t="shared" si="16"/>
        <v>1.4293495023961076</v>
      </c>
      <c r="W314" s="21">
        <v>10</v>
      </c>
      <c r="X314" s="22">
        <v>18</v>
      </c>
      <c r="Y314" s="22">
        <v>1E-4</v>
      </c>
      <c r="Z314" s="22" t="s">
        <v>111</v>
      </c>
      <c r="AA314" s="22">
        <f t="shared" si="17"/>
        <v>3.1622776601683799E-4</v>
      </c>
      <c r="AB314" s="17">
        <v>0.9234</v>
      </c>
      <c r="AC314" s="18">
        <v>0.9234</v>
      </c>
      <c r="AD314" s="23"/>
      <c r="AE314" s="24"/>
      <c r="AF314" s="9"/>
      <c r="AG314" s="9"/>
    </row>
    <row r="315" spans="1:33" ht="15" customHeight="1" x14ac:dyDescent="0.15">
      <c r="A315" s="9" t="s">
        <v>895</v>
      </c>
      <c r="B315" s="9" t="s">
        <v>670</v>
      </c>
      <c r="C315" s="9">
        <v>2014</v>
      </c>
      <c r="D315" s="9">
        <v>2014</v>
      </c>
      <c r="E315" s="9" t="s">
        <v>894</v>
      </c>
      <c r="F315" s="9" t="s">
        <v>76</v>
      </c>
      <c r="G315" s="9" t="s">
        <v>85</v>
      </c>
      <c r="H315" s="12">
        <v>14.547000000000001</v>
      </c>
      <c r="I315" s="12">
        <v>19.181000000000001</v>
      </c>
      <c r="J315" s="13"/>
      <c r="K315" s="14"/>
      <c r="L315" s="9" t="s">
        <v>893</v>
      </c>
      <c r="M315" s="9" t="s">
        <v>101</v>
      </c>
      <c r="N315" s="9" t="s">
        <v>100</v>
      </c>
      <c r="O315" s="9" t="s">
        <v>281</v>
      </c>
      <c r="P315" s="9" t="s">
        <v>899</v>
      </c>
      <c r="Q315" s="9" t="s">
        <v>97</v>
      </c>
      <c r="R315" s="21">
        <v>10</v>
      </c>
      <c r="S315" s="22">
        <v>5.7009999999999996</v>
      </c>
      <c r="T315" s="22">
        <v>0.72399999999999998</v>
      </c>
      <c r="U315" s="22" t="s">
        <v>111</v>
      </c>
      <c r="V315" s="22">
        <f t="shared" si="16"/>
        <v>2.2894890259619065</v>
      </c>
      <c r="W315" s="21">
        <v>10</v>
      </c>
      <c r="X315" s="22">
        <v>18</v>
      </c>
      <c r="Y315" s="22">
        <v>1E-4</v>
      </c>
      <c r="Z315" s="22" t="s">
        <v>111</v>
      </c>
      <c r="AA315" s="22">
        <f t="shared" si="17"/>
        <v>3.1622776601683799E-4</v>
      </c>
      <c r="AB315" s="17">
        <v>1.1496999999999999</v>
      </c>
      <c r="AC315" s="18">
        <v>1.1496999999999999</v>
      </c>
      <c r="AD315" s="23"/>
      <c r="AE315" s="24"/>
      <c r="AF315" s="9"/>
      <c r="AG315" s="9"/>
    </row>
    <row r="316" spans="1:33" ht="15" customHeight="1" x14ac:dyDescent="0.15">
      <c r="A316" s="9" t="s">
        <v>895</v>
      </c>
      <c r="B316" s="9" t="s">
        <v>670</v>
      </c>
      <c r="C316" s="9">
        <v>2014</v>
      </c>
      <c r="D316" s="9">
        <v>2014</v>
      </c>
      <c r="E316" s="9" t="s">
        <v>894</v>
      </c>
      <c r="F316" s="9" t="s">
        <v>76</v>
      </c>
      <c r="G316" s="9" t="s">
        <v>85</v>
      </c>
      <c r="H316" s="12">
        <v>14.547000000000001</v>
      </c>
      <c r="I316" s="12">
        <v>19.181000000000001</v>
      </c>
      <c r="J316" s="13"/>
      <c r="K316" s="14"/>
      <c r="L316" s="9" t="s">
        <v>898</v>
      </c>
      <c r="M316" s="9" t="s">
        <v>101</v>
      </c>
      <c r="N316" s="9" t="s">
        <v>100</v>
      </c>
      <c r="O316" s="9" t="s">
        <v>281</v>
      </c>
      <c r="P316" s="9" t="s">
        <v>892</v>
      </c>
      <c r="Q316" s="9" t="s">
        <v>97</v>
      </c>
      <c r="R316" s="21">
        <v>10</v>
      </c>
      <c r="S316" s="22">
        <v>6.2160000000000002</v>
      </c>
      <c r="T316" s="22">
        <v>0.45</v>
      </c>
      <c r="U316" s="22" t="s">
        <v>111</v>
      </c>
      <c r="V316" s="22">
        <f t="shared" si="16"/>
        <v>1.4230249470757708</v>
      </c>
      <c r="W316" s="21">
        <v>10</v>
      </c>
      <c r="X316" s="22">
        <v>1.3959999999999999</v>
      </c>
      <c r="Y316" s="22">
        <v>0.36</v>
      </c>
      <c r="Z316" s="22" t="s">
        <v>111</v>
      </c>
      <c r="AA316" s="22">
        <f t="shared" si="17"/>
        <v>1.1384199576606167</v>
      </c>
      <c r="AB316" s="17">
        <v>-1.4935</v>
      </c>
      <c r="AC316" s="18">
        <v>1.4935</v>
      </c>
      <c r="AD316" s="23"/>
      <c r="AE316" s="24"/>
      <c r="AF316" s="9"/>
      <c r="AG316" s="9"/>
    </row>
    <row r="317" spans="1:33" ht="15" customHeight="1" x14ac:dyDescent="0.15">
      <c r="A317" s="9" t="s">
        <v>895</v>
      </c>
      <c r="B317" s="9" t="s">
        <v>670</v>
      </c>
      <c r="C317" s="9">
        <v>2014</v>
      </c>
      <c r="D317" s="9">
        <v>2014</v>
      </c>
      <c r="E317" s="9" t="s">
        <v>894</v>
      </c>
      <c r="F317" s="9" t="s">
        <v>76</v>
      </c>
      <c r="G317" s="9" t="s">
        <v>85</v>
      </c>
      <c r="H317" s="12">
        <v>14.547000000000001</v>
      </c>
      <c r="I317" s="12">
        <v>19.181000000000001</v>
      </c>
      <c r="J317" s="13"/>
      <c r="K317" s="14"/>
      <c r="L317" s="9" t="s">
        <v>897</v>
      </c>
      <c r="M317" s="9" t="s">
        <v>101</v>
      </c>
      <c r="N317" s="9" t="s">
        <v>100</v>
      </c>
      <c r="O317" s="9" t="s">
        <v>281</v>
      </c>
      <c r="P317" s="9" t="s">
        <v>892</v>
      </c>
      <c r="Q317" s="9" t="s">
        <v>97</v>
      </c>
      <c r="R317" s="21">
        <v>10</v>
      </c>
      <c r="S317" s="22">
        <v>6.0810000000000004</v>
      </c>
      <c r="T317" s="22">
        <v>0.36</v>
      </c>
      <c r="U317" s="22" t="s">
        <v>111</v>
      </c>
      <c r="V317" s="22">
        <f t="shared" si="16"/>
        <v>1.1384199576606167</v>
      </c>
      <c r="W317" s="21">
        <v>10</v>
      </c>
      <c r="X317" s="22">
        <v>1.216</v>
      </c>
      <c r="Y317" s="22">
        <v>0.315</v>
      </c>
      <c r="Z317" s="22" t="s">
        <v>111</v>
      </c>
      <c r="AA317" s="22">
        <f t="shared" si="17"/>
        <v>0.9961174629530396</v>
      </c>
      <c r="AB317" s="17">
        <v>-1.6095999999999999</v>
      </c>
      <c r="AC317" s="18">
        <v>1.6095999999999999</v>
      </c>
      <c r="AD317" s="23"/>
      <c r="AE317" s="24"/>
      <c r="AF317" s="9"/>
      <c r="AG317" s="9"/>
    </row>
    <row r="318" spans="1:33" ht="15" customHeight="1" x14ac:dyDescent="0.15">
      <c r="A318" s="9" t="s">
        <v>895</v>
      </c>
      <c r="B318" s="9" t="s">
        <v>670</v>
      </c>
      <c r="C318" s="9">
        <v>2014</v>
      </c>
      <c r="D318" s="9">
        <v>2014</v>
      </c>
      <c r="E318" s="9" t="s">
        <v>894</v>
      </c>
      <c r="F318" s="9" t="s">
        <v>76</v>
      </c>
      <c r="G318" s="9" t="s">
        <v>85</v>
      </c>
      <c r="H318" s="12">
        <v>14.547000000000001</v>
      </c>
      <c r="I318" s="12">
        <v>19.181000000000001</v>
      </c>
      <c r="J318" s="13"/>
      <c r="K318" s="14"/>
      <c r="L318" s="9" t="s">
        <v>896</v>
      </c>
      <c r="M318" s="9" t="s">
        <v>101</v>
      </c>
      <c r="N318" s="9" t="s">
        <v>100</v>
      </c>
      <c r="O318" s="9" t="s">
        <v>281</v>
      </c>
      <c r="P318" s="9" t="s">
        <v>892</v>
      </c>
      <c r="Q318" s="9" t="s">
        <v>97</v>
      </c>
      <c r="R318" s="21">
        <v>10</v>
      </c>
      <c r="S318" s="22">
        <v>7.6130000000000004</v>
      </c>
      <c r="T318" s="22">
        <v>0.54100000000000004</v>
      </c>
      <c r="U318" s="22" t="s">
        <v>111</v>
      </c>
      <c r="V318" s="22">
        <f t="shared" si="16"/>
        <v>1.7107922141510934</v>
      </c>
      <c r="W318" s="21">
        <v>10</v>
      </c>
      <c r="X318" s="22">
        <v>1.4410000000000001</v>
      </c>
      <c r="Y318" s="22">
        <v>0.40500000000000003</v>
      </c>
      <c r="Z318" s="22" t="s">
        <v>111</v>
      </c>
      <c r="AA318" s="22">
        <f t="shared" si="17"/>
        <v>1.2807224523681937</v>
      </c>
      <c r="AB318" s="17">
        <v>-1.6645000000000001</v>
      </c>
      <c r="AC318" s="18">
        <v>1.6645000000000001</v>
      </c>
      <c r="AD318" s="23"/>
      <c r="AE318" s="24"/>
      <c r="AF318" s="9"/>
      <c r="AG318" s="9"/>
    </row>
    <row r="319" spans="1:33" ht="15" customHeight="1" thickBot="1" x14ac:dyDescent="0.2">
      <c r="A319" s="25" t="s">
        <v>895</v>
      </c>
      <c r="B319" s="25" t="s">
        <v>670</v>
      </c>
      <c r="C319" s="25">
        <v>2014</v>
      </c>
      <c r="D319" s="25">
        <v>2014</v>
      </c>
      <c r="E319" s="25" t="s">
        <v>894</v>
      </c>
      <c r="F319" s="25" t="s">
        <v>76</v>
      </c>
      <c r="G319" s="25" t="s">
        <v>85</v>
      </c>
      <c r="H319" s="26">
        <v>14.547000000000001</v>
      </c>
      <c r="I319" s="26">
        <v>19.181000000000001</v>
      </c>
      <c r="J319" s="27"/>
      <c r="K319" s="25"/>
      <c r="L319" s="25" t="s">
        <v>893</v>
      </c>
      <c r="M319" s="25" t="s">
        <v>101</v>
      </c>
      <c r="N319" s="25" t="s">
        <v>100</v>
      </c>
      <c r="O319" s="25" t="s">
        <v>281</v>
      </c>
      <c r="P319" s="25" t="s">
        <v>892</v>
      </c>
      <c r="Q319" s="25" t="s">
        <v>97</v>
      </c>
      <c r="R319" s="28">
        <v>10</v>
      </c>
      <c r="S319" s="29">
        <v>7.6580000000000004</v>
      </c>
      <c r="T319" s="29">
        <v>0.27</v>
      </c>
      <c r="U319" s="29" t="s">
        <v>111</v>
      </c>
      <c r="V319" s="29">
        <f t="shared" si="16"/>
        <v>0.85381496824546255</v>
      </c>
      <c r="W319" s="28">
        <v>10</v>
      </c>
      <c r="X319" s="29">
        <v>0.90100000000000002</v>
      </c>
      <c r="Y319" s="29">
        <v>0.45</v>
      </c>
      <c r="Z319" s="29" t="s">
        <v>111</v>
      </c>
      <c r="AA319" s="29">
        <f t="shared" si="17"/>
        <v>1.4230249470757708</v>
      </c>
      <c r="AB319" s="30">
        <v>-2.14</v>
      </c>
      <c r="AC319" s="30">
        <v>2.14</v>
      </c>
      <c r="AD319" s="31"/>
      <c r="AE319" s="32"/>
      <c r="AF319" s="25"/>
      <c r="AG319" s="25"/>
    </row>
    <row r="320" spans="1:33" ht="15" customHeight="1" x14ac:dyDescent="0.15">
      <c r="A320" s="9" t="s">
        <v>889</v>
      </c>
      <c r="B320" s="9" t="s">
        <v>619</v>
      </c>
      <c r="C320" s="9">
        <v>2014</v>
      </c>
      <c r="D320" s="9">
        <v>2014</v>
      </c>
      <c r="E320" s="9" t="s">
        <v>888</v>
      </c>
      <c r="F320" s="9" t="s">
        <v>76</v>
      </c>
      <c r="G320" s="10" t="s">
        <v>88</v>
      </c>
      <c r="H320" s="11">
        <v>2.391</v>
      </c>
      <c r="I320" s="11">
        <v>2.2149999999999999</v>
      </c>
      <c r="J320" s="13">
        <v>10</v>
      </c>
      <c r="K320" s="14" t="s">
        <v>73</v>
      </c>
      <c r="L320" s="9" t="s">
        <v>887</v>
      </c>
      <c r="M320" s="9" t="s">
        <v>170</v>
      </c>
      <c r="N320" s="9" t="s">
        <v>80</v>
      </c>
      <c r="O320" s="9" t="s">
        <v>74</v>
      </c>
      <c r="P320" s="9" t="s">
        <v>891</v>
      </c>
      <c r="Q320" s="9" t="s">
        <v>112</v>
      </c>
      <c r="R320" s="15">
        <v>10</v>
      </c>
      <c r="S320" s="16">
        <v>1.0940000000000001</v>
      </c>
      <c r="T320" s="16">
        <v>0.248</v>
      </c>
      <c r="U320" s="16" t="s">
        <v>96</v>
      </c>
      <c r="V320" s="16">
        <v>0.248</v>
      </c>
      <c r="W320" s="15">
        <v>10</v>
      </c>
      <c r="X320" s="16">
        <v>0.55300000000000005</v>
      </c>
      <c r="Y320" s="16">
        <v>0.13500000000000001</v>
      </c>
      <c r="Z320" s="16" t="s">
        <v>96</v>
      </c>
      <c r="AA320" s="16">
        <v>0.13500000000000001</v>
      </c>
      <c r="AB320" s="17">
        <v>-0.68220000000000003</v>
      </c>
      <c r="AC320" s="18">
        <v>0.68220000000000003</v>
      </c>
      <c r="AD320" s="19">
        <f>AVERAGE(AC320:AC322)</f>
        <v>0.78013333333333323</v>
      </c>
      <c r="AE320" s="20"/>
      <c r="AF320" s="9" t="s">
        <v>217</v>
      </c>
      <c r="AG320" s="9" t="s">
        <v>278</v>
      </c>
    </row>
    <row r="321" spans="1:33" ht="15" customHeight="1" x14ac:dyDescent="0.15">
      <c r="A321" s="9" t="s">
        <v>889</v>
      </c>
      <c r="B321" s="9" t="s">
        <v>619</v>
      </c>
      <c r="C321" s="9">
        <v>2014</v>
      </c>
      <c r="D321" s="9">
        <v>2014</v>
      </c>
      <c r="E321" s="9" t="s">
        <v>888</v>
      </c>
      <c r="F321" s="9" t="s">
        <v>76</v>
      </c>
      <c r="G321" s="9" t="s">
        <v>88</v>
      </c>
      <c r="H321" s="12">
        <v>2.391</v>
      </c>
      <c r="I321" s="12">
        <v>2.2149999999999999</v>
      </c>
      <c r="J321" s="13"/>
      <c r="K321" s="14"/>
      <c r="L321" s="9" t="s">
        <v>887</v>
      </c>
      <c r="M321" s="9" t="s">
        <v>170</v>
      </c>
      <c r="N321" s="9" t="s">
        <v>80</v>
      </c>
      <c r="O321" s="9" t="s">
        <v>74</v>
      </c>
      <c r="P321" s="9" t="s">
        <v>890</v>
      </c>
      <c r="Q321" s="9" t="s">
        <v>112</v>
      </c>
      <c r="R321" s="21">
        <v>10</v>
      </c>
      <c r="S321" s="22">
        <v>1.8089999999999999</v>
      </c>
      <c r="T321" s="22">
        <v>0.40799999999999997</v>
      </c>
      <c r="U321" s="22" t="s">
        <v>96</v>
      </c>
      <c r="V321" s="22">
        <v>0.40799999999999997</v>
      </c>
      <c r="W321" s="21">
        <v>10</v>
      </c>
      <c r="X321" s="22">
        <v>0.92200000000000004</v>
      </c>
      <c r="Y321" s="22">
        <v>0.23</v>
      </c>
      <c r="Z321" s="22" t="s">
        <v>96</v>
      </c>
      <c r="AA321" s="22">
        <v>0.23</v>
      </c>
      <c r="AB321" s="17">
        <v>-0.67400000000000004</v>
      </c>
      <c r="AC321" s="18">
        <v>0.67400000000000004</v>
      </c>
      <c r="AD321" s="23"/>
      <c r="AE321" s="24"/>
      <c r="AF321" s="9"/>
      <c r="AG321" s="9"/>
    </row>
    <row r="322" spans="1:33" ht="15" customHeight="1" thickBot="1" x14ac:dyDescent="0.2">
      <c r="A322" s="25" t="s">
        <v>889</v>
      </c>
      <c r="B322" s="25" t="s">
        <v>619</v>
      </c>
      <c r="C322" s="25">
        <v>2014</v>
      </c>
      <c r="D322" s="25">
        <v>2014</v>
      </c>
      <c r="E322" s="25" t="s">
        <v>888</v>
      </c>
      <c r="F322" s="25" t="s">
        <v>76</v>
      </c>
      <c r="G322" s="25" t="s">
        <v>88</v>
      </c>
      <c r="H322" s="26">
        <v>2.391</v>
      </c>
      <c r="I322" s="26">
        <v>2.2149999999999999</v>
      </c>
      <c r="J322" s="27"/>
      <c r="K322" s="25"/>
      <c r="L322" s="25" t="s">
        <v>887</v>
      </c>
      <c r="M322" s="25" t="s">
        <v>170</v>
      </c>
      <c r="N322" s="25" t="s">
        <v>80</v>
      </c>
      <c r="O322" s="25" t="s">
        <v>74</v>
      </c>
      <c r="P322" s="25" t="s">
        <v>886</v>
      </c>
      <c r="Q322" s="25" t="s">
        <v>112</v>
      </c>
      <c r="R322" s="28">
        <v>10</v>
      </c>
      <c r="S322" s="29">
        <v>0.8</v>
      </c>
      <c r="T322" s="29">
        <v>0.63300000000000001</v>
      </c>
      <c r="U322" s="29" t="s">
        <v>96</v>
      </c>
      <c r="V322" s="29">
        <v>0.63300000000000001</v>
      </c>
      <c r="W322" s="28">
        <v>10</v>
      </c>
      <c r="X322" s="29">
        <v>0.29899999999999999</v>
      </c>
      <c r="Y322" s="29">
        <v>0.49</v>
      </c>
      <c r="Z322" s="29" t="s">
        <v>96</v>
      </c>
      <c r="AA322" s="29">
        <v>0.49</v>
      </c>
      <c r="AB322" s="30">
        <v>-0.98419999999999996</v>
      </c>
      <c r="AC322" s="30">
        <v>0.98419999999999996</v>
      </c>
      <c r="AD322" s="31"/>
      <c r="AE322" s="32"/>
      <c r="AF322" s="25"/>
      <c r="AG322" s="25"/>
    </row>
    <row r="323" spans="1:33" ht="15" customHeight="1" x14ac:dyDescent="0.15">
      <c r="A323" s="9" t="s">
        <v>873</v>
      </c>
      <c r="B323" s="9" t="s">
        <v>872</v>
      </c>
      <c r="C323" s="9">
        <v>2014</v>
      </c>
      <c r="D323" s="9">
        <v>2014</v>
      </c>
      <c r="E323" s="9" t="s">
        <v>871</v>
      </c>
      <c r="F323" s="9" t="s">
        <v>76</v>
      </c>
      <c r="G323" s="10" t="s">
        <v>85</v>
      </c>
      <c r="H323" s="11">
        <v>14.547000000000001</v>
      </c>
      <c r="I323" s="11">
        <v>19.181000000000001</v>
      </c>
      <c r="J323" s="13">
        <v>156.16666666666666</v>
      </c>
      <c r="K323" s="14" t="s">
        <v>73</v>
      </c>
      <c r="L323" s="9" t="s">
        <v>102</v>
      </c>
      <c r="M323" s="9" t="s">
        <v>101</v>
      </c>
      <c r="N323" s="9" t="s">
        <v>100</v>
      </c>
      <c r="O323" s="9" t="s">
        <v>189</v>
      </c>
      <c r="P323" s="9" t="s">
        <v>885</v>
      </c>
      <c r="Q323" s="9" t="s">
        <v>97</v>
      </c>
      <c r="R323" s="15">
        <v>148</v>
      </c>
      <c r="S323" s="16">
        <v>10.811</v>
      </c>
      <c r="T323" s="16">
        <v>0.90100000000000002</v>
      </c>
      <c r="U323" s="16" t="s">
        <v>111</v>
      </c>
      <c r="V323" s="16">
        <f t="shared" ref="V323:V354" si="18">T323*SQRT(R323)</f>
        <v>10.961138079597392</v>
      </c>
      <c r="W323" s="15">
        <v>132</v>
      </c>
      <c r="X323" s="16">
        <v>54.561</v>
      </c>
      <c r="Y323" s="16">
        <v>2.3650000000000002</v>
      </c>
      <c r="Z323" s="16" t="s">
        <v>111</v>
      </c>
      <c r="AA323" s="16">
        <f t="shared" ref="AA323:AA354" si="19">Y323*SQRT(W323)</f>
        <v>27.171781318124879</v>
      </c>
      <c r="AB323" s="17">
        <v>1.6188</v>
      </c>
      <c r="AC323" s="18">
        <v>1.6188</v>
      </c>
      <c r="AD323" s="19">
        <f>AVERAGE(AC323:AC334)</f>
        <v>1.1212166666666665</v>
      </c>
      <c r="AE323" s="20" t="s">
        <v>302</v>
      </c>
      <c r="AF323" s="9" t="s">
        <v>217</v>
      </c>
      <c r="AG323" s="9" t="s">
        <v>884</v>
      </c>
    </row>
    <row r="324" spans="1:33" ht="15" customHeight="1" x14ac:dyDescent="0.15">
      <c r="A324" s="9" t="s">
        <v>873</v>
      </c>
      <c r="B324" s="9" t="s">
        <v>872</v>
      </c>
      <c r="C324" s="9">
        <v>2014</v>
      </c>
      <c r="D324" s="9">
        <v>2014</v>
      </c>
      <c r="E324" s="9" t="s">
        <v>871</v>
      </c>
      <c r="F324" s="9" t="s">
        <v>76</v>
      </c>
      <c r="G324" s="9" t="s">
        <v>85</v>
      </c>
      <c r="H324" s="12">
        <v>14.547000000000001</v>
      </c>
      <c r="I324" s="12">
        <v>19.181000000000001</v>
      </c>
      <c r="J324" s="13"/>
      <c r="K324" s="14"/>
      <c r="L324" s="9" t="s">
        <v>102</v>
      </c>
      <c r="M324" s="9" t="s">
        <v>101</v>
      </c>
      <c r="N324" s="9" t="s">
        <v>100</v>
      </c>
      <c r="O324" s="9" t="s">
        <v>189</v>
      </c>
      <c r="P324" s="9" t="s">
        <v>883</v>
      </c>
      <c r="Q324" s="9" t="s">
        <v>97</v>
      </c>
      <c r="R324" s="68">
        <v>148</v>
      </c>
      <c r="S324" s="64">
        <v>10.811</v>
      </c>
      <c r="T324" s="64">
        <v>0.90100000000000002</v>
      </c>
      <c r="U324" s="16" t="s">
        <v>111</v>
      </c>
      <c r="V324" s="16">
        <f t="shared" si="18"/>
        <v>10.961138079597392</v>
      </c>
      <c r="W324" s="68">
        <v>145</v>
      </c>
      <c r="X324" s="64">
        <v>77.027000000000001</v>
      </c>
      <c r="Y324" s="64">
        <v>2.0270000000000001</v>
      </c>
      <c r="Z324" s="16" t="s">
        <v>111</v>
      </c>
      <c r="AA324" s="16">
        <f t="shared" si="19"/>
        <v>24.408312211211985</v>
      </c>
      <c r="AB324" s="17">
        <v>1.9636</v>
      </c>
      <c r="AC324" s="18">
        <v>1.9636</v>
      </c>
      <c r="AD324" s="23"/>
      <c r="AE324" s="24"/>
      <c r="AF324" s="9"/>
      <c r="AG324" s="9"/>
    </row>
    <row r="325" spans="1:33" ht="15" customHeight="1" x14ac:dyDescent="0.15">
      <c r="A325" s="9" t="s">
        <v>873</v>
      </c>
      <c r="B325" s="9" t="s">
        <v>872</v>
      </c>
      <c r="C325" s="9">
        <v>2014</v>
      </c>
      <c r="D325" s="9">
        <v>2014</v>
      </c>
      <c r="E325" s="9" t="s">
        <v>871</v>
      </c>
      <c r="F325" s="9" t="s">
        <v>76</v>
      </c>
      <c r="G325" s="9" t="s">
        <v>85</v>
      </c>
      <c r="H325" s="12">
        <v>14.547000000000001</v>
      </c>
      <c r="I325" s="12">
        <v>19.181000000000001</v>
      </c>
      <c r="J325" s="13"/>
      <c r="K325" s="14"/>
      <c r="L325" s="9" t="s">
        <v>102</v>
      </c>
      <c r="M325" s="9" t="s">
        <v>101</v>
      </c>
      <c r="N325" s="9" t="s">
        <v>100</v>
      </c>
      <c r="O325" s="9" t="s">
        <v>189</v>
      </c>
      <c r="P325" s="9" t="s">
        <v>882</v>
      </c>
      <c r="Q325" s="9" t="s">
        <v>97</v>
      </c>
      <c r="R325" s="21">
        <v>160</v>
      </c>
      <c r="S325" s="64">
        <v>10.811</v>
      </c>
      <c r="T325" s="64">
        <v>0.90100000000000002</v>
      </c>
      <c r="U325" s="16" t="s">
        <v>111</v>
      </c>
      <c r="V325" s="16">
        <f t="shared" si="18"/>
        <v>11.396848687246839</v>
      </c>
      <c r="W325" s="21">
        <v>155</v>
      </c>
      <c r="X325" s="22">
        <v>52.476999999999997</v>
      </c>
      <c r="Y325" s="22">
        <v>2.2519999999999998</v>
      </c>
      <c r="Z325" s="16" t="s">
        <v>111</v>
      </c>
      <c r="AA325" s="16">
        <f t="shared" si="19"/>
        <v>28.037173894670623</v>
      </c>
      <c r="AB325" s="17">
        <v>1.5798000000000001</v>
      </c>
      <c r="AC325" s="18">
        <v>1.5798000000000001</v>
      </c>
      <c r="AD325" s="23"/>
      <c r="AE325" s="24"/>
      <c r="AF325" s="9"/>
      <c r="AG325" s="9"/>
    </row>
    <row r="326" spans="1:33" ht="15" customHeight="1" x14ac:dyDescent="0.15">
      <c r="A326" s="9" t="s">
        <v>873</v>
      </c>
      <c r="B326" s="9" t="s">
        <v>872</v>
      </c>
      <c r="C326" s="9">
        <v>2014</v>
      </c>
      <c r="D326" s="9">
        <v>2014</v>
      </c>
      <c r="E326" s="9" t="s">
        <v>871</v>
      </c>
      <c r="F326" s="9" t="s">
        <v>76</v>
      </c>
      <c r="G326" s="9" t="s">
        <v>85</v>
      </c>
      <c r="H326" s="12">
        <v>14.547000000000001</v>
      </c>
      <c r="I326" s="12">
        <v>19.181000000000001</v>
      </c>
      <c r="J326" s="13"/>
      <c r="K326" s="14"/>
      <c r="L326" s="9" t="s">
        <v>102</v>
      </c>
      <c r="M326" s="9" t="s">
        <v>101</v>
      </c>
      <c r="N326" s="9" t="s">
        <v>100</v>
      </c>
      <c r="O326" s="9" t="s">
        <v>189</v>
      </c>
      <c r="P326" s="9" t="s">
        <v>881</v>
      </c>
      <c r="Q326" s="9" t="s">
        <v>97</v>
      </c>
      <c r="R326" s="21">
        <v>160</v>
      </c>
      <c r="S326" s="64">
        <v>10.811</v>
      </c>
      <c r="T326" s="64">
        <v>0.90100000000000002</v>
      </c>
      <c r="U326" s="16" t="s">
        <v>111</v>
      </c>
      <c r="V326" s="16">
        <f t="shared" si="18"/>
        <v>11.396848687246839</v>
      </c>
      <c r="W326" s="21">
        <v>161</v>
      </c>
      <c r="X326" s="22">
        <v>72.522999999999996</v>
      </c>
      <c r="Y326" s="22">
        <v>2.0270000000000001</v>
      </c>
      <c r="Z326" s="16" t="s">
        <v>111</v>
      </c>
      <c r="AA326" s="16">
        <f t="shared" si="19"/>
        <v>25.71974667449118</v>
      </c>
      <c r="AB326" s="17">
        <v>1.9033</v>
      </c>
      <c r="AC326" s="18">
        <v>1.9033</v>
      </c>
      <c r="AD326" s="23"/>
      <c r="AE326" s="24"/>
      <c r="AF326" s="9"/>
      <c r="AG326" s="9"/>
    </row>
    <row r="327" spans="1:33" ht="15" customHeight="1" x14ac:dyDescent="0.15">
      <c r="A327" s="9" t="s">
        <v>873</v>
      </c>
      <c r="B327" s="9" t="s">
        <v>872</v>
      </c>
      <c r="C327" s="9">
        <v>2014</v>
      </c>
      <c r="D327" s="9">
        <v>2014</v>
      </c>
      <c r="E327" s="9" t="s">
        <v>871</v>
      </c>
      <c r="F327" s="9" t="s">
        <v>76</v>
      </c>
      <c r="G327" s="9" t="s">
        <v>85</v>
      </c>
      <c r="H327" s="12">
        <v>14.547000000000001</v>
      </c>
      <c r="I327" s="12">
        <v>19.181000000000001</v>
      </c>
      <c r="J327" s="13"/>
      <c r="K327" s="14"/>
      <c r="L327" s="9" t="s">
        <v>102</v>
      </c>
      <c r="M327" s="9" t="s">
        <v>101</v>
      </c>
      <c r="N327" s="9" t="s">
        <v>100</v>
      </c>
      <c r="O327" s="9" t="s">
        <v>189</v>
      </c>
      <c r="P327" s="9" t="s">
        <v>880</v>
      </c>
      <c r="Q327" s="9" t="s">
        <v>97</v>
      </c>
      <c r="R327" s="21">
        <v>62</v>
      </c>
      <c r="S327" s="64">
        <v>10.811</v>
      </c>
      <c r="T327" s="64">
        <v>0.90100000000000002</v>
      </c>
      <c r="U327" s="16" t="s">
        <v>111</v>
      </c>
      <c r="V327" s="16">
        <f t="shared" si="18"/>
        <v>7.0944810944846424</v>
      </c>
      <c r="W327" s="21">
        <v>60</v>
      </c>
      <c r="X327" s="22">
        <v>49.774999999999999</v>
      </c>
      <c r="Y327" s="22">
        <v>4.2789999999999999</v>
      </c>
      <c r="Z327" s="16" t="s">
        <v>111</v>
      </c>
      <c r="AA327" s="16">
        <f t="shared" si="19"/>
        <v>33.144991476843074</v>
      </c>
      <c r="AB327" s="17">
        <v>1.5268999999999999</v>
      </c>
      <c r="AC327" s="18">
        <v>1.5268999999999999</v>
      </c>
      <c r="AD327" s="23"/>
      <c r="AE327" s="24"/>
      <c r="AF327" s="9"/>
      <c r="AG327" s="9"/>
    </row>
    <row r="328" spans="1:33" ht="15" customHeight="1" x14ac:dyDescent="0.15">
      <c r="A328" s="9" t="s">
        <v>873</v>
      </c>
      <c r="B328" s="9" t="s">
        <v>872</v>
      </c>
      <c r="C328" s="9">
        <v>2014</v>
      </c>
      <c r="D328" s="9">
        <v>2014</v>
      </c>
      <c r="E328" s="9" t="s">
        <v>871</v>
      </c>
      <c r="F328" s="9" t="s">
        <v>76</v>
      </c>
      <c r="G328" s="9" t="s">
        <v>85</v>
      </c>
      <c r="H328" s="12">
        <v>14.547000000000001</v>
      </c>
      <c r="I328" s="12">
        <v>19.181000000000001</v>
      </c>
      <c r="J328" s="13"/>
      <c r="K328" s="14"/>
      <c r="L328" s="9" t="s">
        <v>102</v>
      </c>
      <c r="M328" s="9" t="s">
        <v>101</v>
      </c>
      <c r="N328" s="9" t="s">
        <v>100</v>
      </c>
      <c r="O328" s="9" t="s">
        <v>189</v>
      </c>
      <c r="P328" s="9" t="s">
        <v>879</v>
      </c>
      <c r="Q328" s="9" t="s">
        <v>97</v>
      </c>
      <c r="R328" s="21">
        <v>62</v>
      </c>
      <c r="S328" s="64">
        <v>10.811</v>
      </c>
      <c r="T328" s="64">
        <v>0.90100000000000002</v>
      </c>
      <c r="U328" s="16" t="s">
        <v>111</v>
      </c>
      <c r="V328" s="16">
        <f t="shared" si="18"/>
        <v>7.0944810944846424</v>
      </c>
      <c r="W328" s="21">
        <v>62</v>
      </c>
      <c r="X328" s="22">
        <v>72.522999999999996</v>
      </c>
      <c r="Y328" s="22">
        <v>3.3780000000000001</v>
      </c>
      <c r="Z328" s="16" t="s">
        <v>111</v>
      </c>
      <c r="AA328" s="16">
        <f t="shared" si="19"/>
        <v>26.598398598411897</v>
      </c>
      <c r="AB328" s="17">
        <v>1.9033</v>
      </c>
      <c r="AC328" s="18">
        <v>1.9033</v>
      </c>
      <c r="AD328" s="23"/>
      <c r="AE328" s="24"/>
      <c r="AF328" s="9"/>
      <c r="AG328" s="9"/>
    </row>
    <row r="329" spans="1:33" ht="15" customHeight="1" x14ac:dyDescent="0.15">
      <c r="A329" s="9" t="s">
        <v>873</v>
      </c>
      <c r="B329" s="9" t="s">
        <v>872</v>
      </c>
      <c r="C329" s="9">
        <v>2014</v>
      </c>
      <c r="D329" s="9">
        <v>2014</v>
      </c>
      <c r="E329" s="9" t="s">
        <v>871</v>
      </c>
      <c r="F329" s="9" t="s">
        <v>76</v>
      </c>
      <c r="G329" s="9" t="s">
        <v>85</v>
      </c>
      <c r="H329" s="12">
        <v>14.547000000000001</v>
      </c>
      <c r="I329" s="12">
        <v>19.181000000000001</v>
      </c>
      <c r="J329" s="13"/>
      <c r="K329" s="14"/>
      <c r="L329" s="9" t="s">
        <v>102</v>
      </c>
      <c r="M329" s="9" t="s">
        <v>101</v>
      </c>
      <c r="N329" s="9" t="s">
        <v>80</v>
      </c>
      <c r="O329" s="9" t="s">
        <v>74</v>
      </c>
      <c r="P329" s="9" t="s">
        <v>878</v>
      </c>
      <c r="Q329" s="9" t="s">
        <v>97</v>
      </c>
      <c r="R329" s="15">
        <v>225</v>
      </c>
      <c r="S329" s="22">
        <v>60.491999999999997</v>
      </c>
      <c r="T329" s="22">
        <v>1.4319999999999999</v>
      </c>
      <c r="U329" s="16" t="s">
        <v>111</v>
      </c>
      <c r="V329" s="16">
        <f t="shared" si="18"/>
        <v>21.48</v>
      </c>
      <c r="W329" s="15">
        <v>212</v>
      </c>
      <c r="X329" s="16">
        <v>37.091999999999999</v>
      </c>
      <c r="Y329" s="16">
        <v>1.4319999999999999</v>
      </c>
      <c r="Z329" s="16" t="s">
        <v>111</v>
      </c>
      <c r="AA329" s="16">
        <f t="shared" si="19"/>
        <v>20.850234722899401</v>
      </c>
      <c r="AB329" s="17">
        <v>-0.48909999999999998</v>
      </c>
      <c r="AC329" s="18">
        <v>0.48909999999999998</v>
      </c>
      <c r="AD329" s="23"/>
      <c r="AE329" s="24"/>
      <c r="AF329" s="9"/>
      <c r="AG329" s="9"/>
    </row>
    <row r="330" spans="1:33" ht="15" customHeight="1" x14ac:dyDescent="0.15">
      <c r="A330" s="9" t="s">
        <v>873</v>
      </c>
      <c r="B330" s="9" t="s">
        <v>872</v>
      </c>
      <c r="C330" s="9">
        <v>2014</v>
      </c>
      <c r="D330" s="9">
        <v>2014</v>
      </c>
      <c r="E330" s="9" t="s">
        <v>871</v>
      </c>
      <c r="F330" s="9" t="s">
        <v>76</v>
      </c>
      <c r="G330" s="9" t="s">
        <v>85</v>
      </c>
      <c r="H330" s="12">
        <v>14.547000000000001</v>
      </c>
      <c r="I330" s="12">
        <v>19.181000000000001</v>
      </c>
      <c r="J330" s="13"/>
      <c r="K330" s="14"/>
      <c r="L330" s="9" t="s">
        <v>102</v>
      </c>
      <c r="M330" s="9" t="s">
        <v>101</v>
      </c>
      <c r="N330" s="9" t="s">
        <v>80</v>
      </c>
      <c r="O330" s="9" t="s">
        <v>74</v>
      </c>
      <c r="P330" s="9" t="s">
        <v>877</v>
      </c>
      <c r="Q330" s="9" t="s">
        <v>97</v>
      </c>
      <c r="R330" s="21">
        <v>225</v>
      </c>
      <c r="S330" s="22">
        <v>60.491999999999997</v>
      </c>
      <c r="T330" s="22">
        <v>1.4319999999999999</v>
      </c>
      <c r="U330" s="16" t="s">
        <v>111</v>
      </c>
      <c r="V330" s="16">
        <f t="shared" si="18"/>
        <v>21.48</v>
      </c>
      <c r="W330" s="21">
        <v>222</v>
      </c>
      <c r="X330" s="22">
        <v>31.498999999999999</v>
      </c>
      <c r="Y330" s="22">
        <v>1.2529999999999999</v>
      </c>
      <c r="Z330" s="16" t="s">
        <v>111</v>
      </c>
      <c r="AA330" s="16">
        <f t="shared" si="19"/>
        <v>18.669279525466425</v>
      </c>
      <c r="AB330" s="17">
        <v>-0.65259999999999996</v>
      </c>
      <c r="AC330" s="18">
        <v>0.65259999999999996</v>
      </c>
      <c r="AD330" s="23"/>
      <c r="AE330" s="24"/>
      <c r="AF330" s="9"/>
      <c r="AG330" s="9"/>
    </row>
    <row r="331" spans="1:33" ht="15" customHeight="1" x14ac:dyDescent="0.15">
      <c r="A331" s="9" t="s">
        <v>873</v>
      </c>
      <c r="B331" s="9" t="s">
        <v>872</v>
      </c>
      <c r="C331" s="9">
        <v>2014</v>
      </c>
      <c r="D331" s="9">
        <v>2014</v>
      </c>
      <c r="E331" s="9" t="s">
        <v>871</v>
      </c>
      <c r="F331" s="9" t="s">
        <v>76</v>
      </c>
      <c r="G331" s="9" t="s">
        <v>85</v>
      </c>
      <c r="H331" s="12">
        <v>14.547000000000001</v>
      </c>
      <c r="I331" s="12">
        <v>19.181000000000001</v>
      </c>
      <c r="J331" s="13"/>
      <c r="K331" s="14"/>
      <c r="L331" s="9" t="s">
        <v>102</v>
      </c>
      <c r="M331" s="9" t="s">
        <v>101</v>
      </c>
      <c r="N331" s="9" t="s">
        <v>80</v>
      </c>
      <c r="O331" s="9" t="s">
        <v>74</v>
      </c>
      <c r="P331" s="9" t="s">
        <v>876</v>
      </c>
      <c r="Q331" s="9" t="s">
        <v>97</v>
      </c>
      <c r="R331" s="21">
        <v>245</v>
      </c>
      <c r="S331" s="22">
        <v>60.491999999999997</v>
      </c>
      <c r="T331" s="22">
        <v>1.4319999999999999</v>
      </c>
      <c r="U331" s="16" t="s">
        <v>111</v>
      </c>
      <c r="V331" s="16">
        <f t="shared" si="18"/>
        <v>22.41434540645789</v>
      </c>
      <c r="W331" s="21">
        <v>250</v>
      </c>
      <c r="X331" s="22">
        <v>37.584000000000003</v>
      </c>
      <c r="Y331" s="22">
        <v>1.4319999999999999</v>
      </c>
      <c r="Z331" s="16" t="s">
        <v>111</v>
      </c>
      <c r="AA331" s="16">
        <f t="shared" si="19"/>
        <v>22.641908046805593</v>
      </c>
      <c r="AB331" s="17">
        <v>-0.47589999999999999</v>
      </c>
      <c r="AC331" s="18">
        <v>0.47589999999999999</v>
      </c>
      <c r="AD331" s="23"/>
      <c r="AE331" s="24"/>
      <c r="AF331" s="9"/>
      <c r="AG331" s="9"/>
    </row>
    <row r="332" spans="1:33" ht="15" customHeight="1" x14ac:dyDescent="0.15">
      <c r="A332" s="9" t="s">
        <v>873</v>
      </c>
      <c r="B332" s="9" t="s">
        <v>872</v>
      </c>
      <c r="C332" s="9">
        <v>2014</v>
      </c>
      <c r="D332" s="9">
        <v>2014</v>
      </c>
      <c r="E332" s="9" t="s">
        <v>871</v>
      </c>
      <c r="F332" s="9" t="s">
        <v>76</v>
      </c>
      <c r="G332" s="9" t="s">
        <v>85</v>
      </c>
      <c r="H332" s="12">
        <v>14.547000000000001</v>
      </c>
      <c r="I332" s="12">
        <v>19.181000000000001</v>
      </c>
      <c r="J332" s="13"/>
      <c r="K332" s="14"/>
      <c r="L332" s="9" t="s">
        <v>102</v>
      </c>
      <c r="M332" s="9" t="s">
        <v>101</v>
      </c>
      <c r="N332" s="9" t="s">
        <v>80</v>
      </c>
      <c r="O332" s="9" t="s">
        <v>74</v>
      </c>
      <c r="P332" s="9" t="s">
        <v>875</v>
      </c>
      <c r="Q332" s="9" t="s">
        <v>97</v>
      </c>
      <c r="R332" s="21">
        <v>245</v>
      </c>
      <c r="S332" s="22">
        <v>60.491999999999997</v>
      </c>
      <c r="T332" s="22">
        <v>1.4319999999999999</v>
      </c>
      <c r="U332" s="16" t="s">
        <v>111</v>
      </c>
      <c r="V332" s="16">
        <f t="shared" si="18"/>
        <v>22.41434540645789</v>
      </c>
      <c r="W332" s="21">
        <v>249</v>
      </c>
      <c r="X332" s="22">
        <v>34.362000000000002</v>
      </c>
      <c r="Y332" s="22">
        <v>1.2529999999999999</v>
      </c>
      <c r="Z332" s="16" t="s">
        <v>111</v>
      </c>
      <c r="AA332" s="16">
        <f t="shared" si="19"/>
        <v>19.772006499088551</v>
      </c>
      <c r="AB332" s="17">
        <v>-0.56559999999999999</v>
      </c>
      <c r="AC332" s="18">
        <v>0.56559999999999999</v>
      </c>
      <c r="AD332" s="23"/>
      <c r="AE332" s="24"/>
      <c r="AF332" s="9"/>
      <c r="AG332" s="9"/>
    </row>
    <row r="333" spans="1:33" ht="15" customHeight="1" x14ac:dyDescent="0.15">
      <c r="A333" s="9" t="s">
        <v>873</v>
      </c>
      <c r="B333" s="9" t="s">
        <v>872</v>
      </c>
      <c r="C333" s="9">
        <v>2014</v>
      </c>
      <c r="D333" s="9">
        <v>2014</v>
      </c>
      <c r="E333" s="9" t="s">
        <v>871</v>
      </c>
      <c r="F333" s="9" t="s">
        <v>76</v>
      </c>
      <c r="G333" s="9" t="s">
        <v>85</v>
      </c>
      <c r="H333" s="12">
        <v>14.547000000000001</v>
      </c>
      <c r="I333" s="12">
        <v>19.181000000000001</v>
      </c>
      <c r="J333" s="13"/>
      <c r="K333" s="14"/>
      <c r="L333" s="9" t="s">
        <v>102</v>
      </c>
      <c r="M333" s="9" t="s">
        <v>101</v>
      </c>
      <c r="N333" s="9" t="s">
        <v>80</v>
      </c>
      <c r="O333" s="9" t="s">
        <v>74</v>
      </c>
      <c r="P333" s="9" t="s">
        <v>874</v>
      </c>
      <c r="Q333" s="9" t="s">
        <v>97</v>
      </c>
      <c r="R333" s="21">
        <v>105</v>
      </c>
      <c r="S333" s="22">
        <v>60.491999999999997</v>
      </c>
      <c r="T333" s="22">
        <v>1.4319999999999999</v>
      </c>
      <c r="U333" s="16" t="s">
        <v>111</v>
      </c>
      <c r="V333" s="16">
        <f t="shared" si="18"/>
        <v>14.673633496854144</v>
      </c>
      <c r="W333" s="21">
        <v>105</v>
      </c>
      <c r="X333" s="22">
        <v>42.594999999999999</v>
      </c>
      <c r="Y333" s="22">
        <v>2.327</v>
      </c>
      <c r="Z333" s="16" t="s">
        <v>111</v>
      </c>
      <c r="AA333" s="16">
        <f t="shared" si="19"/>
        <v>23.844654432387983</v>
      </c>
      <c r="AB333" s="17">
        <v>-0.3508</v>
      </c>
      <c r="AC333" s="18">
        <v>0.3508</v>
      </c>
      <c r="AD333" s="23"/>
      <c r="AE333" s="24"/>
      <c r="AF333" s="9"/>
      <c r="AG333" s="9"/>
    </row>
    <row r="334" spans="1:33" ht="15" customHeight="1" thickBot="1" x14ac:dyDescent="0.2">
      <c r="A334" s="25" t="s">
        <v>873</v>
      </c>
      <c r="B334" s="25" t="s">
        <v>872</v>
      </c>
      <c r="C334" s="25">
        <v>2014</v>
      </c>
      <c r="D334" s="25">
        <v>2014</v>
      </c>
      <c r="E334" s="25" t="s">
        <v>871</v>
      </c>
      <c r="F334" s="25" t="s">
        <v>76</v>
      </c>
      <c r="G334" s="25" t="s">
        <v>85</v>
      </c>
      <c r="H334" s="26">
        <v>14.547000000000001</v>
      </c>
      <c r="I334" s="26">
        <v>19.181000000000001</v>
      </c>
      <c r="J334" s="27"/>
      <c r="K334" s="40"/>
      <c r="L334" s="25" t="s">
        <v>102</v>
      </c>
      <c r="M334" s="25" t="s">
        <v>101</v>
      </c>
      <c r="N334" s="25" t="s">
        <v>80</v>
      </c>
      <c r="O334" s="25" t="s">
        <v>74</v>
      </c>
      <c r="P334" s="25" t="s">
        <v>870</v>
      </c>
      <c r="Q334" s="40" t="s">
        <v>97</v>
      </c>
      <c r="R334" s="28">
        <v>105</v>
      </c>
      <c r="S334" s="29">
        <v>60.491999999999997</v>
      </c>
      <c r="T334" s="29">
        <v>1.4319999999999999</v>
      </c>
      <c r="U334" s="35" t="s">
        <v>111</v>
      </c>
      <c r="V334" s="35">
        <f t="shared" si="18"/>
        <v>14.673633496854144</v>
      </c>
      <c r="W334" s="28">
        <v>105</v>
      </c>
      <c r="X334" s="29">
        <v>39.552999999999997</v>
      </c>
      <c r="Y334" s="29">
        <v>2.1480000000000001</v>
      </c>
      <c r="Z334" s="35" t="s">
        <v>111</v>
      </c>
      <c r="AA334" s="35">
        <f t="shared" si="19"/>
        <v>22.010450245281216</v>
      </c>
      <c r="AB334" s="52">
        <v>-0.4249</v>
      </c>
      <c r="AC334" s="36">
        <v>0.4249</v>
      </c>
      <c r="AD334" s="31"/>
      <c r="AE334" s="32"/>
      <c r="AF334" s="25"/>
      <c r="AG334" s="25"/>
    </row>
    <row r="335" spans="1:33" ht="15" customHeight="1" x14ac:dyDescent="0.15">
      <c r="A335" s="9" t="s">
        <v>851</v>
      </c>
      <c r="B335" s="9" t="s">
        <v>850</v>
      </c>
      <c r="C335" s="9">
        <v>2015</v>
      </c>
      <c r="D335" s="9">
        <v>2015</v>
      </c>
      <c r="E335" s="9" t="s">
        <v>849</v>
      </c>
      <c r="F335" s="9" t="s">
        <v>76</v>
      </c>
      <c r="G335" s="10" t="s">
        <v>249</v>
      </c>
      <c r="H335" s="11">
        <v>3.0569999999999999</v>
      </c>
      <c r="I335" s="11">
        <v>2.766</v>
      </c>
      <c r="J335" s="13">
        <v>5</v>
      </c>
      <c r="K335" s="14" t="s">
        <v>156</v>
      </c>
      <c r="L335" s="9" t="s">
        <v>583</v>
      </c>
      <c r="M335" s="9" t="s">
        <v>101</v>
      </c>
      <c r="N335" s="10" t="s">
        <v>100</v>
      </c>
      <c r="O335" s="10" t="s">
        <v>99</v>
      </c>
      <c r="P335" s="9" t="s">
        <v>869</v>
      </c>
      <c r="Q335" s="9" t="s">
        <v>236</v>
      </c>
      <c r="R335" s="15">
        <v>5</v>
      </c>
      <c r="S335" s="16">
        <v>7.8109999999999999</v>
      </c>
      <c r="T335" s="16">
        <v>5.2069999999999999</v>
      </c>
      <c r="U335" s="16" t="s">
        <v>111</v>
      </c>
      <c r="V335" s="66">
        <f t="shared" si="18"/>
        <v>11.643205958841405</v>
      </c>
      <c r="W335" s="15">
        <v>5</v>
      </c>
      <c r="X335" s="16">
        <v>8.046999999999997</v>
      </c>
      <c r="Y335" s="16">
        <v>4.024</v>
      </c>
      <c r="Z335" s="16" t="s">
        <v>111</v>
      </c>
      <c r="AA335" s="66">
        <f t="shared" si="19"/>
        <v>8.9979375414591534</v>
      </c>
      <c r="AB335" s="17">
        <v>2.98E-2</v>
      </c>
      <c r="AC335" s="18">
        <v>2.98E-2</v>
      </c>
      <c r="AD335" s="19">
        <f>AVERAGE(AC335:AC352)</f>
        <v>0.64606666666666668</v>
      </c>
      <c r="AE335" s="24" t="s">
        <v>1281</v>
      </c>
      <c r="AF335" s="9" t="s">
        <v>217</v>
      </c>
      <c r="AG335" s="34" t="s">
        <v>1321</v>
      </c>
    </row>
    <row r="336" spans="1:33" ht="15" customHeight="1" x14ac:dyDescent="0.15">
      <c r="A336" s="9" t="s">
        <v>851</v>
      </c>
      <c r="B336" s="9" t="s">
        <v>850</v>
      </c>
      <c r="C336" s="9">
        <v>2015</v>
      </c>
      <c r="D336" s="9">
        <v>2015</v>
      </c>
      <c r="E336" s="9" t="s">
        <v>849</v>
      </c>
      <c r="F336" s="9" t="s">
        <v>76</v>
      </c>
      <c r="G336" s="9" t="s">
        <v>249</v>
      </c>
      <c r="H336" s="12">
        <v>3.0569999999999999</v>
      </c>
      <c r="I336" s="12">
        <v>2.766</v>
      </c>
      <c r="J336" s="13"/>
      <c r="K336" s="14"/>
      <c r="L336" s="9" t="s">
        <v>583</v>
      </c>
      <c r="M336" s="9" t="s">
        <v>101</v>
      </c>
      <c r="N336" s="9" t="s">
        <v>100</v>
      </c>
      <c r="O336" s="9" t="s">
        <v>99</v>
      </c>
      <c r="P336" s="9" t="s">
        <v>868</v>
      </c>
      <c r="Q336" s="9" t="s">
        <v>236</v>
      </c>
      <c r="R336" s="15">
        <v>5</v>
      </c>
      <c r="S336" s="22">
        <v>9.4669999999999987</v>
      </c>
      <c r="T336" s="22">
        <v>7.8109999999999999</v>
      </c>
      <c r="U336" s="22" t="s">
        <v>111</v>
      </c>
      <c r="V336" s="16">
        <f t="shared" si="18"/>
        <v>17.465926972250859</v>
      </c>
      <c r="W336" s="15">
        <v>5</v>
      </c>
      <c r="X336" s="22">
        <v>16.093999999999994</v>
      </c>
      <c r="Y336" s="22">
        <v>4.26</v>
      </c>
      <c r="Z336" s="22" t="s">
        <v>111</v>
      </c>
      <c r="AA336" s="16">
        <f t="shared" si="19"/>
        <v>9.5256495841491038</v>
      </c>
      <c r="AB336" s="17">
        <v>0.53059999999999996</v>
      </c>
      <c r="AC336" s="18">
        <v>0.53059999999999996</v>
      </c>
      <c r="AD336" s="23"/>
      <c r="AE336" s="24" t="s">
        <v>867</v>
      </c>
      <c r="AF336" s="9"/>
      <c r="AG336" s="9"/>
    </row>
    <row r="337" spans="1:33" ht="15" customHeight="1" x14ac:dyDescent="0.15">
      <c r="A337" s="9" t="s">
        <v>851</v>
      </c>
      <c r="B337" s="9" t="s">
        <v>850</v>
      </c>
      <c r="C337" s="9">
        <v>2015</v>
      </c>
      <c r="D337" s="9">
        <v>2015</v>
      </c>
      <c r="E337" s="9" t="s">
        <v>849</v>
      </c>
      <c r="F337" s="9" t="s">
        <v>76</v>
      </c>
      <c r="G337" s="9" t="s">
        <v>249</v>
      </c>
      <c r="H337" s="12">
        <v>3.0569999999999999</v>
      </c>
      <c r="I337" s="12">
        <v>2.766</v>
      </c>
      <c r="J337" s="13"/>
      <c r="K337" s="14"/>
      <c r="L337" s="9" t="s">
        <v>583</v>
      </c>
      <c r="M337" s="9" t="s">
        <v>101</v>
      </c>
      <c r="N337" s="9" t="s">
        <v>100</v>
      </c>
      <c r="O337" s="9" t="s">
        <v>99</v>
      </c>
      <c r="P337" s="9" t="s">
        <v>866</v>
      </c>
      <c r="Q337" s="9" t="s">
        <v>236</v>
      </c>
      <c r="R337" s="15">
        <v>5</v>
      </c>
      <c r="S337" s="22">
        <v>-1.1830000000000001</v>
      </c>
      <c r="T337" s="22">
        <v>4.4969999999999999</v>
      </c>
      <c r="U337" s="22" t="s">
        <v>111</v>
      </c>
      <c r="V337" s="16">
        <f t="shared" si="18"/>
        <v>10.055597694816555</v>
      </c>
      <c r="W337" s="15">
        <v>5</v>
      </c>
      <c r="X337" s="22">
        <v>-1.1830000000000001</v>
      </c>
      <c r="Y337" s="22">
        <v>5.444</v>
      </c>
      <c r="Z337" s="22" t="s">
        <v>111</v>
      </c>
      <c r="AA337" s="16">
        <f t="shared" si="19"/>
        <v>12.173154069508856</v>
      </c>
      <c r="AB337" s="17">
        <v>0</v>
      </c>
      <c r="AC337" s="18">
        <v>0</v>
      </c>
      <c r="AD337" s="23"/>
      <c r="AE337" s="24" t="s">
        <v>624</v>
      </c>
      <c r="AF337" s="9"/>
      <c r="AG337" s="9"/>
    </row>
    <row r="338" spans="1:33" ht="15" customHeight="1" x14ac:dyDescent="0.15">
      <c r="A338" s="9" t="s">
        <v>851</v>
      </c>
      <c r="B338" s="9" t="s">
        <v>850</v>
      </c>
      <c r="C338" s="9">
        <v>2015</v>
      </c>
      <c r="D338" s="9">
        <v>2015</v>
      </c>
      <c r="E338" s="9" t="s">
        <v>849</v>
      </c>
      <c r="F338" s="9" t="s">
        <v>76</v>
      </c>
      <c r="G338" s="9" t="s">
        <v>249</v>
      </c>
      <c r="H338" s="12">
        <v>3.0569999999999999</v>
      </c>
      <c r="I338" s="12">
        <v>2.766</v>
      </c>
      <c r="J338" s="13"/>
      <c r="K338" s="14"/>
      <c r="L338" s="9" t="s">
        <v>583</v>
      </c>
      <c r="M338" s="9" t="s">
        <v>101</v>
      </c>
      <c r="N338" s="9" t="s">
        <v>100</v>
      </c>
      <c r="O338" s="9" t="s">
        <v>99</v>
      </c>
      <c r="P338" s="9" t="s">
        <v>865</v>
      </c>
      <c r="Q338" s="9" t="s">
        <v>236</v>
      </c>
      <c r="R338" s="15">
        <v>5</v>
      </c>
      <c r="S338" s="22">
        <v>-4.4969999999999999</v>
      </c>
      <c r="T338" s="22">
        <v>1.42</v>
      </c>
      <c r="U338" s="22" t="s">
        <v>111</v>
      </c>
      <c r="V338" s="16">
        <f t="shared" si="18"/>
        <v>3.1752165280497016</v>
      </c>
      <c r="W338" s="15">
        <v>5</v>
      </c>
      <c r="X338" s="22">
        <v>-2.13</v>
      </c>
      <c r="Y338" s="22">
        <v>2.13</v>
      </c>
      <c r="Z338" s="22" t="s">
        <v>111</v>
      </c>
      <c r="AA338" s="16">
        <f t="shared" si="19"/>
        <v>4.7628247920745519</v>
      </c>
      <c r="AB338" s="17">
        <v>-0.74729999999999996</v>
      </c>
      <c r="AC338" s="18">
        <v>0.74729999999999996</v>
      </c>
      <c r="AD338" s="23"/>
      <c r="AE338" s="44" t="s">
        <v>1282</v>
      </c>
      <c r="AF338" s="9"/>
      <c r="AG338" s="9"/>
    </row>
    <row r="339" spans="1:33" ht="15" customHeight="1" x14ac:dyDescent="0.15">
      <c r="A339" s="9" t="s">
        <v>851</v>
      </c>
      <c r="B339" s="9" t="s">
        <v>850</v>
      </c>
      <c r="C339" s="9">
        <v>2015</v>
      </c>
      <c r="D339" s="9">
        <v>2015</v>
      </c>
      <c r="E339" s="9" t="s">
        <v>849</v>
      </c>
      <c r="F339" s="9" t="s">
        <v>76</v>
      </c>
      <c r="G339" s="9" t="s">
        <v>249</v>
      </c>
      <c r="H339" s="12">
        <v>3.0569999999999999</v>
      </c>
      <c r="I339" s="12">
        <v>2.766</v>
      </c>
      <c r="J339" s="13"/>
      <c r="K339" s="14"/>
      <c r="L339" s="9" t="s">
        <v>583</v>
      </c>
      <c r="M339" s="9" t="s">
        <v>101</v>
      </c>
      <c r="N339" s="9" t="s">
        <v>100</v>
      </c>
      <c r="O339" s="9" t="s">
        <v>99</v>
      </c>
      <c r="P339" s="9" t="s">
        <v>864</v>
      </c>
      <c r="Q339" s="9" t="s">
        <v>236</v>
      </c>
      <c r="R339" s="15">
        <v>5</v>
      </c>
      <c r="S339" s="22">
        <v>-1.7649999999999999</v>
      </c>
      <c r="T339" s="22">
        <v>0.71</v>
      </c>
      <c r="U339" s="22" t="s">
        <v>111</v>
      </c>
      <c r="V339" s="16">
        <f t="shared" si="18"/>
        <v>1.5876082640248508</v>
      </c>
      <c r="W339" s="15">
        <v>5</v>
      </c>
      <c r="X339" s="22">
        <v>0.70599999999999996</v>
      </c>
      <c r="Y339" s="22">
        <v>0.71</v>
      </c>
      <c r="Z339" s="22" t="s">
        <v>111</v>
      </c>
      <c r="AA339" s="16">
        <f t="shared" si="19"/>
        <v>1.5876082640248508</v>
      </c>
      <c r="AB339" s="17" t="s">
        <v>455</v>
      </c>
      <c r="AC339" s="17" t="s">
        <v>455</v>
      </c>
      <c r="AD339" s="23"/>
      <c r="AE339" s="24"/>
      <c r="AF339" s="9"/>
      <c r="AG339" s="9"/>
    </row>
    <row r="340" spans="1:33" ht="15" customHeight="1" x14ac:dyDescent="0.15">
      <c r="A340" s="9" t="s">
        <v>851</v>
      </c>
      <c r="B340" s="9" t="s">
        <v>850</v>
      </c>
      <c r="C340" s="9">
        <v>2015</v>
      </c>
      <c r="D340" s="9">
        <v>2015</v>
      </c>
      <c r="E340" s="9" t="s">
        <v>849</v>
      </c>
      <c r="F340" s="9" t="s">
        <v>76</v>
      </c>
      <c r="G340" s="9" t="s">
        <v>249</v>
      </c>
      <c r="H340" s="12">
        <v>3.0569999999999999</v>
      </c>
      <c r="I340" s="12">
        <v>2.766</v>
      </c>
      <c r="J340" s="13"/>
      <c r="K340" s="14"/>
      <c r="L340" s="9" t="s">
        <v>583</v>
      </c>
      <c r="M340" s="9" t="s">
        <v>101</v>
      </c>
      <c r="N340" s="9" t="s">
        <v>100</v>
      </c>
      <c r="O340" s="9" t="s">
        <v>99</v>
      </c>
      <c r="P340" s="9" t="s">
        <v>863</v>
      </c>
      <c r="Q340" s="9" t="s">
        <v>236</v>
      </c>
      <c r="R340" s="15">
        <v>5</v>
      </c>
      <c r="S340" s="22">
        <v>-0.70599999999999996</v>
      </c>
      <c r="T340" s="22">
        <v>0.71</v>
      </c>
      <c r="U340" s="22" t="s">
        <v>111</v>
      </c>
      <c r="V340" s="16">
        <f t="shared" si="18"/>
        <v>1.5876082640248508</v>
      </c>
      <c r="W340" s="15">
        <v>5</v>
      </c>
      <c r="X340" s="22">
        <v>1.7649999999999999</v>
      </c>
      <c r="Y340" s="22">
        <v>1.42</v>
      </c>
      <c r="Z340" s="22" t="s">
        <v>111</v>
      </c>
      <c r="AA340" s="16">
        <f t="shared" si="19"/>
        <v>3.1752165280497016</v>
      </c>
      <c r="AB340" s="17" t="s">
        <v>455</v>
      </c>
      <c r="AC340" s="17" t="s">
        <v>455</v>
      </c>
      <c r="AD340" s="23"/>
      <c r="AE340" s="24"/>
      <c r="AF340" s="9"/>
      <c r="AG340" s="9"/>
    </row>
    <row r="341" spans="1:33" ht="15" customHeight="1" x14ac:dyDescent="0.15">
      <c r="A341" s="9" t="s">
        <v>851</v>
      </c>
      <c r="B341" s="9" t="s">
        <v>850</v>
      </c>
      <c r="C341" s="9">
        <v>2015</v>
      </c>
      <c r="D341" s="9">
        <v>2015</v>
      </c>
      <c r="E341" s="9" t="s">
        <v>849</v>
      </c>
      <c r="F341" s="9" t="s">
        <v>76</v>
      </c>
      <c r="G341" s="9" t="s">
        <v>249</v>
      </c>
      <c r="H341" s="12">
        <v>3.0569999999999999</v>
      </c>
      <c r="I341" s="12">
        <v>2.766</v>
      </c>
      <c r="J341" s="13"/>
      <c r="K341" s="14"/>
      <c r="L341" s="9" t="s">
        <v>583</v>
      </c>
      <c r="M341" s="9" t="s">
        <v>101</v>
      </c>
      <c r="N341" s="9" t="s">
        <v>100</v>
      </c>
      <c r="O341" s="9" t="s">
        <v>99</v>
      </c>
      <c r="P341" s="9" t="s">
        <v>862</v>
      </c>
      <c r="Q341" s="9" t="s">
        <v>236</v>
      </c>
      <c r="R341" s="15">
        <v>5</v>
      </c>
      <c r="S341" s="22">
        <v>0.70599999999999996</v>
      </c>
      <c r="T341" s="22">
        <v>1.42</v>
      </c>
      <c r="U341" s="22" t="s">
        <v>111</v>
      </c>
      <c r="V341" s="16">
        <f t="shared" si="18"/>
        <v>3.1752165280497016</v>
      </c>
      <c r="W341" s="15">
        <v>5</v>
      </c>
      <c r="X341" s="22">
        <v>-0.94700000000000295</v>
      </c>
      <c r="Y341" s="22">
        <v>1.657</v>
      </c>
      <c r="Z341" s="22" t="s">
        <v>111</v>
      </c>
      <c r="AA341" s="16">
        <f t="shared" si="19"/>
        <v>3.705164638717152</v>
      </c>
      <c r="AB341" s="17" t="s">
        <v>455</v>
      </c>
      <c r="AC341" s="17" t="s">
        <v>455</v>
      </c>
      <c r="AD341" s="23"/>
      <c r="AE341" s="24"/>
      <c r="AF341" s="9"/>
      <c r="AG341" s="9"/>
    </row>
    <row r="342" spans="1:33" ht="15" customHeight="1" x14ac:dyDescent="0.15">
      <c r="A342" s="9" t="s">
        <v>851</v>
      </c>
      <c r="B342" s="9" t="s">
        <v>850</v>
      </c>
      <c r="C342" s="9">
        <v>2015</v>
      </c>
      <c r="D342" s="9">
        <v>2015</v>
      </c>
      <c r="E342" s="9" t="s">
        <v>849</v>
      </c>
      <c r="F342" s="9" t="s">
        <v>76</v>
      </c>
      <c r="G342" s="9" t="s">
        <v>249</v>
      </c>
      <c r="H342" s="12">
        <v>3.0569999999999999</v>
      </c>
      <c r="I342" s="12">
        <v>2.766</v>
      </c>
      <c r="J342" s="13"/>
      <c r="K342" s="14"/>
      <c r="L342" s="9" t="s">
        <v>583</v>
      </c>
      <c r="M342" s="9" t="s">
        <v>101</v>
      </c>
      <c r="N342" s="9" t="s">
        <v>100</v>
      </c>
      <c r="O342" s="9" t="s">
        <v>99</v>
      </c>
      <c r="P342" s="9" t="s">
        <v>861</v>
      </c>
      <c r="Q342" s="9" t="s">
        <v>236</v>
      </c>
      <c r="R342" s="15">
        <v>5</v>
      </c>
      <c r="S342" s="22">
        <v>10.177</v>
      </c>
      <c r="T342" s="22">
        <v>9.7040000000000006</v>
      </c>
      <c r="U342" s="22" t="s">
        <v>111</v>
      </c>
      <c r="V342" s="16">
        <f t="shared" si="18"/>
        <v>21.698803653657961</v>
      </c>
      <c r="W342" s="15">
        <v>5</v>
      </c>
      <c r="X342" s="22">
        <v>8.7569999999999979</v>
      </c>
      <c r="Y342" s="22">
        <v>4.4969999999999999</v>
      </c>
      <c r="Z342" s="22" t="s">
        <v>111</v>
      </c>
      <c r="AA342" s="16">
        <f t="shared" si="19"/>
        <v>10.055597694816555</v>
      </c>
      <c r="AB342" s="17">
        <v>-0.15029999999999999</v>
      </c>
      <c r="AC342" s="18">
        <v>0.15029999999999999</v>
      </c>
      <c r="AD342" s="23"/>
      <c r="AE342" s="24"/>
      <c r="AF342" s="9"/>
      <c r="AG342" s="9"/>
    </row>
    <row r="343" spans="1:33" ht="15" customHeight="1" x14ac:dyDescent="0.15">
      <c r="A343" s="9" t="s">
        <v>851</v>
      </c>
      <c r="B343" s="9" t="s">
        <v>850</v>
      </c>
      <c r="C343" s="9">
        <v>2015</v>
      </c>
      <c r="D343" s="9">
        <v>2015</v>
      </c>
      <c r="E343" s="9" t="s">
        <v>849</v>
      </c>
      <c r="F343" s="9" t="s">
        <v>76</v>
      </c>
      <c r="G343" s="9" t="s">
        <v>249</v>
      </c>
      <c r="H343" s="12">
        <v>3.0569999999999999</v>
      </c>
      <c r="I343" s="12">
        <v>2.766</v>
      </c>
      <c r="J343" s="13"/>
      <c r="K343" s="14"/>
      <c r="L343" s="9" t="s">
        <v>583</v>
      </c>
      <c r="M343" s="9" t="s">
        <v>101</v>
      </c>
      <c r="N343" s="9" t="s">
        <v>100</v>
      </c>
      <c r="O343" s="9" t="s">
        <v>99</v>
      </c>
      <c r="P343" s="9" t="s">
        <v>860</v>
      </c>
      <c r="Q343" s="9" t="s">
        <v>236</v>
      </c>
      <c r="R343" s="15">
        <v>5</v>
      </c>
      <c r="S343" s="22">
        <v>1.7649999999999999</v>
      </c>
      <c r="T343" s="22">
        <v>3.55</v>
      </c>
      <c r="U343" s="22" t="s">
        <v>111</v>
      </c>
      <c r="V343" s="16">
        <f t="shared" si="18"/>
        <v>7.9380413201242535</v>
      </c>
      <c r="W343" s="15">
        <v>5</v>
      </c>
      <c r="X343" s="22">
        <v>0.70599999999999996</v>
      </c>
      <c r="Y343" s="22">
        <v>2.13</v>
      </c>
      <c r="Z343" s="22" t="s">
        <v>111</v>
      </c>
      <c r="AA343" s="16">
        <f t="shared" si="19"/>
        <v>4.7628247920745519</v>
      </c>
      <c r="AB343" s="17">
        <v>-0.9163</v>
      </c>
      <c r="AC343" s="18">
        <v>0.9163</v>
      </c>
      <c r="AD343" s="23"/>
      <c r="AE343" s="24"/>
      <c r="AF343" s="9"/>
      <c r="AG343" s="9"/>
    </row>
    <row r="344" spans="1:33" ht="15" customHeight="1" x14ac:dyDescent="0.15">
      <c r="A344" s="9" t="s">
        <v>851</v>
      </c>
      <c r="B344" s="9" t="s">
        <v>850</v>
      </c>
      <c r="C344" s="9">
        <v>2015</v>
      </c>
      <c r="D344" s="9">
        <v>2015</v>
      </c>
      <c r="E344" s="9" t="s">
        <v>849</v>
      </c>
      <c r="F344" s="9" t="s">
        <v>76</v>
      </c>
      <c r="G344" s="9" t="s">
        <v>249</v>
      </c>
      <c r="H344" s="12">
        <v>3.0569999999999999</v>
      </c>
      <c r="I344" s="12">
        <v>2.766</v>
      </c>
      <c r="J344" s="13"/>
      <c r="K344" s="14"/>
      <c r="L344" s="9" t="s">
        <v>583</v>
      </c>
      <c r="M344" s="9" t="s">
        <v>101</v>
      </c>
      <c r="N344" s="9" t="s">
        <v>100</v>
      </c>
      <c r="O344" s="9" t="s">
        <v>99</v>
      </c>
      <c r="P344" s="9" t="s">
        <v>859</v>
      </c>
      <c r="Q344" s="9" t="s">
        <v>236</v>
      </c>
      <c r="R344" s="15">
        <v>5</v>
      </c>
      <c r="S344" s="22">
        <v>19.881</v>
      </c>
      <c r="T344" s="22">
        <v>6.8639999999999999</v>
      </c>
      <c r="U344" s="22" t="s">
        <v>111</v>
      </c>
      <c r="V344" s="16">
        <f t="shared" si="18"/>
        <v>15.348370597558556</v>
      </c>
      <c r="W344" s="15">
        <v>5</v>
      </c>
      <c r="X344" s="22">
        <v>14.200999999999993</v>
      </c>
      <c r="Y344" s="22">
        <v>8.9939999999999998</v>
      </c>
      <c r="Z344" s="22" t="s">
        <v>111</v>
      </c>
      <c r="AA344" s="16">
        <f t="shared" si="19"/>
        <v>20.11119538963311</v>
      </c>
      <c r="AB344" s="17">
        <v>-0.33650000000000002</v>
      </c>
      <c r="AC344" s="18">
        <v>0.33650000000000002</v>
      </c>
      <c r="AD344" s="23"/>
      <c r="AE344" s="24"/>
      <c r="AF344" s="9"/>
      <c r="AG344" s="9"/>
    </row>
    <row r="345" spans="1:33" ht="15" customHeight="1" x14ac:dyDescent="0.15">
      <c r="A345" s="9" t="s">
        <v>851</v>
      </c>
      <c r="B345" s="9" t="s">
        <v>850</v>
      </c>
      <c r="C345" s="9">
        <v>2015</v>
      </c>
      <c r="D345" s="9">
        <v>2015</v>
      </c>
      <c r="E345" s="9" t="s">
        <v>849</v>
      </c>
      <c r="F345" s="9" t="s">
        <v>76</v>
      </c>
      <c r="G345" s="9" t="s">
        <v>249</v>
      </c>
      <c r="H345" s="12">
        <v>3.0569999999999999</v>
      </c>
      <c r="I345" s="12">
        <v>2.766</v>
      </c>
      <c r="J345" s="13"/>
      <c r="K345" s="14"/>
      <c r="L345" s="9" t="s">
        <v>583</v>
      </c>
      <c r="M345" s="9" t="s">
        <v>101</v>
      </c>
      <c r="N345" s="9" t="s">
        <v>100</v>
      </c>
      <c r="O345" s="9" t="s">
        <v>99</v>
      </c>
      <c r="P345" s="9" t="s">
        <v>858</v>
      </c>
      <c r="Q345" s="9" t="s">
        <v>236</v>
      </c>
      <c r="R345" s="15">
        <v>5</v>
      </c>
      <c r="S345" s="22">
        <v>-6.39</v>
      </c>
      <c r="T345" s="22">
        <v>2.13</v>
      </c>
      <c r="U345" s="22" t="s">
        <v>111</v>
      </c>
      <c r="V345" s="16">
        <f t="shared" si="18"/>
        <v>4.7628247920745519</v>
      </c>
      <c r="W345" s="15">
        <v>5</v>
      </c>
      <c r="X345" s="22">
        <v>-18.225000000000001</v>
      </c>
      <c r="Y345" s="22">
        <v>12.544</v>
      </c>
      <c r="Z345" s="22" t="s">
        <v>111</v>
      </c>
      <c r="AA345" s="16">
        <f t="shared" si="19"/>
        <v>28.049236709757363</v>
      </c>
      <c r="AB345" s="17">
        <v>1.0481</v>
      </c>
      <c r="AC345" s="18">
        <v>1.0481</v>
      </c>
      <c r="AD345" s="23"/>
      <c r="AE345" s="24"/>
      <c r="AF345" s="9"/>
      <c r="AG345" s="9"/>
    </row>
    <row r="346" spans="1:33" ht="15" customHeight="1" x14ac:dyDescent="0.15">
      <c r="A346" s="9" t="s">
        <v>851</v>
      </c>
      <c r="B346" s="9" t="s">
        <v>850</v>
      </c>
      <c r="C346" s="9">
        <v>2015</v>
      </c>
      <c r="D346" s="9">
        <v>2015</v>
      </c>
      <c r="E346" s="9" t="s">
        <v>849</v>
      </c>
      <c r="F346" s="9" t="s">
        <v>76</v>
      </c>
      <c r="G346" s="9" t="s">
        <v>249</v>
      </c>
      <c r="H346" s="12">
        <v>3.0569999999999999</v>
      </c>
      <c r="I346" s="12">
        <v>2.766</v>
      </c>
      <c r="J346" s="13"/>
      <c r="K346" s="14"/>
      <c r="L346" s="9" t="s">
        <v>583</v>
      </c>
      <c r="M346" s="9" t="s">
        <v>101</v>
      </c>
      <c r="N346" s="9" t="s">
        <v>100</v>
      </c>
      <c r="O346" s="9" t="s">
        <v>99</v>
      </c>
      <c r="P346" s="9" t="s">
        <v>857</v>
      </c>
      <c r="Q346" s="9" t="s">
        <v>236</v>
      </c>
      <c r="R346" s="15">
        <v>5</v>
      </c>
      <c r="S346" s="22">
        <v>-18.934999999999999</v>
      </c>
      <c r="T346" s="22">
        <v>13.254</v>
      </c>
      <c r="U346" s="22" t="s">
        <v>111</v>
      </c>
      <c r="V346" s="16">
        <f t="shared" si="18"/>
        <v>29.636844973782214</v>
      </c>
      <c r="W346" s="15">
        <v>5</v>
      </c>
      <c r="X346" s="22">
        <v>-3.7869999999999999</v>
      </c>
      <c r="Y346" s="22">
        <v>5.2069999999999999</v>
      </c>
      <c r="Z346" s="22" t="s">
        <v>111</v>
      </c>
      <c r="AA346" s="16">
        <f t="shared" si="19"/>
        <v>11.643205958841405</v>
      </c>
      <c r="AB346" s="17">
        <v>-1.6093999999999999</v>
      </c>
      <c r="AC346" s="18">
        <v>1.6093999999999999</v>
      </c>
      <c r="AD346" s="23"/>
      <c r="AE346" s="24"/>
      <c r="AF346" s="9"/>
      <c r="AG346" s="9"/>
    </row>
    <row r="347" spans="1:33" ht="15" customHeight="1" x14ac:dyDescent="0.15">
      <c r="A347" s="9" t="s">
        <v>851</v>
      </c>
      <c r="B347" s="9" t="s">
        <v>850</v>
      </c>
      <c r="C347" s="9">
        <v>2015</v>
      </c>
      <c r="D347" s="9">
        <v>2015</v>
      </c>
      <c r="E347" s="9" t="s">
        <v>849</v>
      </c>
      <c r="F347" s="9" t="s">
        <v>76</v>
      </c>
      <c r="G347" s="9" t="s">
        <v>249</v>
      </c>
      <c r="H347" s="12">
        <v>3.0569999999999999</v>
      </c>
      <c r="I347" s="12">
        <v>2.766</v>
      </c>
      <c r="J347" s="13"/>
      <c r="K347" s="14"/>
      <c r="L347" s="9" t="s">
        <v>583</v>
      </c>
      <c r="M347" s="9" t="s">
        <v>101</v>
      </c>
      <c r="N347" s="9" t="s">
        <v>100</v>
      </c>
      <c r="O347" s="9" t="s">
        <v>99</v>
      </c>
      <c r="P347" s="9" t="s">
        <v>856</v>
      </c>
      <c r="Q347" s="9" t="s">
        <v>236</v>
      </c>
      <c r="R347" s="15">
        <v>5</v>
      </c>
      <c r="S347" s="22">
        <v>0.71000000000000085</v>
      </c>
      <c r="T347" s="22">
        <v>1.42</v>
      </c>
      <c r="U347" s="22" t="s">
        <v>111</v>
      </c>
      <c r="V347" s="16">
        <f t="shared" si="18"/>
        <v>3.1752165280497016</v>
      </c>
      <c r="W347" s="15">
        <v>5</v>
      </c>
      <c r="X347" s="22">
        <v>0.71000000000000085</v>
      </c>
      <c r="Y347" s="22">
        <v>0.71</v>
      </c>
      <c r="Z347" s="22" t="s">
        <v>111</v>
      </c>
      <c r="AA347" s="16">
        <f t="shared" si="19"/>
        <v>1.5876082640248508</v>
      </c>
      <c r="AB347" s="17">
        <v>0</v>
      </c>
      <c r="AC347" s="18">
        <v>0</v>
      </c>
      <c r="AD347" s="23"/>
      <c r="AE347" s="24"/>
      <c r="AF347" s="9"/>
      <c r="AG347" s="9"/>
    </row>
    <row r="348" spans="1:33" ht="15" customHeight="1" x14ac:dyDescent="0.15">
      <c r="A348" s="9" t="s">
        <v>851</v>
      </c>
      <c r="B348" s="9" t="s">
        <v>850</v>
      </c>
      <c r="C348" s="9">
        <v>2015</v>
      </c>
      <c r="D348" s="9">
        <v>2015</v>
      </c>
      <c r="E348" s="9" t="s">
        <v>849</v>
      </c>
      <c r="F348" s="9" t="s">
        <v>76</v>
      </c>
      <c r="G348" s="9" t="s">
        <v>249</v>
      </c>
      <c r="H348" s="12">
        <v>3.0569999999999999</v>
      </c>
      <c r="I348" s="12">
        <v>2.766</v>
      </c>
      <c r="J348" s="13"/>
      <c r="K348" s="14"/>
      <c r="L348" s="9" t="s">
        <v>583</v>
      </c>
      <c r="M348" s="9" t="s">
        <v>101</v>
      </c>
      <c r="N348" s="9" t="s">
        <v>100</v>
      </c>
      <c r="O348" s="9" t="s">
        <v>99</v>
      </c>
      <c r="P348" s="9" t="s">
        <v>855</v>
      </c>
      <c r="Q348" s="9" t="s">
        <v>236</v>
      </c>
      <c r="R348" s="15">
        <v>5</v>
      </c>
      <c r="S348" s="22">
        <v>-2.13</v>
      </c>
      <c r="T348" s="22">
        <v>2.13</v>
      </c>
      <c r="U348" s="22" t="s">
        <v>111</v>
      </c>
      <c r="V348" s="16">
        <f t="shared" si="18"/>
        <v>4.7628247920745519</v>
      </c>
      <c r="W348" s="15">
        <v>5</v>
      </c>
      <c r="X348" s="22">
        <v>-0.94700000000000295</v>
      </c>
      <c r="Y348" s="22">
        <v>1.657</v>
      </c>
      <c r="Z348" s="22" t="s">
        <v>111</v>
      </c>
      <c r="AA348" s="16">
        <f t="shared" si="19"/>
        <v>3.705164638717152</v>
      </c>
      <c r="AB348" s="17">
        <v>-0.81059999999999999</v>
      </c>
      <c r="AC348" s="18">
        <v>0.81059999999999999</v>
      </c>
      <c r="AD348" s="23"/>
      <c r="AE348" s="24"/>
      <c r="AF348" s="9"/>
      <c r="AG348" s="9"/>
    </row>
    <row r="349" spans="1:33" ht="15" customHeight="1" x14ac:dyDescent="0.15">
      <c r="A349" s="9" t="s">
        <v>851</v>
      </c>
      <c r="B349" s="9" t="s">
        <v>850</v>
      </c>
      <c r="C349" s="9">
        <v>2015</v>
      </c>
      <c r="D349" s="9">
        <v>2015</v>
      </c>
      <c r="E349" s="9" t="s">
        <v>849</v>
      </c>
      <c r="F349" s="9" t="s">
        <v>76</v>
      </c>
      <c r="G349" s="9" t="s">
        <v>249</v>
      </c>
      <c r="H349" s="12">
        <v>3.0569999999999999</v>
      </c>
      <c r="I349" s="12">
        <v>2.766</v>
      </c>
      <c r="J349" s="13"/>
      <c r="K349" s="14"/>
      <c r="L349" s="9" t="s">
        <v>583</v>
      </c>
      <c r="M349" s="9" t="s">
        <v>101</v>
      </c>
      <c r="N349" s="9" t="s">
        <v>100</v>
      </c>
      <c r="O349" s="9" t="s">
        <v>99</v>
      </c>
      <c r="P349" s="9" t="s">
        <v>854</v>
      </c>
      <c r="Q349" s="9" t="s">
        <v>236</v>
      </c>
      <c r="R349" s="15">
        <v>5</v>
      </c>
      <c r="S349" s="22">
        <v>-5.4489999999999998</v>
      </c>
      <c r="T349" s="22">
        <v>1.657</v>
      </c>
      <c r="U349" s="22" t="s">
        <v>111</v>
      </c>
      <c r="V349" s="16">
        <f t="shared" si="18"/>
        <v>3.705164638717152</v>
      </c>
      <c r="W349" s="15">
        <v>5</v>
      </c>
      <c r="X349" s="22">
        <v>-11.361000000000001</v>
      </c>
      <c r="Y349" s="22">
        <v>7.8109999999999999</v>
      </c>
      <c r="Z349" s="22" t="s">
        <v>111</v>
      </c>
      <c r="AA349" s="16">
        <f t="shared" si="19"/>
        <v>17.465926972250859</v>
      </c>
      <c r="AB349" s="17">
        <v>0.73480000000000001</v>
      </c>
      <c r="AC349" s="18">
        <v>0.73480000000000001</v>
      </c>
      <c r="AD349" s="23"/>
      <c r="AE349" s="24"/>
      <c r="AF349" s="9"/>
      <c r="AG349" s="9"/>
    </row>
    <row r="350" spans="1:33" ht="15" customHeight="1" x14ac:dyDescent="0.15">
      <c r="A350" s="9" t="s">
        <v>851</v>
      </c>
      <c r="B350" s="9" t="s">
        <v>850</v>
      </c>
      <c r="C350" s="9">
        <v>2015</v>
      </c>
      <c r="D350" s="9">
        <v>2015</v>
      </c>
      <c r="E350" s="9" t="s">
        <v>849</v>
      </c>
      <c r="F350" s="9" t="s">
        <v>76</v>
      </c>
      <c r="G350" s="9" t="s">
        <v>249</v>
      </c>
      <c r="H350" s="12">
        <v>3.0569999999999999</v>
      </c>
      <c r="I350" s="12">
        <v>2.766</v>
      </c>
      <c r="J350" s="13"/>
      <c r="K350" s="14"/>
      <c r="L350" s="9" t="s">
        <v>583</v>
      </c>
      <c r="M350" s="9" t="s">
        <v>101</v>
      </c>
      <c r="N350" s="9" t="s">
        <v>100</v>
      </c>
      <c r="O350" s="9" t="s">
        <v>99</v>
      </c>
      <c r="P350" s="9" t="s">
        <v>853</v>
      </c>
      <c r="Q350" s="9" t="s">
        <v>236</v>
      </c>
      <c r="R350" s="15">
        <v>5</v>
      </c>
      <c r="S350" s="22">
        <v>-11.124000000000001</v>
      </c>
      <c r="T350" s="22">
        <v>6.39</v>
      </c>
      <c r="U350" s="22" t="s">
        <v>111</v>
      </c>
      <c r="V350" s="16">
        <f t="shared" si="18"/>
        <v>14.288474376223656</v>
      </c>
      <c r="W350" s="15">
        <v>5</v>
      </c>
      <c r="X350" s="22">
        <v>-6.1539999999999999</v>
      </c>
      <c r="Y350" s="22">
        <v>4.734</v>
      </c>
      <c r="Z350" s="22" t="s">
        <v>111</v>
      </c>
      <c r="AA350" s="16">
        <f t="shared" si="19"/>
        <v>10.585545805484005</v>
      </c>
      <c r="AB350" s="17">
        <v>-0.59199999999999997</v>
      </c>
      <c r="AC350" s="18">
        <v>0.59199999999999997</v>
      </c>
      <c r="AD350" s="23"/>
      <c r="AE350" s="24"/>
      <c r="AF350" s="9"/>
      <c r="AG350" s="9"/>
    </row>
    <row r="351" spans="1:33" ht="15" customHeight="1" x14ac:dyDescent="0.15">
      <c r="A351" s="9" t="s">
        <v>851</v>
      </c>
      <c r="B351" s="9" t="s">
        <v>850</v>
      </c>
      <c r="C351" s="9">
        <v>2015</v>
      </c>
      <c r="D351" s="9">
        <v>2015</v>
      </c>
      <c r="E351" s="9" t="s">
        <v>849</v>
      </c>
      <c r="F351" s="9" t="s">
        <v>76</v>
      </c>
      <c r="G351" s="9" t="s">
        <v>249</v>
      </c>
      <c r="H351" s="12">
        <v>3.0569999999999999</v>
      </c>
      <c r="I351" s="12">
        <v>2.766</v>
      </c>
      <c r="J351" s="13"/>
      <c r="K351" s="14"/>
      <c r="L351" s="9" t="s">
        <v>583</v>
      </c>
      <c r="M351" s="9" t="s">
        <v>101</v>
      </c>
      <c r="N351" s="9" t="s">
        <v>100</v>
      </c>
      <c r="O351" s="9" t="s">
        <v>99</v>
      </c>
      <c r="P351" s="9" t="s">
        <v>852</v>
      </c>
      <c r="Q351" s="9" t="s">
        <v>236</v>
      </c>
      <c r="R351" s="21">
        <v>5</v>
      </c>
      <c r="S351" s="22">
        <v>-2.13</v>
      </c>
      <c r="T351" s="22">
        <v>2.13</v>
      </c>
      <c r="U351" s="22" t="s">
        <v>111</v>
      </c>
      <c r="V351" s="16">
        <f t="shared" si="18"/>
        <v>4.7628247920745519</v>
      </c>
      <c r="W351" s="21">
        <v>5</v>
      </c>
      <c r="X351" s="22">
        <v>-9.4670000000000005</v>
      </c>
      <c r="Y351" s="22">
        <v>7.5739999999999998</v>
      </c>
      <c r="Z351" s="22" t="s">
        <v>111</v>
      </c>
      <c r="AA351" s="16">
        <f t="shared" si="19"/>
        <v>16.935978861583408</v>
      </c>
      <c r="AB351" s="17">
        <v>1.4917</v>
      </c>
      <c r="AC351" s="18">
        <v>1.4917</v>
      </c>
      <c r="AD351" s="23"/>
      <c r="AE351" s="24"/>
      <c r="AF351" s="9"/>
      <c r="AG351" s="9"/>
    </row>
    <row r="352" spans="1:33" ht="15" customHeight="1" thickBot="1" x14ac:dyDescent="0.2">
      <c r="A352" s="25" t="s">
        <v>851</v>
      </c>
      <c r="B352" s="25" t="s">
        <v>850</v>
      </c>
      <c r="C352" s="25">
        <v>2015</v>
      </c>
      <c r="D352" s="25">
        <v>2015</v>
      </c>
      <c r="E352" s="25" t="s">
        <v>849</v>
      </c>
      <c r="F352" s="25" t="s">
        <v>76</v>
      </c>
      <c r="G352" s="25" t="s">
        <v>249</v>
      </c>
      <c r="H352" s="26">
        <v>3.0569999999999999</v>
      </c>
      <c r="I352" s="26">
        <v>2.766</v>
      </c>
      <c r="J352" s="27"/>
      <c r="K352" s="25"/>
      <c r="L352" s="25" t="s">
        <v>583</v>
      </c>
      <c r="M352" s="25" t="s">
        <v>101</v>
      </c>
      <c r="N352" s="25" t="s">
        <v>100</v>
      </c>
      <c r="O352" s="25" t="s">
        <v>99</v>
      </c>
      <c r="P352" s="25" t="s">
        <v>848</v>
      </c>
      <c r="Q352" s="25" t="s">
        <v>236</v>
      </c>
      <c r="R352" s="28">
        <v>5</v>
      </c>
      <c r="S352" s="29">
        <v>1.1829999999999998</v>
      </c>
      <c r="T352" s="29">
        <v>1.1830000000000001</v>
      </c>
      <c r="U352" s="29" t="s">
        <v>111</v>
      </c>
      <c r="V352" s="35">
        <f t="shared" si="18"/>
        <v>2.6452684173822516</v>
      </c>
      <c r="W352" s="28">
        <v>5</v>
      </c>
      <c r="X352" s="29">
        <v>2.3669999999999973</v>
      </c>
      <c r="Y352" s="29">
        <v>1.1830000000000001</v>
      </c>
      <c r="Z352" s="29" t="s">
        <v>111</v>
      </c>
      <c r="AA352" s="35">
        <f t="shared" si="19"/>
        <v>2.6452684173822516</v>
      </c>
      <c r="AB352" s="36">
        <v>0.69359999999999999</v>
      </c>
      <c r="AC352" s="30">
        <v>0.69359999999999999</v>
      </c>
      <c r="AD352" s="31"/>
      <c r="AE352" s="32"/>
      <c r="AF352" s="25"/>
      <c r="AG352" s="25"/>
    </row>
    <row r="353" spans="1:33" ht="15" customHeight="1" x14ac:dyDescent="0.15">
      <c r="A353" s="9" t="s">
        <v>829</v>
      </c>
      <c r="B353" s="9" t="s">
        <v>828</v>
      </c>
      <c r="C353" s="10">
        <v>2014</v>
      </c>
      <c r="D353" s="9">
        <v>2015</v>
      </c>
      <c r="E353" s="9" t="s">
        <v>827</v>
      </c>
      <c r="F353" s="9" t="s">
        <v>76</v>
      </c>
      <c r="G353" s="10" t="s">
        <v>228</v>
      </c>
      <c r="H353" s="11">
        <v>8.0440000000000005</v>
      </c>
      <c r="I353" s="11">
        <v>8.9969999999999999</v>
      </c>
      <c r="J353" s="13">
        <v>8</v>
      </c>
      <c r="K353" s="14" t="s">
        <v>73</v>
      </c>
      <c r="L353" s="9" t="s">
        <v>826</v>
      </c>
      <c r="M353" s="9" t="s">
        <v>170</v>
      </c>
      <c r="N353" s="9" t="s">
        <v>100</v>
      </c>
      <c r="O353" s="9" t="s">
        <v>99</v>
      </c>
      <c r="P353" s="9" t="s">
        <v>847</v>
      </c>
      <c r="Q353" s="9" t="s">
        <v>236</v>
      </c>
      <c r="R353" s="15">
        <v>8</v>
      </c>
      <c r="S353" s="16">
        <v>64.8</v>
      </c>
      <c r="T353" s="16">
        <v>6.4</v>
      </c>
      <c r="U353" s="16" t="s">
        <v>111</v>
      </c>
      <c r="V353" s="16">
        <f t="shared" si="18"/>
        <v>18.10193359837562</v>
      </c>
      <c r="W353" s="15">
        <v>8</v>
      </c>
      <c r="X353" s="16">
        <v>65.599999999999994</v>
      </c>
      <c r="Y353" s="16">
        <v>7.2</v>
      </c>
      <c r="Z353" s="16" t="s">
        <v>111</v>
      </c>
      <c r="AA353" s="16">
        <f t="shared" si="19"/>
        <v>20.364675298172571</v>
      </c>
      <c r="AB353" s="17">
        <v>1.23E-2</v>
      </c>
      <c r="AC353" s="18">
        <v>1.23E-2</v>
      </c>
      <c r="AD353" s="19">
        <f>AVERAGE(AC353:AC372)</f>
        <v>1.2594450000000001</v>
      </c>
      <c r="AE353" s="20"/>
      <c r="AF353" s="9" t="s">
        <v>217</v>
      </c>
      <c r="AG353" s="34" t="s">
        <v>1322</v>
      </c>
    </row>
    <row r="354" spans="1:33" ht="15" customHeight="1" x14ac:dyDescent="0.15">
      <c r="A354" s="9" t="s">
        <v>829</v>
      </c>
      <c r="B354" s="9" t="s">
        <v>828</v>
      </c>
      <c r="C354" s="9">
        <v>2014</v>
      </c>
      <c r="D354" s="9">
        <v>2015</v>
      </c>
      <c r="E354" s="9" t="s">
        <v>827</v>
      </c>
      <c r="F354" s="9" t="s">
        <v>76</v>
      </c>
      <c r="G354" s="9" t="s">
        <v>228</v>
      </c>
      <c r="H354" s="12">
        <v>8.0440000000000005</v>
      </c>
      <c r="I354" s="12">
        <v>8.9969999999999999</v>
      </c>
      <c r="J354" s="13"/>
      <c r="K354" s="14"/>
      <c r="L354" s="9" t="s">
        <v>826</v>
      </c>
      <c r="M354" s="9" t="s">
        <v>170</v>
      </c>
      <c r="N354" s="9" t="s">
        <v>100</v>
      </c>
      <c r="O354" s="9" t="s">
        <v>99</v>
      </c>
      <c r="P354" s="9" t="s">
        <v>846</v>
      </c>
      <c r="Q354" s="9" t="s">
        <v>236</v>
      </c>
      <c r="R354" s="21">
        <v>8</v>
      </c>
      <c r="S354" s="22">
        <v>64.8</v>
      </c>
      <c r="T354" s="22">
        <v>6.4</v>
      </c>
      <c r="U354" s="22" t="s">
        <v>111</v>
      </c>
      <c r="V354" s="16">
        <f t="shared" si="18"/>
        <v>18.10193359837562</v>
      </c>
      <c r="W354" s="21">
        <v>8</v>
      </c>
      <c r="X354" s="22">
        <v>13.6</v>
      </c>
      <c r="Y354" s="22">
        <v>4.8</v>
      </c>
      <c r="Z354" s="22" t="s">
        <v>111</v>
      </c>
      <c r="AA354" s="16">
        <f t="shared" si="19"/>
        <v>13.576450198781712</v>
      </c>
      <c r="AB354" s="17">
        <v>-1.5611999999999999</v>
      </c>
      <c r="AC354" s="18">
        <v>1.5611999999999999</v>
      </c>
      <c r="AD354" s="23"/>
      <c r="AE354" s="24"/>
      <c r="AF354" s="9"/>
      <c r="AG354" s="9"/>
    </row>
    <row r="355" spans="1:33" ht="15" customHeight="1" x14ac:dyDescent="0.15">
      <c r="A355" s="9" t="s">
        <v>829</v>
      </c>
      <c r="B355" s="9" t="s">
        <v>828</v>
      </c>
      <c r="C355" s="9">
        <v>2014</v>
      </c>
      <c r="D355" s="9">
        <v>2015</v>
      </c>
      <c r="E355" s="9" t="s">
        <v>827</v>
      </c>
      <c r="F355" s="9" t="s">
        <v>76</v>
      </c>
      <c r="G355" s="9" t="s">
        <v>228</v>
      </c>
      <c r="H355" s="12">
        <v>8.0440000000000005</v>
      </c>
      <c r="I355" s="12">
        <v>8.9969999999999999</v>
      </c>
      <c r="J355" s="13"/>
      <c r="K355" s="14"/>
      <c r="L355" s="9" t="s">
        <v>826</v>
      </c>
      <c r="M355" s="9" t="s">
        <v>170</v>
      </c>
      <c r="N355" s="9" t="s">
        <v>100</v>
      </c>
      <c r="O355" s="9" t="s">
        <v>99</v>
      </c>
      <c r="P355" s="9" t="s">
        <v>845</v>
      </c>
      <c r="Q355" s="9" t="s">
        <v>236</v>
      </c>
      <c r="R355" s="21">
        <v>8</v>
      </c>
      <c r="S355" s="22">
        <v>17.361999999999998</v>
      </c>
      <c r="T355" s="22">
        <v>3.8580000000000001</v>
      </c>
      <c r="U355" s="22" t="s">
        <v>111</v>
      </c>
      <c r="V355" s="16">
        <f t="shared" ref="V355:V372" si="20">T355*SQRT(R355)</f>
        <v>10.912071847270802</v>
      </c>
      <c r="W355" s="21">
        <v>8</v>
      </c>
      <c r="X355" s="22">
        <v>23.425000000000001</v>
      </c>
      <c r="Y355" s="22">
        <v>1.6539999999999999</v>
      </c>
      <c r="Z355" s="22" t="s">
        <v>111</v>
      </c>
      <c r="AA355" s="16">
        <f t="shared" ref="AA355:AA372" si="21">Y355*SQRT(W355)</f>
        <v>4.6782184643301985</v>
      </c>
      <c r="AB355" s="17">
        <v>0.29949999999999999</v>
      </c>
      <c r="AC355" s="18">
        <v>0.29949999999999999</v>
      </c>
      <c r="AD355" s="23"/>
      <c r="AE355" s="24"/>
      <c r="AF355" s="9"/>
      <c r="AG355" s="9"/>
    </row>
    <row r="356" spans="1:33" ht="15" customHeight="1" x14ac:dyDescent="0.15">
      <c r="A356" s="9" t="s">
        <v>829</v>
      </c>
      <c r="B356" s="9" t="s">
        <v>828</v>
      </c>
      <c r="C356" s="9">
        <v>2014</v>
      </c>
      <c r="D356" s="9">
        <v>2015</v>
      </c>
      <c r="E356" s="9" t="s">
        <v>827</v>
      </c>
      <c r="F356" s="9" t="s">
        <v>76</v>
      </c>
      <c r="G356" s="9" t="s">
        <v>228</v>
      </c>
      <c r="H356" s="12">
        <v>8.0440000000000005</v>
      </c>
      <c r="I356" s="12">
        <v>8.9969999999999999</v>
      </c>
      <c r="J356" s="13"/>
      <c r="K356" s="14"/>
      <c r="L356" s="9" t="s">
        <v>826</v>
      </c>
      <c r="M356" s="9" t="s">
        <v>170</v>
      </c>
      <c r="N356" s="9" t="s">
        <v>100</v>
      </c>
      <c r="O356" s="9" t="s">
        <v>99</v>
      </c>
      <c r="P356" s="9" t="s">
        <v>844</v>
      </c>
      <c r="Q356" s="9" t="s">
        <v>236</v>
      </c>
      <c r="R356" s="21">
        <v>8</v>
      </c>
      <c r="S356" s="22">
        <v>17.361999999999998</v>
      </c>
      <c r="T356" s="22">
        <v>3.8580000000000001</v>
      </c>
      <c r="U356" s="22" t="s">
        <v>111</v>
      </c>
      <c r="V356" s="16">
        <f t="shared" si="20"/>
        <v>10.912071847270802</v>
      </c>
      <c r="W356" s="21">
        <v>8</v>
      </c>
      <c r="X356" s="22">
        <v>17.913</v>
      </c>
      <c r="Y356" s="22">
        <v>3.0310000000000001</v>
      </c>
      <c r="Z356" s="22" t="s">
        <v>111</v>
      </c>
      <c r="AA356" s="16">
        <f t="shared" si="21"/>
        <v>8.5729626151057037</v>
      </c>
      <c r="AB356" s="17">
        <v>3.1199999999999999E-2</v>
      </c>
      <c r="AC356" s="18">
        <v>3.1199999999999999E-2</v>
      </c>
      <c r="AD356" s="23"/>
      <c r="AE356" s="24"/>
      <c r="AF356" s="9"/>
      <c r="AG356" s="9"/>
    </row>
    <row r="357" spans="1:33" ht="15" customHeight="1" x14ac:dyDescent="0.15">
      <c r="A357" s="9" t="s">
        <v>829</v>
      </c>
      <c r="B357" s="9" t="s">
        <v>828</v>
      </c>
      <c r="C357" s="9">
        <v>2014</v>
      </c>
      <c r="D357" s="9">
        <v>2015</v>
      </c>
      <c r="E357" s="9" t="s">
        <v>827</v>
      </c>
      <c r="F357" s="9" t="s">
        <v>76</v>
      </c>
      <c r="G357" s="9" t="s">
        <v>228</v>
      </c>
      <c r="H357" s="12">
        <v>8.0440000000000005</v>
      </c>
      <c r="I357" s="12">
        <v>8.9969999999999999</v>
      </c>
      <c r="J357" s="13"/>
      <c r="K357" s="14"/>
      <c r="L357" s="9" t="s">
        <v>826</v>
      </c>
      <c r="M357" s="9" t="s">
        <v>170</v>
      </c>
      <c r="N357" s="9" t="s">
        <v>100</v>
      </c>
      <c r="O357" s="9" t="s">
        <v>99</v>
      </c>
      <c r="P357" s="9" t="s">
        <v>843</v>
      </c>
      <c r="Q357" s="9" t="s">
        <v>236</v>
      </c>
      <c r="R357" s="21">
        <v>8</v>
      </c>
      <c r="S357" s="22">
        <v>23.212</v>
      </c>
      <c r="T357" s="22">
        <v>4.7149999999999999</v>
      </c>
      <c r="U357" s="22" t="s">
        <v>111</v>
      </c>
      <c r="V357" s="22">
        <f t="shared" si="20"/>
        <v>13.336033893178287</v>
      </c>
      <c r="W357" s="21">
        <v>8</v>
      </c>
      <c r="X357" s="22">
        <v>20.673999999999999</v>
      </c>
      <c r="Y357" s="22">
        <v>2.1760000000000002</v>
      </c>
      <c r="Z357" s="22" t="s">
        <v>111</v>
      </c>
      <c r="AA357" s="22">
        <f t="shared" si="21"/>
        <v>6.1546574234477109</v>
      </c>
      <c r="AB357" s="62">
        <v>-0.1158</v>
      </c>
      <c r="AC357" s="62">
        <v>0.1158</v>
      </c>
      <c r="AD357" s="23"/>
      <c r="AE357" s="24"/>
      <c r="AF357" s="9"/>
      <c r="AG357" s="9"/>
    </row>
    <row r="358" spans="1:33" ht="15" customHeight="1" x14ac:dyDescent="0.15">
      <c r="A358" s="9" t="s">
        <v>829</v>
      </c>
      <c r="B358" s="9" t="s">
        <v>828</v>
      </c>
      <c r="C358" s="9">
        <v>2014</v>
      </c>
      <c r="D358" s="9">
        <v>2015</v>
      </c>
      <c r="E358" s="9" t="s">
        <v>827</v>
      </c>
      <c r="F358" s="9" t="s">
        <v>76</v>
      </c>
      <c r="G358" s="9" t="s">
        <v>228</v>
      </c>
      <c r="H358" s="12">
        <v>8.0440000000000005</v>
      </c>
      <c r="I358" s="12">
        <v>8.9969999999999999</v>
      </c>
      <c r="J358" s="13"/>
      <c r="K358" s="14"/>
      <c r="L358" s="9" t="s">
        <v>826</v>
      </c>
      <c r="M358" s="9" t="s">
        <v>170</v>
      </c>
      <c r="N358" s="9" t="s">
        <v>100</v>
      </c>
      <c r="O358" s="9" t="s">
        <v>99</v>
      </c>
      <c r="P358" s="9" t="s">
        <v>842</v>
      </c>
      <c r="Q358" s="9" t="s">
        <v>236</v>
      </c>
      <c r="R358" s="21">
        <v>8</v>
      </c>
      <c r="S358" s="22">
        <v>23.212</v>
      </c>
      <c r="T358" s="22">
        <v>4.7149999999999999</v>
      </c>
      <c r="U358" s="22" t="s">
        <v>111</v>
      </c>
      <c r="V358" s="22">
        <f t="shared" si="20"/>
        <v>13.336033893178287</v>
      </c>
      <c r="W358" s="21">
        <v>8</v>
      </c>
      <c r="X358" s="22">
        <v>15.233000000000001</v>
      </c>
      <c r="Y358" s="22">
        <v>4.7190000000000003</v>
      </c>
      <c r="Z358" s="22" t="s">
        <v>111</v>
      </c>
      <c r="AA358" s="22">
        <f t="shared" si="21"/>
        <v>13.347347601677273</v>
      </c>
      <c r="AB358" s="62">
        <v>-0.42120000000000002</v>
      </c>
      <c r="AC358" s="62">
        <v>0.42120000000000002</v>
      </c>
      <c r="AD358" s="23"/>
      <c r="AE358" s="24"/>
      <c r="AF358" s="9"/>
      <c r="AG358" s="9"/>
    </row>
    <row r="359" spans="1:33" ht="15" customHeight="1" x14ac:dyDescent="0.15">
      <c r="A359" s="9" t="s">
        <v>829</v>
      </c>
      <c r="B359" s="9" t="s">
        <v>828</v>
      </c>
      <c r="C359" s="9">
        <v>2014</v>
      </c>
      <c r="D359" s="9">
        <v>2015</v>
      </c>
      <c r="E359" s="9" t="s">
        <v>827</v>
      </c>
      <c r="F359" s="9" t="s">
        <v>76</v>
      </c>
      <c r="G359" s="9" t="s">
        <v>228</v>
      </c>
      <c r="H359" s="12">
        <v>8.0440000000000005</v>
      </c>
      <c r="I359" s="12">
        <v>8.9969999999999999</v>
      </c>
      <c r="J359" s="13"/>
      <c r="K359" s="14"/>
      <c r="L359" s="9" t="s">
        <v>826</v>
      </c>
      <c r="M359" s="9" t="s">
        <v>170</v>
      </c>
      <c r="N359" s="9" t="s">
        <v>80</v>
      </c>
      <c r="O359" s="9" t="s">
        <v>74</v>
      </c>
      <c r="P359" s="9" t="s">
        <v>841</v>
      </c>
      <c r="Q359" s="9" t="s">
        <v>236</v>
      </c>
      <c r="R359" s="21">
        <v>8</v>
      </c>
      <c r="S359" s="22">
        <v>24.300999999999998</v>
      </c>
      <c r="T359" s="22">
        <v>2.3580000000000001</v>
      </c>
      <c r="U359" s="22" t="s">
        <v>111</v>
      </c>
      <c r="V359" s="22">
        <f t="shared" si="20"/>
        <v>6.6694311601515173</v>
      </c>
      <c r="W359" s="21">
        <v>8</v>
      </c>
      <c r="X359" s="22">
        <v>28.835000000000001</v>
      </c>
      <c r="Y359" s="22">
        <v>3.6269999999999998</v>
      </c>
      <c r="Z359" s="22" t="s">
        <v>111</v>
      </c>
      <c r="AA359" s="22">
        <f t="shared" si="21"/>
        <v>10.258705181454431</v>
      </c>
      <c r="AB359" s="62">
        <v>0.1711</v>
      </c>
      <c r="AC359" s="62">
        <v>0.1711</v>
      </c>
      <c r="AD359" s="23"/>
      <c r="AE359" s="24"/>
      <c r="AF359" s="9"/>
      <c r="AG359" s="9"/>
    </row>
    <row r="360" spans="1:33" ht="15" customHeight="1" x14ac:dyDescent="0.15">
      <c r="A360" s="9" t="s">
        <v>829</v>
      </c>
      <c r="B360" s="9" t="s">
        <v>828</v>
      </c>
      <c r="C360" s="9">
        <v>2014</v>
      </c>
      <c r="D360" s="9">
        <v>2015</v>
      </c>
      <c r="E360" s="9" t="s">
        <v>827</v>
      </c>
      <c r="F360" s="9" t="s">
        <v>76</v>
      </c>
      <c r="G360" s="9" t="s">
        <v>228</v>
      </c>
      <c r="H360" s="12">
        <v>8.0440000000000005</v>
      </c>
      <c r="I360" s="12">
        <v>8.9969999999999999</v>
      </c>
      <c r="J360" s="13"/>
      <c r="K360" s="14"/>
      <c r="L360" s="9" t="s">
        <v>826</v>
      </c>
      <c r="M360" s="9" t="s">
        <v>170</v>
      </c>
      <c r="N360" s="9" t="s">
        <v>80</v>
      </c>
      <c r="O360" s="9" t="s">
        <v>74</v>
      </c>
      <c r="P360" s="9" t="s">
        <v>840</v>
      </c>
      <c r="Q360" s="9" t="s">
        <v>236</v>
      </c>
      <c r="R360" s="21">
        <v>8</v>
      </c>
      <c r="S360" s="22">
        <v>24.300999999999998</v>
      </c>
      <c r="T360" s="22">
        <v>2.3580000000000001</v>
      </c>
      <c r="U360" s="22" t="s">
        <v>111</v>
      </c>
      <c r="V360" s="22">
        <f t="shared" si="20"/>
        <v>6.6694311601515173</v>
      </c>
      <c r="W360" s="21">
        <v>8</v>
      </c>
      <c r="X360" s="22">
        <v>24.300999999999998</v>
      </c>
      <c r="Y360" s="22">
        <v>2.3849999999999998</v>
      </c>
      <c r="Z360" s="22" t="s">
        <v>111</v>
      </c>
      <c r="AA360" s="22">
        <f t="shared" si="21"/>
        <v>6.7457986925196636</v>
      </c>
      <c r="AB360" s="62">
        <v>0</v>
      </c>
      <c r="AC360" s="62">
        <v>0</v>
      </c>
      <c r="AD360" s="23"/>
      <c r="AE360" s="24"/>
      <c r="AF360" s="9"/>
      <c r="AG360" s="9"/>
    </row>
    <row r="361" spans="1:33" ht="15" customHeight="1" x14ac:dyDescent="0.15">
      <c r="A361" s="9" t="s">
        <v>829</v>
      </c>
      <c r="B361" s="9" t="s">
        <v>828</v>
      </c>
      <c r="C361" s="9">
        <v>2014</v>
      </c>
      <c r="D361" s="9">
        <v>2015</v>
      </c>
      <c r="E361" s="9" t="s">
        <v>827</v>
      </c>
      <c r="F361" s="9" t="s">
        <v>76</v>
      </c>
      <c r="G361" s="9" t="s">
        <v>228</v>
      </c>
      <c r="H361" s="12">
        <v>8.0440000000000005</v>
      </c>
      <c r="I361" s="12">
        <v>8.9969999999999999</v>
      </c>
      <c r="J361" s="13"/>
      <c r="K361" s="14"/>
      <c r="L361" s="9" t="s">
        <v>826</v>
      </c>
      <c r="M361" s="9" t="s">
        <v>170</v>
      </c>
      <c r="N361" s="9" t="s">
        <v>100</v>
      </c>
      <c r="O361" s="9" t="s">
        <v>99</v>
      </c>
      <c r="P361" s="9" t="s">
        <v>839</v>
      </c>
      <c r="Q361" s="9" t="s">
        <v>236</v>
      </c>
      <c r="R361" s="21">
        <v>8</v>
      </c>
      <c r="S361" s="22">
        <v>34.884</v>
      </c>
      <c r="T361" s="22">
        <v>13.178000000000001</v>
      </c>
      <c r="U361" s="22" t="s">
        <v>111</v>
      </c>
      <c r="V361" s="22">
        <f t="shared" si="20"/>
        <v>37.273012649905297</v>
      </c>
      <c r="W361" s="21">
        <v>8</v>
      </c>
      <c r="X361" s="22">
        <v>13.566000000000001</v>
      </c>
      <c r="Y361" s="22">
        <v>6.9770000000000003</v>
      </c>
      <c r="Z361" s="22" t="s">
        <v>111</v>
      </c>
      <c r="AA361" s="22">
        <f t="shared" si="21"/>
        <v>19.73393604935417</v>
      </c>
      <c r="AB361" s="62">
        <v>-0.94450000000000001</v>
      </c>
      <c r="AC361" s="62">
        <v>0.94450000000000001</v>
      </c>
      <c r="AD361" s="23"/>
      <c r="AE361" s="24"/>
      <c r="AF361" s="9"/>
      <c r="AG361" s="9"/>
    </row>
    <row r="362" spans="1:33" ht="15" customHeight="1" x14ac:dyDescent="0.15">
      <c r="A362" s="9" t="s">
        <v>829</v>
      </c>
      <c r="B362" s="9" t="s">
        <v>828</v>
      </c>
      <c r="C362" s="9">
        <v>2014</v>
      </c>
      <c r="D362" s="9">
        <v>2015</v>
      </c>
      <c r="E362" s="9" t="s">
        <v>827</v>
      </c>
      <c r="F362" s="9" t="s">
        <v>76</v>
      </c>
      <c r="G362" s="9" t="s">
        <v>228</v>
      </c>
      <c r="H362" s="12">
        <v>8.0440000000000005</v>
      </c>
      <c r="I362" s="12">
        <v>8.9969999999999999</v>
      </c>
      <c r="J362" s="13"/>
      <c r="K362" s="14"/>
      <c r="L362" s="9" t="s">
        <v>826</v>
      </c>
      <c r="M362" s="9" t="s">
        <v>170</v>
      </c>
      <c r="N362" s="9" t="s">
        <v>100</v>
      </c>
      <c r="O362" s="9" t="s">
        <v>99</v>
      </c>
      <c r="P362" s="9" t="s">
        <v>838</v>
      </c>
      <c r="Q362" s="9" t="s">
        <v>236</v>
      </c>
      <c r="R362" s="21">
        <v>8</v>
      </c>
      <c r="S362" s="22">
        <v>34.884</v>
      </c>
      <c r="T362" s="22">
        <v>13.178000000000001</v>
      </c>
      <c r="U362" s="22" t="s">
        <v>111</v>
      </c>
      <c r="V362" s="22">
        <f t="shared" si="20"/>
        <v>37.273012649905297</v>
      </c>
      <c r="W362" s="21">
        <v>8</v>
      </c>
      <c r="X362" s="22">
        <v>1.9379999999999999</v>
      </c>
      <c r="Y362" s="22">
        <v>1.9379999999999999</v>
      </c>
      <c r="Z362" s="22" t="s">
        <v>111</v>
      </c>
      <c r="AA362" s="22">
        <f t="shared" si="21"/>
        <v>5.4814917677581168</v>
      </c>
      <c r="AB362" s="62">
        <v>-2.8904000000000001</v>
      </c>
      <c r="AC362" s="62">
        <v>2.8904000000000001</v>
      </c>
      <c r="AD362" s="23"/>
      <c r="AE362" s="24"/>
      <c r="AF362" s="9"/>
      <c r="AG362" s="9"/>
    </row>
    <row r="363" spans="1:33" ht="15" customHeight="1" x14ac:dyDescent="0.15">
      <c r="A363" s="9" t="s">
        <v>829</v>
      </c>
      <c r="B363" s="9" t="s">
        <v>828</v>
      </c>
      <c r="C363" s="9">
        <v>2014</v>
      </c>
      <c r="D363" s="9">
        <v>2015</v>
      </c>
      <c r="E363" s="9" t="s">
        <v>827</v>
      </c>
      <c r="F363" s="9" t="s">
        <v>76</v>
      </c>
      <c r="G363" s="9" t="s">
        <v>228</v>
      </c>
      <c r="H363" s="12">
        <v>8.0440000000000005</v>
      </c>
      <c r="I363" s="12">
        <v>8.9969999999999999</v>
      </c>
      <c r="J363" s="13"/>
      <c r="K363" s="14"/>
      <c r="L363" s="9" t="s">
        <v>826</v>
      </c>
      <c r="M363" s="9" t="s">
        <v>170</v>
      </c>
      <c r="N363" s="9" t="s">
        <v>100</v>
      </c>
      <c r="O363" s="9" t="s">
        <v>99</v>
      </c>
      <c r="P363" s="9" t="s">
        <v>837</v>
      </c>
      <c r="Q363" s="9" t="s">
        <v>236</v>
      </c>
      <c r="R363" s="21">
        <v>8</v>
      </c>
      <c r="S363" s="22">
        <v>28.571000000000002</v>
      </c>
      <c r="T363" s="22">
        <v>7.6529999999999996</v>
      </c>
      <c r="U363" s="22" t="s">
        <v>111</v>
      </c>
      <c r="V363" s="22">
        <f t="shared" si="20"/>
        <v>21.645952785682592</v>
      </c>
      <c r="W363" s="21">
        <v>8</v>
      </c>
      <c r="X363" s="22">
        <v>9.6940000000000008</v>
      </c>
      <c r="Y363" s="22">
        <v>3.3159999999999998</v>
      </c>
      <c r="Z363" s="22" t="s">
        <v>111</v>
      </c>
      <c r="AA363" s="22">
        <f t="shared" si="21"/>
        <v>9.3790643456583673</v>
      </c>
      <c r="AB363" s="62">
        <v>-1.0809</v>
      </c>
      <c r="AC363" s="62">
        <v>1.0809</v>
      </c>
      <c r="AD363" s="23"/>
      <c r="AE363" s="24"/>
      <c r="AF363" s="9"/>
      <c r="AG363" s="9"/>
    </row>
    <row r="364" spans="1:33" ht="15" customHeight="1" x14ac:dyDescent="0.15">
      <c r="A364" s="9" t="s">
        <v>829</v>
      </c>
      <c r="B364" s="9" t="s">
        <v>828</v>
      </c>
      <c r="C364" s="9">
        <v>2014</v>
      </c>
      <c r="D364" s="9">
        <v>2015</v>
      </c>
      <c r="E364" s="9" t="s">
        <v>827</v>
      </c>
      <c r="F364" s="9" t="s">
        <v>76</v>
      </c>
      <c r="G364" s="9" t="s">
        <v>228</v>
      </c>
      <c r="H364" s="12">
        <v>8.0440000000000005</v>
      </c>
      <c r="I364" s="12">
        <v>8.9969999999999999</v>
      </c>
      <c r="J364" s="13"/>
      <c r="K364" s="14"/>
      <c r="L364" s="9" t="s">
        <v>826</v>
      </c>
      <c r="M364" s="9" t="s">
        <v>170</v>
      </c>
      <c r="N364" s="9" t="s">
        <v>100</v>
      </c>
      <c r="O364" s="9" t="s">
        <v>99</v>
      </c>
      <c r="P364" s="9" t="s">
        <v>837</v>
      </c>
      <c r="Q364" s="9" t="s">
        <v>236</v>
      </c>
      <c r="R364" s="21">
        <v>8</v>
      </c>
      <c r="S364" s="22">
        <v>28.571000000000002</v>
      </c>
      <c r="T364" s="22">
        <v>7.6529999999999996</v>
      </c>
      <c r="U364" s="22" t="s">
        <v>111</v>
      </c>
      <c r="V364" s="22">
        <f t="shared" si="20"/>
        <v>21.645952785682592</v>
      </c>
      <c r="W364" s="21">
        <v>8</v>
      </c>
      <c r="X364" s="22">
        <v>5.867</v>
      </c>
      <c r="Y364" s="22">
        <v>6.1219999999999999</v>
      </c>
      <c r="Z364" s="22" t="s">
        <v>111</v>
      </c>
      <c r="AA364" s="22">
        <f t="shared" si="21"/>
        <v>17.315630857696178</v>
      </c>
      <c r="AB364" s="62">
        <v>-1.583</v>
      </c>
      <c r="AC364" s="62">
        <v>1.583</v>
      </c>
      <c r="AD364" s="23"/>
      <c r="AE364" s="24"/>
      <c r="AF364" s="9"/>
      <c r="AG364" s="9"/>
    </row>
    <row r="365" spans="1:33" ht="15" customHeight="1" x14ac:dyDescent="0.15">
      <c r="A365" s="9" t="s">
        <v>829</v>
      </c>
      <c r="B365" s="9" t="s">
        <v>828</v>
      </c>
      <c r="C365" s="9">
        <v>2014</v>
      </c>
      <c r="D365" s="9">
        <v>2015</v>
      </c>
      <c r="E365" s="9" t="s">
        <v>827</v>
      </c>
      <c r="F365" s="9" t="s">
        <v>76</v>
      </c>
      <c r="G365" s="9" t="s">
        <v>228</v>
      </c>
      <c r="H365" s="12">
        <v>8.0440000000000005</v>
      </c>
      <c r="I365" s="12">
        <v>8.9969999999999999</v>
      </c>
      <c r="J365" s="13"/>
      <c r="K365" s="14"/>
      <c r="L365" s="9" t="s">
        <v>826</v>
      </c>
      <c r="M365" s="9" t="s">
        <v>170</v>
      </c>
      <c r="N365" s="9" t="s">
        <v>100</v>
      </c>
      <c r="O365" s="9" t="s">
        <v>99</v>
      </c>
      <c r="P365" s="9" t="s">
        <v>836</v>
      </c>
      <c r="Q365" s="9" t="s">
        <v>236</v>
      </c>
      <c r="R365" s="21">
        <v>8</v>
      </c>
      <c r="S365" s="22">
        <v>8.093</v>
      </c>
      <c r="T365" s="22">
        <v>3.1629999999999998</v>
      </c>
      <c r="U365" s="22" t="s">
        <v>111</v>
      </c>
      <c r="V365" s="22">
        <f t="shared" si="20"/>
        <v>8.9463149955721999</v>
      </c>
      <c r="W365" s="21">
        <v>8</v>
      </c>
      <c r="X365" s="22">
        <v>0.372</v>
      </c>
      <c r="Y365" s="22">
        <v>0.372</v>
      </c>
      <c r="Z365" s="22" t="s">
        <v>111</v>
      </c>
      <c r="AA365" s="22">
        <f t="shared" si="21"/>
        <v>1.0521748904055828</v>
      </c>
      <c r="AB365" s="62">
        <v>-3.0798999999999999</v>
      </c>
      <c r="AC365" s="62">
        <v>3.0798999999999999</v>
      </c>
      <c r="AD365" s="23"/>
      <c r="AE365" s="24"/>
      <c r="AF365" s="9"/>
      <c r="AG365" s="9"/>
    </row>
    <row r="366" spans="1:33" ht="15" customHeight="1" x14ac:dyDescent="0.15">
      <c r="A366" s="9" t="s">
        <v>829</v>
      </c>
      <c r="B366" s="9" t="s">
        <v>828</v>
      </c>
      <c r="C366" s="9">
        <v>2014</v>
      </c>
      <c r="D366" s="9">
        <v>2015</v>
      </c>
      <c r="E366" s="9" t="s">
        <v>827</v>
      </c>
      <c r="F366" s="9" t="s">
        <v>76</v>
      </c>
      <c r="G366" s="9" t="s">
        <v>228</v>
      </c>
      <c r="H366" s="12">
        <v>8.0440000000000005</v>
      </c>
      <c r="I366" s="12">
        <v>8.9969999999999999</v>
      </c>
      <c r="J366" s="13"/>
      <c r="K366" s="14"/>
      <c r="L366" s="9" t="s">
        <v>826</v>
      </c>
      <c r="M366" s="9" t="s">
        <v>170</v>
      </c>
      <c r="N366" s="9" t="s">
        <v>100</v>
      </c>
      <c r="O366" s="9" t="s">
        <v>99</v>
      </c>
      <c r="P366" s="9" t="s">
        <v>835</v>
      </c>
      <c r="Q366" s="37" t="s">
        <v>236</v>
      </c>
      <c r="R366" s="39">
        <v>8</v>
      </c>
      <c r="S366" s="22">
        <v>8.093</v>
      </c>
      <c r="T366" s="22">
        <v>3.1629999999999998</v>
      </c>
      <c r="U366" s="22" t="s">
        <v>111</v>
      </c>
      <c r="V366" s="22">
        <f t="shared" si="20"/>
        <v>8.9463149955721999</v>
      </c>
      <c r="W366" s="21">
        <v>8</v>
      </c>
      <c r="X366" s="22">
        <v>9.2999999999999999E-2</v>
      </c>
      <c r="Y366" s="22">
        <v>9.2999999999999999E-2</v>
      </c>
      <c r="Z366" s="22" t="s">
        <v>111</v>
      </c>
      <c r="AA366" s="22">
        <f t="shared" si="21"/>
        <v>0.26304372260139569</v>
      </c>
      <c r="AB366" s="62">
        <v>-4.4661999999999997</v>
      </c>
      <c r="AC366" s="62">
        <v>4.4661999999999997</v>
      </c>
      <c r="AD366" s="23"/>
      <c r="AE366" s="24"/>
      <c r="AF366" s="9"/>
      <c r="AG366" s="9"/>
    </row>
    <row r="367" spans="1:33" ht="15" customHeight="1" x14ac:dyDescent="0.15">
      <c r="A367" s="9" t="s">
        <v>829</v>
      </c>
      <c r="B367" s="9" t="s">
        <v>828</v>
      </c>
      <c r="C367" s="9">
        <v>2014</v>
      </c>
      <c r="D367" s="9">
        <v>2015</v>
      </c>
      <c r="E367" s="9" t="s">
        <v>827</v>
      </c>
      <c r="F367" s="9" t="s">
        <v>76</v>
      </c>
      <c r="G367" s="9" t="s">
        <v>228</v>
      </c>
      <c r="H367" s="12">
        <v>8.0440000000000005</v>
      </c>
      <c r="I367" s="12">
        <v>8.9969999999999999</v>
      </c>
      <c r="J367" s="13"/>
      <c r="K367" s="14"/>
      <c r="L367" s="9" t="s">
        <v>826</v>
      </c>
      <c r="M367" s="9" t="s">
        <v>170</v>
      </c>
      <c r="N367" s="9" t="s">
        <v>100</v>
      </c>
      <c r="O367" s="9" t="s">
        <v>99</v>
      </c>
      <c r="P367" s="9" t="s">
        <v>834</v>
      </c>
      <c r="Q367" s="9" t="s">
        <v>236</v>
      </c>
      <c r="R367" s="21">
        <v>8</v>
      </c>
      <c r="S367" s="22">
        <v>4.7380000000000004</v>
      </c>
      <c r="T367" s="22">
        <v>1.2310000000000001</v>
      </c>
      <c r="U367" s="22" t="s">
        <v>111</v>
      </c>
      <c r="V367" s="22">
        <f t="shared" si="20"/>
        <v>3.4817937905625604</v>
      </c>
      <c r="W367" s="21">
        <v>8</v>
      </c>
      <c r="X367" s="22">
        <v>0.36899999999999999</v>
      </c>
      <c r="Y367" s="22">
        <v>0.185</v>
      </c>
      <c r="Z367" s="22" t="s">
        <v>111</v>
      </c>
      <c r="AA367" s="22">
        <f t="shared" si="21"/>
        <v>0.5232590180780452</v>
      </c>
      <c r="AB367" s="62">
        <v>-2.5526</v>
      </c>
      <c r="AC367" s="62">
        <v>2.5526</v>
      </c>
      <c r="AD367" s="23"/>
      <c r="AE367" s="24"/>
      <c r="AF367" s="9"/>
      <c r="AG367" s="9"/>
    </row>
    <row r="368" spans="1:33" ht="15" customHeight="1" x14ac:dyDescent="0.15">
      <c r="A368" s="9" t="s">
        <v>829</v>
      </c>
      <c r="B368" s="9" t="s">
        <v>828</v>
      </c>
      <c r="C368" s="9">
        <v>2014</v>
      </c>
      <c r="D368" s="9">
        <v>2015</v>
      </c>
      <c r="E368" s="9" t="s">
        <v>827</v>
      </c>
      <c r="F368" s="9" t="s">
        <v>76</v>
      </c>
      <c r="G368" s="9" t="s">
        <v>228</v>
      </c>
      <c r="H368" s="12">
        <v>8.0440000000000005</v>
      </c>
      <c r="I368" s="12">
        <v>8.9969999999999999</v>
      </c>
      <c r="J368" s="13"/>
      <c r="K368" s="14"/>
      <c r="L368" s="9" t="s">
        <v>826</v>
      </c>
      <c r="M368" s="9" t="s">
        <v>170</v>
      </c>
      <c r="N368" s="9" t="s">
        <v>100</v>
      </c>
      <c r="O368" s="9" t="s">
        <v>99</v>
      </c>
      <c r="P368" s="9" t="s">
        <v>833</v>
      </c>
      <c r="Q368" s="9" t="s">
        <v>236</v>
      </c>
      <c r="R368" s="21">
        <v>8</v>
      </c>
      <c r="S368" s="22">
        <v>4.7380000000000004</v>
      </c>
      <c r="T368" s="22">
        <v>1.2310000000000001</v>
      </c>
      <c r="U368" s="22" t="s">
        <v>111</v>
      </c>
      <c r="V368" s="22">
        <f t="shared" si="20"/>
        <v>3.4817937905625604</v>
      </c>
      <c r="W368" s="21">
        <v>8</v>
      </c>
      <c r="X368" s="22">
        <v>0.43099999999999999</v>
      </c>
      <c r="Y368" s="22">
        <v>0.36899999999999999</v>
      </c>
      <c r="Z368" s="22" t="s">
        <v>111</v>
      </c>
      <c r="AA368" s="22">
        <f t="shared" si="21"/>
        <v>1.0436896090313441</v>
      </c>
      <c r="AB368" s="62">
        <v>-2.3973</v>
      </c>
      <c r="AC368" s="62">
        <v>2.3973</v>
      </c>
      <c r="AD368" s="23"/>
      <c r="AE368" s="24"/>
      <c r="AF368" s="9"/>
      <c r="AG368" s="9"/>
    </row>
    <row r="369" spans="1:33" ht="15" customHeight="1" x14ac:dyDescent="0.15">
      <c r="A369" s="9" t="s">
        <v>829</v>
      </c>
      <c r="B369" s="9" t="s">
        <v>828</v>
      </c>
      <c r="C369" s="9">
        <v>2014</v>
      </c>
      <c r="D369" s="9">
        <v>2015</v>
      </c>
      <c r="E369" s="9" t="s">
        <v>827</v>
      </c>
      <c r="F369" s="9" t="s">
        <v>76</v>
      </c>
      <c r="G369" s="9" t="s">
        <v>228</v>
      </c>
      <c r="H369" s="12">
        <v>8.0440000000000005</v>
      </c>
      <c r="I369" s="12">
        <v>8.9969999999999999</v>
      </c>
      <c r="J369" s="13"/>
      <c r="K369" s="14"/>
      <c r="L369" s="9" t="s">
        <v>826</v>
      </c>
      <c r="M369" s="9" t="s">
        <v>170</v>
      </c>
      <c r="N369" s="9" t="s">
        <v>100</v>
      </c>
      <c r="O369" s="9" t="s">
        <v>99</v>
      </c>
      <c r="P369" s="9" t="s">
        <v>832</v>
      </c>
      <c r="Q369" s="9" t="s">
        <v>236</v>
      </c>
      <c r="R369" s="21">
        <v>8</v>
      </c>
      <c r="S369" s="22">
        <v>62.765999999999998</v>
      </c>
      <c r="T369" s="22">
        <v>8.5109999999999992</v>
      </c>
      <c r="U369" s="22" t="s">
        <v>111</v>
      </c>
      <c r="V369" s="22">
        <f t="shared" si="20"/>
        <v>24.072743258714823</v>
      </c>
      <c r="W369" s="21">
        <v>8</v>
      </c>
      <c r="X369" s="22">
        <v>60.637999999999998</v>
      </c>
      <c r="Y369" s="22">
        <v>10</v>
      </c>
      <c r="Z369" s="22" t="s">
        <v>111</v>
      </c>
      <c r="AA369" s="22">
        <f t="shared" si="21"/>
        <v>28.284271247461902</v>
      </c>
      <c r="AB369" s="62">
        <v>-3.4500000000000003E-2</v>
      </c>
      <c r="AC369" s="62">
        <v>3.4500000000000003E-2</v>
      </c>
      <c r="AD369" s="23"/>
      <c r="AE369" s="24"/>
      <c r="AF369" s="9"/>
      <c r="AG369" s="9"/>
    </row>
    <row r="370" spans="1:33" ht="15" customHeight="1" x14ac:dyDescent="0.15">
      <c r="A370" s="9" t="s">
        <v>829</v>
      </c>
      <c r="B370" s="9" t="s">
        <v>828</v>
      </c>
      <c r="C370" s="9">
        <v>2014</v>
      </c>
      <c r="D370" s="9">
        <v>2015</v>
      </c>
      <c r="E370" s="9" t="s">
        <v>827</v>
      </c>
      <c r="F370" s="9" t="s">
        <v>76</v>
      </c>
      <c r="G370" s="9" t="s">
        <v>228</v>
      </c>
      <c r="H370" s="12">
        <v>8.0440000000000005</v>
      </c>
      <c r="I370" s="12">
        <v>8.9969999999999999</v>
      </c>
      <c r="J370" s="13"/>
      <c r="K370" s="14"/>
      <c r="L370" s="9" t="s">
        <v>826</v>
      </c>
      <c r="M370" s="9" t="s">
        <v>170</v>
      </c>
      <c r="N370" s="9" t="s">
        <v>100</v>
      </c>
      <c r="O370" s="9" t="s">
        <v>99</v>
      </c>
      <c r="P370" s="9" t="s">
        <v>831</v>
      </c>
      <c r="Q370" s="9" t="s">
        <v>236</v>
      </c>
      <c r="R370" s="21">
        <v>8</v>
      </c>
      <c r="S370" s="22">
        <v>62.765999999999998</v>
      </c>
      <c r="T370" s="22">
        <v>8.5109999999999992</v>
      </c>
      <c r="U370" s="22" t="s">
        <v>111</v>
      </c>
      <c r="V370" s="22">
        <f t="shared" si="20"/>
        <v>24.072743258714823</v>
      </c>
      <c r="W370" s="21">
        <v>8</v>
      </c>
      <c r="X370" s="22">
        <v>24.254999999999999</v>
      </c>
      <c r="Y370" s="22">
        <v>6.8090000000000002</v>
      </c>
      <c r="Z370" s="22" t="s">
        <v>111</v>
      </c>
      <c r="AA370" s="22">
        <f t="shared" si="21"/>
        <v>19.258760292396811</v>
      </c>
      <c r="AB370" s="62">
        <v>-0.95079999999999998</v>
      </c>
      <c r="AC370" s="62">
        <v>0.95079999999999998</v>
      </c>
      <c r="AD370" s="23"/>
      <c r="AE370" s="24"/>
      <c r="AF370" s="9"/>
      <c r="AG370" s="9"/>
    </row>
    <row r="371" spans="1:33" ht="15" customHeight="1" x14ac:dyDescent="0.15">
      <c r="A371" s="9" t="s">
        <v>829</v>
      </c>
      <c r="B371" s="9" t="s">
        <v>828</v>
      </c>
      <c r="C371" s="9">
        <v>2014</v>
      </c>
      <c r="D371" s="9">
        <v>2015</v>
      </c>
      <c r="E371" s="9" t="s">
        <v>827</v>
      </c>
      <c r="F371" s="9" t="s">
        <v>76</v>
      </c>
      <c r="G371" s="9" t="s">
        <v>228</v>
      </c>
      <c r="H371" s="12">
        <v>8.0440000000000005</v>
      </c>
      <c r="I371" s="12">
        <v>8.9969999999999999</v>
      </c>
      <c r="J371" s="13"/>
      <c r="K371" s="14"/>
      <c r="L371" s="9" t="s">
        <v>826</v>
      </c>
      <c r="M371" s="9" t="s">
        <v>170</v>
      </c>
      <c r="N371" s="9" t="s">
        <v>100</v>
      </c>
      <c r="O371" s="9" t="s">
        <v>99</v>
      </c>
      <c r="P371" s="9" t="s">
        <v>830</v>
      </c>
      <c r="Q371" s="9" t="s">
        <v>236</v>
      </c>
      <c r="R371" s="21">
        <v>8</v>
      </c>
      <c r="S371" s="22">
        <v>75.974999999999994</v>
      </c>
      <c r="T371" s="22">
        <v>5.532</v>
      </c>
      <c r="U371" s="22" t="s">
        <v>111</v>
      </c>
      <c r="V371" s="22">
        <f t="shared" si="20"/>
        <v>15.646858854095925</v>
      </c>
      <c r="W371" s="21">
        <v>8</v>
      </c>
      <c r="X371" s="22">
        <v>61.277000000000001</v>
      </c>
      <c r="Y371" s="22">
        <v>13.191000000000001</v>
      </c>
      <c r="Z371" s="22" t="s">
        <v>111</v>
      </c>
      <c r="AA371" s="22">
        <f t="shared" si="21"/>
        <v>37.309782202526996</v>
      </c>
      <c r="AB371" s="62">
        <v>-0.215</v>
      </c>
      <c r="AC371" s="62">
        <v>0.215</v>
      </c>
      <c r="AD371" s="23"/>
      <c r="AE371" s="24"/>
      <c r="AF371" s="9"/>
      <c r="AG371" s="9"/>
    </row>
    <row r="372" spans="1:33" ht="15" customHeight="1" thickBot="1" x14ac:dyDescent="0.2">
      <c r="A372" s="25" t="s">
        <v>829</v>
      </c>
      <c r="B372" s="25" t="s">
        <v>828</v>
      </c>
      <c r="C372" s="25">
        <v>2014</v>
      </c>
      <c r="D372" s="25">
        <v>2015</v>
      </c>
      <c r="E372" s="25" t="s">
        <v>827</v>
      </c>
      <c r="F372" s="25" t="s">
        <v>76</v>
      </c>
      <c r="G372" s="25" t="s">
        <v>228</v>
      </c>
      <c r="H372" s="26">
        <v>8.0440000000000005</v>
      </c>
      <c r="I372" s="26">
        <v>8.9969999999999999</v>
      </c>
      <c r="J372" s="27"/>
      <c r="K372" s="25"/>
      <c r="L372" s="25" t="s">
        <v>826</v>
      </c>
      <c r="M372" s="25" t="s">
        <v>170</v>
      </c>
      <c r="N372" s="25" t="s">
        <v>100</v>
      </c>
      <c r="O372" s="25" t="s">
        <v>99</v>
      </c>
      <c r="P372" s="25" t="s">
        <v>825</v>
      </c>
      <c r="Q372" s="25" t="s">
        <v>236</v>
      </c>
      <c r="R372" s="28">
        <v>8</v>
      </c>
      <c r="S372" s="29">
        <v>75.974999999999994</v>
      </c>
      <c r="T372" s="29">
        <v>5.532</v>
      </c>
      <c r="U372" s="29" t="s">
        <v>111</v>
      </c>
      <c r="V372" s="29">
        <f t="shared" si="20"/>
        <v>15.646858854095925</v>
      </c>
      <c r="W372" s="28">
        <v>8</v>
      </c>
      <c r="X372" s="29">
        <v>7.0209999999999999</v>
      </c>
      <c r="Y372" s="29">
        <v>3.4039999999999999</v>
      </c>
      <c r="Z372" s="29" t="s">
        <v>111</v>
      </c>
      <c r="AA372" s="29">
        <f t="shared" si="21"/>
        <v>9.6279659326360321</v>
      </c>
      <c r="AB372" s="30">
        <v>-2.3815</v>
      </c>
      <c r="AC372" s="30">
        <v>2.3815</v>
      </c>
      <c r="AD372" s="31"/>
      <c r="AE372" s="32"/>
      <c r="AF372" s="25"/>
      <c r="AG372" s="25"/>
    </row>
    <row r="373" spans="1:33" ht="15" customHeight="1" x14ac:dyDescent="0.15">
      <c r="A373" s="9" t="s">
        <v>817</v>
      </c>
      <c r="B373" s="9" t="s">
        <v>816</v>
      </c>
      <c r="C373" s="9">
        <v>2015</v>
      </c>
      <c r="D373" s="9">
        <v>2015</v>
      </c>
      <c r="E373" s="10" t="s">
        <v>815</v>
      </c>
      <c r="F373" s="9" t="s">
        <v>76</v>
      </c>
      <c r="G373" s="10" t="s">
        <v>429</v>
      </c>
      <c r="H373" s="11" t="s">
        <v>74</v>
      </c>
      <c r="I373" s="11">
        <v>3.46</v>
      </c>
      <c r="J373" s="13">
        <v>6</v>
      </c>
      <c r="K373" s="14" t="s">
        <v>73</v>
      </c>
      <c r="L373" s="10" t="s">
        <v>814</v>
      </c>
      <c r="M373" s="9" t="s">
        <v>159</v>
      </c>
      <c r="N373" s="9" t="s">
        <v>100</v>
      </c>
      <c r="O373" s="9" t="s">
        <v>99</v>
      </c>
      <c r="P373" s="9" t="s">
        <v>824</v>
      </c>
      <c r="Q373" s="9" t="s">
        <v>236</v>
      </c>
      <c r="R373" s="15">
        <v>6</v>
      </c>
      <c r="S373" s="16">
        <v>30.446000000000002</v>
      </c>
      <c r="T373" s="16">
        <v>11.138999999999999</v>
      </c>
      <c r="U373" s="16" t="s">
        <v>96</v>
      </c>
      <c r="V373" s="16">
        <v>11.138999999999999</v>
      </c>
      <c r="W373" s="15">
        <v>6</v>
      </c>
      <c r="X373" s="16">
        <v>7.55</v>
      </c>
      <c r="Y373" s="16">
        <v>1.7330000000000001</v>
      </c>
      <c r="Z373" s="16" t="s">
        <v>96</v>
      </c>
      <c r="AA373" s="16">
        <v>1.7330000000000001</v>
      </c>
      <c r="AB373" s="17">
        <v>-1.3944000000000001</v>
      </c>
      <c r="AC373" s="18">
        <v>1.3944000000000001</v>
      </c>
      <c r="AD373" s="19">
        <f>AVERAGE(AC373:AC379)</f>
        <v>0.66792857142857132</v>
      </c>
      <c r="AE373" s="20" t="s">
        <v>823</v>
      </c>
      <c r="AF373" s="9" t="s">
        <v>217</v>
      </c>
      <c r="AG373" s="9" t="s">
        <v>543</v>
      </c>
    </row>
    <row r="374" spans="1:33" ht="15" customHeight="1" x14ac:dyDescent="0.15">
      <c r="A374" s="9" t="s">
        <v>817</v>
      </c>
      <c r="B374" s="9" t="s">
        <v>816</v>
      </c>
      <c r="C374" s="9">
        <v>2015</v>
      </c>
      <c r="D374" s="9">
        <v>2015</v>
      </c>
      <c r="E374" s="9" t="s">
        <v>815</v>
      </c>
      <c r="F374" s="9" t="s">
        <v>76</v>
      </c>
      <c r="G374" s="9" t="s">
        <v>429</v>
      </c>
      <c r="H374" s="12" t="s">
        <v>74</v>
      </c>
      <c r="I374" s="12">
        <v>3.46</v>
      </c>
      <c r="J374" s="13"/>
      <c r="K374" s="14"/>
      <c r="L374" s="9" t="s">
        <v>814</v>
      </c>
      <c r="M374" s="9" t="s">
        <v>159</v>
      </c>
      <c r="N374" s="9" t="s">
        <v>80</v>
      </c>
      <c r="O374" s="9" t="s">
        <v>74</v>
      </c>
      <c r="P374" s="9" t="s">
        <v>822</v>
      </c>
      <c r="Q374" s="9" t="s">
        <v>236</v>
      </c>
      <c r="R374" s="21">
        <v>6</v>
      </c>
      <c r="S374" s="22">
        <v>65.278000000000006</v>
      </c>
      <c r="T374" s="22">
        <v>15.972</v>
      </c>
      <c r="U374" s="22" t="s">
        <v>96</v>
      </c>
      <c r="V374" s="22">
        <v>15.972</v>
      </c>
      <c r="W374" s="21">
        <v>6</v>
      </c>
      <c r="X374" s="22">
        <v>85.417000000000002</v>
      </c>
      <c r="Y374" s="22">
        <v>13.194000000000001</v>
      </c>
      <c r="Z374" s="22" t="s">
        <v>96</v>
      </c>
      <c r="AA374" s="22">
        <v>13.194000000000001</v>
      </c>
      <c r="AB374" s="17">
        <v>0.26889999999999997</v>
      </c>
      <c r="AC374" s="18">
        <v>0.26889999999999997</v>
      </c>
      <c r="AD374" s="23"/>
      <c r="AE374" s="24"/>
      <c r="AF374" s="9"/>
      <c r="AG374" s="9"/>
    </row>
    <row r="375" spans="1:33" ht="15" customHeight="1" x14ac:dyDescent="0.15">
      <c r="A375" s="9" t="s">
        <v>817</v>
      </c>
      <c r="B375" s="9" t="s">
        <v>816</v>
      </c>
      <c r="C375" s="9">
        <v>2015</v>
      </c>
      <c r="D375" s="9">
        <v>2015</v>
      </c>
      <c r="E375" s="9" t="s">
        <v>815</v>
      </c>
      <c r="F375" s="9" t="s">
        <v>76</v>
      </c>
      <c r="G375" s="9" t="s">
        <v>429</v>
      </c>
      <c r="H375" s="12" t="s">
        <v>74</v>
      </c>
      <c r="I375" s="12">
        <v>3.46</v>
      </c>
      <c r="J375" s="13"/>
      <c r="K375" s="14"/>
      <c r="L375" s="9" t="s">
        <v>814</v>
      </c>
      <c r="M375" s="9" t="s">
        <v>159</v>
      </c>
      <c r="N375" s="9" t="s">
        <v>80</v>
      </c>
      <c r="O375" s="9" t="s">
        <v>74</v>
      </c>
      <c r="P375" s="9" t="s">
        <v>821</v>
      </c>
      <c r="Q375" s="9" t="s">
        <v>236</v>
      </c>
      <c r="R375" s="21">
        <v>6</v>
      </c>
      <c r="S375" s="22">
        <v>34.722000000000001</v>
      </c>
      <c r="T375" s="22">
        <v>18.75</v>
      </c>
      <c r="U375" s="22" t="s">
        <v>96</v>
      </c>
      <c r="V375" s="22">
        <v>18.75</v>
      </c>
      <c r="W375" s="21">
        <v>6</v>
      </c>
      <c r="X375" s="22">
        <v>31.943999999999999</v>
      </c>
      <c r="Y375" s="22">
        <v>31.943999999999999</v>
      </c>
      <c r="Z375" s="22" t="s">
        <v>96</v>
      </c>
      <c r="AA375" s="22">
        <v>31.943999999999999</v>
      </c>
      <c r="AB375" s="17">
        <v>-8.3400000000000002E-2</v>
      </c>
      <c r="AC375" s="18">
        <v>8.3400000000000002E-2</v>
      </c>
      <c r="AD375" s="23"/>
      <c r="AE375" s="24"/>
      <c r="AF375" s="9"/>
      <c r="AG375" s="9"/>
    </row>
    <row r="376" spans="1:33" ht="15" customHeight="1" x14ac:dyDescent="0.15">
      <c r="A376" s="9" t="s">
        <v>817</v>
      </c>
      <c r="B376" s="9" t="s">
        <v>816</v>
      </c>
      <c r="C376" s="9">
        <v>2015</v>
      </c>
      <c r="D376" s="9">
        <v>2015</v>
      </c>
      <c r="E376" s="9" t="s">
        <v>815</v>
      </c>
      <c r="F376" s="9" t="s">
        <v>76</v>
      </c>
      <c r="G376" s="9" t="s">
        <v>429</v>
      </c>
      <c r="H376" s="12" t="s">
        <v>74</v>
      </c>
      <c r="I376" s="12">
        <v>3.46</v>
      </c>
      <c r="J376" s="13"/>
      <c r="K376" s="14"/>
      <c r="L376" s="9" t="s">
        <v>814</v>
      </c>
      <c r="M376" s="9" t="s">
        <v>159</v>
      </c>
      <c r="N376" s="9" t="s">
        <v>80</v>
      </c>
      <c r="O376" s="9" t="s">
        <v>74</v>
      </c>
      <c r="P376" s="9" t="s">
        <v>820</v>
      </c>
      <c r="Q376" s="9" t="s">
        <v>236</v>
      </c>
      <c r="R376" s="21">
        <v>6</v>
      </c>
      <c r="S376" s="22">
        <v>30.556000000000001</v>
      </c>
      <c r="T376" s="22">
        <v>13.194000000000001</v>
      </c>
      <c r="U376" s="22" t="s">
        <v>96</v>
      </c>
      <c r="V376" s="22">
        <v>13.194000000000001</v>
      </c>
      <c r="W376" s="21">
        <v>6</v>
      </c>
      <c r="X376" s="22">
        <v>52.082999999999998</v>
      </c>
      <c r="Y376" s="22">
        <v>28.472000000000001</v>
      </c>
      <c r="Z376" s="22" t="s">
        <v>96</v>
      </c>
      <c r="AA376" s="22">
        <v>28.472000000000001</v>
      </c>
      <c r="AB376" s="17">
        <v>0.5333</v>
      </c>
      <c r="AC376" s="18">
        <v>0.5333</v>
      </c>
      <c r="AD376" s="23"/>
      <c r="AE376" s="24"/>
      <c r="AF376" s="9"/>
      <c r="AG376" s="9"/>
    </row>
    <row r="377" spans="1:33" ht="15" customHeight="1" x14ac:dyDescent="0.15">
      <c r="A377" s="9" t="s">
        <v>817</v>
      </c>
      <c r="B377" s="9" t="s">
        <v>816</v>
      </c>
      <c r="C377" s="9">
        <v>2015</v>
      </c>
      <c r="D377" s="9">
        <v>2015</v>
      </c>
      <c r="E377" s="9" t="s">
        <v>815</v>
      </c>
      <c r="F377" s="9" t="s">
        <v>76</v>
      </c>
      <c r="G377" s="9" t="s">
        <v>429</v>
      </c>
      <c r="H377" s="12" t="s">
        <v>74</v>
      </c>
      <c r="I377" s="12">
        <v>3.46</v>
      </c>
      <c r="J377" s="13"/>
      <c r="K377" s="14"/>
      <c r="L377" s="9" t="s">
        <v>814</v>
      </c>
      <c r="M377" s="9" t="s">
        <v>159</v>
      </c>
      <c r="N377" s="9" t="s">
        <v>80</v>
      </c>
      <c r="O377" s="9" t="s">
        <v>74</v>
      </c>
      <c r="P377" s="9" t="s">
        <v>819</v>
      </c>
      <c r="Q377" s="9" t="s">
        <v>236</v>
      </c>
      <c r="R377" s="21">
        <v>6</v>
      </c>
      <c r="S377" s="22">
        <v>34.771999999999998</v>
      </c>
      <c r="T377" s="22">
        <v>15.972</v>
      </c>
      <c r="U377" s="22" t="s">
        <v>96</v>
      </c>
      <c r="V377" s="22">
        <v>15.972</v>
      </c>
      <c r="W377" s="21">
        <v>6</v>
      </c>
      <c r="X377" s="22">
        <v>14.583</v>
      </c>
      <c r="Y377" s="22">
        <v>13.194000000000001</v>
      </c>
      <c r="Z377" s="22" t="s">
        <v>96</v>
      </c>
      <c r="AA377" s="22">
        <v>13.194000000000001</v>
      </c>
      <c r="AB377" s="17">
        <v>-0.86899999999999999</v>
      </c>
      <c r="AC377" s="18">
        <v>0.86899999999999999</v>
      </c>
      <c r="AD377" s="23"/>
      <c r="AE377" s="24"/>
      <c r="AF377" s="9"/>
      <c r="AG377" s="9"/>
    </row>
    <row r="378" spans="1:33" ht="15" customHeight="1" x14ac:dyDescent="0.15">
      <c r="A378" s="9" t="s">
        <v>817</v>
      </c>
      <c r="B378" s="9" t="s">
        <v>816</v>
      </c>
      <c r="C378" s="9">
        <v>2015</v>
      </c>
      <c r="D378" s="9">
        <v>2015</v>
      </c>
      <c r="E378" s="9" t="s">
        <v>815</v>
      </c>
      <c r="F378" s="9" t="s">
        <v>76</v>
      </c>
      <c r="G378" s="9" t="s">
        <v>429</v>
      </c>
      <c r="H378" s="12" t="s">
        <v>74</v>
      </c>
      <c r="I378" s="12">
        <v>3.46</v>
      </c>
      <c r="J378" s="13"/>
      <c r="K378" s="14"/>
      <c r="L378" s="9" t="s">
        <v>814</v>
      </c>
      <c r="M378" s="9" t="s">
        <v>159</v>
      </c>
      <c r="N378" s="9" t="s">
        <v>80</v>
      </c>
      <c r="O378" s="9" t="s">
        <v>74</v>
      </c>
      <c r="P378" s="9" t="s">
        <v>818</v>
      </c>
      <c r="Q378" s="9" t="s">
        <v>236</v>
      </c>
      <c r="R378" s="21">
        <v>6</v>
      </c>
      <c r="S378" s="22">
        <v>26.388999999999999</v>
      </c>
      <c r="T378" s="22">
        <v>12.5</v>
      </c>
      <c r="U378" s="22" t="s">
        <v>96</v>
      </c>
      <c r="V378" s="22">
        <v>12.5</v>
      </c>
      <c r="W378" s="21">
        <v>6</v>
      </c>
      <c r="X378" s="22">
        <v>6.25</v>
      </c>
      <c r="Y378" s="22">
        <v>6.944</v>
      </c>
      <c r="Z378" s="22" t="s">
        <v>96</v>
      </c>
      <c r="AA378" s="22">
        <v>6.944</v>
      </c>
      <c r="AB378" s="17">
        <v>-1.4403999999999999</v>
      </c>
      <c r="AC378" s="18">
        <v>1.4403999999999999</v>
      </c>
      <c r="AD378" s="23"/>
      <c r="AE378" s="24"/>
      <c r="AF378" s="9"/>
      <c r="AG378" s="9"/>
    </row>
    <row r="379" spans="1:33" ht="15" customHeight="1" thickBot="1" x14ac:dyDescent="0.2">
      <c r="A379" s="25" t="s">
        <v>817</v>
      </c>
      <c r="B379" s="25" t="s">
        <v>816</v>
      </c>
      <c r="C379" s="25">
        <v>2015</v>
      </c>
      <c r="D379" s="25">
        <v>2015</v>
      </c>
      <c r="E379" s="25" t="s">
        <v>815</v>
      </c>
      <c r="F379" s="25" t="s">
        <v>76</v>
      </c>
      <c r="G379" s="25" t="s">
        <v>429</v>
      </c>
      <c r="H379" s="26" t="s">
        <v>74</v>
      </c>
      <c r="I379" s="12">
        <v>3.46</v>
      </c>
      <c r="J379" s="27"/>
      <c r="K379" s="25"/>
      <c r="L379" s="25" t="s">
        <v>814</v>
      </c>
      <c r="M379" s="25" t="s">
        <v>159</v>
      </c>
      <c r="N379" s="25" t="s">
        <v>80</v>
      </c>
      <c r="O379" s="25" t="s">
        <v>74</v>
      </c>
      <c r="P379" s="25" t="s">
        <v>813</v>
      </c>
      <c r="Q379" s="25" t="s">
        <v>236</v>
      </c>
      <c r="R379" s="28">
        <v>6</v>
      </c>
      <c r="S379" s="29">
        <v>9.0820000000000007</v>
      </c>
      <c r="T379" s="29">
        <v>15.278</v>
      </c>
      <c r="U379" s="29" t="s">
        <v>96</v>
      </c>
      <c r="V379" s="29">
        <v>15.278</v>
      </c>
      <c r="W379" s="28">
        <v>6</v>
      </c>
      <c r="X379" s="29">
        <v>8.3330000000000002</v>
      </c>
      <c r="Y379" s="29">
        <v>7.6390000000000002</v>
      </c>
      <c r="Z379" s="29" t="s">
        <v>96</v>
      </c>
      <c r="AA379" s="29">
        <v>7.6390000000000002</v>
      </c>
      <c r="AB379" s="30">
        <v>-8.6099999999999996E-2</v>
      </c>
      <c r="AC379" s="30">
        <v>8.6099999999999996E-2</v>
      </c>
      <c r="AD379" s="31"/>
      <c r="AE379" s="32"/>
      <c r="AF379" s="25"/>
      <c r="AG379" s="25"/>
    </row>
    <row r="380" spans="1:33" ht="15" customHeight="1" x14ac:dyDescent="0.15">
      <c r="A380" s="9" t="s">
        <v>808</v>
      </c>
      <c r="B380" s="9" t="s">
        <v>557</v>
      </c>
      <c r="C380" s="9">
        <v>2014</v>
      </c>
      <c r="D380" s="9">
        <v>2015</v>
      </c>
      <c r="E380" s="9" t="s">
        <v>807</v>
      </c>
      <c r="F380" s="9" t="s">
        <v>76</v>
      </c>
      <c r="G380" s="10" t="s">
        <v>228</v>
      </c>
      <c r="H380" s="11">
        <v>8.0440000000000005</v>
      </c>
      <c r="I380" s="11">
        <v>8.9969999999999999</v>
      </c>
      <c r="J380" s="13">
        <v>16.666666666666668</v>
      </c>
      <c r="K380" s="14" t="s">
        <v>73</v>
      </c>
      <c r="L380" s="9" t="s">
        <v>355</v>
      </c>
      <c r="M380" s="9" t="s">
        <v>101</v>
      </c>
      <c r="N380" s="9" t="s">
        <v>100</v>
      </c>
      <c r="O380" s="9" t="s">
        <v>354</v>
      </c>
      <c r="P380" s="9" t="s">
        <v>546</v>
      </c>
      <c r="Q380" s="9" t="s">
        <v>97</v>
      </c>
      <c r="R380" s="15">
        <v>18</v>
      </c>
      <c r="S380" s="16">
        <v>0.32500000000000001</v>
      </c>
      <c r="T380" s="16">
        <v>4.5999999999999999E-2</v>
      </c>
      <c r="U380" s="16" t="s">
        <v>111</v>
      </c>
      <c r="V380" s="16">
        <v>0.27213967002258233</v>
      </c>
      <c r="W380" s="15">
        <v>18</v>
      </c>
      <c r="X380" s="16">
        <v>0.32500000000000001</v>
      </c>
      <c r="Y380" s="16">
        <v>4.1000000000000002E-2</v>
      </c>
      <c r="Z380" s="16" t="s">
        <v>111</v>
      </c>
      <c r="AA380" s="16">
        <v>0.24255927110708428</v>
      </c>
      <c r="AB380" s="17">
        <v>0</v>
      </c>
      <c r="AC380" s="18">
        <v>0</v>
      </c>
      <c r="AD380" s="19">
        <f>AVERAGE(AC380:AC382)</f>
        <v>0.57699999999999996</v>
      </c>
      <c r="AE380" s="20" t="s">
        <v>812</v>
      </c>
      <c r="AF380" s="9" t="s">
        <v>108</v>
      </c>
      <c r="AG380" s="9" t="s">
        <v>811</v>
      </c>
    </row>
    <row r="381" spans="1:33" ht="15" customHeight="1" x14ac:dyDescent="0.15">
      <c r="A381" s="9" t="s">
        <v>808</v>
      </c>
      <c r="B381" s="9" t="s">
        <v>557</v>
      </c>
      <c r="C381" s="9">
        <v>2014</v>
      </c>
      <c r="D381" s="9">
        <v>2015</v>
      </c>
      <c r="E381" s="9" t="s">
        <v>807</v>
      </c>
      <c r="F381" s="9" t="s">
        <v>76</v>
      </c>
      <c r="G381" s="9" t="s">
        <v>228</v>
      </c>
      <c r="H381" s="12">
        <v>8.0440000000000005</v>
      </c>
      <c r="I381" s="12">
        <v>8.9969999999999999</v>
      </c>
      <c r="J381" s="13"/>
      <c r="K381" s="14"/>
      <c r="L381" s="9" t="s">
        <v>355</v>
      </c>
      <c r="M381" s="9" t="s">
        <v>101</v>
      </c>
      <c r="N381" s="9" t="s">
        <v>100</v>
      </c>
      <c r="O381" s="9" t="s">
        <v>354</v>
      </c>
      <c r="P381" s="9" t="s">
        <v>810</v>
      </c>
      <c r="Q381" s="9" t="s">
        <v>97</v>
      </c>
      <c r="R381" s="21">
        <v>16</v>
      </c>
      <c r="S381" s="22">
        <v>0.67600000000000005</v>
      </c>
      <c r="T381" s="22">
        <v>0.09</v>
      </c>
      <c r="U381" s="22" t="s">
        <v>111</v>
      </c>
      <c r="V381" s="22">
        <v>0.3485685011586675</v>
      </c>
      <c r="W381" s="21">
        <v>16</v>
      </c>
      <c r="X381" s="22">
        <v>0.27300000000000002</v>
      </c>
      <c r="Y381" s="22">
        <v>7.8E-2</v>
      </c>
      <c r="Z381" s="22" t="s">
        <v>111</v>
      </c>
      <c r="AA381" s="22">
        <v>0.30209270100417851</v>
      </c>
      <c r="AB381" s="17">
        <v>-0.90669999999999995</v>
      </c>
      <c r="AC381" s="18">
        <v>0.90669999999999995</v>
      </c>
      <c r="AD381" s="23"/>
      <c r="AE381" s="24"/>
      <c r="AF381" s="9"/>
      <c r="AG381" s="9" t="s">
        <v>809</v>
      </c>
    </row>
    <row r="382" spans="1:33" ht="15" customHeight="1" thickBot="1" x14ac:dyDescent="0.2">
      <c r="A382" s="25" t="s">
        <v>808</v>
      </c>
      <c r="B382" s="25" t="s">
        <v>557</v>
      </c>
      <c r="C382" s="25">
        <v>2014</v>
      </c>
      <c r="D382" s="25">
        <v>2015</v>
      </c>
      <c r="E382" s="25" t="s">
        <v>807</v>
      </c>
      <c r="F382" s="25" t="s">
        <v>76</v>
      </c>
      <c r="G382" s="25" t="s">
        <v>228</v>
      </c>
      <c r="H382" s="26">
        <v>8.0440000000000005</v>
      </c>
      <c r="I382" s="26">
        <v>8.9969999999999999</v>
      </c>
      <c r="J382" s="27"/>
      <c r="K382" s="25"/>
      <c r="L382" s="25" t="s">
        <v>355</v>
      </c>
      <c r="M382" s="25" t="s">
        <v>101</v>
      </c>
      <c r="N382" s="25" t="s">
        <v>100</v>
      </c>
      <c r="O382" s="25" t="s">
        <v>354</v>
      </c>
      <c r="P382" s="25" t="s">
        <v>806</v>
      </c>
      <c r="Q382" s="25" t="s">
        <v>97</v>
      </c>
      <c r="R382" s="28">
        <v>16</v>
      </c>
      <c r="S382" s="29">
        <v>0.32100000000000001</v>
      </c>
      <c r="T382" s="29">
        <v>8.5999999999999993E-2</v>
      </c>
      <c r="U382" s="29" t="s">
        <v>111</v>
      </c>
      <c r="V382" s="29">
        <v>0.33307656777383782</v>
      </c>
      <c r="W382" s="28">
        <v>16</v>
      </c>
      <c r="X382" s="29">
        <v>0.73199999999999998</v>
      </c>
      <c r="Y382" s="29">
        <v>7.8E-2</v>
      </c>
      <c r="Z382" s="29" t="s">
        <v>111</v>
      </c>
      <c r="AA382" s="29">
        <v>0.30209270100417851</v>
      </c>
      <c r="AB382" s="30">
        <v>0.82430000000000003</v>
      </c>
      <c r="AC382" s="30">
        <v>0.82430000000000003</v>
      </c>
      <c r="AD382" s="31"/>
      <c r="AE382" s="32"/>
      <c r="AF382" s="25"/>
      <c r="AG382" s="25" t="s">
        <v>805</v>
      </c>
    </row>
    <row r="383" spans="1:33" ht="15" customHeight="1" x14ac:dyDescent="0.15">
      <c r="A383" s="9" t="s">
        <v>792</v>
      </c>
      <c r="B383" s="9" t="s">
        <v>791</v>
      </c>
      <c r="C383" s="10">
        <v>2015</v>
      </c>
      <c r="D383" s="10">
        <v>2016</v>
      </c>
      <c r="E383" s="9" t="s">
        <v>790</v>
      </c>
      <c r="F383" s="9" t="s">
        <v>76</v>
      </c>
      <c r="G383" s="10" t="s">
        <v>81</v>
      </c>
      <c r="H383" s="11">
        <v>2.6259999999999999</v>
      </c>
      <c r="I383" s="11">
        <v>2.9060000000000001</v>
      </c>
      <c r="J383" s="13">
        <v>10.75</v>
      </c>
      <c r="K383" s="14" t="s">
        <v>80</v>
      </c>
      <c r="L383" s="9" t="s">
        <v>789</v>
      </c>
      <c r="M383" s="9" t="s">
        <v>101</v>
      </c>
      <c r="N383" s="10" t="s">
        <v>100</v>
      </c>
      <c r="O383" s="9" t="s">
        <v>158</v>
      </c>
      <c r="P383" s="9" t="s">
        <v>804</v>
      </c>
      <c r="Q383" s="9" t="s">
        <v>236</v>
      </c>
      <c r="R383" s="15">
        <v>11</v>
      </c>
      <c r="S383" s="16">
        <v>221.08179999999999</v>
      </c>
      <c r="T383" s="16">
        <v>208.01779999999999</v>
      </c>
      <c r="U383" s="16" t="s">
        <v>96</v>
      </c>
      <c r="V383" s="16">
        <f t="shared" ref="V383:V389" si="22">T383</f>
        <v>208.01779999999999</v>
      </c>
      <c r="W383" s="76">
        <v>11</v>
      </c>
      <c r="X383" s="16">
        <v>297.28179999999998</v>
      </c>
      <c r="Y383" s="16">
        <v>314.57679999999999</v>
      </c>
      <c r="Z383" s="16" t="s">
        <v>96</v>
      </c>
      <c r="AA383" s="16">
        <f t="shared" ref="AA383:AA394" si="23">Y383</f>
        <v>314.57679999999999</v>
      </c>
      <c r="AB383" s="17">
        <v>0.29609999999999997</v>
      </c>
      <c r="AC383" s="18">
        <v>0.29609999999999997</v>
      </c>
      <c r="AD383" s="19">
        <f>AVERAGE(AC383:AC394)</f>
        <v>0.154975</v>
      </c>
      <c r="AE383" s="24" t="s">
        <v>803</v>
      </c>
      <c r="AF383" s="9" t="s">
        <v>108</v>
      </c>
      <c r="AG383" s="9" t="s">
        <v>1283</v>
      </c>
    </row>
    <row r="384" spans="1:33" ht="15" customHeight="1" x14ac:dyDescent="0.15">
      <c r="A384" s="9" t="s">
        <v>792</v>
      </c>
      <c r="B384" s="9" t="s">
        <v>791</v>
      </c>
      <c r="C384" s="9">
        <v>2015</v>
      </c>
      <c r="D384" s="9">
        <v>2016</v>
      </c>
      <c r="E384" s="9" t="s">
        <v>790</v>
      </c>
      <c r="F384" s="9" t="s">
        <v>76</v>
      </c>
      <c r="G384" s="9" t="s">
        <v>81</v>
      </c>
      <c r="H384" s="12">
        <v>2.6259999999999999</v>
      </c>
      <c r="I384" s="12">
        <v>2.9060000000000001</v>
      </c>
      <c r="J384" s="13"/>
      <c r="K384" s="14"/>
      <c r="L384" s="9" t="s">
        <v>789</v>
      </c>
      <c r="M384" s="9" t="s">
        <v>101</v>
      </c>
      <c r="N384" s="9" t="s">
        <v>100</v>
      </c>
      <c r="O384" s="9" t="s">
        <v>158</v>
      </c>
      <c r="P384" s="9" t="s">
        <v>802</v>
      </c>
      <c r="Q384" s="9" t="s">
        <v>236</v>
      </c>
      <c r="R384" s="15">
        <v>11</v>
      </c>
      <c r="S384" s="22">
        <v>221.08179999999999</v>
      </c>
      <c r="T384" s="22">
        <v>208.01779999999999</v>
      </c>
      <c r="U384" s="16" t="s">
        <v>96</v>
      </c>
      <c r="V384" s="16">
        <f t="shared" si="22"/>
        <v>208.01779999999999</v>
      </c>
      <c r="W384" s="21">
        <v>11</v>
      </c>
      <c r="X384" s="22">
        <v>202.99090000000001</v>
      </c>
      <c r="Y384" s="22">
        <v>225.4187</v>
      </c>
      <c r="Z384" s="16" t="s">
        <v>96</v>
      </c>
      <c r="AA384" s="16">
        <f t="shared" si="23"/>
        <v>225.4187</v>
      </c>
      <c r="AB384" s="17">
        <v>-8.5400000000000004E-2</v>
      </c>
      <c r="AC384" s="18">
        <v>8.5400000000000004E-2</v>
      </c>
      <c r="AD384" s="23"/>
      <c r="AE384" s="44"/>
      <c r="AF384" s="9"/>
      <c r="AG384" s="9"/>
    </row>
    <row r="385" spans="1:33" ht="15" customHeight="1" x14ac:dyDescent="0.15">
      <c r="A385" s="9" t="s">
        <v>792</v>
      </c>
      <c r="B385" s="9" t="s">
        <v>791</v>
      </c>
      <c r="C385" s="9">
        <v>2015</v>
      </c>
      <c r="D385" s="9">
        <v>2016</v>
      </c>
      <c r="E385" s="9" t="s">
        <v>790</v>
      </c>
      <c r="F385" s="9" t="s">
        <v>76</v>
      </c>
      <c r="G385" s="9" t="s">
        <v>81</v>
      </c>
      <c r="H385" s="12">
        <v>2.6259999999999999</v>
      </c>
      <c r="I385" s="12">
        <v>2.9060000000000001</v>
      </c>
      <c r="J385" s="13"/>
      <c r="K385" s="14"/>
      <c r="L385" s="9" t="s">
        <v>789</v>
      </c>
      <c r="M385" s="9" t="s">
        <v>101</v>
      </c>
      <c r="N385" s="9" t="s">
        <v>100</v>
      </c>
      <c r="O385" s="9" t="s">
        <v>158</v>
      </c>
      <c r="P385" s="9" t="s">
        <v>801</v>
      </c>
      <c r="Q385" s="9" t="s">
        <v>236</v>
      </c>
      <c r="R385" s="15">
        <v>11</v>
      </c>
      <c r="S385" s="22">
        <v>134.19090909090909</v>
      </c>
      <c r="T385" s="22">
        <v>42.157264013345426</v>
      </c>
      <c r="U385" s="16" t="s">
        <v>96</v>
      </c>
      <c r="V385" s="16">
        <f t="shared" si="22"/>
        <v>42.157264013345426</v>
      </c>
      <c r="W385" s="21">
        <v>11</v>
      </c>
      <c r="X385" s="22">
        <v>143.86363636363637</v>
      </c>
      <c r="Y385" s="22">
        <v>105.24020403559913</v>
      </c>
      <c r="Z385" s="16" t="s">
        <v>96</v>
      </c>
      <c r="AA385" s="16">
        <f t="shared" si="23"/>
        <v>105.24020403559913</v>
      </c>
      <c r="AB385" s="17">
        <v>6.9599999999999995E-2</v>
      </c>
      <c r="AC385" s="18">
        <v>6.9599999999999995E-2</v>
      </c>
      <c r="AD385" s="23"/>
      <c r="AE385" s="24"/>
      <c r="AF385" s="9"/>
      <c r="AG385" s="9"/>
    </row>
    <row r="386" spans="1:33" ht="15" customHeight="1" x14ac:dyDescent="0.15">
      <c r="A386" s="9" t="s">
        <v>792</v>
      </c>
      <c r="B386" s="9" t="s">
        <v>791</v>
      </c>
      <c r="C386" s="9">
        <v>2015</v>
      </c>
      <c r="D386" s="9">
        <v>2016</v>
      </c>
      <c r="E386" s="9" t="s">
        <v>790</v>
      </c>
      <c r="F386" s="9" t="s">
        <v>76</v>
      </c>
      <c r="G386" s="9" t="s">
        <v>81</v>
      </c>
      <c r="H386" s="12">
        <v>2.6259999999999999</v>
      </c>
      <c r="I386" s="12">
        <v>2.9060000000000001</v>
      </c>
      <c r="J386" s="13"/>
      <c r="K386" s="14"/>
      <c r="L386" s="9" t="s">
        <v>789</v>
      </c>
      <c r="M386" s="9" t="s">
        <v>101</v>
      </c>
      <c r="N386" s="9" t="s">
        <v>100</v>
      </c>
      <c r="O386" s="9" t="s">
        <v>158</v>
      </c>
      <c r="P386" s="9" t="s">
        <v>800</v>
      </c>
      <c r="Q386" s="9" t="s">
        <v>236</v>
      </c>
      <c r="R386" s="15">
        <v>11</v>
      </c>
      <c r="S386" s="22">
        <v>134.19090909090909</v>
      </c>
      <c r="T386" s="22">
        <v>42.157264013345426</v>
      </c>
      <c r="U386" s="16" t="s">
        <v>96</v>
      </c>
      <c r="V386" s="16">
        <f t="shared" si="22"/>
        <v>42.157264013345426</v>
      </c>
      <c r="W386" s="21">
        <v>11</v>
      </c>
      <c r="X386" s="22">
        <v>219.91818181818186</v>
      </c>
      <c r="Y386" s="22">
        <v>205.01029153767777</v>
      </c>
      <c r="Z386" s="16" t="s">
        <v>96</v>
      </c>
      <c r="AA386" s="16">
        <f t="shared" si="23"/>
        <v>205.01029153767777</v>
      </c>
      <c r="AB386" s="17">
        <v>0.49399999999999999</v>
      </c>
      <c r="AC386" s="18">
        <v>0.49399999999999999</v>
      </c>
      <c r="AD386" s="23"/>
      <c r="AE386" s="24"/>
      <c r="AF386" s="9"/>
      <c r="AG386" s="9"/>
    </row>
    <row r="387" spans="1:33" ht="15" customHeight="1" x14ac:dyDescent="0.15">
      <c r="A387" s="9" t="s">
        <v>792</v>
      </c>
      <c r="B387" s="9" t="s">
        <v>791</v>
      </c>
      <c r="C387" s="9">
        <v>2015</v>
      </c>
      <c r="D387" s="9">
        <v>2016</v>
      </c>
      <c r="E387" s="9" t="s">
        <v>790</v>
      </c>
      <c r="F387" s="9" t="s">
        <v>76</v>
      </c>
      <c r="G387" s="9" t="s">
        <v>81</v>
      </c>
      <c r="H387" s="12">
        <v>2.6259999999999999</v>
      </c>
      <c r="I387" s="12">
        <v>2.9060000000000001</v>
      </c>
      <c r="J387" s="13"/>
      <c r="K387" s="14"/>
      <c r="L387" s="9" t="s">
        <v>789</v>
      </c>
      <c r="M387" s="9" t="s">
        <v>101</v>
      </c>
      <c r="N387" s="9" t="s">
        <v>100</v>
      </c>
      <c r="O387" s="9" t="s">
        <v>158</v>
      </c>
      <c r="P387" s="3" t="s">
        <v>799</v>
      </c>
      <c r="Q387" s="9" t="s">
        <v>236</v>
      </c>
      <c r="R387" s="15">
        <v>11</v>
      </c>
      <c r="S387" s="22">
        <v>24.154545454545453</v>
      </c>
      <c r="T387" s="22">
        <v>27.856215235970719</v>
      </c>
      <c r="U387" s="16" t="s">
        <v>96</v>
      </c>
      <c r="V387" s="16">
        <f t="shared" si="22"/>
        <v>27.856215235970719</v>
      </c>
      <c r="W387" s="21">
        <v>11</v>
      </c>
      <c r="X387" s="22">
        <v>22.736363636363638</v>
      </c>
      <c r="Y387" s="22">
        <v>18.389794600662217</v>
      </c>
      <c r="Z387" s="16" t="s">
        <v>96</v>
      </c>
      <c r="AA387" s="16">
        <f t="shared" si="23"/>
        <v>18.389794600662217</v>
      </c>
      <c r="AB387" s="17">
        <v>-6.0499999999999998E-2</v>
      </c>
      <c r="AC387" s="18">
        <v>6.0499999999999998E-2</v>
      </c>
      <c r="AD387" s="23"/>
      <c r="AE387" s="24"/>
      <c r="AF387" s="9"/>
      <c r="AG387" s="9"/>
    </row>
    <row r="388" spans="1:33" ht="15" customHeight="1" x14ac:dyDescent="0.15">
      <c r="A388" s="9" t="s">
        <v>792</v>
      </c>
      <c r="B388" s="9" t="s">
        <v>791</v>
      </c>
      <c r="C388" s="9">
        <v>2015</v>
      </c>
      <c r="D388" s="9">
        <v>2016</v>
      </c>
      <c r="E388" s="9" t="s">
        <v>790</v>
      </c>
      <c r="F388" s="9" t="s">
        <v>76</v>
      </c>
      <c r="G388" s="9" t="s">
        <v>81</v>
      </c>
      <c r="H388" s="12">
        <v>2.6259999999999999</v>
      </c>
      <c r="I388" s="12">
        <v>2.9060000000000001</v>
      </c>
      <c r="J388" s="13"/>
      <c r="K388" s="14"/>
      <c r="L388" s="9" t="s">
        <v>789</v>
      </c>
      <c r="M388" s="9" t="s">
        <v>101</v>
      </c>
      <c r="N388" s="9" t="s">
        <v>100</v>
      </c>
      <c r="O388" s="9" t="s">
        <v>158</v>
      </c>
      <c r="P388" s="3" t="s">
        <v>798</v>
      </c>
      <c r="Q388" s="9" t="s">
        <v>236</v>
      </c>
      <c r="R388" s="15">
        <v>11</v>
      </c>
      <c r="S388" s="22">
        <v>22.736363636363638</v>
      </c>
      <c r="T388" s="22">
        <v>27.856215235970719</v>
      </c>
      <c r="U388" s="16" t="s">
        <v>96</v>
      </c>
      <c r="V388" s="16">
        <f t="shared" si="22"/>
        <v>27.856215235970719</v>
      </c>
      <c r="W388" s="21">
        <v>11</v>
      </c>
      <c r="X388" s="22">
        <v>18.481818181818181</v>
      </c>
      <c r="Y388" s="22">
        <v>17.958720343154642</v>
      </c>
      <c r="Z388" s="16" t="s">
        <v>96</v>
      </c>
      <c r="AA388" s="16">
        <f t="shared" si="23"/>
        <v>17.958720343154642</v>
      </c>
      <c r="AB388" s="17">
        <v>-0.2072</v>
      </c>
      <c r="AC388" s="18">
        <v>0.2072</v>
      </c>
      <c r="AD388" s="23"/>
      <c r="AE388" s="24"/>
      <c r="AF388" s="9"/>
      <c r="AG388" s="9"/>
    </row>
    <row r="389" spans="1:33" ht="15" customHeight="1" x14ac:dyDescent="0.15">
      <c r="A389" s="9" t="s">
        <v>792</v>
      </c>
      <c r="B389" s="9" t="s">
        <v>791</v>
      </c>
      <c r="C389" s="9">
        <v>2015</v>
      </c>
      <c r="D389" s="9">
        <v>2016</v>
      </c>
      <c r="E389" s="9" t="s">
        <v>790</v>
      </c>
      <c r="F389" s="9" t="s">
        <v>76</v>
      </c>
      <c r="G389" s="9" t="s">
        <v>81</v>
      </c>
      <c r="H389" s="12">
        <v>2.6259999999999999</v>
      </c>
      <c r="I389" s="12">
        <v>2.9060000000000001</v>
      </c>
      <c r="J389" s="13"/>
      <c r="K389" s="14"/>
      <c r="L389" s="9" t="s">
        <v>789</v>
      </c>
      <c r="M389" s="9" t="s">
        <v>101</v>
      </c>
      <c r="N389" s="9" t="s">
        <v>100</v>
      </c>
      <c r="O389" s="9" t="s">
        <v>158</v>
      </c>
      <c r="P389" s="9" t="s">
        <v>797</v>
      </c>
      <c r="Q389" s="9" t="s">
        <v>236</v>
      </c>
      <c r="R389" s="21">
        <v>10</v>
      </c>
      <c r="S389" s="22">
        <v>169.94545454545457</v>
      </c>
      <c r="T389" s="22">
        <v>151.06424701852097</v>
      </c>
      <c r="U389" s="16" t="s">
        <v>96</v>
      </c>
      <c r="V389" s="16">
        <f t="shared" si="22"/>
        <v>151.06424701852097</v>
      </c>
      <c r="W389" s="15">
        <v>10</v>
      </c>
      <c r="X389" s="22">
        <v>227.5090909090909</v>
      </c>
      <c r="Y389" s="22">
        <v>184.72075386672418</v>
      </c>
      <c r="Z389" s="16" t="s">
        <v>96</v>
      </c>
      <c r="AA389" s="16">
        <f t="shared" si="23"/>
        <v>184.72075386672418</v>
      </c>
      <c r="AB389" s="17">
        <v>0.29170000000000001</v>
      </c>
      <c r="AC389" s="18">
        <v>0.29170000000000001</v>
      </c>
      <c r="AD389" s="23"/>
      <c r="AE389" s="24"/>
      <c r="AF389" s="9"/>
      <c r="AG389" s="9"/>
    </row>
    <row r="390" spans="1:33" ht="15" customHeight="1" x14ac:dyDescent="0.15">
      <c r="A390" s="9" t="s">
        <v>792</v>
      </c>
      <c r="B390" s="9" t="s">
        <v>791</v>
      </c>
      <c r="C390" s="9">
        <v>2015</v>
      </c>
      <c r="D390" s="9">
        <v>2016</v>
      </c>
      <c r="E390" s="9" t="s">
        <v>790</v>
      </c>
      <c r="F390" s="9" t="s">
        <v>76</v>
      </c>
      <c r="G390" s="9" t="s">
        <v>81</v>
      </c>
      <c r="H390" s="12">
        <v>2.6259999999999999</v>
      </c>
      <c r="I390" s="12">
        <v>2.9060000000000001</v>
      </c>
      <c r="J390" s="13"/>
      <c r="K390" s="14"/>
      <c r="L390" s="9" t="s">
        <v>789</v>
      </c>
      <c r="M390" s="9" t="s">
        <v>101</v>
      </c>
      <c r="N390" s="9" t="s">
        <v>100</v>
      </c>
      <c r="O390" s="9" t="s">
        <v>158</v>
      </c>
      <c r="P390" s="9" t="s">
        <v>796</v>
      </c>
      <c r="Q390" s="9" t="s">
        <v>236</v>
      </c>
      <c r="R390" s="21">
        <v>10</v>
      </c>
      <c r="S390" s="22">
        <v>169.94545454545457</v>
      </c>
      <c r="T390" s="22">
        <v>151.06424701852097</v>
      </c>
      <c r="U390" s="16" t="s">
        <v>96</v>
      </c>
      <c r="V390" s="16">
        <f>Y389</f>
        <v>184.72075386672418</v>
      </c>
      <c r="W390" s="15">
        <v>10</v>
      </c>
      <c r="X390" s="22">
        <v>193.47272727272727</v>
      </c>
      <c r="Y390" s="22">
        <v>258.74064269422036</v>
      </c>
      <c r="Z390" s="16" t="s">
        <v>96</v>
      </c>
      <c r="AA390" s="16">
        <f t="shared" si="23"/>
        <v>258.74064269422036</v>
      </c>
      <c r="AB390" s="17">
        <v>0.12970000000000001</v>
      </c>
      <c r="AC390" s="18">
        <v>0.12970000000000001</v>
      </c>
      <c r="AD390" s="23"/>
      <c r="AE390" s="24"/>
      <c r="AF390" s="9"/>
      <c r="AG390" s="9"/>
    </row>
    <row r="391" spans="1:33" ht="15" customHeight="1" x14ac:dyDescent="0.15">
      <c r="A391" s="9" t="s">
        <v>792</v>
      </c>
      <c r="B391" s="9" t="s">
        <v>791</v>
      </c>
      <c r="C391" s="9">
        <v>2015</v>
      </c>
      <c r="D391" s="9">
        <v>2016</v>
      </c>
      <c r="E391" s="9" t="s">
        <v>790</v>
      </c>
      <c r="F391" s="9" t="s">
        <v>76</v>
      </c>
      <c r="G391" s="9" t="s">
        <v>81</v>
      </c>
      <c r="H391" s="12">
        <v>2.6259999999999999</v>
      </c>
      <c r="I391" s="12">
        <v>2.9060000000000001</v>
      </c>
      <c r="J391" s="13"/>
      <c r="K391" s="14"/>
      <c r="L391" s="9" t="s">
        <v>789</v>
      </c>
      <c r="M391" s="9" t="s">
        <v>101</v>
      </c>
      <c r="N391" s="9" t="s">
        <v>100</v>
      </c>
      <c r="O391" s="9" t="s">
        <v>158</v>
      </c>
      <c r="P391" s="9" t="s">
        <v>795</v>
      </c>
      <c r="Q391" s="9" t="s">
        <v>236</v>
      </c>
      <c r="R391" s="21">
        <v>10</v>
      </c>
      <c r="S391" s="22">
        <v>55.2</v>
      </c>
      <c r="T391" s="50">
        <v>40.446947419497</v>
      </c>
      <c r="U391" s="16" t="s">
        <v>96</v>
      </c>
      <c r="V391" s="16">
        <f>Y390</f>
        <v>258.74064269422036</v>
      </c>
      <c r="W391" s="15">
        <v>12</v>
      </c>
      <c r="X391" s="22">
        <v>54.75</v>
      </c>
      <c r="Y391" s="22">
        <v>35.489114848461249</v>
      </c>
      <c r="Z391" s="16" t="s">
        <v>96</v>
      </c>
      <c r="AA391" s="16">
        <f t="shared" si="23"/>
        <v>35.489114848461249</v>
      </c>
      <c r="AB391" s="17">
        <v>-8.2000000000000007E-3</v>
      </c>
      <c r="AC391" s="18">
        <v>8.2000000000000007E-3</v>
      </c>
      <c r="AD391" s="23"/>
      <c r="AE391" s="24"/>
      <c r="AF391" s="9"/>
      <c r="AG391" s="9"/>
    </row>
    <row r="392" spans="1:33" ht="15" customHeight="1" x14ac:dyDescent="0.15">
      <c r="A392" s="9" t="s">
        <v>792</v>
      </c>
      <c r="B392" s="9" t="s">
        <v>791</v>
      </c>
      <c r="C392" s="9">
        <v>2015</v>
      </c>
      <c r="D392" s="9">
        <v>2016</v>
      </c>
      <c r="E392" s="9" t="s">
        <v>790</v>
      </c>
      <c r="F392" s="9" t="s">
        <v>76</v>
      </c>
      <c r="G392" s="9" t="s">
        <v>81</v>
      </c>
      <c r="H392" s="12">
        <v>2.6259999999999999</v>
      </c>
      <c r="I392" s="12">
        <v>2.9060000000000001</v>
      </c>
      <c r="J392" s="13"/>
      <c r="K392" s="14"/>
      <c r="L392" s="9" t="s">
        <v>789</v>
      </c>
      <c r="M392" s="9" t="s">
        <v>101</v>
      </c>
      <c r="N392" s="9" t="s">
        <v>100</v>
      </c>
      <c r="O392" s="9" t="s">
        <v>158</v>
      </c>
      <c r="P392" s="9" t="s">
        <v>794</v>
      </c>
      <c r="Q392" s="9" t="s">
        <v>236</v>
      </c>
      <c r="R392" s="21">
        <v>10</v>
      </c>
      <c r="S392" s="22">
        <v>55.2</v>
      </c>
      <c r="T392" s="22">
        <v>40.446947419497</v>
      </c>
      <c r="U392" s="16" t="s">
        <v>96</v>
      </c>
      <c r="V392" s="16">
        <f>T392</f>
        <v>40.446947419497</v>
      </c>
      <c r="W392" s="15">
        <v>11</v>
      </c>
      <c r="X392" s="22">
        <v>54.272727272727273</v>
      </c>
      <c r="Y392" s="22">
        <v>30.216190723156718</v>
      </c>
      <c r="Z392" s="16" t="s">
        <v>96</v>
      </c>
      <c r="AA392" s="16">
        <f t="shared" si="23"/>
        <v>30.216190723156718</v>
      </c>
      <c r="AB392" s="17">
        <v>-1.6899999999999998E-2</v>
      </c>
      <c r="AC392" s="18">
        <v>1.6899999999999998E-2</v>
      </c>
      <c r="AD392" s="23"/>
      <c r="AE392" s="24"/>
      <c r="AF392" s="9"/>
      <c r="AG392" s="9"/>
    </row>
    <row r="393" spans="1:33" ht="15" customHeight="1" x14ac:dyDescent="0.15">
      <c r="A393" s="9" t="s">
        <v>792</v>
      </c>
      <c r="B393" s="9" t="s">
        <v>791</v>
      </c>
      <c r="C393" s="9">
        <v>2015</v>
      </c>
      <c r="D393" s="9">
        <v>2016</v>
      </c>
      <c r="E393" s="9" t="s">
        <v>790</v>
      </c>
      <c r="F393" s="9" t="s">
        <v>76</v>
      </c>
      <c r="G393" s="9" t="s">
        <v>81</v>
      </c>
      <c r="H393" s="12">
        <v>2.6259999999999999</v>
      </c>
      <c r="I393" s="12">
        <v>2.9060000000000001</v>
      </c>
      <c r="J393" s="13"/>
      <c r="K393" s="14"/>
      <c r="L393" s="9" t="s">
        <v>789</v>
      </c>
      <c r="M393" s="9" t="s">
        <v>101</v>
      </c>
      <c r="N393" s="9" t="s">
        <v>100</v>
      </c>
      <c r="O393" s="9" t="s">
        <v>158</v>
      </c>
      <c r="P393" s="9" t="s">
        <v>793</v>
      </c>
      <c r="Q393" s="9" t="s">
        <v>236</v>
      </c>
      <c r="R393" s="21">
        <v>10</v>
      </c>
      <c r="S393" s="22">
        <v>0.65190000000000015</v>
      </c>
      <c r="T393" s="22">
        <v>0.2918433560053138</v>
      </c>
      <c r="U393" s="16" t="s">
        <v>96</v>
      </c>
      <c r="V393" s="16">
        <f>T393</f>
        <v>0.2918433560053138</v>
      </c>
      <c r="W393" s="15">
        <v>12</v>
      </c>
      <c r="X393" s="22">
        <v>0.63308333333333333</v>
      </c>
      <c r="Y393" s="22">
        <v>0.42590512352215748</v>
      </c>
      <c r="Z393" s="16" t="s">
        <v>96</v>
      </c>
      <c r="AA393" s="16">
        <f t="shared" si="23"/>
        <v>0.42590512352215748</v>
      </c>
      <c r="AB393" s="17">
        <v>-2.93E-2</v>
      </c>
      <c r="AC393" s="18">
        <v>2.93E-2</v>
      </c>
      <c r="AD393" s="23"/>
      <c r="AE393" s="24"/>
      <c r="AF393" s="9"/>
      <c r="AG393" s="9"/>
    </row>
    <row r="394" spans="1:33" ht="15" customHeight="1" thickBot="1" x14ac:dyDescent="0.2">
      <c r="A394" s="25" t="s">
        <v>792</v>
      </c>
      <c r="B394" s="25" t="s">
        <v>791</v>
      </c>
      <c r="C394" s="25">
        <v>2015</v>
      </c>
      <c r="D394" s="25">
        <v>2016</v>
      </c>
      <c r="E394" s="25" t="s">
        <v>790</v>
      </c>
      <c r="F394" s="25" t="s">
        <v>76</v>
      </c>
      <c r="G394" s="25" t="s">
        <v>81</v>
      </c>
      <c r="H394" s="26">
        <v>2.6259999999999999</v>
      </c>
      <c r="I394" s="26">
        <v>2.9060000000000001</v>
      </c>
      <c r="J394" s="27"/>
      <c r="K394" s="25"/>
      <c r="L394" s="25" t="s">
        <v>789</v>
      </c>
      <c r="M394" s="25" t="s">
        <v>101</v>
      </c>
      <c r="N394" s="25" t="s">
        <v>100</v>
      </c>
      <c r="O394" s="25" t="s">
        <v>158</v>
      </c>
      <c r="P394" s="25" t="s">
        <v>788</v>
      </c>
      <c r="Q394" s="25" t="s">
        <v>236</v>
      </c>
      <c r="R394" s="28">
        <v>10</v>
      </c>
      <c r="S394" s="29">
        <v>0.65190000000000015</v>
      </c>
      <c r="T394" s="29">
        <v>0.2918433560053138</v>
      </c>
      <c r="U394" s="29" t="s">
        <v>96</v>
      </c>
      <c r="V394" s="29">
        <f>T394</f>
        <v>0.2918433560053138</v>
      </c>
      <c r="W394" s="54">
        <v>11</v>
      </c>
      <c r="X394" s="29">
        <v>0.5493636363636365</v>
      </c>
      <c r="Y394" s="29">
        <v>0.24001178001392842</v>
      </c>
      <c r="Z394" s="29" t="s">
        <v>96</v>
      </c>
      <c r="AA394" s="29">
        <f t="shared" si="23"/>
        <v>0.24001178001392842</v>
      </c>
      <c r="AB394" s="30">
        <v>-0.1711</v>
      </c>
      <c r="AC394" s="30">
        <v>0.1711</v>
      </c>
      <c r="AD394" s="31"/>
      <c r="AE394" s="32"/>
      <c r="AF394" s="25"/>
      <c r="AG394" s="25"/>
    </row>
    <row r="395" spans="1:33" ht="15" customHeight="1" x14ac:dyDescent="0.15">
      <c r="A395" s="9" t="s">
        <v>785</v>
      </c>
      <c r="B395" s="10" t="s">
        <v>784</v>
      </c>
      <c r="C395" s="9">
        <v>2015</v>
      </c>
      <c r="D395" s="9">
        <v>2015</v>
      </c>
      <c r="E395" s="9" t="s">
        <v>783</v>
      </c>
      <c r="F395" s="9" t="s">
        <v>76</v>
      </c>
      <c r="G395" s="10" t="s">
        <v>782</v>
      </c>
      <c r="H395" s="11">
        <v>3.0419999999999998</v>
      </c>
      <c r="I395" s="11">
        <v>3.6269999999999998</v>
      </c>
      <c r="J395" s="13">
        <v>20.833333333333332</v>
      </c>
      <c r="K395" s="14" t="s">
        <v>80</v>
      </c>
      <c r="L395" s="9" t="s">
        <v>488</v>
      </c>
      <c r="M395" s="9" t="s">
        <v>159</v>
      </c>
      <c r="N395" s="9" t="s">
        <v>80</v>
      </c>
      <c r="O395" s="9" t="s">
        <v>74</v>
      </c>
      <c r="P395" s="9" t="s">
        <v>787</v>
      </c>
      <c r="Q395" s="9" t="s">
        <v>97</v>
      </c>
      <c r="R395" s="15">
        <v>22</v>
      </c>
      <c r="S395" s="16">
        <v>23.556000000000001</v>
      </c>
      <c r="T395" s="16">
        <v>1.7090000000000001</v>
      </c>
      <c r="U395" s="16" t="s">
        <v>111</v>
      </c>
      <c r="V395" s="16">
        <v>8.0159205335382424</v>
      </c>
      <c r="W395" s="15">
        <v>23</v>
      </c>
      <c r="X395" s="16">
        <v>29.427</v>
      </c>
      <c r="Y395" s="16">
        <v>2.8239999999999998</v>
      </c>
      <c r="Z395" s="16" t="s">
        <v>111</v>
      </c>
      <c r="AA395" s="16">
        <v>12.629311936918812</v>
      </c>
      <c r="AB395" s="17">
        <v>0.2225</v>
      </c>
      <c r="AC395" s="18">
        <v>0.2225</v>
      </c>
      <c r="AD395" s="19">
        <f>AVERAGE(AC395:AC397)</f>
        <v>0.18400000000000002</v>
      </c>
      <c r="AE395" s="20"/>
      <c r="AF395" s="9" t="s">
        <v>217</v>
      </c>
      <c r="AG395" s="9" t="s">
        <v>543</v>
      </c>
    </row>
    <row r="396" spans="1:33" ht="15" customHeight="1" x14ac:dyDescent="0.15">
      <c r="A396" s="9" t="s">
        <v>785</v>
      </c>
      <c r="B396" s="9" t="s">
        <v>784</v>
      </c>
      <c r="C396" s="9">
        <v>2015</v>
      </c>
      <c r="D396" s="9">
        <v>2015</v>
      </c>
      <c r="E396" s="9" t="s">
        <v>783</v>
      </c>
      <c r="F396" s="9" t="s">
        <v>76</v>
      </c>
      <c r="G396" s="9" t="s">
        <v>782</v>
      </c>
      <c r="H396" s="12">
        <v>3.0419999999999998</v>
      </c>
      <c r="I396" s="12">
        <v>3.6269999999999998</v>
      </c>
      <c r="J396" s="13"/>
      <c r="K396" s="14"/>
      <c r="L396" s="9" t="s">
        <v>488</v>
      </c>
      <c r="M396" s="9" t="s">
        <v>159</v>
      </c>
      <c r="N396" s="9" t="s">
        <v>100</v>
      </c>
      <c r="O396" s="9" t="s">
        <v>281</v>
      </c>
      <c r="P396" s="9" t="s">
        <v>786</v>
      </c>
      <c r="Q396" s="9" t="s">
        <v>97</v>
      </c>
      <c r="R396" s="21">
        <v>22</v>
      </c>
      <c r="S396" s="22">
        <v>161.017</v>
      </c>
      <c r="T396" s="22">
        <v>40.677999999999997</v>
      </c>
      <c r="U396" s="22" t="s">
        <v>111</v>
      </c>
      <c r="V396" s="22">
        <v>190.79673227809747</v>
      </c>
      <c r="W396" s="21">
        <v>20</v>
      </c>
      <c r="X396" s="22">
        <v>142.37299999999999</v>
      </c>
      <c r="Y396" s="22">
        <v>31.356000000000002</v>
      </c>
      <c r="Z396" s="22" t="s">
        <v>111</v>
      </c>
      <c r="AA396" s="22">
        <v>140.22829500496684</v>
      </c>
      <c r="AB396" s="17">
        <v>-0.1231</v>
      </c>
      <c r="AC396" s="18">
        <v>0.1231</v>
      </c>
      <c r="AD396" s="23"/>
      <c r="AE396" s="24"/>
      <c r="AF396" s="9"/>
      <c r="AG396" s="9"/>
    </row>
    <row r="397" spans="1:33" ht="15" customHeight="1" thickBot="1" x14ac:dyDescent="0.2">
      <c r="A397" s="25" t="s">
        <v>785</v>
      </c>
      <c r="B397" s="25" t="s">
        <v>784</v>
      </c>
      <c r="C397" s="25">
        <v>2015</v>
      </c>
      <c r="D397" s="25">
        <v>2015</v>
      </c>
      <c r="E397" s="25" t="s">
        <v>783</v>
      </c>
      <c r="F397" s="25" t="s">
        <v>76</v>
      </c>
      <c r="G397" s="25" t="s">
        <v>782</v>
      </c>
      <c r="H397" s="26">
        <v>3.0419999999999998</v>
      </c>
      <c r="I397" s="26">
        <v>3.6269999999999998</v>
      </c>
      <c r="J397" s="27"/>
      <c r="K397" s="25"/>
      <c r="L397" s="25" t="s">
        <v>488</v>
      </c>
      <c r="M397" s="25" t="s">
        <v>159</v>
      </c>
      <c r="N397" s="25" t="s">
        <v>80</v>
      </c>
      <c r="O397" s="25" t="s">
        <v>74</v>
      </c>
      <c r="P397" s="25" t="s">
        <v>365</v>
      </c>
      <c r="Q397" s="25" t="s">
        <v>97</v>
      </c>
      <c r="R397" s="28">
        <v>21</v>
      </c>
      <c r="S397" s="29">
        <v>48.552999999999997</v>
      </c>
      <c r="T397" s="29">
        <v>6.9180000000000001</v>
      </c>
      <c r="U397" s="29" t="s">
        <v>111</v>
      </c>
      <c r="V397" s="29">
        <v>31.702258657704501</v>
      </c>
      <c r="W397" s="28">
        <v>17</v>
      </c>
      <c r="X397" s="29">
        <v>39.497</v>
      </c>
      <c r="Y397" s="29">
        <v>6.0380000000000003</v>
      </c>
      <c r="Z397" s="29" t="s">
        <v>111</v>
      </c>
      <c r="AA397" s="29">
        <v>24.895311767479434</v>
      </c>
      <c r="AB397" s="30">
        <v>-0.2064</v>
      </c>
      <c r="AC397" s="30">
        <v>0.2064</v>
      </c>
      <c r="AD397" s="31"/>
      <c r="AE397" s="32"/>
      <c r="AF397" s="25"/>
      <c r="AG397" s="25"/>
    </row>
    <row r="398" spans="1:33" ht="15" customHeight="1" x14ac:dyDescent="0.15">
      <c r="A398" s="9" t="s">
        <v>779</v>
      </c>
      <c r="B398" s="9" t="s">
        <v>778</v>
      </c>
      <c r="C398" s="9">
        <v>2015</v>
      </c>
      <c r="D398" s="9">
        <v>2015</v>
      </c>
      <c r="E398" s="9" t="s">
        <v>777</v>
      </c>
      <c r="F398" s="9" t="s">
        <v>76</v>
      </c>
      <c r="G398" s="10" t="s">
        <v>429</v>
      </c>
      <c r="H398" s="11" t="s">
        <v>74</v>
      </c>
      <c r="I398" s="11">
        <v>3.46</v>
      </c>
      <c r="J398" s="13">
        <v>12</v>
      </c>
      <c r="K398" s="14" t="s">
        <v>73</v>
      </c>
      <c r="L398" s="9" t="s">
        <v>462</v>
      </c>
      <c r="M398" s="9" t="s">
        <v>170</v>
      </c>
      <c r="N398" s="9" t="s">
        <v>80</v>
      </c>
      <c r="O398" s="9" t="s">
        <v>74</v>
      </c>
      <c r="P398" s="9" t="s">
        <v>781</v>
      </c>
      <c r="Q398" s="9" t="s">
        <v>236</v>
      </c>
      <c r="R398" s="15">
        <v>12</v>
      </c>
      <c r="S398" s="16">
        <v>33.332999999999998</v>
      </c>
      <c r="T398" s="16">
        <v>7.1139999999999999</v>
      </c>
      <c r="U398" s="16" t="s">
        <v>111</v>
      </c>
      <c r="V398" s="16">
        <v>25.649891773650818</v>
      </c>
      <c r="W398" s="15">
        <v>13</v>
      </c>
      <c r="X398" s="16">
        <v>14.228</v>
      </c>
      <c r="Y398" s="16">
        <v>4.6749999999999998</v>
      </c>
      <c r="Z398" s="16" t="s">
        <v>111</v>
      </c>
      <c r="AA398" s="16">
        <v>16.855952212794147</v>
      </c>
      <c r="AB398" s="17">
        <v>-0.85129999999999995</v>
      </c>
      <c r="AC398" s="18">
        <v>0.85129999999999995</v>
      </c>
      <c r="AD398" s="19">
        <f>AVERAGE(AC398:AC399)</f>
        <v>0.81729999999999992</v>
      </c>
      <c r="AE398" s="20" t="s">
        <v>780</v>
      </c>
      <c r="AF398" s="9" t="s">
        <v>217</v>
      </c>
      <c r="AG398" s="9" t="s">
        <v>543</v>
      </c>
    </row>
    <row r="399" spans="1:33" ht="15" customHeight="1" thickBot="1" x14ac:dyDescent="0.2">
      <c r="A399" s="25" t="s">
        <v>779</v>
      </c>
      <c r="B399" s="25" t="s">
        <v>778</v>
      </c>
      <c r="C399" s="25">
        <v>2015</v>
      </c>
      <c r="D399" s="25">
        <v>2015</v>
      </c>
      <c r="E399" s="25" t="s">
        <v>777</v>
      </c>
      <c r="F399" s="25" t="s">
        <v>76</v>
      </c>
      <c r="G399" s="25" t="s">
        <v>429</v>
      </c>
      <c r="H399" s="26" t="s">
        <v>74</v>
      </c>
      <c r="I399" s="26" t="s">
        <v>776</v>
      </c>
      <c r="J399" s="27"/>
      <c r="K399" s="25"/>
      <c r="L399" s="25" t="s">
        <v>462</v>
      </c>
      <c r="M399" s="25" t="s">
        <v>170</v>
      </c>
      <c r="N399" s="25" t="s">
        <v>80</v>
      </c>
      <c r="O399" s="25" t="s">
        <v>74</v>
      </c>
      <c r="P399" s="25" t="s">
        <v>775</v>
      </c>
      <c r="Q399" s="25" t="s">
        <v>236</v>
      </c>
      <c r="R399" s="28">
        <v>11</v>
      </c>
      <c r="S399" s="29">
        <v>36.478000000000002</v>
      </c>
      <c r="T399" s="29">
        <v>5.0309999999999997</v>
      </c>
      <c r="U399" s="29" t="s">
        <v>111</v>
      </c>
      <c r="V399" s="29">
        <v>17.427895225758043</v>
      </c>
      <c r="W399" s="28">
        <v>12</v>
      </c>
      <c r="X399" s="29">
        <v>16.667000000000002</v>
      </c>
      <c r="Y399" s="29">
        <v>3.931</v>
      </c>
      <c r="Z399" s="29" t="s">
        <v>111</v>
      </c>
      <c r="AA399" s="29">
        <v>13.617383449106512</v>
      </c>
      <c r="AB399" s="30">
        <v>-0.7833</v>
      </c>
      <c r="AC399" s="30">
        <v>0.7833</v>
      </c>
      <c r="AD399" s="31"/>
      <c r="AE399" s="32"/>
      <c r="AF399" s="25"/>
      <c r="AG399" s="25"/>
    </row>
    <row r="400" spans="1:33" ht="15" customHeight="1" x14ac:dyDescent="0.15">
      <c r="A400" s="9" t="s">
        <v>762</v>
      </c>
      <c r="B400" s="9" t="s">
        <v>90</v>
      </c>
      <c r="C400" s="9">
        <v>2015</v>
      </c>
      <c r="D400" s="9">
        <v>2015</v>
      </c>
      <c r="E400" s="9" t="s">
        <v>761</v>
      </c>
      <c r="F400" s="9" t="s">
        <v>76</v>
      </c>
      <c r="G400" s="10" t="s">
        <v>760</v>
      </c>
      <c r="H400" s="11">
        <v>1.796</v>
      </c>
      <c r="I400" s="11">
        <v>1.99</v>
      </c>
      <c r="J400" s="13">
        <v>25.2</v>
      </c>
      <c r="K400" s="14" t="s">
        <v>80</v>
      </c>
      <c r="L400" s="9" t="s">
        <v>248</v>
      </c>
      <c r="M400" s="9" t="s">
        <v>159</v>
      </c>
      <c r="N400" s="9" t="s">
        <v>80</v>
      </c>
      <c r="O400" s="9" t="s">
        <v>74</v>
      </c>
      <c r="P400" s="9" t="s">
        <v>774</v>
      </c>
      <c r="Q400" s="9" t="s">
        <v>112</v>
      </c>
      <c r="R400" s="15">
        <v>19</v>
      </c>
      <c r="S400" s="16">
        <f>0.5-0.253</f>
        <v>0.247</v>
      </c>
      <c r="T400" s="16">
        <f>AVERAGE(0.361,0.246,0.361)</f>
        <v>0.32266666666666666</v>
      </c>
      <c r="U400" s="16" t="s">
        <v>307</v>
      </c>
      <c r="V400" s="66">
        <f t="shared" ref="V400:V409" si="24">T400/1.35</f>
        <v>0.23901234567901233</v>
      </c>
      <c r="W400" s="15">
        <v>19</v>
      </c>
      <c r="X400" s="16">
        <f>0.5-0.253</f>
        <v>0.247</v>
      </c>
      <c r="Y400" s="16">
        <f>AVERAGE(0.361,0.246,0.246)</f>
        <v>0.28433333333333333</v>
      </c>
      <c r="Z400" s="16" t="s">
        <v>307</v>
      </c>
      <c r="AA400" s="66">
        <f t="shared" ref="AA400:AA409" si="25">Y400/1.35</f>
        <v>0.21061728395061727</v>
      </c>
      <c r="AB400" s="17">
        <v>0</v>
      </c>
      <c r="AC400" s="18">
        <v>0</v>
      </c>
      <c r="AD400" s="19">
        <f>AVERAGE(AC400:AC409)</f>
        <v>9.6610000000000001E-2</v>
      </c>
      <c r="AE400" s="24" t="s">
        <v>773</v>
      </c>
      <c r="AF400" s="9" t="s">
        <v>108</v>
      </c>
      <c r="AG400" s="9" t="s">
        <v>1297</v>
      </c>
    </row>
    <row r="401" spans="1:33" ht="15" customHeight="1" x14ac:dyDescent="0.15">
      <c r="A401" s="9" t="s">
        <v>762</v>
      </c>
      <c r="B401" s="9" t="s">
        <v>90</v>
      </c>
      <c r="C401" s="9">
        <v>2015</v>
      </c>
      <c r="D401" s="9">
        <v>2015</v>
      </c>
      <c r="E401" s="9" t="s">
        <v>761</v>
      </c>
      <c r="F401" s="9" t="s">
        <v>76</v>
      </c>
      <c r="G401" s="9" t="s">
        <v>760</v>
      </c>
      <c r="H401" s="12">
        <v>1.796</v>
      </c>
      <c r="I401" s="12">
        <v>1.99</v>
      </c>
      <c r="J401" s="13"/>
      <c r="K401" s="14"/>
      <c r="L401" s="9" t="s">
        <v>248</v>
      </c>
      <c r="M401" s="9" t="s">
        <v>159</v>
      </c>
      <c r="N401" s="9" t="s">
        <v>80</v>
      </c>
      <c r="O401" s="9" t="s">
        <v>74</v>
      </c>
      <c r="P401" s="9" t="s">
        <v>772</v>
      </c>
      <c r="Q401" s="9" t="s">
        <v>112</v>
      </c>
      <c r="R401" s="21">
        <v>19</v>
      </c>
      <c r="S401" s="16">
        <f>0.5-0.253</f>
        <v>0.247</v>
      </c>
      <c r="T401" s="22">
        <v>0.20366666666666666</v>
      </c>
      <c r="U401" s="22" t="s">
        <v>307</v>
      </c>
      <c r="V401" s="16">
        <f t="shared" si="24"/>
        <v>0.15086419753086419</v>
      </c>
      <c r="W401" s="21">
        <v>19</v>
      </c>
      <c r="X401" s="16">
        <f>0.5-0.253</f>
        <v>0.247</v>
      </c>
      <c r="Y401" s="22">
        <f>AVERAGE(0.361,0.361,0.246)</f>
        <v>0.32266666666666666</v>
      </c>
      <c r="Z401" s="22" t="s">
        <v>307</v>
      </c>
      <c r="AA401" s="16">
        <f t="shared" si="25"/>
        <v>0.23901234567901233</v>
      </c>
      <c r="AB401" s="17">
        <v>0</v>
      </c>
      <c r="AC401" s="18">
        <v>0</v>
      </c>
      <c r="AD401" s="23"/>
      <c r="AE401" s="24" t="s">
        <v>318</v>
      </c>
      <c r="AF401" s="9"/>
      <c r="AG401" s="9" t="s">
        <v>771</v>
      </c>
    </row>
    <row r="402" spans="1:33" ht="15" customHeight="1" x14ac:dyDescent="0.15">
      <c r="A402" s="9" t="s">
        <v>762</v>
      </c>
      <c r="B402" s="9" t="s">
        <v>90</v>
      </c>
      <c r="C402" s="9">
        <v>2015</v>
      </c>
      <c r="D402" s="9">
        <v>2015</v>
      </c>
      <c r="E402" s="9" t="s">
        <v>761</v>
      </c>
      <c r="F402" s="9" t="s">
        <v>76</v>
      </c>
      <c r="G402" s="9" t="s">
        <v>760</v>
      </c>
      <c r="H402" s="12">
        <v>1.796</v>
      </c>
      <c r="I402" s="12">
        <v>1.99</v>
      </c>
      <c r="J402" s="13"/>
      <c r="K402" s="14"/>
      <c r="L402" s="9" t="s">
        <v>248</v>
      </c>
      <c r="M402" s="9" t="s">
        <v>159</v>
      </c>
      <c r="N402" s="9" t="s">
        <v>80</v>
      </c>
      <c r="O402" s="9" t="s">
        <v>74</v>
      </c>
      <c r="P402" s="9" t="s">
        <v>770</v>
      </c>
      <c r="Q402" s="9" t="s">
        <v>112</v>
      </c>
      <c r="R402" s="21">
        <v>20</v>
      </c>
      <c r="S402" s="22">
        <f>AVERAGE(4.841,3.977,5.014)</f>
        <v>4.6106666666666669</v>
      </c>
      <c r="T402" s="22">
        <f>AVERAGE(7.435,6.398,7.262)</f>
        <v>7.0316666666666663</v>
      </c>
      <c r="U402" s="22" t="s">
        <v>307</v>
      </c>
      <c r="V402" s="16">
        <f t="shared" si="24"/>
        <v>5.208641975308641</v>
      </c>
      <c r="W402" s="21">
        <v>20</v>
      </c>
      <c r="X402" s="22">
        <f>AVERAGE(4.15,3.112,4.323)</f>
        <v>3.8616666666666668</v>
      </c>
      <c r="Y402" s="22">
        <f>AVERAGE(7.089,5.014,6.916)</f>
        <v>6.339666666666667</v>
      </c>
      <c r="Z402" s="22" t="s">
        <v>307</v>
      </c>
      <c r="AA402" s="16">
        <f t="shared" si="25"/>
        <v>4.6960493827160494</v>
      </c>
      <c r="AB402" s="17">
        <v>-0.17730000000000001</v>
      </c>
      <c r="AC402" s="18">
        <v>0.17730000000000001</v>
      </c>
      <c r="AD402" s="23"/>
      <c r="AE402" s="24"/>
      <c r="AF402" s="9"/>
      <c r="AG402" s="9"/>
    </row>
    <row r="403" spans="1:33" ht="15" customHeight="1" x14ac:dyDescent="0.15">
      <c r="A403" s="9" t="s">
        <v>762</v>
      </c>
      <c r="B403" s="9" t="s">
        <v>90</v>
      </c>
      <c r="C403" s="9">
        <v>2015</v>
      </c>
      <c r="D403" s="9">
        <v>2015</v>
      </c>
      <c r="E403" s="9" t="s">
        <v>761</v>
      </c>
      <c r="F403" s="9" t="s">
        <v>76</v>
      </c>
      <c r="G403" s="9" t="s">
        <v>760</v>
      </c>
      <c r="H403" s="12">
        <v>1.796</v>
      </c>
      <c r="I403" s="12">
        <v>1.99</v>
      </c>
      <c r="J403" s="13"/>
      <c r="K403" s="14"/>
      <c r="L403" s="9" t="s">
        <v>248</v>
      </c>
      <c r="M403" s="9" t="s">
        <v>159</v>
      </c>
      <c r="N403" s="9" t="s">
        <v>80</v>
      </c>
      <c r="O403" s="9" t="s">
        <v>74</v>
      </c>
      <c r="P403" s="9" t="s">
        <v>769</v>
      </c>
      <c r="Q403" s="9" t="s">
        <v>112</v>
      </c>
      <c r="R403" s="21">
        <v>20</v>
      </c>
      <c r="S403" s="22">
        <f>AVERAGE(4.841,3.977,5.014)</f>
        <v>4.6106666666666669</v>
      </c>
      <c r="T403" s="22">
        <f>AVERAGE(7.435,6.398,7.262)</f>
        <v>7.0316666666666663</v>
      </c>
      <c r="U403" s="22" t="s">
        <v>307</v>
      </c>
      <c r="V403" s="16">
        <f t="shared" si="24"/>
        <v>5.208641975308641</v>
      </c>
      <c r="W403" s="21">
        <v>20</v>
      </c>
      <c r="X403" s="22">
        <f>AVERAGE(4.669,4.496,4.15)</f>
        <v>4.4383333333333335</v>
      </c>
      <c r="Y403" s="22">
        <f>AVERAGE(7.435,7.781,7.089)</f>
        <v>7.4349999999999996</v>
      </c>
      <c r="Z403" s="22" t="s">
        <v>307</v>
      </c>
      <c r="AA403" s="16">
        <f t="shared" si="25"/>
        <v>5.5074074074074071</v>
      </c>
      <c r="AB403" s="17">
        <v>-3.8100000000000002E-2</v>
      </c>
      <c r="AC403" s="18">
        <v>3.8100000000000002E-2</v>
      </c>
      <c r="AD403" s="23"/>
      <c r="AE403" s="24"/>
      <c r="AF403" s="9"/>
      <c r="AG403" s="9"/>
    </row>
    <row r="404" spans="1:33" ht="15" customHeight="1" x14ac:dyDescent="0.15">
      <c r="A404" s="9" t="s">
        <v>762</v>
      </c>
      <c r="B404" s="9" t="s">
        <v>90</v>
      </c>
      <c r="C404" s="9">
        <v>2015</v>
      </c>
      <c r="D404" s="9">
        <v>2015</v>
      </c>
      <c r="E404" s="9" t="s">
        <v>761</v>
      </c>
      <c r="F404" s="9" t="s">
        <v>76</v>
      </c>
      <c r="G404" s="9" t="s">
        <v>760</v>
      </c>
      <c r="H404" s="12">
        <v>1.796</v>
      </c>
      <c r="I404" s="12">
        <v>1.99</v>
      </c>
      <c r="J404" s="13"/>
      <c r="K404" s="14"/>
      <c r="L404" s="9" t="s">
        <v>248</v>
      </c>
      <c r="M404" s="9" t="s">
        <v>159</v>
      </c>
      <c r="N404" s="9" t="s">
        <v>80</v>
      </c>
      <c r="O404" s="9" t="s">
        <v>74</v>
      </c>
      <c r="P404" s="9" t="s">
        <v>768</v>
      </c>
      <c r="Q404" s="9" t="s">
        <v>112</v>
      </c>
      <c r="R404" s="21">
        <v>43</v>
      </c>
      <c r="S404" s="22">
        <f>20-AVERAGE(4.428,4.133,3.247)</f>
        <v>16.064</v>
      </c>
      <c r="T404" s="22">
        <f>AVERAGE(12.399,13.284,14.17)</f>
        <v>13.284333333333334</v>
      </c>
      <c r="U404" s="22" t="s">
        <v>307</v>
      </c>
      <c r="V404" s="16">
        <f t="shared" si="24"/>
        <v>9.8402469135802466</v>
      </c>
      <c r="W404" s="21">
        <v>43</v>
      </c>
      <c r="X404" s="22">
        <f>20-AVERAGE(5.018,6.494,4.33)</f>
        <v>14.719333333333333</v>
      </c>
      <c r="Y404" s="22">
        <f>AVERAGE(10.332,9.742,15.055)</f>
        <v>11.709666666666669</v>
      </c>
      <c r="Z404" s="22" t="s">
        <v>307</v>
      </c>
      <c r="AA404" s="16">
        <f t="shared" si="25"/>
        <v>8.6738271604938291</v>
      </c>
      <c r="AB404" s="17">
        <v>-8.7400000000000005E-2</v>
      </c>
      <c r="AC404" s="18">
        <v>8.7400000000000005E-2</v>
      </c>
      <c r="AD404" s="23"/>
      <c r="AE404" s="24"/>
      <c r="AF404" s="9"/>
      <c r="AG404" s="9"/>
    </row>
    <row r="405" spans="1:33" ht="15" customHeight="1" x14ac:dyDescent="0.15">
      <c r="A405" s="9" t="s">
        <v>762</v>
      </c>
      <c r="B405" s="9" t="s">
        <v>90</v>
      </c>
      <c r="C405" s="9">
        <v>2015</v>
      </c>
      <c r="D405" s="9">
        <v>2015</v>
      </c>
      <c r="E405" s="9" t="s">
        <v>761</v>
      </c>
      <c r="F405" s="9" t="s">
        <v>76</v>
      </c>
      <c r="G405" s="9" t="s">
        <v>760</v>
      </c>
      <c r="H405" s="12">
        <v>1.796</v>
      </c>
      <c r="I405" s="12">
        <v>1.99</v>
      </c>
      <c r="J405" s="13"/>
      <c r="K405" s="14"/>
      <c r="L405" s="9" t="s">
        <v>248</v>
      </c>
      <c r="M405" s="9" t="s">
        <v>159</v>
      </c>
      <c r="N405" s="9" t="s">
        <v>80</v>
      </c>
      <c r="O405" s="9" t="s">
        <v>74</v>
      </c>
      <c r="P405" s="9" t="s">
        <v>767</v>
      </c>
      <c r="Q405" s="9" t="s">
        <v>112</v>
      </c>
      <c r="R405" s="21">
        <v>43</v>
      </c>
      <c r="S405" s="22">
        <f>20-AVERAGE(4.428,4.133,3.247)</f>
        <v>16.064</v>
      </c>
      <c r="T405" s="22">
        <f>AVERAGE(12.399,13.284,14.17)</f>
        <v>13.284333333333334</v>
      </c>
      <c r="U405" s="22" t="s">
        <v>307</v>
      </c>
      <c r="V405" s="16">
        <f t="shared" si="24"/>
        <v>9.8402469135802466</v>
      </c>
      <c r="W405" s="21">
        <v>43</v>
      </c>
      <c r="X405" s="22">
        <f>20-AVERAGE(4.133,3.542,4.428)</f>
        <v>15.965666666666667</v>
      </c>
      <c r="Y405" s="22">
        <f>AVERAGE(12.103,12.399,10.037)</f>
        <v>11.513</v>
      </c>
      <c r="Z405" s="22" t="s">
        <v>307</v>
      </c>
      <c r="AA405" s="16">
        <f t="shared" si="25"/>
        <v>8.5281481481481478</v>
      </c>
      <c r="AB405" s="17">
        <v>-6.1000000000000004E-3</v>
      </c>
      <c r="AC405" s="18">
        <v>6.1000000000000004E-3</v>
      </c>
      <c r="AD405" s="23"/>
      <c r="AE405" s="24"/>
      <c r="AF405" s="9"/>
      <c r="AG405" s="9"/>
    </row>
    <row r="406" spans="1:33" ht="15" customHeight="1" x14ac:dyDescent="0.15">
      <c r="A406" s="9" t="s">
        <v>762</v>
      </c>
      <c r="B406" s="9" t="s">
        <v>90</v>
      </c>
      <c r="C406" s="9">
        <v>2015</v>
      </c>
      <c r="D406" s="9">
        <v>2015</v>
      </c>
      <c r="E406" s="9" t="s">
        <v>761</v>
      </c>
      <c r="F406" s="9" t="s">
        <v>76</v>
      </c>
      <c r="G406" s="9" t="s">
        <v>760</v>
      </c>
      <c r="H406" s="12">
        <v>1.796</v>
      </c>
      <c r="I406" s="12">
        <v>1.99</v>
      </c>
      <c r="J406" s="13"/>
      <c r="K406" s="14"/>
      <c r="L406" s="9" t="s">
        <v>248</v>
      </c>
      <c r="M406" s="9" t="s">
        <v>159</v>
      </c>
      <c r="N406" s="9" t="s">
        <v>80</v>
      </c>
      <c r="O406" s="9" t="s">
        <v>74</v>
      </c>
      <c r="P406" s="9" t="s">
        <v>766</v>
      </c>
      <c r="Q406" s="9" t="s">
        <v>112</v>
      </c>
      <c r="R406" s="21">
        <v>19</v>
      </c>
      <c r="S406" s="22">
        <f>0.5-0.382</f>
        <v>0.11799999999999999</v>
      </c>
      <c r="T406" s="22">
        <f>AVERAGE(0.24,0.12,0.12)</f>
        <v>0.16</v>
      </c>
      <c r="U406" s="22" t="s">
        <v>307</v>
      </c>
      <c r="V406" s="16">
        <f t="shared" si="24"/>
        <v>0.11851851851851851</v>
      </c>
      <c r="W406" s="21">
        <v>19</v>
      </c>
      <c r="X406" s="22">
        <f>0.5-AVERAGE(0.382,0.382,0.262)</f>
        <v>0.15799999999999997</v>
      </c>
      <c r="Y406" s="22">
        <f>AVERAGE(0.24,0.24,0.12)</f>
        <v>0.19999999999999998</v>
      </c>
      <c r="Z406" s="22" t="s">
        <v>307</v>
      </c>
      <c r="AA406" s="16">
        <f t="shared" si="25"/>
        <v>0.14814814814814814</v>
      </c>
      <c r="AB406" s="17">
        <v>0.29189999999999999</v>
      </c>
      <c r="AC406" s="18">
        <v>0.29189999999999999</v>
      </c>
      <c r="AD406" s="23"/>
      <c r="AE406" s="24"/>
      <c r="AF406" s="9"/>
      <c r="AG406" s="9"/>
    </row>
    <row r="407" spans="1:33" ht="15" customHeight="1" x14ac:dyDescent="0.15">
      <c r="A407" s="9" t="s">
        <v>762</v>
      </c>
      <c r="B407" s="9" t="s">
        <v>90</v>
      </c>
      <c r="C407" s="9">
        <v>2015</v>
      </c>
      <c r="D407" s="9">
        <v>2015</v>
      </c>
      <c r="E407" s="9" t="s">
        <v>761</v>
      </c>
      <c r="F407" s="9" t="s">
        <v>76</v>
      </c>
      <c r="G407" s="9" t="s">
        <v>760</v>
      </c>
      <c r="H407" s="12">
        <v>1.796</v>
      </c>
      <c r="I407" s="12">
        <v>1.99</v>
      </c>
      <c r="J407" s="13"/>
      <c r="K407" s="14"/>
      <c r="L407" s="9" t="s">
        <v>248</v>
      </c>
      <c r="M407" s="9" t="s">
        <v>159</v>
      </c>
      <c r="N407" s="9" t="s">
        <v>80</v>
      </c>
      <c r="O407" s="9" t="s">
        <v>74</v>
      </c>
      <c r="P407" s="9" t="s">
        <v>765</v>
      </c>
      <c r="Q407" s="9" t="s">
        <v>112</v>
      </c>
      <c r="R407" s="21">
        <v>19</v>
      </c>
      <c r="S407" s="22">
        <f>0.5-0.382</f>
        <v>0.11799999999999999</v>
      </c>
      <c r="T407" s="22">
        <f>AVERAGE(0.24,0.12,0.12)</f>
        <v>0.16</v>
      </c>
      <c r="U407" s="22" t="s">
        <v>307</v>
      </c>
      <c r="V407" s="16">
        <f t="shared" si="24"/>
        <v>0.11851851851851851</v>
      </c>
      <c r="W407" s="21">
        <v>19</v>
      </c>
      <c r="X407" s="22">
        <f>0.5-0.382</f>
        <v>0.11799999999999999</v>
      </c>
      <c r="Y407" s="22">
        <v>0.12</v>
      </c>
      <c r="Z407" s="22" t="s">
        <v>307</v>
      </c>
      <c r="AA407" s="16">
        <f t="shared" si="25"/>
        <v>8.8888888888888878E-2</v>
      </c>
      <c r="AB407" s="17">
        <v>0</v>
      </c>
      <c r="AC407" s="18">
        <v>0</v>
      </c>
      <c r="AD407" s="23"/>
      <c r="AE407" s="24"/>
      <c r="AF407" s="9"/>
      <c r="AG407" s="9"/>
    </row>
    <row r="408" spans="1:33" ht="15" customHeight="1" x14ac:dyDescent="0.15">
      <c r="A408" s="9" t="s">
        <v>762</v>
      </c>
      <c r="B408" s="9" t="s">
        <v>90</v>
      </c>
      <c r="C408" s="9">
        <v>2015</v>
      </c>
      <c r="D408" s="9">
        <v>2015</v>
      </c>
      <c r="E408" s="9" t="s">
        <v>764</v>
      </c>
      <c r="F408" s="9" t="s">
        <v>76</v>
      </c>
      <c r="G408" s="9" t="s">
        <v>760</v>
      </c>
      <c r="H408" s="12">
        <v>1.796</v>
      </c>
      <c r="I408" s="12">
        <v>1.99</v>
      </c>
      <c r="J408" s="13"/>
      <c r="K408" s="14"/>
      <c r="L408" s="9" t="s">
        <v>248</v>
      </c>
      <c r="M408" s="9" t="s">
        <v>159</v>
      </c>
      <c r="N408" s="9" t="s">
        <v>80</v>
      </c>
      <c r="O408" s="9" t="s">
        <v>74</v>
      </c>
      <c r="P408" s="9" t="s">
        <v>763</v>
      </c>
      <c r="Q408" s="9" t="s">
        <v>112</v>
      </c>
      <c r="R408" s="21">
        <v>25</v>
      </c>
      <c r="S408" s="22">
        <v>0.14566666666666667</v>
      </c>
      <c r="T408" s="22">
        <v>0.13733333333333334</v>
      </c>
      <c r="U408" s="22" t="s">
        <v>96</v>
      </c>
      <c r="V408" s="16">
        <f t="shared" si="24"/>
        <v>0.10172839506172839</v>
      </c>
      <c r="W408" s="21">
        <v>25</v>
      </c>
      <c r="X408" s="22">
        <v>0.12766666666666668</v>
      </c>
      <c r="Y408" s="22">
        <v>0.15233333333333332</v>
      </c>
      <c r="Z408" s="22" t="s">
        <v>96</v>
      </c>
      <c r="AA408" s="16">
        <f t="shared" si="25"/>
        <v>0.11283950617283948</v>
      </c>
      <c r="AB408" s="17">
        <v>-0.13189999999999999</v>
      </c>
      <c r="AC408" s="18">
        <v>0.13189999999999999</v>
      </c>
      <c r="AD408" s="23"/>
      <c r="AE408" s="24"/>
      <c r="AF408" s="9"/>
      <c r="AG408" s="9"/>
    </row>
    <row r="409" spans="1:33" ht="15" customHeight="1" thickBot="1" x14ac:dyDescent="0.2">
      <c r="A409" s="25" t="s">
        <v>762</v>
      </c>
      <c r="B409" s="25" t="s">
        <v>90</v>
      </c>
      <c r="C409" s="25">
        <v>2015</v>
      </c>
      <c r="D409" s="25">
        <v>2015</v>
      </c>
      <c r="E409" s="25" t="s">
        <v>761</v>
      </c>
      <c r="F409" s="25" t="s">
        <v>76</v>
      </c>
      <c r="G409" s="25" t="s">
        <v>760</v>
      </c>
      <c r="H409" s="26">
        <v>1.796</v>
      </c>
      <c r="I409" s="26">
        <v>1.99</v>
      </c>
      <c r="J409" s="27"/>
      <c r="K409" s="25"/>
      <c r="L409" s="25" t="s">
        <v>248</v>
      </c>
      <c r="M409" s="25" t="s">
        <v>159</v>
      </c>
      <c r="N409" s="25" t="s">
        <v>80</v>
      </c>
      <c r="O409" s="25" t="s">
        <v>74</v>
      </c>
      <c r="P409" s="25" t="s">
        <v>759</v>
      </c>
      <c r="Q409" s="25" t="s">
        <v>112</v>
      </c>
      <c r="R409" s="28">
        <v>25</v>
      </c>
      <c r="S409" s="29">
        <v>0.14566666666666667</v>
      </c>
      <c r="T409" s="29">
        <v>0.13733333333333334</v>
      </c>
      <c r="U409" s="29" t="s">
        <v>96</v>
      </c>
      <c r="V409" s="35">
        <f t="shared" si="24"/>
        <v>0.10172839506172839</v>
      </c>
      <c r="W409" s="28">
        <v>25</v>
      </c>
      <c r="X409" s="29">
        <v>0.18400000000000002</v>
      </c>
      <c r="Y409" s="29">
        <v>7.8333333333333324E-2</v>
      </c>
      <c r="Z409" s="29" t="s">
        <v>96</v>
      </c>
      <c r="AA409" s="35">
        <f t="shared" si="25"/>
        <v>5.8024691358024683E-2</v>
      </c>
      <c r="AB409" s="36">
        <v>0.2334</v>
      </c>
      <c r="AC409" s="30">
        <v>0.2334</v>
      </c>
      <c r="AD409" s="31"/>
      <c r="AE409" s="32"/>
      <c r="AF409" s="25"/>
      <c r="AG409" s="25"/>
    </row>
    <row r="410" spans="1:33" ht="15" customHeight="1" x14ac:dyDescent="0.15">
      <c r="A410" s="9" t="s">
        <v>736</v>
      </c>
      <c r="B410" s="9" t="s">
        <v>735</v>
      </c>
      <c r="C410" s="9">
        <v>2015</v>
      </c>
      <c r="D410" s="9">
        <v>2015</v>
      </c>
      <c r="E410" s="9" t="s">
        <v>734</v>
      </c>
      <c r="F410" s="9" t="s">
        <v>76</v>
      </c>
      <c r="G410" s="10" t="s">
        <v>733</v>
      </c>
      <c r="H410" s="11">
        <v>1.583</v>
      </c>
      <c r="I410" s="11">
        <v>1.6739999999999999</v>
      </c>
      <c r="J410" s="13">
        <v>14.214285714285714</v>
      </c>
      <c r="K410" s="14" t="s">
        <v>80</v>
      </c>
      <c r="L410" s="9" t="s">
        <v>462</v>
      </c>
      <c r="M410" s="9" t="s">
        <v>170</v>
      </c>
      <c r="N410" s="9" t="s">
        <v>100</v>
      </c>
      <c r="O410" s="9" t="s">
        <v>732</v>
      </c>
      <c r="P410" s="9" t="s">
        <v>758</v>
      </c>
      <c r="Q410" s="9" t="s">
        <v>236</v>
      </c>
      <c r="R410" s="15">
        <v>15</v>
      </c>
      <c r="S410" s="16">
        <v>3.3439999999999999</v>
      </c>
      <c r="T410" s="16">
        <v>3.6890000000000001</v>
      </c>
      <c r="U410" s="16" t="s">
        <v>730</v>
      </c>
      <c r="V410" s="16">
        <f>(T410/1.96)*(SQRT(R410))</f>
        <v>7.289507940897531</v>
      </c>
      <c r="W410" s="15">
        <v>15</v>
      </c>
      <c r="X410" s="16">
        <v>4.0330000000000004</v>
      </c>
      <c r="Y410" s="16">
        <v>2.9020000000000001</v>
      </c>
      <c r="Z410" s="16" t="s">
        <v>730</v>
      </c>
      <c r="AA410" s="16">
        <f>(Y410/1.96)*(SQRT(W410))</f>
        <v>5.7343865666805742</v>
      </c>
      <c r="AB410" s="17">
        <v>0.18729999999999999</v>
      </c>
      <c r="AC410" s="18">
        <v>0.18729999999999999</v>
      </c>
      <c r="AD410" s="19">
        <f>AVERAGE(AC410:AC430)</f>
        <v>0.51510952380952379</v>
      </c>
      <c r="AE410" s="24" t="s">
        <v>757</v>
      </c>
      <c r="AF410" s="9" t="s">
        <v>217</v>
      </c>
      <c r="AG410" s="9" t="s">
        <v>756</v>
      </c>
    </row>
    <row r="411" spans="1:33" ht="15" customHeight="1" x14ac:dyDescent="0.15">
      <c r="A411" s="9" t="s">
        <v>736</v>
      </c>
      <c r="B411" s="9" t="s">
        <v>735</v>
      </c>
      <c r="C411" s="9">
        <v>2015</v>
      </c>
      <c r="D411" s="9">
        <v>2015</v>
      </c>
      <c r="E411" s="9" t="s">
        <v>734</v>
      </c>
      <c r="F411" s="9" t="s">
        <v>76</v>
      </c>
      <c r="G411" s="9" t="s">
        <v>733</v>
      </c>
      <c r="H411" s="12">
        <v>1.583</v>
      </c>
      <c r="I411" s="12">
        <v>1.6739999999999999</v>
      </c>
      <c r="J411" s="13"/>
      <c r="K411" s="14"/>
      <c r="L411" s="9" t="s">
        <v>462</v>
      </c>
      <c r="M411" s="9" t="s">
        <v>170</v>
      </c>
      <c r="N411" s="9" t="s">
        <v>100</v>
      </c>
      <c r="O411" s="9" t="s">
        <v>732</v>
      </c>
      <c r="P411" s="9" t="s">
        <v>755</v>
      </c>
      <c r="Q411" s="9" t="s">
        <v>236</v>
      </c>
      <c r="R411" s="21">
        <v>15</v>
      </c>
      <c r="S411" s="22">
        <v>3.2290000000000001</v>
      </c>
      <c r="T411" s="22">
        <v>2.0329999999999999</v>
      </c>
      <c r="U411" s="22" t="s">
        <v>730</v>
      </c>
      <c r="V411" s="16">
        <f>(T411/1.96)*(SQRT(R411))</f>
        <v>4.0172322157345306</v>
      </c>
      <c r="W411" s="21">
        <v>15</v>
      </c>
      <c r="X411" s="22">
        <v>6.6180000000000003</v>
      </c>
      <c r="Y411" s="22">
        <v>4.1859999999999999</v>
      </c>
      <c r="Z411" s="22" t="s">
        <v>730</v>
      </c>
      <c r="AA411" s="16">
        <f>(Y411/1.96)*(SQRT(W411))</f>
        <v>8.2715858608286972</v>
      </c>
      <c r="AB411" s="17">
        <v>0.71760000000000002</v>
      </c>
      <c r="AC411" s="18">
        <v>0.71760000000000002</v>
      </c>
      <c r="AD411" s="23"/>
      <c r="AE411" s="24" t="s">
        <v>754</v>
      </c>
      <c r="AF411" s="9"/>
      <c r="AG411" s="9"/>
    </row>
    <row r="412" spans="1:33" ht="15" customHeight="1" x14ac:dyDescent="0.15">
      <c r="A412" s="9" t="s">
        <v>736</v>
      </c>
      <c r="B412" s="9" t="s">
        <v>735</v>
      </c>
      <c r="C412" s="9">
        <v>2015</v>
      </c>
      <c r="D412" s="9">
        <v>2015</v>
      </c>
      <c r="E412" s="9" t="s">
        <v>734</v>
      </c>
      <c r="F412" s="9" t="s">
        <v>76</v>
      </c>
      <c r="G412" s="9" t="s">
        <v>733</v>
      </c>
      <c r="H412" s="12">
        <v>1.583</v>
      </c>
      <c r="I412" s="12">
        <v>1.6739999999999999</v>
      </c>
      <c r="J412" s="13"/>
      <c r="K412" s="14"/>
      <c r="L412" s="9" t="s">
        <v>462</v>
      </c>
      <c r="M412" s="9" t="s">
        <v>170</v>
      </c>
      <c r="N412" s="9" t="s">
        <v>100</v>
      </c>
      <c r="O412" s="9" t="s">
        <v>732</v>
      </c>
      <c r="P412" s="9" t="s">
        <v>753</v>
      </c>
      <c r="Q412" s="9" t="s">
        <v>236</v>
      </c>
      <c r="R412" s="21">
        <v>14</v>
      </c>
      <c r="S412" s="22">
        <v>7.3280000000000003</v>
      </c>
      <c r="T412" s="22">
        <v>5.1150000000000002</v>
      </c>
      <c r="U412" s="22" t="s">
        <v>730</v>
      </c>
      <c r="V412" s="16">
        <f>(T412/1.96)*(SQRT(R412))</f>
        <v>9.7645803741575072</v>
      </c>
      <c r="W412" s="21">
        <v>13</v>
      </c>
      <c r="X412" s="22">
        <v>2.6560000000000001</v>
      </c>
      <c r="Y412" s="22">
        <v>1.3280000000000001</v>
      </c>
      <c r="Z412" s="22" t="s">
        <v>730</v>
      </c>
      <c r="AA412" s="16">
        <f>(Y412/1.96)*(SQRT(W412))</f>
        <v>2.4429449458245807</v>
      </c>
      <c r="AB412" s="17">
        <v>-1.0148999999999999</v>
      </c>
      <c r="AC412" s="18">
        <v>1.0148999999999999</v>
      </c>
      <c r="AD412" s="23"/>
      <c r="AE412" s="24"/>
      <c r="AF412" s="9"/>
      <c r="AG412" s="9"/>
    </row>
    <row r="413" spans="1:33" ht="15" customHeight="1" x14ac:dyDescent="0.15">
      <c r="A413" s="9" t="s">
        <v>736</v>
      </c>
      <c r="B413" s="9" t="s">
        <v>735</v>
      </c>
      <c r="C413" s="9">
        <v>2015</v>
      </c>
      <c r="D413" s="9">
        <v>2015</v>
      </c>
      <c r="E413" s="9" t="s">
        <v>734</v>
      </c>
      <c r="F413" s="9" t="s">
        <v>76</v>
      </c>
      <c r="G413" s="9" t="s">
        <v>733</v>
      </c>
      <c r="H413" s="12">
        <v>1.583</v>
      </c>
      <c r="I413" s="12">
        <v>1.6739999999999999</v>
      </c>
      <c r="J413" s="13"/>
      <c r="K413" s="14"/>
      <c r="L413" s="9" t="s">
        <v>462</v>
      </c>
      <c r="M413" s="9" t="s">
        <v>170</v>
      </c>
      <c r="N413" s="9" t="s">
        <v>100</v>
      </c>
      <c r="O413" s="9" t="s">
        <v>732</v>
      </c>
      <c r="P413" s="9" t="s">
        <v>752</v>
      </c>
      <c r="Q413" s="9" t="s">
        <v>236</v>
      </c>
      <c r="R413" s="21">
        <v>14</v>
      </c>
      <c r="S413" s="22">
        <v>4.4649999999999999</v>
      </c>
      <c r="T413" s="22">
        <v>3.7879999999999998</v>
      </c>
      <c r="U413" s="22" t="s">
        <v>730</v>
      </c>
      <c r="V413" s="16">
        <f>(T413/1.96)*(SQRT(R413))</f>
        <v>7.2313256026018822</v>
      </c>
      <c r="W413" s="21">
        <v>13</v>
      </c>
      <c r="X413" s="22">
        <v>2.3519999999999999</v>
      </c>
      <c r="Y413" s="22">
        <v>2.073</v>
      </c>
      <c r="Z413" s="22" t="s">
        <v>730</v>
      </c>
      <c r="AA413" s="16">
        <f>(Y413/1.96)*(SQRT(W413))</f>
        <v>3.8134223438963519</v>
      </c>
      <c r="AB413" s="17">
        <v>-0.64100000000000001</v>
      </c>
      <c r="AC413" s="18">
        <v>0.64100000000000001</v>
      </c>
      <c r="AD413" s="23"/>
      <c r="AE413" s="24"/>
      <c r="AF413" s="9"/>
      <c r="AG413" s="9"/>
    </row>
    <row r="414" spans="1:33" ht="15" customHeight="1" x14ac:dyDescent="0.15">
      <c r="A414" s="9" t="s">
        <v>736</v>
      </c>
      <c r="B414" s="9" t="s">
        <v>735</v>
      </c>
      <c r="C414" s="9">
        <v>2015</v>
      </c>
      <c r="D414" s="9">
        <v>2015</v>
      </c>
      <c r="E414" s="9" t="s">
        <v>734</v>
      </c>
      <c r="F414" s="9" t="s">
        <v>76</v>
      </c>
      <c r="G414" s="9" t="s">
        <v>733</v>
      </c>
      <c r="H414" s="12">
        <v>1.583</v>
      </c>
      <c r="I414" s="12">
        <v>1.6739999999999999</v>
      </c>
      <c r="J414" s="13"/>
      <c r="K414" s="14"/>
      <c r="L414" s="9" t="s">
        <v>462</v>
      </c>
      <c r="M414" s="9" t="s">
        <v>170</v>
      </c>
      <c r="N414" s="9" t="s">
        <v>80</v>
      </c>
      <c r="O414" s="9" t="s">
        <v>74</v>
      </c>
      <c r="P414" s="9" t="s">
        <v>365</v>
      </c>
      <c r="Q414" s="37" t="s">
        <v>236</v>
      </c>
      <c r="R414" s="39">
        <v>14</v>
      </c>
      <c r="S414" s="22">
        <v>69.905000000000001</v>
      </c>
      <c r="T414" s="22">
        <v>29.858000000000001</v>
      </c>
      <c r="U414" s="22" t="s">
        <v>307</v>
      </c>
      <c r="V414" s="22">
        <f>T414/1.35</f>
        <v>22.117037037037036</v>
      </c>
      <c r="W414" s="21">
        <v>13</v>
      </c>
      <c r="X414" s="22">
        <v>14.929</v>
      </c>
      <c r="Y414" s="22">
        <v>22.581</v>
      </c>
      <c r="Z414" s="22" t="s">
        <v>307</v>
      </c>
      <c r="AA414" s="22">
        <f>Y414/1.35</f>
        <v>16.726666666666667</v>
      </c>
      <c r="AB414" s="62">
        <v>-1.5438000000000001</v>
      </c>
      <c r="AC414" s="62">
        <v>1.5438000000000001</v>
      </c>
      <c r="AD414" s="73"/>
      <c r="AE414" s="24"/>
      <c r="AF414" s="9"/>
      <c r="AG414" s="9"/>
    </row>
    <row r="415" spans="1:33" ht="15" customHeight="1" x14ac:dyDescent="0.15">
      <c r="A415" s="9" t="s">
        <v>736</v>
      </c>
      <c r="B415" s="9" t="s">
        <v>735</v>
      </c>
      <c r="C415" s="9">
        <v>2015</v>
      </c>
      <c r="D415" s="9">
        <v>2015</v>
      </c>
      <c r="E415" s="9" t="s">
        <v>734</v>
      </c>
      <c r="F415" s="9" t="s">
        <v>76</v>
      </c>
      <c r="G415" s="9" t="s">
        <v>733</v>
      </c>
      <c r="H415" s="12">
        <v>1.583</v>
      </c>
      <c r="I415" s="12">
        <v>1.6739999999999999</v>
      </c>
      <c r="J415" s="13"/>
      <c r="L415" s="9" t="s">
        <v>462</v>
      </c>
      <c r="M415" s="9" t="s">
        <v>170</v>
      </c>
      <c r="N415" s="9" t="s">
        <v>80</v>
      </c>
      <c r="O415" s="9" t="s">
        <v>74</v>
      </c>
      <c r="P415" s="9" t="s">
        <v>751</v>
      </c>
      <c r="Q415" s="3" t="s">
        <v>236</v>
      </c>
      <c r="R415" s="15">
        <v>15</v>
      </c>
      <c r="S415" s="16">
        <v>9.9</v>
      </c>
      <c r="T415" s="16">
        <f>18.6-5</f>
        <v>13.600000000000001</v>
      </c>
      <c r="U415" s="15" t="s">
        <v>730</v>
      </c>
      <c r="V415" s="16">
        <f t="shared" ref="V415:V430" si="26">(T415/3.92)*(SQRT(R415))</f>
        <v>13.436880997046142</v>
      </c>
      <c r="W415" s="15">
        <v>15</v>
      </c>
      <c r="X415" s="16">
        <v>6.2</v>
      </c>
      <c r="Y415" s="16">
        <f>14.1-2.6</f>
        <v>11.5</v>
      </c>
      <c r="Z415" s="15" t="s">
        <v>730</v>
      </c>
      <c r="AA415" s="16">
        <f t="shared" ref="AA415:AA430" si="27">(Y415/3.92)*(SQRT(W415))</f>
        <v>11.36206849014931</v>
      </c>
      <c r="AB415" s="18">
        <v>-0.46800000000000003</v>
      </c>
      <c r="AC415" s="18">
        <v>0.46800000000000003</v>
      </c>
      <c r="AD415" s="23"/>
      <c r="AE415" s="24"/>
    </row>
    <row r="416" spans="1:33" ht="15" customHeight="1" x14ac:dyDescent="0.15">
      <c r="A416" s="9" t="s">
        <v>736</v>
      </c>
      <c r="B416" s="9" t="s">
        <v>735</v>
      </c>
      <c r="C416" s="9">
        <v>2015</v>
      </c>
      <c r="D416" s="9">
        <v>2015</v>
      </c>
      <c r="E416" s="9" t="s">
        <v>734</v>
      </c>
      <c r="F416" s="9" t="s">
        <v>76</v>
      </c>
      <c r="G416" s="9" t="s">
        <v>733</v>
      </c>
      <c r="H416" s="12">
        <v>1.583</v>
      </c>
      <c r="I416" s="12">
        <v>1.6739999999999999</v>
      </c>
      <c r="J416" s="13"/>
      <c r="L416" s="9" t="s">
        <v>462</v>
      </c>
      <c r="M416" s="9" t="s">
        <v>170</v>
      </c>
      <c r="N416" s="9" t="s">
        <v>100</v>
      </c>
      <c r="O416" s="9" t="s">
        <v>732</v>
      </c>
      <c r="P416" s="9" t="s">
        <v>750</v>
      </c>
      <c r="Q416" s="3" t="s">
        <v>236</v>
      </c>
      <c r="R416" s="21">
        <v>15</v>
      </c>
      <c r="S416" s="22">
        <v>26.6</v>
      </c>
      <c r="T416" s="22">
        <f>45.6-13.6</f>
        <v>32</v>
      </c>
      <c r="U416" s="21" t="s">
        <v>730</v>
      </c>
      <c r="V416" s="22">
        <f t="shared" si="26"/>
        <v>31.616190581285039</v>
      </c>
      <c r="W416" s="21">
        <v>15</v>
      </c>
      <c r="X416" s="22">
        <v>36.1</v>
      </c>
      <c r="Y416" s="22">
        <f>55-20.7</f>
        <v>34.299999999999997</v>
      </c>
      <c r="Z416" s="21" t="s">
        <v>730</v>
      </c>
      <c r="AA416" s="22">
        <f t="shared" si="27"/>
        <v>33.888604279314897</v>
      </c>
      <c r="AB416" s="62">
        <v>0.3054</v>
      </c>
      <c r="AC416" s="62">
        <v>0.3054</v>
      </c>
      <c r="AD416" s="23"/>
      <c r="AE416" s="24"/>
    </row>
    <row r="417" spans="1:33" ht="15" customHeight="1" x14ac:dyDescent="0.15">
      <c r="A417" s="9" t="s">
        <v>736</v>
      </c>
      <c r="B417" s="9" t="s">
        <v>735</v>
      </c>
      <c r="C417" s="9">
        <v>2015</v>
      </c>
      <c r="D417" s="9">
        <v>2015</v>
      </c>
      <c r="E417" s="9" t="s">
        <v>734</v>
      </c>
      <c r="F417" s="9" t="s">
        <v>76</v>
      </c>
      <c r="G417" s="9" t="s">
        <v>733</v>
      </c>
      <c r="H417" s="12">
        <v>1.583</v>
      </c>
      <c r="I417" s="12">
        <v>1.6739999999999999</v>
      </c>
      <c r="J417" s="13"/>
      <c r="L417" s="9" t="s">
        <v>462</v>
      </c>
      <c r="M417" s="9" t="s">
        <v>170</v>
      </c>
      <c r="N417" s="9" t="s">
        <v>80</v>
      </c>
      <c r="O417" s="9" t="s">
        <v>74</v>
      </c>
      <c r="P417" s="9" t="s">
        <v>749</v>
      </c>
      <c r="Q417" s="3" t="s">
        <v>236</v>
      </c>
      <c r="R417" s="21">
        <v>15</v>
      </c>
      <c r="S417" s="22">
        <v>60.7</v>
      </c>
      <c r="T417" s="22">
        <f>70.6-49.8</f>
        <v>20.799999999999997</v>
      </c>
      <c r="U417" s="21" t="s">
        <v>730</v>
      </c>
      <c r="V417" s="22">
        <f t="shared" si="26"/>
        <v>20.550523877835271</v>
      </c>
      <c r="W417" s="21">
        <v>15</v>
      </c>
      <c r="X417" s="22">
        <v>58.3</v>
      </c>
      <c r="Y417" s="22">
        <f>68.4-47.4</f>
        <v>21.000000000000007</v>
      </c>
      <c r="Z417" s="21" t="s">
        <v>730</v>
      </c>
      <c r="AA417" s="22">
        <f t="shared" si="27"/>
        <v>20.748125068968314</v>
      </c>
      <c r="AB417" s="62">
        <v>-4.0300000000000002E-2</v>
      </c>
      <c r="AC417" s="62">
        <v>4.0300000000000002E-2</v>
      </c>
      <c r="AD417" s="23"/>
      <c r="AE417" s="24"/>
    </row>
    <row r="418" spans="1:33" ht="15" customHeight="1" x14ac:dyDescent="0.15">
      <c r="A418" s="9" t="s">
        <v>736</v>
      </c>
      <c r="B418" s="9" t="s">
        <v>735</v>
      </c>
      <c r="C418" s="9">
        <v>2015</v>
      </c>
      <c r="D418" s="9">
        <v>2015</v>
      </c>
      <c r="E418" s="9" t="s">
        <v>734</v>
      </c>
      <c r="F418" s="9" t="s">
        <v>76</v>
      </c>
      <c r="G418" s="9" t="s">
        <v>733</v>
      </c>
      <c r="H418" s="12">
        <v>1.583</v>
      </c>
      <c r="I418" s="12">
        <v>1.6739999999999999</v>
      </c>
      <c r="J418" s="13"/>
      <c r="L418" s="9" t="s">
        <v>462</v>
      </c>
      <c r="M418" s="9" t="s">
        <v>170</v>
      </c>
      <c r="N418" s="9" t="s">
        <v>100</v>
      </c>
      <c r="O418" s="9" t="s">
        <v>732</v>
      </c>
      <c r="P418" s="9" t="s">
        <v>748</v>
      </c>
      <c r="Q418" s="3" t="s">
        <v>236</v>
      </c>
      <c r="R418" s="21">
        <v>15</v>
      </c>
      <c r="S418" s="22">
        <v>53.2</v>
      </c>
      <c r="T418" s="22">
        <f>67.7-38</f>
        <v>29.700000000000003</v>
      </c>
      <c r="U418" s="21" t="s">
        <v>730</v>
      </c>
      <c r="V418" s="22">
        <f t="shared" si="26"/>
        <v>29.343776883255181</v>
      </c>
      <c r="W418" s="21">
        <v>15</v>
      </c>
      <c r="X418" s="22">
        <v>40.700000000000003</v>
      </c>
      <c r="Y418" s="22">
        <f>56.2-26.9</f>
        <v>29.300000000000004</v>
      </c>
      <c r="Z418" s="21" t="s">
        <v>730</v>
      </c>
      <c r="AA418" s="22">
        <f t="shared" si="27"/>
        <v>28.948574500989118</v>
      </c>
      <c r="AB418" s="62">
        <v>-0.26779999999999998</v>
      </c>
      <c r="AC418" s="62">
        <v>0.26779999999999998</v>
      </c>
      <c r="AD418" s="23"/>
      <c r="AE418" s="24"/>
    </row>
    <row r="419" spans="1:33" ht="15" customHeight="1" x14ac:dyDescent="0.15">
      <c r="A419" s="9" t="s">
        <v>736</v>
      </c>
      <c r="B419" s="9" t="s">
        <v>735</v>
      </c>
      <c r="C419" s="9">
        <v>2015</v>
      </c>
      <c r="D419" s="9">
        <v>2015</v>
      </c>
      <c r="E419" s="9" t="s">
        <v>734</v>
      </c>
      <c r="F419" s="9" t="s">
        <v>76</v>
      </c>
      <c r="G419" s="9" t="s">
        <v>733</v>
      </c>
      <c r="H419" s="12">
        <v>1.583</v>
      </c>
      <c r="I419" s="12">
        <v>1.6739999999999999</v>
      </c>
      <c r="J419" s="13"/>
      <c r="L419" s="9" t="s">
        <v>462</v>
      </c>
      <c r="M419" s="9" t="s">
        <v>170</v>
      </c>
      <c r="N419" s="9" t="s">
        <v>80</v>
      </c>
      <c r="O419" s="9" t="s">
        <v>74</v>
      </c>
      <c r="P419" s="9" t="s">
        <v>747</v>
      </c>
      <c r="Q419" s="3" t="s">
        <v>236</v>
      </c>
      <c r="R419" s="21">
        <v>15</v>
      </c>
      <c r="S419" s="22">
        <v>7.8</v>
      </c>
      <c r="T419" s="22">
        <f>13.7-4.3</f>
        <v>9.3999999999999986</v>
      </c>
      <c r="U419" s="21" t="s">
        <v>730</v>
      </c>
      <c r="V419" s="22">
        <f t="shared" si="26"/>
        <v>9.2872559832524786</v>
      </c>
      <c r="W419" s="21">
        <v>15</v>
      </c>
      <c r="X419" s="22">
        <v>4.8</v>
      </c>
      <c r="Y419" s="22">
        <f>10-2.2</f>
        <v>7.8</v>
      </c>
      <c r="Z419" s="21" t="s">
        <v>730</v>
      </c>
      <c r="AA419" s="22">
        <f t="shared" si="27"/>
        <v>7.706446454188228</v>
      </c>
      <c r="AB419" s="62">
        <v>-0.48549999999999999</v>
      </c>
      <c r="AC419" s="62">
        <v>0.48549999999999999</v>
      </c>
      <c r="AD419" s="23"/>
      <c r="AE419" s="24"/>
    </row>
    <row r="420" spans="1:33" ht="15" customHeight="1" x14ac:dyDescent="0.15">
      <c r="A420" s="9" t="s">
        <v>736</v>
      </c>
      <c r="B420" s="9" t="s">
        <v>735</v>
      </c>
      <c r="C420" s="9">
        <v>2015</v>
      </c>
      <c r="D420" s="9">
        <v>2015</v>
      </c>
      <c r="E420" s="9" t="s">
        <v>734</v>
      </c>
      <c r="F420" s="9" t="s">
        <v>76</v>
      </c>
      <c r="G420" s="9" t="s">
        <v>733</v>
      </c>
      <c r="H420" s="12">
        <v>1.583</v>
      </c>
      <c r="I420" s="12">
        <v>1.6739999999999999</v>
      </c>
      <c r="J420" s="13"/>
      <c r="L420" s="9" t="s">
        <v>462</v>
      </c>
      <c r="M420" s="9" t="s">
        <v>170</v>
      </c>
      <c r="N420" s="9" t="s">
        <v>100</v>
      </c>
      <c r="O420" s="9" t="s">
        <v>732</v>
      </c>
      <c r="P420" s="9" t="s">
        <v>746</v>
      </c>
      <c r="Q420" s="3" t="s">
        <v>236</v>
      </c>
      <c r="R420" s="21">
        <v>15</v>
      </c>
      <c r="S420" s="22">
        <v>4.4000000000000004</v>
      </c>
      <c r="T420" s="22">
        <f>14-1.3</f>
        <v>12.7</v>
      </c>
      <c r="U420" s="21" t="s">
        <v>730</v>
      </c>
      <c r="V420" s="22">
        <f t="shared" si="26"/>
        <v>12.547675636947497</v>
      </c>
      <c r="W420" s="21">
        <v>15</v>
      </c>
      <c r="X420" s="22">
        <v>10</v>
      </c>
      <c r="Y420" s="22">
        <f>20.9-4.5</f>
        <v>16.399999999999999</v>
      </c>
      <c r="Z420" s="21" t="s">
        <v>730</v>
      </c>
      <c r="AA420" s="22">
        <f t="shared" si="27"/>
        <v>16.20329767290858</v>
      </c>
      <c r="AB420" s="62">
        <v>0.82099999999999995</v>
      </c>
      <c r="AC420" s="62">
        <v>0.82099999999999995</v>
      </c>
      <c r="AD420" s="23"/>
      <c r="AE420" s="24"/>
    </row>
    <row r="421" spans="1:33" ht="15" customHeight="1" x14ac:dyDescent="0.15">
      <c r="A421" s="9" t="s">
        <v>736</v>
      </c>
      <c r="B421" s="9" t="s">
        <v>735</v>
      </c>
      <c r="C421" s="9">
        <v>2015</v>
      </c>
      <c r="D421" s="9">
        <v>2015</v>
      </c>
      <c r="E421" s="9" t="s">
        <v>734</v>
      </c>
      <c r="F421" s="9" t="s">
        <v>76</v>
      </c>
      <c r="G421" s="9" t="s">
        <v>733</v>
      </c>
      <c r="H421" s="12">
        <v>1.583</v>
      </c>
      <c r="I421" s="12">
        <v>1.6739999999999999</v>
      </c>
      <c r="J421" s="13"/>
      <c r="L421" s="9" t="s">
        <v>462</v>
      </c>
      <c r="M421" s="9" t="s">
        <v>170</v>
      </c>
      <c r="N421" s="9" t="s">
        <v>80</v>
      </c>
      <c r="O421" s="9" t="s">
        <v>74</v>
      </c>
      <c r="P421" s="9" t="s">
        <v>745</v>
      </c>
      <c r="Q421" s="3" t="s">
        <v>236</v>
      </c>
      <c r="R421" s="21">
        <v>15</v>
      </c>
      <c r="S421" s="22">
        <v>21.7</v>
      </c>
      <c r="T421" s="22">
        <f>31-14.6</f>
        <v>16.399999999999999</v>
      </c>
      <c r="U421" s="21" t="s">
        <v>730</v>
      </c>
      <c r="V421" s="22">
        <f t="shared" si="26"/>
        <v>16.20329767290858</v>
      </c>
      <c r="W421" s="21">
        <v>15</v>
      </c>
      <c r="X421" s="22">
        <v>30.8</v>
      </c>
      <c r="Y421" s="22">
        <f>40.7-22.4</f>
        <v>18.300000000000004</v>
      </c>
      <c r="Z421" s="21" t="s">
        <v>730</v>
      </c>
      <c r="AA421" s="22">
        <f t="shared" si="27"/>
        <v>18.080508988672385</v>
      </c>
      <c r="AB421" s="62">
        <v>0.35020000000000001</v>
      </c>
      <c r="AC421" s="62">
        <v>0.35020000000000001</v>
      </c>
      <c r="AD421" s="23"/>
      <c r="AE421" s="24"/>
    </row>
    <row r="422" spans="1:33" ht="15" customHeight="1" x14ac:dyDescent="0.15">
      <c r="A422" s="9" t="s">
        <v>736</v>
      </c>
      <c r="B422" s="9" t="s">
        <v>735</v>
      </c>
      <c r="C422" s="9">
        <v>2015</v>
      </c>
      <c r="D422" s="9">
        <v>2015</v>
      </c>
      <c r="E422" s="9" t="s">
        <v>734</v>
      </c>
      <c r="F422" s="9" t="s">
        <v>76</v>
      </c>
      <c r="G422" s="9" t="s">
        <v>733</v>
      </c>
      <c r="H422" s="12">
        <v>1.583</v>
      </c>
      <c r="I422" s="12">
        <v>1.6739999999999999</v>
      </c>
      <c r="J422" s="13"/>
      <c r="L422" s="9" t="s">
        <v>462</v>
      </c>
      <c r="M422" s="9" t="s">
        <v>170</v>
      </c>
      <c r="N422" s="9" t="s">
        <v>100</v>
      </c>
      <c r="O422" s="9" t="s">
        <v>732</v>
      </c>
      <c r="P422" s="9" t="s">
        <v>744</v>
      </c>
      <c r="Q422" s="3" t="s">
        <v>236</v>
      </c>
      <c r="R422" s="21">
        <v>15</v>
      </c>
      <c r="S422" s="22">
        <v>15.8</v>
      </c>
      <c r="T422" s="22">
        <f>28.1-8.3</f>
        <v>19.8</v>
      </c>
      <c r="U422" s="21" t="s">
        <v>730</v>
      </c>
      <c r="V422" s="22">
        <f t="shared" si="26"/>
        <v>19.562517922170116</v>
      </c>
      <c r="W422" s="21">
        <v>15</v>
      </c>
      <c r="X422" s="22">
        <v>13.2</v>
      </c>
      <c r="Y422" s="22">
        <f>25-6.4</f>
        <v>18.600000000000001</v>
      </c>
      <c r="Z422" s="21" t="s">
        <v>730</v>
      </c>
      <c r="AA422" s="22">
        <f t="shared" si="27"/>
        <v>18.376910775371929</v>
      </c>
      <c r="AB422" s="62">
        <v>-0.17979999999999999</v>
      </c>
      <c r="AC422" s="62">
        <v>0.17979999999999999</v>
      </c>
      <c r="AD422" s="23"/>
      <c r="AE422" s="24"/>
    </row>
    <row r="423" spans="1:33" ht="15" customHeight="1" x14ac:dyDescent="0.15">
      <c r="A423" s="9" t="s">
        <v>736</v>
      </c>
      <c r="B423" s="9" t="s">
        <v>735</v>
      </c>
      <c r="C423" s="9">
        <v>2015</v>
      </c>
      <c r="D423" s="9">
        <v>2015</v>
      </c>
      <c r="E423" s="9" t="s">
        <v>734</v>
      </c>
      <c r="F423" s="9" t="s">
        <v>76</v>
      </c>
      <c r="G423" s="9" t="s">
        <v>733</v>
      </c>
      <c r="H423" s="12">
        <v>1.583</v>
      </c>
      <c r="I423" s="12">
        <v>1.6739999999999999</v>
      </c>
      <c r="J423" s="13"/>
      <c r="L423" s="9" t="s">
        <v>462</v>
      </c>
      <c r="M423" s="9" t="s">
        <v>170</v>
      </c>
      <c r="N423" s="9" t="s">
        <v>80</v>
      </c>
      <c r="O423" s="9" t="s">
        <v>74</v>
      </c>
      <c r="P423" s="9" t="s">
        <v>743</v>
      </c>
      <c r="Q423" s="3" t="s">
        <v>236</v>
      </c>
      <c r="R423" s="21">
        <v>14</v>
      </c>
      <c r="S423" s="22">
        <v>2</v>
      </c>
      <c r="T423" s="22">
        <f>21.2-0.1</f>
        <v>21.099999999999998</v>
      </c>
      <c r="U423" s="21" t="s">
        <v>730</v>
      </c>
      <c r="V423" s="22">
        <f t="shared" si="26"/>
        <v>20.140043586971977</v>
      </c>
      <c r="W423" s="21">
        <v>13</v>
      </c>
      <c r="X423" s="22">
        <v>7.4</v>
      </c>
      <c r="Y423" s="22">
        <f>25-1.9</f>
        <v>23.1</v>
      </c>
      <c r="Z423" s="21" t="s">
        <v>730</v>
      </c>
      <c r="AA423" s="22">
        <f t="shared" si="27"/>
        <v>21.246998587555652</v>
      </c>
      <c r="AB423" s="62">
        <v>1.3083</v>
      </c>
      <c r="AC423" s="62">
        <v>1.3083</v>
      </c>
      <c r="AD423" s="23"/>
      <c r="AE423" s="24"/>
    </row>
    <row r="424" spans="1:33" ht="15" customHeight="1" x14ac:dyDescent="0.15">
      <c r="A424" s="9" t="s">
        <v>736</v>
      </c>
      <c r="B424" s="9" t="s">
        <v>735</v>
      </c>
      <c r="C424" s="9">
        <v>2015</v>
      </c>
      <c r="D424" s="9">
        <v>2015</v>
      </c>
      <c r="E424" s="9" t="s">
        <v>734</v>
      </c>
      <c r="F424" s="9" t="s">
        <v>76</v>
      </c>
      <c r="G424" s="9" t="s">
        <v>733</v>
      </c>
      <c r="H424" s="12">
        <v>1.583</v>
      </c>
      <c r="I424" s="12">
        <v>1.6739999999999999</v>
      </c>
      <c r="J424" s="13"/>
      <c r="L424" s="9" t="s">
        <v>462</v>
      </c>
      <c r="M424" s="9" t="s">
        <v>170</v>
      </c>
      <c r="N424" s="9" t="s">
        <v>100</v>
      </c>
      <c r="O424" s="9" t="s">
        <v>732</v>
      </c>
      <c r="P424" s="9" t="s">
        <v>742</v>
      </c>
      <c r="Q424" s="3" t="s">
        <v>236</v>
      </c>
      <c r="R424" s="21">
        <v>14</v>
      </c>
      <c r="S424" s="22">
        <v>21.6</v>
      </c>
      <c r="T424" s="22">
        <f>40.9-9.9</f>
        <v>31</v>
      </c>
      <c r="U424" s="21" t="s">
        <v>730</v>
      </c>
      <c r="V424" s="22">
        <f t="shared" si="26"/>
        <v>29.589637497446986</v>
      </c>
      <c r="W424" s="21">
        <v>13</v>
      </c>
      <c r="X424" s="22">
        <v>25.5</v>
      </c>
      <c r="Y424" s="22">
        <f>42.8-10.2</f>
        <v>32.599999999999994</v>
      </c>
      <c r="Z424" s="21" t="s">
        <v>730</v>
      </c>
      <c r="AA424" s="22">
        <f t="shared" si="27"/>
        <v>29.984941729623987</v>
      </c>
      <c r="AB424" s="62">
        <v>0.16600000000000001</v>
      </c>
      <c r="AC424" s="62">
        <v>0.16600000000000001</v>
      </c>
      <c r="AD424" s="23"/>
      <c r="AE424" s="24"/>
    </row>
    <row r="425" spans="1:33" ht="15" customHeight="1" x14ac:dyDescent="0.15">
      <c r="A425" s="9" t="s">
        <v>736</v>
      </c>
      <c r="B425" s="9" t="s">
        <v>735</v>
      </c>
      <c r="C425" s="9">
        <v>2015</v>
      </c>
      <c r="D425" s="9">
        <v>2015</v>
      </c>
      <c r="E425" s="9" t="s">
        <v>734</v>
      </c>
      <c r="F425" s="9" t="s">
        <v>76</v>
      </c>
      <c r="G425" s="9" t="s">
        <v>733</v>
      </c>
      <c r="H425" s="12">
        <v>1.583</v>
      </c>
      <c r="I425" s="12">
        <v>1.6739999999999999</v>
      </c>
      <c r="J425" s="13"/>
      <c r="L425" s="9" t="s">
        <v>462</v>
      </c>
      <c r="M425" s="9" t="s">
        <v>170</v>
      </c>
      <c r="N425" s="9" t="s">
        <v>80</v>
      </c>
      <c r="O425" s="9" t="s">
        <v>74</v>
      </c>
      <c r="P425" s="9" t="s">
        <v>741</v>
      </c>
      <c r="Q425" s="3" t="s">
        <v>236</v>
      </c>
      <c r="R425" s="21">
        <v>14</v>
      </c>
      <c r="S425" s="22">
        <v>78.7</v>
      </c>
      <c r="T425" s="22">
        <f>89-62.8</f>
        <v>26.200000000000003</v>
      </c>
      <c r="U425" s="21" t="s">
        <v>730</v>
      </c>
      <c r="V425" s="22">
        <f t="shared" si="26"/>
        <v>25.008016207519713</v>
      </c>
      <c r="W425" s="21">
        <v>13</v>
      </c>
      <c r="X425" s="22">
        <v>64.599999999999994</v>
      </c>
      <c r="Y425" s="22">
        <f>78.6-47.6</f>
        <v>30.999999999999993</v>
      </c>
      <c r="Z425" s="21" t="s">
        <v>730</v>
      </c>
      <c r="AA425" s="22">
        <f t="shared" si="27"/>
        <v>28.513288147801951</v>
      </c>
      <c r="AB425" s="62">
        <v>-0.19739999999999999</v>
      </c>
      <c r="AC425" s="62">
        <v>0.19739999999999999</v>
      </c>
      <c r="AD425" s="23"/>
      <c r="AE425" s="24"/>
    </row>
    <row r="426" spans="1:33" ht="15" customHeight="1" x14ac:dyDescent="0.15">
      <c r="A426" s="9" t="s">
        <v>736</v>
      </c>
      <c r="B426" s="9" t="s">
        <v>735</v>
      </c>
      <c r="C426" s="9">
        <v>2015</v>
      </c>
      <c r="D426" s="9">
        <v>2015</v>
      </c>
      <c r="E426" s="9" t="s">
        <v>734</v>
      </c>
      <c r="F426" s="9" t="s">
        <v>76</v>
      </c>
      <c r="G426" s="9" t="s">
        <v>733</v>
      </c>
      <c r="H426" s="12">
        <v>1.583</v>
      </c>
      <c r="I426" s="12">
        <v>1.6739999999999999</v>
      </c>
      <c r="J426" s="13"/>
      <c r="L426" s="9" t="s">
        <v>462</v>
      </c>
      <c r="M426" s="9" t="s">
        <v>170</v>
      </c>
      <c r="N426" s="9" t="s">
        <v>100</v>
      </c>
      <c r="O426" s="9" t="s">
        <v>732</v>
      </c>
      <c r="P426" s="9" t="s">
        <v>740</v>
      </c>
      <c r="Q426" s="3" t="s">
        <v>236</v>
      </c>
      <c r="R426" s="21">
        <v>14</v>
      </c>
      <c r="S426" s="22">
        <v>52.5</v>
      </c>
      <c r="T426" s="22">
        <f>89-62.8</f>
        <v>26.200000000000003</v>
      </c>
      <c r="U426" s="21" t="s">
        <v>730</v>
      </c>
      <c r="V426" s="22">
        <f t="shared" si="26"/>
        <v>25.008016207519713</v>
      </c>
      <c r="W426" s="21">
        <v>13</v>
      </c>
      <c r="X426" s="22">
        <v>43.4</v>
      </c>
      <c r="Y426" s="22">
        <f>60.9-27.4</f>
        <v>33.5</v>
      </c>
      <c r="Z426" s="21" t="s">
        <v>730</v>
      </c>
      <c r="AA426" s="22">
        <f t="shared" si="27"/>
        <v>30.812746869398886</v>
      </c>
      <c r="AB426" s="62">
        <v>-0.19040000000000001</v>
      </c>
      <c r="AC426" s="62">
        <v>0.19040000000000001</v>
      </c>
      <c r="AD426" s="23"/>
      <c r="AE426" s="24"/>
    </row>
    <row r="427" spans="1:33" ht="15" customHeight="1" x14ac:dyDescent="0.15">
      <c r="A427" s="9" t="s">
        <v>736</v>
      </c>
      <c r="B427" s="9" t="s">
        <v>735</v>
      </c>
      <c r="C427" s="9">
        <v>2015</v>
      </c>
      <c r="D427" s="9">
        <v>2015</v>
      </c>
      <c r="E427" s="9" t="s">
        <v>734</v>
      </c>
      <c r="F427" s="9" t="s">
        <v>76</v>
      </c>
      <c r="G427" s="9" t="s">
        <v>733</v>
      </c>
      <c r="H427" s="12">
        <v>1.583</v>
      </c>
      <c r="I427" s="12">
        <v>1.6739999999999999</v>
      </c>
      <c r="J427" s="13"/>
      <c r="L427" s="9" t="s">
        <v>462</v>
      </c>
      <c r="M427" s="9" t="s">
        <v>170</v>
      </c>
      <c r="N427" s="9" t="s">
        <v>80</v>
      </c>
      <c r="O427" s="9" t="s">
        <v>74</v>
      </c>
      <c r="P427" s="9" t="s">
        <v>739</v>
      </c>
      <c r="Q427" s="3" t="s">
        <v>236</v>
      </c>
      <c r="R427" s="21">
        <v>14</v>
      </c>
      <c r="S427" s="22">
        <v>3.5</v>
      </c>
      <c r="T427" s="22">
        <f>16.3-0.7</f>
        <v>15.600000000000001</v>
      </c>
      <c r="U427" s="21" t="s">
        <v>730</v>
      </c>
      <c r="V427" s="22">
        <f t="shared" si="26"/>
        <v>14.890269192263647</v>
      </c>
      <c r="W427" s="21">
        <v>13</v>
      </c>
      <c r="X427" s="22">
        <v>6.6</v>
      </c>
      <c r="Y427" s="22">
        <f>20.5-1.9</f>
        <v>18.600000000000001</v>
      </c>
      <c r="Z427" s="21" t="s">
        <v>730</v>
      </c>
      <c r="AA427" s="22">
        <f t="shared" si="27"/>
        <v>17.107972888681175</v>
      </c>
      <c r="AB427" s="62">
        <v>0.63429999999999997</v>
      </c>
      <c r="AC427" s="62">
        <v>0.63429999999999997</v>
      </c>
      <c r="AD427" s="23"/>
      <c r="AE427" s="24"/>
    </row>
    <row r="428" spans="1:33" ht="15" customHeight="1" x14ac:dyDescent="0.15">
      <c r="A428" s="9" t="s">
        <v>736</v>
      </c>
      <c r="B428" s="9" t="s">
        <v>735</v>
      </c>
      <c r="C428" s="9">
        <v>2015</v>
      </c>
      <c r="D428" s="9">
        <v>2015</v>
      </c>
      <c r="E428" s="9" t="s">
        <v>734</v>
      </c>
      <c r="F428" s="9" t="s">
        <v>76</v>
      </c>
      <c r="G428" s="9" t="s">
        <v>733</v>
      </c>
      <c r="H428" s="12">
        <v>1.583</v>
      </c>
      <c r="I428" s="12">
        <v>1.6739999999999999</v>
      </c>
      <c r="J428" s="13"/>
      <c r="L428" s="9" t="s">
        <v>462</v>
      </c>
      <c r="M428" s="9" t="s">
        <v>170</v>
      </c>
      <c r="N428" s="9" t="s">
        <v>100</v>
      </c>
      <c r="O428" s="9" t="s">
        <v>732</v>
      </c>
      <c r="P428" s="9" t="s">
        <v>738</v>
      </c>
      <c r="Q428" s="3" t="s">
        <v>236</v>
      </c>
      <c r="R428" s="21">
        <v>14</v>
      </c>
      <c r="S428" s="22">
        <v>4.5999999999999996</v>
      </c>
      <c r="T428" s="22">
        <f>11-1.8</f>
        <v>9.1999999999999993</v>
      </c>
      <c r="U428" s="21" t="s">
        <v>730</v>
      </c>
      <c r="V428" s="22">
        <f t="shared" si="26"/>
        <v>8.7814408056939435</v>
      </c>
      <c r="W428" s="21">
        <v>13</v>
      </c>
      <c r="X428" s="22">
        <v>12.1</v>
      </c>
      <c r="Y428" s="22">
        <f>20.6-6.9</f>
        <v>13.700000000000001</v>
      </c>
      <c r="Z428" s="21" t="s">
        <v>730</v>
      </c>
      <c r="AA428" s="22">
        <f t="shared" si="27"/>
        <v>12.601033794351187</v>
      </c>
      <c r="AB428" s="62">
        <v>0.96709999999999996</v>
      </c>
      <c r="AC428" s="62">
        <v>0.96709999999999996</v>
      </c>
      <c r="AD428" s="23"/>
      <c r="AE428" s="24"/>
    </row>
    <row r="429" spans="1:33" ht="15" customHeight="1" x14ac:dyDescent="0.15">
      <c r="A429" s="9" t="s">
        <v>736</v>
      </c>
      <c r="B429" s="9" t="s">
        <v>735</v>
      </c>
      <c r="C429" s="9">
        <v>2015</v>
      </c>
      <c r="D429" s="9">
        <v>2015</v>
      </c>
      <c r="E429" s="9" t="s">
        <v>734</v>
      </c>
      <c r="F429" s="9" t="s">
        <v>76</v>
      </c>
      <c r="G429" s="9" t="s">
        <v>733</v>
      </c>
      <c r="H429" s="12">
        <v>1.583</v>
      </c>
      <c r="I429" s="12">
        <v>1.6739999999999999</v>
      </c>
      <c r="J429" s="13"/>
      <c r="L429" s="9" t="s">
        <v>462</v>
      </c>
      <c r="M429" s="9" t="s">
        <v>170</v>
      </c>
      <c r="N429" s="9" t="s">
        <v>80</v>
      </c>
      <c r="O429" s="9" t="s">
        <v>74</v>
      </c>
      <c r="P429" s="9" t="s">
        <v>737</v>
      </c>
      <c r="Q429" s="3" t="s">
        <v>236</v>
      </c>
      <c r="R429" s="21">
        <v>14</v>
      </c>
      <c r="S429" s="22">
        <v>15.8</v>
      </c>
      <c r="T429" s="22">
        <f>26.1-9.1</f>
        <v>17</v>
      </c>
      <c r="U429" s="21" t="s">
        <v>730</v>
      </c>
      <c r="V429" s="22">
        <f t="shared" si="26"/>
        <v>16.226575401825766</v>
      </c>
      <c r="W429" s="21">
        <v>13</v>
      </c>
      <c r="X429" s="22">
        <v>21.4</v>
      </c>
      <c r="Y429" s="22">
        <f>32.7-13.2</f>
        <v>19.500000000000004</v>
      </c>
      <c r="Z429" s="21" t="s">
        <v>730</v>
      </c>
      <c r="AA429" s="22">
        <f t="shared" si="27"/>
        <v>17.935778028456074</v>
      </c>
      <c r="AB429" s="62">
        <v>0.3034</v>
      </c>
      <c r="AC429" s="62">
        <v>0.3034</v>
      </c>
      <c r="AD429" s="23"/>
      <c r="AE429" s="24"/>
    </row>
    <row r="430" spans="1:33" ht="15" customHeight="1" thickBot="1" x14ac:dyDescent="0.2">
      <c r="A430" s="25" t="s">
        <v>736</v>
      </c>
      <c r="B430" s="25" t="s">
        <v>735</v>
      </c>
      <c r="C430" s="25">
        <v>2015</v>
      </c>
      <c r="D430" s="25">
        <v>2015</v>
      </c>
      <c r="E430" s="25" t="s">
        <v>734</v>
      </c>
      <c r="F430" s="25" t="s">
        <v>76</v>
      </c>
      <c r="G430" s="25" t="s">
        <v>733</v>
      </c>
      <c r="H430" s="26">
        <v>1.583</v>
      </c>
      <c r="I430" s="26">
        <v>1.6739999999999999</v>
      </c>
      <c r="J430" s="27"/>
      <c r="K430" s="40"/>
      <c r="L430" s="25" t="s">
        <v>462</v>
      </c>
      <c r="M430" s="25" t="s">
        <v>170</v>
      </c>
      <c r="N430" s="25" t="s">
        <v>100</v>
      </c>
      <c r="O430" s="25" t="s">
        <v>732</v>
      </c>
      <c r="P430" s="25" t="s">
        <v>731</v>
      </c>
      <c r="Q430" s="40" t="s">
        <v>236</v>
      </c>
      <c r="R430" s="28">
        <v>14</v>
      </c>
      <c r="S430" s="29">
        <v>21.3</v>
      </c>
      <c r="T430" s="29">
        <f>33.7-12.6</f>
        <v>21.1</v>
      </c>
      <c r="U430" s="28" t="s">
        <v>730</v>
      </c>
      <c r="V430" s="29">
        <f t="shared" si="26"/>
        <v>20.140043586971981</v>
      </c>
      <c r="W430" s="28">
        <v>13</v>
      </c>
      <c r="X430" s="29">
        <v>21.9</v>
      </c>
      <c r="Y430" s="29">
        <f>34.9-12.8</f>
        <v>22.099999999999998</v>
      </c>
      <c r="Z430" s="28" t="s">
        <v>730</v>
      </c>
      <c r="AA430" s="29">
        <f t="shared" si="27"/>
        <v>20.327215098916877</v>
      </c>
      <c r="AB430" s="30">
        <v>2.7799999999999998E-2</v>
      </c>
      <c r="AC430" s="30">
        <v>2.7799999999999998E-2</v>
      </c>
      <c r="AD430" s="31"/>
      <c r="AE430" s="32"/>
      <c r="AF430" s="40"/>
      <c r="AG430" s="40"/>
    </row>
    <row r="431" spans="1:33" ht="15" customHeight="1" x14ac:dyDescent="0.15">
      <c r="A431" s="9" t="s">
        <v>728</v>
      </c>
      <c r="B431" s="9" t="s">
        <v>499</v>
      </c>
      <c r="C431" s="9">
        <v>2015</v>
      </c>
      <c r="D431" s="9">
        <v>2015</v>
      </c>
      <c r="E431" s="9" t="s">
        <v>727</v>
      </c>
      <c r="F431" s="9" t="s">
        <v>76</v>
      </c>
      <c r="G431" s="10" t="s">
        <v>103</v>
      </c>
      <c r="H431" s="11">
        <v>5.2279999999999998</v>
      </c>
      <c r="I431" s="11">
        <v>4.1219999999999999</v>
      </c>
      <c r="J431" s="13">
        <v>5.5</v>
      </c>
      <c r="K431" s="14" t="s">
        <v>73</v>
      </c>
      <c r="L431" s="9" t="s">
        <v>496</v>
      </c>
      <c r="M431" s="9" t="s">
        <v>170</v>
      </c>
      <c r="N431" s="9" t="s">
        <v>100</v>
      </c>
      <c r="O431" s="9" t="s">
        <v>354</v>
      </c>
      <c r="P431" s="9" t="s">
        <v>729</v>
      </c>
      <c r="Q431" s="9" t="s">
        <v>236</v>
      </c>
      <c r="R431" s="15">
        <v>4</v>
      </c>
      <c r="S431" s="16">
        <v>0.71899999999999997</v>
      </c>
      <c r="T431" s="16">
        <v>0.161</v>
      </c>
      <c r="U431" s="16" t="s">
        <v>111</v>
      </c>
      <c r="V431" s="16">
        <v>0.72001388875493233</v>
      </c>
      <c r="W431" s="15">
        <v>4</v>
      </c>
      <c r="X431" s="16">
        <v>0.82599999999999996</v>
      </c>
      <c r="Y431" s="16">
        <v>0.20399999999999999</v>
      </c>
      <c r="Z431" s="16" t="s">
        <v>111</v>
      </c>
      <c r="AA431" s="16">
        <v>0.91231573481991424</v>
      </c>
      <c r="AB431" s="17">
        <v>0.13869999999999999</v>
      </c>
      <c r="AC431" s="18">
        <v>0.13869999999999999</v>
      </c>
      <c r="AD431" s="19">
        <f>AVERAGE(AC431:AC432)</f>
        <v>0.86755000000000004</v>
      </c>
      <c r="AE431" s="20" t="s">
        <v>234</v>
      </c>
      <c r="AF431" s="9" t="s">
        <v>108</v>
      </c>
      <c r="AG431" s="9" t="s">
        <v>1284</v>
      </c>
    </row>
    <row r="432" spans="1:33" ht="15" customHeight="1" thickBot="1" x14ac:dyDescent="0.2">
      <c r="A432" s="25" t="s">
        <v>728</v>
      </c>
      <c r="B432" s="25" t="s">
        <v>499</v>
      </c>
      <c r="C432" s="25">
        <v>2015</v>
      </c>
      <c r="D432" s="25">
        <v>2015</v>
      </c>
      <c r="E432" s="25" t="s">
        <v>727</v>
      </c>
      <c r="F432" s="25" t="s">
        <v>76</v>
      </c>
      <c r="G432" s="25" t="s">
        <v>103</v>
      </c>
      <c r="H432" s="26">
        <v>5.2279999999999998</v>
      </c>
      <c r="I432" s="26">
        <v>4.1219999999999999</v>
      </c>
      <c r="J432" s="27"/>
      <c r="K432" s="25"/>
      <c r="L432" s="25" t="s">
        <v>496</v>
      </c>
      <c r="M432" s="25" t="s">
        <v>170</v>
      </c>
      <c r="N432" s="25" t="s">
        <v>100</v>
      </c>
      <c r="O432" s="25" t="s">
        <v>354</v>
      </c>
      <c r="P432" s="25" t="s">
        <v>726</v>
      </c>
      <c r="Q432" s="25" t="s">
        <v>236</v>
      </c>
      <c r="R432" s="28">
        <v>7</v>
      </c>
      <c r="S432" s="29">
        <v>169.09100000000001</v>
      </c>
      <c r="T432" s="29">
        <v>109.09099999999999</v>
      </c>
      <c r="U432" s="29" t="s">
        <v>111</v>
      </c>
      <c r="V432" s="29">
        <v>487.86978346685913</v>
      </c>
      <c r="W432" s="28">
        <v>7</v>
      </c>
      <c r="X432" s="29">
        <v>834.54499999999996</v>
      </c>
      <c r="Y432" s="29">
        <v>125.455</v>
      </c>
      <c r="Z432" s="29" t="s">
        <v>111</v>
      </c>
      <c r="AA432" s="29">
        <v>561.0518162344722</v>
      </c>
      <c r="AB432" s="30">
        <v>1.5964</v>
      </c>
      <c r="AC432" s="30">
        <v>1.5964</v>
      </c>
      <c r="AD432" s="31"/>
      <c r="AE432" s="32"/>
      <c r="AF432" s="25"/>
      <c r="AG432" s="25"/>
    </row>
    <row r="433" spans="1:33" ht="15" customHeight="1" x14ac:dyDescent="0.15">
      <c r="A433" s="9" t="s">
        <v>713</v>
      </c>
      <c r="B433" s="9" t="s">
        <v>259</v>
      </c>
      <c r="C433" s="9">
        <v>2015</v>
      </c>
      <c r="D433" s="9">
        <v>2015</v>
      </c>
      <c r="E433" s="9" t="s">
        <v>712</v>
      </c>
      <c r="F433" s="9" t="s">
        <v>76</v>
      </c>
      <c r="G433" s="10" t="s">
        <v>356</v>
      </c>
      <c r="H433" s="11">
        <v>4.8230000000000004</v>
      </c>
      <c r="I433" s="11">
        <v>4.8470000000000004</v>
      </c>
      <c r="J433" s="13">
        <v>34.666666666666664</v>
      </c>
      <c r="K433" s="14" t="s">
        <v>73</v>
      </c>
      <c r="L433" s="9" t="s">
        <v>257</v>
      </c>
      <c r="M433" s="9" t="s">
        <v>101</v>
      </c>
      <c r="N433" s="9" t="s">
        <v>100</v>
      </c>
      <c r="O433" s="9" t="s">
        <v>256</v>
      </c>
      <c r="P433" s="9" t="s">
        <v>725</v>
      </c>
      <c r="Q433" s="9" t="s">
        <v>112</v>
      </c>
      <c r="R433" s="56">
        <v>36</v>
      </c>
      <c r="S433" s="57">
        <v>48.18</v>
      </c>
      <c r="T433" s="57">
        <v>6.7359999999999998</v>
      </c>
      <c r="U433" s="57" t="s">
        <v>111</v>
      </c>
      <c r="V433" s="66">
        <f t="shared" ref="V433:V444" si="28">SQRT(R433)*T433</f>
        <v>40.415999999999997</v>
      </c>
      <c r="W433" s="56">
        <v>36</v>
      </c>
      <c r="X433" s="57">
        <v>48.765999999999998</v>
      </c>
      <c r="Y433" s="57">
        <v>7.0289999999999999</v>
      </c>
      <c r="Z433" s="57" t="s">
        <v>111</v>
      </c>
      <c r="AA433" s="66">
        <f t="shared" ref="AA433:AA444" si="29">SQRT(W433)*Y433</f>
        <v>42.173999999999999</v>
      </c>
      <c r="AB433" s="17">
        <v>1.21E-2</v>
      </c>
      <c r="AC433" s="18">
        <v>1.21E-2</v>
      </c>
      <c r="AD433" s="19">
        <f>AVERAGE(AC433:AC444)</f>
        <v>0.26455000000000001</v>
      </c>
      <c r="AE433" s="24" t="s">
        <v>724</v>
      </c>
      <c r="AF433" s="9" t="s">
        <v>108</v>
      </c>
      <c r="AG433" s="9" t="s">
        <v>1323</v>
      </c>
    </row>
    <row r="434" spans="1:33" ht="15" customHeight="1" x14ac:dyDescent="0.15">
      <c r="A434" s="9" t="s">
        <v>713</v>
      </c>
      <c r="B434" s="9" t="s">
        <v>259</v>
      </c>
      <c r="C434" s="9">
        <v>2015</v>
      </c>
      <c r="D434" s="9">
        <v>2015</v>
      </c>
      <c r="E434" s="9" t="s">
        <v>712</v>
      </c>
      <c r="F434" s="9" t="s">
        <v>76</v>
      </c>
      <c r="G434" s="9" t="s">
        <v>356</v>
      </c>
      <c r="H434" s="12">
        <v>4.8230000000000004</v>
      </c>
      <c r="I434" s="12">
        <v>4.8470000000000004</v>
      </c>
      <c r="J434" s="13"/>
      <c r="K434" s="14"/>
      <c r="L434" s="9" t="s">
        <v>257</v>
      </c>
      <c r="M434" s="9" t="s">
        <v>101</v>
      </c>
      <c r="N434" s="9" t="s">
        <v>100</v>
      </c>
      <c r="O434" s="9" t="s">
        <v>256</v>
      </c>
      <c r="P434" s="9" t="s">
        <v>723</v>
      </c>
      <c r="Q434" s="9" t="s">
        <v>112</v>
      </c>
      <c r="R434" s="21">
        <v>36</v>
      </c>
      <c r="S434" s="22">
        <v>59.162999999999997</v>
      </c>
      <c r="T434" s="22">
        <v>4.2469999999999999</v>
      </c>
      <c r="U434" s="22" t="s">
        <v>111</v>
      </c>
      <c r="V434" s="22">
        <f t="shared" si="28"/>
        <v>25.481999999999999</v>
      </c>
      <c r="W434" s="21">
        <v>36</v>
      </c>
      <c r="X434" s="22">
        <v>32.082999999999998</v>
      </c>
      <c r="Y434" s="22">
        <v>4.0830000000000002</v>
      </c>
      <c r="Z434" s="22" t="s">
        <v>111</v>
      </c>
      <c r="AA434" s="22">
        <f t="shared" si="29"/>
        <v>24.498000000000001</v>
      </c>
      <c r="AB434" s="17">
        <v>-0.61199999999999999</v>
      </c>
      <c r="AC434" s="18">
        <v>0.61199999999999999</v>
      </c>
      <c r="AD434" s="23"/>
      <c r="AE434" s="24"/>
      <c r="AF434" s="9"/>
      <c r="AG434" s="9" t="s">
        <v>1324</v>
      </c>
    </row>
    <row r="435" spans="1:33" ht="15" customHeight="1" x14ac:dyDescent="0.15">
      <c r="A435" s="9" t="s">
        <v>713</v>
      </c>
      <c r="B435" s="9" t="s">
        <v>259</v>
      </c>
      <c r="C435" s="9">
        <v>2015</v>
      </c>
      <c r="D435" s="9">
        <v>2015</v>
      </c>
      <c r="E435" s="9" t="s">
        <v>712</v>
      </c>
      <c r="F435" s="9" t="s">
        <v>76</v>
      </c>
      <c r="G435" s="9" t="s">
        <v>356</v>
      </c>
      <c r="H435" s="12">
        <v>4.8230000000000004</v>
      </c>
      <c r="I435" s="12">
        <v>4.8470000000000004</v>
      </c>
      <c r="J435" s="13"/>
      <c r="K435" s="14"/>
      <c r="L435" s="9" t="s">
        <v>257</v>
      </c>
      <c r="M435" s="9" t="s">
        <v>101</v>
      </c>
      <c r="N435" s="9" t="s">
        <v>100</v>
      </c>
      <c r="O435" s="9" t="s">
        <v>256</v>
      </c>
      <c r="P435" s="9" t="s">
        <v>722</v>
      </c>
      <c r="Q435" s="9" t="s">
        <v>112</v>
      </c>
      <c r="R435" s="21">
        <v>36</v>
      </c>
      <c r="S435" s="22">
        <v>48.619</v>
      </c>
      <c r="T435" s="22">
        <v>4.0999999999999996</v>
      </c>
      <c r="U435" s="22" t="s">
        <v>111</v>
      </c>
      <c r="V435" s="16">
        <f t="shared" si="28"/>
        <v>24.599999999999998</v>
      </c>
      <c r="W435" s="21">
        <v>36</v>
      </c>
      <c r="X435" s="22">
        <v>52.061999999999998</v>
      </c>
      <c r="Y435" s="22">
        <v>4.2290000000000001</v>
      </c>
      <c r="Z435" s="22" t="s">
        <v>111</v>
      </c>
      <c r="AA435" s="16">
        <f t="shared" si="29"/>
        <v>25.374000000000002</v>
      </c>
      <c r="AB435" s="17">
        <v>6.8400000000000002E-2</v>
      </c>
      <c r="AC435" s="18">
        <v>6.8400000000000002E-2</v>
      </c>
      <c r="AD435" s="23"/>
      <c r="AE435" s="24"/>
      <c r="AF435" s="9"/>
      <c r="AG435" s="9"/>
    </row>
    <row r="436" spans="1:33" ht="15" customHeight="1" x14ac:dyDescent="0.15">
      <c r="A436" s="9" t="s">
        <v>713</v>
      </c>
      <c r="B436" s="9" t="s">
        <v>259</v>
      </c>
      <c r="C436" s="9">
        <v>2015</v>
      </c>
      <c r="D436" s="9">
        <v>2015</v>
      </c>
      <c r="E436" s="9" t="s">
        <v>712</v>
      </c>
      <c r="F436" s="9" t="s">
        <v>76</v>
      </c>
      <c r="G436" s="9" t="s">
        <v>356</v>
      </c>
      <c r="H436" s="12">
        <v>4.8230000000000004</v>
      </c>
      <c r="I436" s="12">
        <v>4.8470000000000004</v>
      </c>
      <c r="J436" s="13"/>
      <c r="K436" s="14"/>
      <c r="L436" s="9" t="s">
        <v>257</v>
      </c>
      <c r="M436" s="9" t="s">
        <v>101</v>
      </c>
      <c r="N436" s="9" t="s">
        <v>100</v>
      </c>
      <c r="O436" s="9" t="s">
        <v>256</v>
      </c>
      <c r="P436" s="9" t="s">
        <v>721</v>
      </c>
      <c r="Q436" s="9" t="s">
        <v>112</v>
      </c>
      <c r="R436" s="21">
        <v>36</v>
      </c>
      <c r="S436" s="22">
        <v>46.13</v>
      </c>
      <c r="T436" s="22">
        <v>2.0499999999999998</v>
      </c>
      <c r="U436" s="22" t="s">
        <v>111</v>
      </c>
      <c r="V436" s="16">
        <f t="shared" si="28"/>
        <v>12.299999999999999</v>
      </c>
      <c r="W436" s="21">
        <v>36</v>
      </c>
      <c r="X436" s="22">
        <v>44.332999999999998</v>
      </c>
      <c r="Y436" s="22">
        <v>2.1920000000000002</v>
      </c>
      <c r="Z436" s="22" t="s">
        <v>111</v>
      </c>
      <c r="AA436" s="16">
        <f t="shared" si="29"/>
        <v>13.152000000000001</v>
      </c>
      <c r="AB436" s="17">
        <v>-3.9699999999999999E-2</v>
      </c>
      <c r="AC436" s="18">
        <v>3.9699999999999999E-2</v>
      </c>
      <c r="AD436" s="23"/>
      <c r="AE436" s="24"/>
      <c r="AF436" s="9"/>
      <c r="AG436" s="9"/>
    </row>
    <row r="437" spans="1:33" ht="15" customHeight="1" x14ac:dyDescent="0.15">
      <c r="A437" s="9" t="s">
        <v>713</v>
      </c>
      <c r="B437" s="9" t="s">
        <v>259</v>
      </c>
      <c r="C437" s="9">
        <v>2015</v>
      </c>
      <c r="D437" s="9">
        <v>2015</v>
      </c>
      <c r="E437" s="9" t="s">
        <v>712</v>
      </c>
      <c r="F437" s="9" t="s">
        <v>76</v>
      </c>
      <c r="G437" s="9" t="s">
        <v>356</v>
      </c>
      <c r="H437" s="12">
        <v>4.8230000000000004</v>
      </c>
      <c r="I437" s="12">
        <v>4.8470000000000004</v>
      </c>
      <c r="J437" s="13"/>
      <c r="K437" s="14"/>
      <c r="L437" s="9" t="s">
        <v>257</v>
      </c>
      <c r="M437" s="9" t="s">
        <v>101</v>
      </c>
      <c r="N437" s="9" t="s">
        <v>100</v>
      </c>
      <c r="O437" s="9" t="s">
        <v>256</v>
      </c>
      <c r="P437" s="9" t="s">
        <v>720</v>
      </c>
      <c r="Q437" s="9" t="s">
        <v>112</v>
      </c>
      <c r="R437" s="21">
        <v>36</v>
      </c>
      <c r="S437" s="22">
        <v>47.74</v>
      </c>
      <c r="T437" s="22">
        <v>4.2469999999999999</v>
      </c>
      <c r="U437" s="22" t="s">
        <v>111</v>
      </c>
      <c r="V437" s="16">
        <f t="shared" si="28"/>
        <v>25.481999999999999</v>
      </c>
      <c r="W437" s="21">
        <v>36</v>
      </c>
      <c r="X437" s="22">
        <v>53.375</v>
      </c>
      <c r="Y437" s="22">
        <v>4.375</v>
      </c>
      <c r="Z437" s="22" t="s">
        <v>111</v>
      </c>
      <c r="AA437" s="16">
        <f t="shared" si="29"/>
        <v>26.25</v>
      </c>
      <c r="AB437" s="17">
        <v>0.1116</v>
      </c>
      <c r="AC437" s="18">
        <v>0.1116</v>
      </c>
      <c r="AD437" s="23"/>
      <c r="AE437" s="24"/>
      <c r="AF437" s="9"/>
      <c r="AG437" s="9"/>
    </row>
    <row r="438" spans="1:33" ht="15" customHeight="1" x14ac:dyDescent="0.15">
      <c r="A438" s="9" t="s">
        <v>713</v>
      </c>
      <c r="B438" s="9" t="s">
        <v>259</v>
      </c>
      <c r="C438" s="9">
        <v>2015</v>
      </c>
      <c r="D438" s="9">
        <v>2015</v>
      </c>
      <c r="E438" s="9" t="s">
        <v>712</v>
      </c>
      <c r="F438" s="9" t="s">
        <v>76</v>
      </c>
      <c r="G438" s="9" t="s">
        <v>356</v>
      </c>
      <c r="H438" s="12">
        <v>4.8230000000000004</v>
      </c>
      <c r="I438" s="12">
        <v>4.8470000000000004</v>
      </c>
      <c r="J438" s="13"/>
      <c r="K438" s="14"/>
      <c r="L438" s="9" t="s">
        <v>257</v>
      </c>
      <c r="M438" s="9" t="s">
        <v>101</v>
      </c>
      <c r="N438" s="9" t="s">
        <v>100</v>
      </c>
      <c r="O438" s="9" t="s">
        <v>256</v>
      </c>
      <c r="P438" s="9" t="s">
        <v>719</v>
      </c>
      <c r="Q438" s="9" t="s">
        <v>112</v>
      </c>
      <c r="R438" s="21">
        <v>36</v>
      </c>
      <c r="S438" s="22">
        <v>0.93899999999999995</v>
      </c>
      <c r="T438" s="22">
        <v>0.151</v>
      </c>
      <c r="U438" s="22" t="s">
        <v>111</v>
      </c>
      <c r="V438" s="16">
        <f t="shared" si="28"/>
        <v>0.90599999999999992</v>
      </c>
      <c r="W438" s="21">
        <v>36</v>
      </c>
      <c r="X438" s="22">
        <v>0.73099999999999998</v>
      </c>
      <c r="Y438" s="22">
        <v>0.104</v>
      </c>
      <c r="Z438" s="22" t="s">
        <v>111</v>
      </c>
      <c r="AA438" s="16">
        <f t="shared" si="29"/>
        <v>0.624</v>
      </c>
      <c r="AB438" s="17">
        <v>-0.25040000000000001</v>
      </c>
      <c r="AC438" s="18">
        <v>0.25040000000000001</v>
      </c>
      <c r="AD438" s="23"/>
      <c r="AE438" s="24"/>
      <c r="AF438" s="9"/>
      <c r="AG438" s="9"/>
    </row>
    <row r="439" spans="1:33" ht="15" customHeight="1" x14ac:dyDescent="0.15">
      <c r="A439" s="9" t="s">
        <v>713</v>
      </c>
      <c r="B439" s="9" t="s">
        <v>259</v>
      </c>
      <c r="C439" s="9">
        <v>2015</v>
      </c>
      <c r="D439" s="9">
        <v>2015</v>
      </c>
      <c r="E439" s="9" t="s">
        <v>712</v>
      </c>
      <c r="F439" s="9" t="s">
        <v>76</v>
      </c>
      <c r="G439" s="9" t="s">
        <v>356</v>
      </c>
      <c r="H439" s="12">
        <v>4.8230000000000004</v>
      </c>
      <c r="I439" s="12">
        <v>4.8470000000000004</v>
      </c>
      <c r="J439" s="13"/>
      <c r="K439" s="14"/>
      <c r="L439" s="9" t="s">
        <v>257</v>
      </c>
      <c r="M439" s="9" t="s">
        <v>101</v>
      </c>
      <c r="N439" s="9" t="s">
        <v>100</v>
      </c>
      <c r="O439" s="9" t="s">
        <v>256</v>
      </c>
      <c r="P439" s="9" t="s">
        <v>718</v>
      </c>
      <c r="Q439" s="9" t="s">
        <v>112</v>
      </c>
      <c r="R439" s="21">
        <v>36</v>
      </c>
      <c r="S439" s="22">
        <v>2.004</v>
      </c>
      <c r="T439" s="22">
        <v>0.219</v>
      </c>
      <c r="U439" s="22" t="s">
        <v>111</v>
      </c>
      <c r="V439" s="16">
        <f t="shared" si="28"/>
        <v>1.3140000000000001</v>
      </c>
      <c r="W439" s="21">
        <v>36</v>
      </c>
      <c r="X439" s="22">
        <v>1.5609999999999999</v>
      </c>
      <c r="Y439" s="22">
        <v>0.17199999999999999</v>
      </c>
      <c r="Z439" s="22" t="s">
        <v>111</v>
      </c>
      <c r="AA439" s="16">
        <f t="shared" si="29"/>
        <v>1.032</v>
      </c>
      <c r="AB439" s="17">
        <v>-0.24979999999999999</v>
      </c>
      <c r="AC439" s="18">
        <v>0.24979999999999999</v>
      </c>
      <c r="AD439" s="23"/>
      <c r="AE439" s="24"/>
      <c r="AF439" s="9"/>
      <c r="AG439" s="9"/>
    </row>
    <row r="440" spans="1:33" ht="15" customHeight="1" x14ac:dyDescent="0.15">
      <c r="A440" s="9" t="s">
        <v>713</v>
      </c>
      <c r="B440" s="9" t="s">
        <v>259</v>
      </c>
      <c r="C440" s="9">
        <v>2015</v>
      </c>
      <c r="D440" s="9">
        <v>2015</v>
      </c>
      <c r="E440" s="9" t="s">
        <v>712</v>
      </c>
      <c r="F440" s="9" t="s">
        <v>76</v>
      </c>
      <c r="G440" s="9" t="s">
        <v>356</v>
      </c>
      <c r="H440" s="12">
        <v>4.8230000000000004</v>
      </c>
      <c r="I440" s="12">
        <v>4.8470000000000004</v>
      </c>
      <c r="J440" s="13"/>
      <c r="K440" s="14"/>
      <c r="L440" s="9" t="s">
        <v>257</v>
      </c>
      <c r="M440" s="9" t="s">
        <v>101</v>
      </c>
      <c r="N440" s="9" t="s">
        <v>100</v>
      </c>
      <c r="O440" s="9" t="s">
        <v>256</v>
      </c>
      <c r="P440" s="9" t="s">
        <v>717</v>
      </c>
      <c r="Q440" s="9" t="s">
        <v>112</v>
      </c>
      <c r="R440" s="21">
        <v>36</v>
      </c>
      <c r="S440" s="22">
        <v>1.675</v>
      </c>
      <c r="T440" s="22">
        <v>0.151</v>
      </c>
      <c r="U440" s="22" t="s">
        <v>111</v>
      </c>
      <c r="V440" s="16">
        <f t="shared" si="28"/>
        <v>0.90599999999999992</v>
      </c>
      <c r="W440" s="21">
        <v>36</v>
      </c>
      <c r="X440" s="22">
        <v>1.524</v>
      </c>
      <c r="Y440" s="22">
        <v>0.13</v>
      </c>
      <c r="Z440" s="22" t="s">
        <v>111</v>
      </c>
      <c r="AA440" s="16">
        <f t="shared" si="29"/>
        <v>0.78</v>
      </c>
      <c r="AB440" s="17">
        <v>-9.4500000000000001E-2</v>
      </c>
      <c r="AC440" s="18">
        <v>9.4500000000000001E-2</v>
      </c>
      <c r="AD440" s="23"/>
      <c r="AE440" s="24"/>
      <c r="AF440" s="9"/>
      <c r="AG440" s="9"/>
    </row>
    <row r="441" spans="1:33" ht="15" customHeight="1" x14ac:dyDescent="0.15">
      <c r="A441" s="9" t="s">
        <v>713</v>
      </c>
      <c r="B441" s="9" t="s">
        <v>259</v>
      </c>
      <c r="C441" s="9">
        <v>2015</v>
      </c>
      <c r="D441" s="9">
        <v>2015</v>
      </c>
      <c r="E441" s="9" t="s">
        <v>712</v>
      </c>
      <c r="F441" s="9" t="s">
        <v>76</v>
      </c>
      <c r="G441" s="9" t="s">
        <v>356</v>
      </c>
      <c r="H441" s="12">
        <v>4.8230000000000004</v>
      </c>
      <c r="I441" s="12">
        <v>4.8470000000000004</v>
      </c>
      <c r="J441" s="13"/>
      <c r="K441" s="14"/>
      <c r="L441" s="9" t="s">
        <v>257</v>
      </c>
      <c r="M441" s="9" t="s">
        <v>101</v>
      </c>
      <c r="N441" s="9" t="s">
        <v>100</v>
      </c>
      <c r="O441" s="9" t="s">
        <v>256</v>
      </c>
      <c r="P441" s="9" t="s">
        <v>716</v>
      </c>
      <c r="Q441" s="9" t="s">
        <v>112</v>
      </c>
      <c r="R441" s="21">
        <v>36</v>
      </c>
      <c r="S441" s="22">
        <v>1.9419999999999999</v>
      </c>
      <c r="T441" s="22">
        <v>0.14099999999999999</v>
      </c>
      <c r="U441" s="22" t="s">
        <v>111</v>
      </c>
      <c r="V441" s="16">
        <f t="shared" si="28"/>
        <v>0.84599999999999986</v>
      </c>
      <c r="W441" s="21">
        <v>36</v>
      </c>
      <c r="X441" s="22">
        <v>1.6180000000000001</v>
      </c>
      <c r="Y441" s="22">
        <v>0.104</v>
      </c>
      <c r="Z441" s="22" t="s">
        <v>111</v>
      </c>
      <c r="AA441" s="16">
        <f t="shared" si="29"/>
        <v>0.624</v>
      </c>
      <c r="AB441" s="17">
        <v>-0.1825</v>
      </c>
      <c r="AC441" s="18">
        <v>0.1825</v>
      </c>
      <c r="AD441" s="23"/>
      <c r="AE441" s="24"/>
      <c r="AF441" s="9"/>
      <c r="AG441" s="9"/>
    </row>
    <row r="442" spans="1:33" ht="15" customHeight="1" x14ac:dyDescent="0.15">
      <c r="A442" s="9" t="s">
        <v>713</v>
      </c>
      <c r="B442" s="9" t="s">
        <v>259</v>
      </c>
      <c r="C442" s="9">
        <v>2015</v>
      </c>
      <c r="D442" s="9">
        <v>2015</v>
      </c>
      <c r="E442" s="9" t="s">
        <v>712</v>
      </c>
      <c r="F442" s="9" t="s">
        <v>76</v>
      </c>
      <c r="G442" s="9" t="s">
        <v>356</v>
      </c>
      <c r="H442" s="12">
        <v>4.8230000000000004</v>
      </c>
      <c r="I442" s="12">
        <v>4.8470000000000004</v>
      </c>
      <c r="J442" s="13"/>
      <c r="K442" s="14"/>
      <c r="L442" s="9" t="s">
        <v>257</v>
      </c>
      <c r="M442" s="9" t="s">
        <v>101</v>
      </c>
      <c r="N442" s="9" t="s">
        <v>100</v>
      </c>
      <c r="O442" s="9" t="s">
        <v>256</v>
      </c>
      <c r="P442" s="9" t="s">
        <v>715</v>
      </c>
      <c r="Q442" s="9" t="s">
        <v>112</v>
      </c>
      <c r="R442" s="21">
        <v>36</v>
      </c>
      <c r="S442" s="22">
        <v>1.472</v>
      </c>
      <c r="T442" s="22">
        <v>0.151</v>
      </c>
      <c r="U442" s="22" t="s">
        <v>111</v>
      </c>
      <c r="V442" s="16">
        <f t="shared" si="28"/>
        <v>0.90599999999999992</v>
      </c>
      <c r="W442" s="21">
        <v>36</v>
      </c>
      <c r="X442" s="22">
        <v>1.4139999999999999</v>
      </c>
      <c r="Y442" s="22">
        <v>0.151</v>
      </c>
      <c r="Z442" s="22" t="s">
        <v>111</v>
      </c>
      <c r="AA442" s="16">
        <f t="shared" si="29"/>
        <v>0.90599999999999992</v>
      </c>
      <c r="AB442" s="17">
        <v>-4.02E-2</v>
      </c>
      <c r="AC442" s="18">
        <v>4.02E-2</v>
      </c>
      <c r="AD442" s="23"/>
      <c r="AE442" s="24"/>
      <c r="AF442" s="9"/>
      <c r="AG442" s="9"/>
    </row>
    <row r="443" spans="1:33" ht="15" customHeight="1" x14ac:dyDescent="0.15">
      <c r="A443" s="9" t="s">
        <v>713</v>
      </c>
      <c r="B443" s="9" t="s">
        <v>259</v>
      </c>
      <c r="C443" s="9">
        <v>2015</v>
      </c>
      <c r="D443" s="9">
        <v>2015</v>
      </c>
      <c r="E443" s="9" t="s">
        <v>712</v>
      </c>
      <c r="F443" s="9" t="s">
        <v>76</v>
      </c>
      <c r="G443" s="9" t="s">
        <v>356</v>
      </c>
      <c r="H443" s="12">
        <v>4.8230000000000004</v>
      </c>
      <c r="I443" s="12">
        <v>4.8470000000000004</v>
      </c>
      <c r="J443" s="13"/>
      <c r="K443" s="14"/>
      <c r="L443" s="9" t="s">
        <v>257</v>
      </c>
      <c r="M443" s="9" t="s">
        <v>101</v>
      </c>
      <c r="N443" s="9" t="s">
        <v>100</v>
      </c>
      <c r="O443" s="9" t="s">
        <v>281</v>
      </c>
      <c r="P443" s="9" t="s">
        <v>714</v>
      </c>
      <c r="Q443" s="9" t="s">
        <v>112</v>
      </c>
      <c r="R443" s="15">
        <v>28</v>
      </c>
      <c r="S443" s="16">
        <v>69.206999999999994</v>
      </c>
      <c r="T443" s="16">
        <v>4.8780000000000001</v>
      </c>
      <c r="U443" s="22" t="s">
        <v>111</v>
      </c>
      <c r="V443" s="16">
        <f t="shared" si="28"/>
        <v>25.811949790746148</v>
      </c>
      <c r="W443" s="15">
        <v>28</v>
      </c>
      <c r="X443" s="16">
        <v>89.634</v>
      </c>
      <c r="Y443" s="16">
        <v>2.7440000000000002</v>
      </c>
      <c r="Z443" s="22" t="s">
        <v>111</v>
      </c>
      <c r="AA443" s="16">
        <f t="shared" si="29"/>
        <v>14.519883195122475</v>
      </c>
      <c r="AB443" s="17">
        <v>0.2586</v>
      </c>
      <c r="AC443" s="18">
        <v>0.2586</v>
      </c>
      <c r="AD443" s="23"/>
      <c r="AE443" s="20"/>
      <c r="AF443" s="9"/>
      <c r="AG443" s="9"/>
    </row>
    <row r="444" spans="1:33" ht="15" customHeight="1" thickBot="1" x14ac:dyDescent="0.2">
      <c r="A444" s="25" t="s">
        <v>713</v>
      </c>
      <c r="B444" s="25" t="s">
        <v>259</v>
      </c>
      <c r="C444" s="25">
        <v>2015</v>
      </c>
      <c r="D444" s="25">
        <v>2015</v>
      </c>
      <c r="E444" s="25" t="s">
        <v>712</v>
      </c>
      <c r="F444" s="25" t="s">
        <v>76</v>
      </c>
      <c r="G444" s="25" t="s">
        <v>356</v>
      </c>
      <c r="H444" s="26">
        <v>4.8230000000000004</v>
      </c>
      <c r="I444" s="26">
        <v>4.8470000000000004</v>
      </c>
      <c r="J444" s="27"/>
      <c r="K444" s="25"/>
      <c r="L444" s="25" t="s">
        <v>257</v>
      </c>
      <c r="M444" s="25" t="s">
        <v>101</v>
      </c>
      <c r="N444" s="25" t="s">
        <v>100</v>
      </c>
      <c r="O444" s="25" t="s">
        <v>281</v>
      </c>
      <c r="P444" s="25" t="s">
        <v>711</v>
      </c>
      <c r="Q444" s="25" t="s">
        <v>112</v>
      </c>
      <c r="R444" s="28">
        <v>28</v>
      </c>
      <c r="S444" s="29">
        <v>34.826000000000001</v>
      </c>
      <c r="T444" s="29">
        <v>8.0909999999999993</v>
      </c>
      <c r="U444" s="29" t="s">
        <v>111</v>
      </c>
      <c r="V444" s="29">
        <f t="shared" si="28"/>
        <v>42.813547715647204</v>
      </c>
      <c r="W444" s="28">
        <v>28</v>
      </c>
      <c r="X444" s="29">
        <v>122.145</v>
      </c>
      <c r="Y444" s="29">
        <v>24.731999999999999</v>
      </c>
      <c r="Z444" s="29" t="s">
        <v>111</v>
      </c>
      <c r="AA444" s="29">
        <f t="shared" si="29"/>
        <v>130.8694428504989</v>
      </c>
      <c r="AB444" s="30">
        <v>1.2547999999999999</v>
      </c>
      <c r="AC444" s="30">
        <v>1.2547999999999999</v>
      </c>
      <c r="AD444" s="31"/>
      <c r="AE444" s="32"/>
      <c r="AF444" s="25"/>
      <c r="AG444" s="25"/>
    </row>
    <row r="445" spans="1:33" ht="15" customHeight="1" thickBot="1" x14ac:dyDescent="0.2">
      <c r="A445" s="60" t="s">
        <v>710</v>
      </c>
      <c r="B445" s="60" t="s">
        <v>709</v>
      </c>
      <c r="C445" s="60">
        <v>2016</v>
      </c>
      <c r="D445" s="60">
        <v>2016</v>
      </c>
      <c r="E445" s="60" t="s">
        <v>708</v>
      </c>
      <c r="F445" s="60" t="s">
        <v>76</v>
      </c>
      <c r="G445" s="60" t="s">
        <v>239</v>
      </c>
      <c r="H445" s="61">
        <v>2.2429999999999999</v>
      </c>
      <c r="I445" s="61">
        <v>2.504</v>
      </c>
      <c r="J445" s="27">
        <v>90</v>
      </c>
      <c r="K445" s="60" t="s">
        <v>80</v>
      </c>
      <c r="L445" s="60" t="s">
        <v>321</v>
      </c>
      <c r="M445" s="60" t="s">
        <v>170</v>
      </c>
      <c r="N445" s="60" t="s">
        <v>100</v>
      </c>
      <c r="O445" s="60" t="s">
        <v>281</v>
      </c>
      <c r="P445" s="60" t="s">
        <v>707</v>
      </c>
      <c r="Q445" s="60" t="s">
        <v>236</v>
      </c>
      <c r="R445" s="77">
        <v>90</v>
      </c>
      <c r="S445" s="78">
        <v>0.57399999999999995</v>
      </c>
      <c r="T445" s="78">
        <v>0.53</v>
      </c>
      <c r="U445" s="78" t="s">
        <v>307</v>
      </c>
      <c r="V445" s="78">
        <f>T445/1.35</f>
        <v>0.3925925925925926</v>
      </c>
      <c r="W445" s="77">
        <v>90</v>
      </c>
      <c r="X445" s="78">
        <v>0.495</v>
      </c>
      <c r="Y445" s="78">
        <v>0.434</v>
      </c>
      <c r="Z445" s="78" t="s">
        <v>307</v>
      </c>
      <c r="AA445" s="78">
        <f>Y445/1.35</f>
        <v>0.32148148148148148</v>
      </c>
      <c r="AB445" s="79">
        <v>-0.14810000000000001</v>
      </c>
      <c r="AC445" s="80">
        <v>0.14810000000000001</v>
      </c>
      <c r="AD445" s="81">
        <v>0.14810000000000001</v>
      </c>
      <c r="AE445" s="82" t="s">
        <v>706</v>
      </c>
      <c r="AF445" s="60" t="s">
        <v>217</v>
      </c>
      <c r="AG445" s="83" t="s">
        <v>1325</v>
      </c>
    </row>
    <row r="446" spans="1:33" ht="15" customHeight="1" thickBot="1" x14ac:dyDescent="0.2">
      <c r="A446" s="25" t="s">
        <v>705</v>
      </c>
      <c r="B446" s="25" t="s">
        <v>704</v>
      </c>
      <c r="C446" s="25">
        <v>2016</v>
      </c>
      <c r="D446" s="25">
        <v>2016</v>
      </c>
      <c r="E446" s="25" t="s">
        <v>703</v>
      </c>
      <c r="F446" s="25" t="s">
        <v>76</v>
      </c>
      <c r="G446" s="60" t="s">
        <v>103</v>
      </c>
      <c r="H446" s="61">
        <v>4.2590000000000003</v>
      </c>
      <c r="I446" s="61">
        <v>4.1219999999999999</v>
      </c>
      <c r="J446" s="27">
        <v>20</v>
      </c>
      <c r="K446" s="25" t="s">
        <v>73</v>
      </c>
      <c r="L446" s="25" t="s">
        <v>102</v>
      </c>
      <c r="M446" s="25" t="s">
        <v>101</v>
      </c>
      <c r="N446" s="25" t="s">
        <v>100</v>
      </c>
      <c r="O446" s="25" t="s">
        <v>189</v>
      </c>
      <c r="P446" s="25" t="s">
        <v>702</v>
      </c>
      <c r="Q446" s="25" t="s">
        <v>236</v>
      </c>
      <c r="R446" s="54">
        <v>20</v>
      </c>
      <c r="S446" s="35">
        <v>15.257999999999996</v>
      </c>
      <c r="T446" s="35">
        <v>3.052</v>
      </c>
      <c r="U446" s="35" t="s">
        <v>111</v>
      </c>
      <c r="V446" s="35">
        <v>13.648958934658699</v>
      </c>
      <c r="W446" s="54">
        <v>20</v>
      </c>
      <c r="X446" s="35">
        <v>53.052</v>
      </c>
      <c r="Y446" s="35">
        <v>5.6340000000000003</v>
      </c>
      <c r="Z446" s="35" t="s">
        <v>111</v>
      </c>
      <c r="AA446" s="35">
        <v>25.196013970467632</v>
      </c>
      <c r="AB446" s="36">
        <v>1.2462</v>
      </c>
      <c r="AC446" s="36">
        <v>1.2462</v>
      </c>
      <c r="AD446" s="45">
        <v>1.2462</v>
      </c>
      <c r="AE446" s="46"/>
      <c r="AF446" s="25" t="s">
        <v>108</v>
      </c>
      <c r="AG446" s="25" t="s">
        <v>1289</v>
      </c>
    </row>
    <row r="447" spans="1:33" ht="15" customHeight="1" x14ac:dyDescent="0.15">
      <c r="A447" s="9" t="s">
        <v>689</v>
      </c>
      <c r="B447" s="9" t="s">
        <v>688</v>
      </c>
      <c r="C447" s="9">
        <v>2016</v>
      </c>
      <c r="D447" s="9">
        <v>2016</v>
      </c>
      <c r="E447" s="9" t="s">
        <v>687</v>
      </c>
      <c r="F447" s="9" t="s">
        <v>76</v>
      </c>
      <c r="G447" s="10" t="s">
        <v>88</v>
      </c>
      <c r="H447" s="11">
        <v>2.1360000000000001</v>
      </c>
      <c r="I447" s="11">
        <v>2.2149999999999999</v>
      </c>
      <c r="J447" s="13">
        <v>15.1</v>
      </c>
      <c r="K447" s="14" t="s">
        <v>73</v>
      </c>
      <c r="L447" s="9" t="s">
        <v>599</v>
      </c>
      <c r="M447" s="9" t="s">
        <v>170</v>
      </c>
      <c r="N447" s="9" t="s">
        <v>100</v>
      </c>
      <c r="O447" s="9" t="s">
        <v>372</v>
      </c>
      <c r="P447" s="9" t="s">
        <v>701</v>
      </c>
      <c r="Q447" s="9" t="s">
        <v>112</v>
      </c>
      <c r="R447" s="15">
        <v>12</v>
      </c>
      <c r="S447" s="16">
        <v>2.766</v>
      </c>
      <c r="T447" s="16">
        <v>0.20499999999999999</v>
      </c>
      <c r="U447" s="16" t="s">
        <v>111</v>
      </c>
      <c r="V447" s="16">
        <f t="shared" ref="V447:V456" si="30">T447*SQRT(R447)</f>
        <v>0.71014083110323956</v>
      </c>
      <c r="W447" s="15">
        <v>12</v>
      </c>
      <c r="X447" s="16">
        <v>3.6890000000000001</v>
      </c>
      <c r="Y447" s="16">
        <v>0.38900000000000001</v>
      </c>
      <c r="Z447" s="16" t="s">
        <v>111</v>
      </c>
      <c r="AA447" s="16">
        <f t="shared" ref="AA447:AA456" si="31">Y447*SQRT(W447)</f>
        <v>1.3475355282885866</v>
      </c>
      <c r="AB447" s="17">
        <v>0.28799999999999998</v>
      </c>
      <c r="AC447" s="18">
        <v>0.28799999999999998</v>
      </c>
      <c r="AD447" s="19">
        <f>AVERAGE(AC447:AC456)</f>
        <v>0.28388999999999998</v>
      </c>
      <c r="AE447" s="20" t="s">
        <v>700</v>
      </c>
      <c r="AF447" s="9" t="s">
        <v>217</v>
      </c>
      <c r="AG447" s="9" t="s">
        <v>699</v>
      </c>
    </row>
    <row r="448" spans="1:33" ht="15" customHeight="1" x14ac:dyDescent="0.15">
      <c r="A448" s="9" t="s">
        <v>689</v>
      </c>
      <c r="B448" s="9" t="s">
        <v>688</v>
      </c>
      <c r="C448" s="9">
        <v>2016</v>
      </c>
      <c r="D448" s="9">
        <v>2016</v>
      </c>
      <c r="E448" s="9" t="s">
        <v>687</v>
      </c>
      <c r="F448" s="9" t="s">
        <v>76</v>
      </c>
      <c r="G448" s="9" t="s">
        <v>88</v>
      </c>
      <c r="H448" s="12">
        <v>2.1360000000000001</v>
      </c>
      <c r="I448" s="12">
        <v>2.2149999999999999</v>
      </c>
      <c r="J448" s="13"/>
      <c r="K448" s="14"/>
      <c r="L448" s="9" t="s">
        <v>599</v>
      </c>
      <c r="M448" s="9" t="s">
        <v>170</v>
      </c>
      <c r="N448" s="9" t="s">
        <v>100</v>
      </c>
      <c r="O448" s="9" t="s">
        <v>372</v>
      </c>
      <c r="P448" s="9" t="s">
        <v>698</v>
      </c>
      <c r="Q448" s="9" t="s">
        <v>112</v>
      </c>
      <c r="R448" s="21">
        <v>12</v>
      </c>
      <c r="S448" s="22">
        <v>3.8319999999999999</v>
      </c>
      <c r="T448" s="22">
        <v>0.43</v>
      </c>
      <c r="U448" s="22" t="s">
        <v>111</v>
      </c>
      <c r="V448" s="16">
        <f t="shared" si="30"/>
        <v>1.4895636945092343</v>
      </c>
      <c r="W448" s="21">
        <v>12</v>
      </c>
      <c r="X448" s="22">
        <v>3.9340000000000002</v>
      </c>
      <c r="Y448" s="22">
        <v>0.47099999999999997</v>
      </c>
      <c r="Z448" s="22" t="s">
        <v>111</v>
      </c>
      <c r="AA448" s="16">
        <f t="shared" si="31"/>
        <v>1.6315918607298823</v>
      </c>
      <c r="AB448" s="17">
        <v>2.63E-2</v>
      </c>
      <c r="AC448" s="18">
        <v>2.63E-2</v>
      </c>
      <c r="AD448" s="23"/>
      <c r="AE448" s="24" t="s">
        <v>697</v>
      </c>
      <c r="AF448" s="9"/>
      <c r="AG448" s="9"/>
    </row>
    <row r="449" spans="1:33" ht="15" customHeight="1" x14ac:dyDescent="0.15">
      <c r="A449" s="9" t="s">
        <v>689</v>
      </c>
      <c r="B449" s="9" t="s">
        <v>688</v>
      </c>
      <c r="C449" s="9">
        <v>2016</v>
      </c>
      <c r="D449" s="9">
        <v>2016</v>
      </c>
      <c r="E449" s="9" t="s">
        <v>687</v>
      </c>
      <c r="F449" s="9" t="s">
        <v>76</v>
      </c>
      <c r="G449" s="9" t="s">
        <v>88</v>
      </c>
      <c r="H449" s="12">
        <v>2.1360000000000001</v>
      </c>
      <c r="I449" s="12">
        <v>2.2149999999999999</v>
      </c>
      <c r="J449" s="13"/>
      <c r="K449" s="14"/>
      <c r="L449" s="9" t="s">
        <v>599</v>
      </c>
      <c r="M449" s="9" t="s">
        <v>170</v>
      </c>
      <c r="N449" s="9" t="s">
        <v>100</v>
      </c>
      <c r="O449" s="9" t="s">
        <v>372</v>
      </c>
      <c r="P449" s="9" t="s">
        <v>696</v>
      </c>
      <c r="Q449" s="9" t="s">
        <v>112</v>
      </c>
      <c r="R449" s="21">
        <v>12</v>
      </c>
      <c r="S449" s="22">
        <v>1.4690000000000001</v>
      </c>
      <c r="T449" s="22">
        <v>5.5E-2</v>
      </c>
      <c r="U449" s="22" t="s">
        <v>111</v>
      </c>
      <c r="V449" s="16">
        <f t="shared" si="30"/>
        <v>0.1905255888325765</v>
      </c>
      <c r="W449" s="21">
        <v>12</v>
      </c>
      <c r="X449" s="22">
        <v>2.0179999999999998</v>
      </c>
      <c r="Y449" s="22">
        <v>5.5E-2</v>
      </c>
      <c r="Z449" s="22" t="s">
        <v>111</v>
      </c>
      <c r="AA449" s="16">
        <f t="shared" si="31"/>
        <v>0.1905255888325765</v>
      </c>
      <c r="AB449" s="17">
        <v>0.3175</v>
      </c>
      <c r="AC449" s="18">
        <v>0.3175</v>
      </c>
      <c r="AD449" s="23"/>
      <c r="AE449" s="24"/>
      <c r="AF449" s="9"/>
      <c r="AG449" s="9"/>
    </row>
    <row r="450" spans="1:33" ht="15" customHeight="1" x14ac:dyDescent="0.15">
      <c r="A450" s="9" t="s">
        <v>689</v>
      </c>
      <c r="B450" s="9" t="s">
        <v>688</v>
      </c>
      <c r="C450" s="9">
        <v>2016</v>
      </c>
      <c r="D450" s="9">
        <v>2016</v>
      </c>
      <c r="E450" s="9" t="s">
        <v>687</v>
      </c>
      <c r="F450" s="9" t="s">
        <v>76</v>
      </c>
      <c r="G450" s="9" t="s">
        <v>88</v>
      </c>
      <c r="H450" s="12">
        <v>2.1360000000000001</v>
      </c>
      <c r="I450" s="12">
        <v>2.2149999999999999</v>
      </c>
      <c r="J450" s="13"/>
      <c r="K450" s="14"/>
      <c r="L450" s="9" t="s">
        <v>599</v>
      </c>
      <c r="M450" s="9" t="s">
        <v>170</v>
      </c>
      <c r="N450" s="9" t="s">
        <v>100</v>
      </c>
      <c r="O450" s="9" t="s">
        <v>372</v>
      </c>
      <c r="P450" s="9" t="s">
        <v>695</v>
      </c>
      <c r="Q450" s="9" t="s">
        <v>112</v>
      </c>
      <c r="R450" s="21">
        <v>12</v>
      </c>
      <c r="S450" s="22">
        <v>1.393</v>
      </c>
      <c r="T450" s="22">
        <v>4.3999999999999997E-2</v>
      </c>
      <c r="U450" s="22" t="s">
        <v>111</v>
      </c>
      <c r="V450" s="16">
        <f t="shared" si="30"/>
        <v>0.15242047106606119</v>
      </c>
      <c r="W450" s="21">
        <v>12</v>
      </c>
      <c r="X450" s="22">
        <v>1.2829999999999999</v>
      </c>
      <c r="Y450" s="22">
        <v>3.3000000000000002E-2</v>
      </c>
      <c r="Z450" s="22" t="s">
        <v>111</v>
      </c>
      <c r="AA450" s="16">
        <f t="shared" si="31"/>
        <v>0.1143153532995459</v>
      </c>
      <c r="AB450" s="17">
        <v>-8.2299999999999998E-2</v>
      </c>
      <c r="AC450" s="18">
        <v>8.2299999999999998E-2</v>
      </c>
      <c r="AD450" s="23"/>
      <c r="AE450" s="24"/>
      <c r="AF450" s="9"/>
      <c r="AG450" s="9"/>
    </row>
    <row r="451" spans="1:33" ht="15" customHeight="1" x14ac:dyDescent="0.15">
      <c r="A451" s="9" t="s">
        <v>689</v>
      </c>
      <c r="B451" s="9" t="s">
        <v>688</v>
      </c>
      <c r="C451" s="9">
        <v>2016</v>
      </c>
      <c r="D451" s="9">
        <v>2016</v>
      </c>
      <c r="E451" s="9" t="s">
        <v>687</v>
      </c>
      <c r="F451" s="9" t="s">
        <v>76</v>
      </c>
      <c r="G451" s="9" t="s">
        <v>88</v>
      </c>
      <c r="H451" s="12">
        <v>2.1360000000000001</v>
      </c>
      <c r="I451" s="12">
        <v>2.2149999999999999</v>
      </c>
      <c r="J451" s="13"/>
      <c r="K451" s="14"/>
      <c r="L451" s="9" t="s">
        <v>599</v>
      </c>
      <c r="M451" s="9" t="s">
        <v>170</v>
      </c>
      <c r="N451" s="9" t="s">
        <v>100</v>
      </c>
      <c r="O451" s="9" t="s">
        <v>372</v>
      </c>
      <c r="P451" s="9" t="s">
        <v>694</v>
      </c>
      <c r="Q451" s="9" t="s">
        <v>112</v>
      </c>
      <c r="R451" s="21">
        <v>12</v>
      </c>
      <c r="S451" s="22">
        <v>0.76800000000000002</v>
      </c>
      <c r="T451" s="22">
        <v>3.1E-2</v>
      </c>
      <c r="U451" s="22" t="s">
        <v>111</v>
      </c>
      <c r="V451" s="16">
        <f t="shared" si="30"/>
        <v>0.10738715006927038</v>
      </c>
      <c r="W451" s="21">
        <v>12</v>
      </c>
      <c r="X451" s="22">
        <v>1.079</v>
      </c>
      <c r="Y451" s="22">
        <v>3.1E-2</v>
      </c>
      <c r="Z451" s="22" t="s">
        <v>111</v>
      </c>
      <c r="AA451" s="16">
        <f t="shared" si="31"/>
        <v>0.10738715006927038</v>
      </c>
      <c r="AB451" s="17">
        <v>0.34</v>
      </c>
      <c r="AC451" s="18">
        <v>0.34</v>
      </c>
      <c r="AD451" s="23"/>
      <c r="AE451" s="24"/>
      <c r="AF451" s="9"/>
      <c r="AG451" s="9"/>
    </row>
    <row r="452" spans="1:33" ht="15" customHeight="1" x14ac:dyDescent="0.15">
      <c r="A452" s="9" t="s">
        <v>689</v>
      </c>
      <c r="B452" s="9" t="s">
        <v>688</v>
      </c>
      <c r="C452" s="9">
        <v>2016</v>
      </c>
      <c r="D452" s="9">
        <v>2016</v>
      </c>
      <c r="E452" s="9" t="s">
        <v>687</v>
      </c>
      <c r="F452" s="9" t="s">
        <v>76</v>
      </c>
      <c r="G452" s="9" t="s">
        <v>88</v>
      </c>
      <c r="H452" s="12">
        <v>2.1360000000000001</v>
      </c>
      <c r="I452" s="12">
        <v>2.2149999999999999</v>
      </c>
      <c r="J452" s="13"/>
      <c r="K452" s="14"/>
      <c r="L452" s="9" t="s">
        <v>599</v>
      </c>
      <c r="M452" s="9" t="s">
        <v>170</v>
      </c>
      <c r="N452" s="9" t="s">
        <v>100</v>
      </c>
      <c r="O452" s="9" t="s">
        <v>372</v>
      </c>
      <c r="P452" s="9" t="s">
        <v>693</v>
      </c>
      <c r="Q452" s="9" t="s">
        <v>112</v>
      </c>
      <c r="R452" s="21">
        <v>12</v>
      </c>
      <c r="S452" s="22">
        <v>0.77800000000000002</v>
      </c>
      <c r="T452" s="22">
        <v>2.1000000000000001E-2</v>
      </c>
      <c r="U452" s="22" t="s">
        <v>111</v>
      </c>
      <c r="V452" s="16">
        <f t="shared" si="30"/>
        <v>7.274613391789285E-2</v>
      </c>
      <c r="W452" s="21">
        <v>12</v>
      </c>
      <c r="X452" s="22">
        <v>0.82</v>
      </c>
      <c r="Y452" s="22">
        <v>0.01</v>
      </c>
      <c r="Z452" s="22" t="s">
        <v>111</v>
      </c>
      <c r="AA452" s="16">
        <f t="shared" si="31"/>
        <v>3.4641016151377546E-2</v>
      </c>
      <c r="AB452" s="17">
        <v>5.2600000000000001E-2</v>
      </c>
      <c r="AC452" s="18">
        <v>5.2600000000000001E-2</v>
      </c>
      <c r="AD452" s="23"/>
      <c r="AE452" s="24"/>
      <c r="AF452" s="9"/>
      <c r="AG452" s="9"/>
    </row>
    <row r="453" spans="1:33" ht="15" customHeight="1" x14ac:dyDescent="0.15">
      <c r="A453" s="9" t="s">
        <v>689</v>
      </c>
      <c r="B453" s="9" t="s">
        <v>688</v>
      </c>
      <c r="C453" s="9">
        <v>2016</v>
      </c>
      <c r="D453" s="9">
        <v>2016</v>
      </c>
      <c r="E453" s="9" t="s">
        <v>687</v>
      </c>
      <c r="F453" s="9" t="s">
        <v>76</v>
      </c>
      <c r="G453" s="9" t="s">
        <v>88</v>
      </c>
      <c r="H453" s="12">
        <v>2.1360000000000001</v>
      </c>
      <c r="I453" s="12">
        <v>2.2149999999999999</v>
      </c>
      <c r="J453" s="13"/>
      <c r="K453" s="14"/>
      <c r="L453" s="9" t="s">
        <v>599</v>
      </c>
      <c r="M453" s="9" t="s">
        <v>170</v>
      </c>
      <c r="N453" s="9" t="s">
        <v>80</v>
      </c>
      <c r="O453" s="9" t="s">
        <v>74</v>
      </c>
      <c r="P453" s="9" t="s">
        <v>692</v>
      </c>
      <c r="Q453" s="9" t="s">
        <v>112</v>
      </c>
      <c r="R453" s="21">
        <v>31</v>
      </c>
      <c r="S453" s="22">
        <v>45.63</v>
      </c>
      <c r="T453" s="22">
        <v>4.0339999999999998</v>
      </c>
      <c r="U453" s="22" t="s">
        <v>111</v>
      </c>
      <c r="V453" s="16">
        <f t="shared" si="30"/>
        <v>22.460361439656307</v>
      </c>
      <c r="W453" s="21">
        <v>31</v>
      </c>
      <c r="X453" s="22">
        <v>24.957999999999998</v>
      </c>
      <c r="Y453" s="22">
        <v>3.5289999999999999</v>
      </c>
      <c r="Z453" s="22" t="s">
        <v>111</v>
      </c>
      <c r="AA453" s="16">
        <f t="shared" si="31"/>
        <v>19.648640436427147</v>
      </c>
      <c r="AB453" s="17">
        <v>-0.60340000000000005</v>
      </c>
      <c r="AC453" s="18">
        <v>0.60340000000000005</v>
      </c>
      <c r="AD453" s="23"/>
      <c r="AE453" s="24"/>
      <c r="AF453" s="9"/>
      <c r="AG453" s="9"/>
    </row>
    <row r="454" spans="1:33" ht="15" customHeight="1" x14ac:dyDescent="0.15">
      <c r="A454" s="9" t="s">
        <v>689</v>
      </c>
      <c r="B454" s="9" t="s">
        <v>688</v>
      </c>
      <c r="C454" s="9">
        <v>2016</v>
      </c>
      <c r="D454" s="9">
        <v>2016</v>
      </c>
      <c r="E454" s="9" t="s">
        <v>687</v>
      </c>
      <c r="F454" s="9" t="s">
        <v>76</v>
      </c>
      <c r="G454" s="9" t="s">
        <v>88</v>
      </c>
      <c r="H454" s="12">
        <v>2.1360000000000001</v>
      </c>
      <c r="I454" s="12">
        <v>2.2149999999999999</v>
      </c>
      <c r="J454" s="13"/>
      <c r="K454" s="14"/>
      <c r="L454" s="9" t="s">
        <v>599</v>
      </c>
      <c r="M454" s="9" t="s">
        <v>170</v>
      </c>
      <c r="N454" s="9" t="s">
        <v>80</v>
      </c>
      <c r="O454" s="9" t="s">
        <v>74</v>
      </c>
      <c r="P454" s="9" t="s">
        <v>691</v>
      </c>
      <c r="Q454" s="9" t="s">
        <v>112</v>
      </c>
      <c r="R454" s="68">
        <v>15</v>
      </c>
      <c r="S454" s="64">
        <v>40.335999999999999</v>
      </c>
      <c r="T454" s="64">
        <v>8.0670000000000002</v>
      </c>
      <c r="U454" s="64" t="s">
        <v>111</v>
      </c>
      <c r="V454" s="16">
        <f t="shared" si="30"/>
        <v>31.243356653855233</v>
      </c>
      <c r="W454" s="68">
        <v>29</v>
      </c>
      <c r="X454" s="64">
        <v>27.731000000000002</v>
      </c>
      <c r="Y454" s="64">
        <v>4.79</v>
      </c>
      <c r="Z454" s="64" t="s">
        <v>111</v>
      </c>
      <c r="AA454" s="16">
        <f t="shared" si="31"/>
        <v>25.794939426174274</v>
      </c>
      <c r="AB454" s="17">
        <v>-0.37469999999999998</v>
      </c>
      <c r="AC454" s="18">
        <v>0.37469999999999998</v>
      </c>
      <c r="AD454" s="23"/>
      <c r="AE454" s="24"/>
      <c r="AF454" s="9"/>
      <c r="AG454" s="9"/>
    </row>
    <row r="455" spans="1:33" ht="15" customHeight="1" x14ac:dyDescent="0.15">
      <c r="A455" s="9" t="s">
        <v>689</v>
      </c>
      <c r="B455" s="9" t="s">
        <v>688</v>
      </c>
      <c r="C455" s="9">
        <v>2016</v>
      </c>
      <c r="D455" s="9">
        <v>2016</v>
      </c>
      <c r="E455" s="9" t="s">
        <v>687</v>
      </c>
      <c r="F455" s="9" t="s">
        <v>76</v>
      </c>
      <c r="G455" s="9" t="s">
        <v>88</v>
      </c>
      <c r="H455" s="12">
        <v>2.1360000000000001</v>
      </c>
      <c r="I455" s="12">
        <v>2.2149999999999999</v>
      </c>
      <c r="J455" s="13"/>
      <c r="K455" s="14"/>
      <c r="L455" s="9" t="s">
        <v>599</v>
      </c>
      <c r="M455" s="9" t="s">
        <v>170</v>
      </c>
      <c r="N455" s="9" t="s">
        <v>80</v>
      </c>
      <c r="O455" s="9" t="s">
        <v>74</v>
      </c>
      <c r="P455" s="9" t="s">
        <v>690</v>
      </c>
      <c r="Q455" s="9" t="s">
        <v>112</v>
      </c>
      <c r="R455" s="21">
        <v>15</v>
      </c>
      <c r="S455" s="22">
        <v>40.755000000000003</v>
      </c>
      <c r="T455" s="22">
        <v>4.34</v>
      </c>
      <c r="U455" s="22" t="s">
        <v>111</v>
      </c>
      <c r="V455" s="16">
        <f t="shared" si="30"/>
        <v>16.80874772254019</v>
      </c>
      <c r="W455" s="21">
        <v>16</v>
      </c>
      <c r="X455" s="22">
        <v>31.509</v>
      </c>
      <c r="Y455" s="22">
        <v>4.34</v>
      </c>
      <c r="Z455" s="22" t="s">
        <v>111</v>
      </c>
      <c r="AA455" s="16">
        <f t="shared" si="31"/>
        <v>17.36</v>
      </c>
      <c r="AB455" s="18">
        <v>-0.25729999999999997</v>
      </c>
      <c r="AC455" s="18">
        <v>0.25729999999999997</v>
      </c>
      <c r="AD455" s="23"/>
      <c r="AE455" s="24"/>
      <c r="AF455" s="9"/>
      <c r="AG455" s="9"/>
    </row>
    <row r="456" spans="1:33" ht="15" customHeight="1" thickBot="1" x14ac:dyDescent="0.2">
      <c r="A456" s="25" t="s">
        <v>689</v>
      </c>
      <c r="B456" s="25" t="s">
        <v>688</v>
      </c>
      <c r="C456" s="25">
        <v>2016</v>
      </c>
      <c r="D456" s="25">
        <v>2016</v>
      </c>
      <c r="E456" s="25" t="s">
        <v>687</v>
      </c>
      <c r="F456" s="25" t="s">
        <v>76</v>
      </c>
      <c r="G456" s="25" t="s">
        <v>88</v>
      </c>
      <c r="H456" s="26">
        <v>2.1360000000000001</v>
      </c>
      <c r="I456" s="26">
        <v>2.2149999999999999</v>
      </c>
      <c r="J456" s="27"/>
      <c r="K456" s="25"/>
      <c r="L456" s="25" t="s">
        <v>599</v>
      </c>
      <c r="M456" s="25" t="s">
        <v>170</v>
      </c>
      <c r="N456" s="25" t="s">
        <v>80</v>
      </c>
      <c r="O456" s="25" t="s">
        <v>74</v>
      </c>
      <c r="P456" s="25" t="s">
        <v>686</v>
      </c>
      <c r="Q456" s="25" t="s">
        <v>112</v>
      </c>
      <c r="R456" s="28">
        <v>7</v>
      </c>
      <c r="S456" s="29">
        <v>40</v>
      </c>
      <c r="T456" s="29">
        <v>4.5279999999999996</v>
      </c>
      <c r="U456" s="29" t="s">
        <v>111</v>
      </c>
      <c r="V456" s="29">
        <f t="shared" si="30"/>
        <v>11.979961936500466</v>
      </c>
      <c r="W456" s="28">
        <v>14</v>
      </c>
      <c r="X456" s="29">
        <v>24.34</v>
      </c>
      <c r="Y456" s="29">
        <v>3.774</v>
      </c>
      <c r="Z456" s="29" t="s">
        <v>111</v>
      </c>
      <c r="AA456" s="29">
        <f t="shared" si="31"/>
        <v>14.121014977684855</v>
      </c>
      <c r="AB456" s="36">
        <v>-0.49680000000000002</v>
      </c>
      <c r="AC456" s="36">
        <v>0.49680000000000002</v>
      </c>
      <c r="AD456" s="31"/>
      <c r="AE456" s="32"/>
      <c r="AF456" s="25"/>
      <c r="AG456" s="25"/>
    </row>
    <row r="457" spans="1:33" ht="15" customHeight="1" x14ac:dyDescent="0.15">
      <c r="A457" s="9" t="s">
        <v>684</v>
      </c>
      <c r="B457" s="9" t="s">
        <v>683</v>
      </c>
      <c r="C457" s="9">
        <v>2016</v>
      </c>
      <c r="D457" s="9">
        <v>2016</v>
      </c>
      <c r="E457" s="9" t="s">
        <v>682</v>
      </c>
      <c r="F457" s="9" t="s">
        <v>76</v>
      </c>
      <c r="G457" s="10" t="s">
        <v>356</v>
      </c>
      <c r="H457" s="11">
        <v>4.9400000000000004</v>
      </c>
      <c r="I457" s="11">
        <v>4.8470000000000004</v>
      </c>
      <c r="J457" s="13">
        <v>12.75</v>
      </c>
      <c r="K457" s="14" t="s">
        <v>80</v>
      </c>
      <c r="L457" s="9" t="s">
        <v>566</v>
      </c>
      <c r="M457" s="9" t="s">
        <v>170</v>
      </c>
      <c r="N457" s="9" t="s">
        <v>100</v>
      </c>
      <c r="O457" s="9" t="s">
        <v>473</v>
      </c>
      <c r="P457" s="9" t="s">
        <v>685</v>
      </c>
      <c r="Q457" s="9" t="s">
        <v>236</v>
      </c>
      <c r="R457" s="15">
        <v>14</v>
      </c>
      <c r="S457" s="16">
        <v>21.122</v>
      </c>
      <c r="T457" s="16">
        <v>3.367</v>
      </c>
      <c r="U457" s="16" t="s">
        <v>111</v>
      </c>
      <c r="V457" s="16">
        <v>13.040334926680373</v>
      </c>
      <c r="W457" s="15">
        <v>18</v>
      </c>
      <c r="X457" s="16">
        <v>15.816000000000001</v>
      </c>
      <c r="Y457" s="16">
        <v>2.1429999999999998</v>
      </c>
      <c r="Z457" s="16" t="s">
        <v>111</v>
      </c>
      <c r="AA457" s="16">
        <v>8.2998033109224938</v>
      </c>
      <c r="AB457" s="17">
        <v>-0.2893</v>
      </c>
      <c r="AC457" s="18">
        <v>0.2893</v>
      </c>
      <c r="AD457" s="19">
        <f>AVERAGE(AC457:AC458)</f>
        <v>0.28175</v>
      </c>
      <c r="AE457" s="20"/>
      <c r="AF457" s="9" t="s">
        <v>217</v>
      </c>
      <c r="AG457" s="9" t="s">
        <v>1326</v>
      </c>
    </row>
    <row r="458" spans="1:33" ht="15" customHeight="1" thickBot="1" x14ac:dyDescent="0.2">
      <c r="A458" s="25" t="s">
        <v>684</v>
      </c>
      <c r="B458" s="25" t="s">
        <v>683</v>
      </c>
      <c r="C458" s="25">
        <v>2016</v>
      </c>
      <c r="D458" s="25">
        <v>2016</v>
      </c>
      <c r="E458" s="25" t="s">
        <v>682</v>
      </c>
      <c r="F458" s="25" t="s">
        <v>76</v>
      </c>
      <c r="G458" s="25" t="s">
        <v>356</v>
      </c>
      <c r="H458" s="26">
        <v>4.9400000000000004</v>
      </c>
      <c r="I458" s="26">
        <v>4.8470000000000004</v>
      </c>
      <c r="J458" s="27"/>
      <c r="K458" s="25"/>
      <c r="L458" s="25" t="s">
        <v>566</v>
      </c>
      <c r="M458" s="25" t="s">
        <v>170</v>
      </c>
      <c r="N458" s="25" t="s">
        <v>100</v>
      </c>
      <c r="O458" s="25" t="s">
        <v>473</v>
      </c>
      <c r="P458" s="25" t="s">
        <v>681</v>
      </c>
      <c r="Q458" s="25" t="s">
        <v>236</v>
      </c>
      <c r="R458" s="28">
        <v>7</v>
      </c>
      <c r="S458" s="29">
        <v>16.553999999999998</v>
      </c>
      <c r="T458" s="29">
        <v>3.2090000000000001</v>
      </c>
      <c r="U458" s="29" t="s">
        <v>111</v>
      </c>
      <c r="V458" s="29">
        <v>12.428403557979602</v>
      </c>
      <c r="W458" s="28">
        <v>12</v>
      </c>
      <c r="X458" s="29">
        <v>12.584</v>
      </c>
      <c r="Y458" s="29">
        <v>3.7160000000000002</v>
      </c>
      <c r="Z458" s="29" t="s">
        <v>111</v>
      </c>
      <c r="AA458" s="29">
        <v>14.392006114506762</v>
      </c>
      <c r="AB458" s="30">
        <v>-0.2742</v>
      </c>
      <c r="AC458" s="30">
        <v>0.2742</v>
      </c>
      <c r="AD458" s="31"/>
      <c r="AE458" s="32"/>
      <c r="AF458" s="25"/>
      <c r="AG458" s="25"/>
    </row>
    <row r="459" spans="1:33" ht="15" customHeight="1" x14ac:dyDescent="0.15">
      <c r="A459" s="9" t="s">
        <v>677</v>
      </c>
      <c r="B459" s="9" t="s">
        <v>670</v>
      </c>
      <c r="C459" s="9">
        <v>2016</v>
      </c>
      <c r="D459" s="9">
        <v>2016</v>
      </c>
      <c r="E459" s="9" t="s">
        <v>676</v>
      </c>
      <c r="F459" s="9" t="s">
        <v>76</v>
      </c>
      <c r="G459" s="10" t="s">
        <v>675</v>
      </c>
      <c r="H459" s="11">
        <v>2.177</v>
      </c>
      <c r="I459" s="11">
        <v>2.1179999999999999</v>
      </c>
      <c r="J459" s="13">
        <v>24</v>
      </c>
      <c r="K459" s="14" t="s">
        <v>73</v>
      </c>
      <c r="L459" s="9" t="s">
        <v>335</v>
      </c>
      <c r="M459" s="9" t="s">
        <v>101</v>
      </c>
      <c r="N459" s="10" t="s">
        <v>100</v>
      </c>
      <c r="O459" s="10" t="s">
        <v>189</v>
      </c>
      <c r="P459" s="9" t="s">
        <v>585</v>
      </c>
      <c r="Q459" s="9" t="s">
        <v>112</v>
      </c>
      <c r="R459" s="15">
        <v>16</v>
      </c>
      <c r="S459" s="16">
        <v>8.9689999999999941</v>
      </c>
      <c r="T459" s="16">
        <v>2.242</v>
      </c>
      <c r="U459" s="16" t="s">
        <v>111</v>
      </c>
      <c r="V459" s="16">
        <v>8.968</v>
      </c>
      <c r="W459" s="15">
        <v>16</v>
      </c>
      <c r="X459" s="16">
        <v>80.269000000000005</v>
      </c>
      <c r="Y459" s="16">
        <v>5.83</v>
      </c>
      <c r="Z459" s="16" t="s">
        <v>111</v>
      </c>
      <c r="AA459" s="16">
        <v>23.32</v>
      </c>
      <c r="AB459" s="17">
        <v>2.1916000000000002</v>
      </c>
      <c r="AC459" s="18">
        <v>2.1916000000000002</v>
      </c>
      <c r="AD459" s="19">
        <f>AVERAGE(AC459:AC463)</f>
        <v>0.61896000000000007</v>
      </c>
      <c r="AE459" s="24" t="s">
        <v>680</v>
      </c>
      <c r="AF459" s="9" t="s">
        <v>217</v>
      </c>
      <c r="AG459" s="9" t="s">
        <v>1290</v>
      </c>
    </row>
    <row r="460" spans="1:33" ht="15" customHeight="1" x14ac:dyDescent="0.15">
      <c r="A460" s="9" t="s">
        <v>677</v>
      </c>
      <c r="B460" s="9" t="s">
        <v>670</v>
      </c>
      <c r="C460" s="9">
        <v>2016</v>
      </c>
      <c r="D460" s="9">
        <v>2016</v>
      </c>
      <c r="E460" s="9" t="s">
        <v>676</v>
      </c>
      <c r="F460" s="9" t="s">
        <v>76</v>
      </c>
      <c r="G460" s="9" t="s">
        <v>675</v>
      </c>
      <c r="H460" s="12">
        <v>2.177</v>
      </c>
      <c r="I460" s="12">
        <v>2.1179999999999999</v>
      </c>
      <c r="J460" s="13"/>
      <c r="K460" s="14"/>
      <c r="L460" s="9" t="s">
        <v>554</v>
      </c>
      <c r="M460" s="9" t="s">
        <v>101</v>
      </c>
      <c r="N460" s="9" t="s">
        <v>100</v>
      </c>
      <c r="O460" s="9" t="s">
        <v>189</v>
      </c>
      <c r="P460" s="9" t="s">
        <v>679</v>
      </c>
      <c r="Q460" s="9" t="s">
        <v>112</v>
      </c>
      <c r="R460" s="21">
        <v>26</v>
      </c>
      <c r="S460" s="22">
        <v>1.6E-2</v>
      </c>
      <c r="T460" s="22">
        <v>1E-3</v>
      </c>
      <c r="U460" s="22" t="s">
        <v>111</v>
      </c>
      <c r="V460" s="22">
        <v>5.0990195135927844E-3</v>
      </c>
      <c r="W460" s="21">
        <v>26</v>
      </c>
      <c r="X460" s="22">
        <v>2.7E-2</v>
      </c>
      <c r="Y460" s="22">
        <v>7.0000000000000001E-3</v>
      </c>
      <c r="Z460" s="22" t="s">
        <v>111</v>
      </c>
      <c r="AA460" s="22">
        <v>3.5693136595149492E-2</v>
      </c>
      <c r="AB460" s="17">
        <v>0.5232</v>
      </c>
      <c r="AC460" s="18">
        <v>0.5232</v>
      </c>
      <c r="AD460" s="23"/>
      <c r="AE460" s="24" t="s">
        <v>678</v>
      </c>
      <c r="AF460" s="9"/>
      <c r="AG460" s="9"/>
    </row>
    <row r="461" spans="1:33" ht="15" customHeight="1" x14ac:dyDescent="0.15">
      <c r="A461" s="9" t="s">
        <v>677</v>
      </c>
      <c r="B461" s="9" t="s">
        <v>670</v>
      </c>
      <c r="C461" s="9">
        <v>2016</v>
      </c>
      <c r="D461" s="9">
        <v>2016</v>
      </c>
      <c r="E461" s="9" t="s">
        <v>676</v>
      </c>
      <c r="F461" s="9" t="s">
        <v>76</v>
      </c>
      <c r="G461" s="9" t="s">
        <v>675</v>
      </c>
      <c r="H461" s="12">
        <v>2.177</v>
      </c>
      <c r="I461" s="12">
        <v>2.1179999999999999</v>
      </c>
      <c r="J461" s="13"/>
      <c r="K461" s="14"/>
      <c r="L461" s="9" t="s">
        <v>554</v>
      </c>
      <c r="M461" s="9" t="s">
        <v>101</v>
      </c>
      <c r="N461" s="9" t="s">
        <v>100</v>
      </c>
      <c r="O461" s="9" t="s">
        <v>189</v>
      </c>
      <c r="P461" s="9" t="s">
        <v>232</v>
      </c>
      <c r="Q461" s="9" t="s">
        <v>112</v>
      </c>
      <c r="R461" s="21">
        <v>26</v>
      </c>
      <c r="S461" s="22">
        <v>0.65</v>
      </c>
      <c r="T461" s="22">
        <v>1.9E-2</v>
      </c>
      <c r="U461" s="22" t="s">
        <v>111</v>
      </c>
      <c r="V461" s="22">
        <v>9.6881370758262905E-2</v>
      </c>
      <c r="W461" s="21">
        <v>26</v>
      </c>
      <c r="X461" s="22">
        <v>0.56799999999999995</v>
      </c>
      <c r="Y461" s="22">
        <v>3.4000000000000002E-2</v>
      </c>
      <c r="Z461" s="22" t="s">
        <v>111</v>
      </c>
      <c r="AA461" s="22">
        <v>0.17336666346215468</v>
      </c>
      <c r="AB461" s="17">
        <v>-0.13489999999999999</v>
      </c>
      <c r="AC461" s="18">
        <v>0.13489999999999999</v>
      </c>
      <c r="AD461" s="23"/>
      <c r="AE461" s="24"/>
      <c r="AF461" s="9"/>
      <c r="AG461" s="9"/>
    </row>
    <row r="462" spans="1:33" ht="15" customHeight="1" x14ac:dyDescent="0.15">
      <c r="A462" s="9" t="s">
        <v>677</v>
      </c>
      <c r="B462" s="9" t="s">
        <v>670</v>
      </c>
      <c r="C462" s="9">
        <v>2016</v>
      </c>
      <c r="D462" s="9">
        <v>2016</v>
      </c>
      <c r="E462" s="9" t="s">
        <v>676</v>
      </c>
      <c r="F462" s="9" t="s">
        <v>76</v>
      </c>
      <c r="G462" s="9" t="s">
        <v>675</v>
      </c>
      <c r="H462" s="12">
        <v>2.177</v>
      </c>
      <c r="I462" s="12">
        <v>2.1179999999999999</v>
      </c>
      <c r="J462" s="13"/>
      <c r="K462" s="14"/>
      <c r="L462" s="9" t="s">
        <v>554</v>
      </c>
      <c r="M462" s="9" t="s">
        <v>101</v>
      </c>
      <c r="N462" s="9" t="s">
        <v>100</v>
      </c>
      <c r="O462" s="9" t="s">
        <v>189</v>
      </c>
      <c r="P462" s="9" t="s">
        <v>235</v>
      </c>
      <c r="Q462" s="9" t="s">
        <v>112</v>
      </c>
      <c r="R462" s="21">
        <v>26</v>
      </c>
      <c r="S462" s="22">
        <v>0.02</v>
      </c>
      <c r="T462" s="22">
        <v>1E-3</v>
      </c>
      <c r="U462" s="22" t="s">
        <v>111</v>
      </c>
      <c r="V462" s="22">
        <v>5.0990195135927844E-3</v>
      </c>
      <c r="W462" s="21">
        <v>26</v>
      </c>
      <c r="X462" s="22">
        <v>1.7999999999999999E-2</v>
      </c>
      <c r="Y462" s="22">
        <v>1E-3</v>
      </c>
      <c r="Z462" s="22" t="s">
        <v>111</v>
      </c>
      <c r="AA462" s="22">
        <v>5.0990195135927844E-3</v>
      </c>
      <c r="AB462" s="17">
        <v>-0.10539999999999999</v>
      </c>
      <c r="AC462" s="18">
        <v>0.10539999999999999</v>
      </c>
      <c r="AD462" s="23"/>
      <c r="AE462" s="24"/>
      <c r="AF462" s="9"/>
      <c r="AG462" s="9"/>
    </row>
    <row r="463" spans="1:33" ht="15" customHeight="1" thickBot="1" x14ac:dyDescent="0.2">
      <c r="A463" s="25" t="s">
        <v>677</v>
      </c>
      <c r="B463" s="25" t="s">
        <v>670</v>
      </c>
      <c r="C463" s="25">
        <v>2016</v>
      </c>
      <c r="D463" s="25">
        <v>2016</v>
      </c>
      <c r="E463" s="25" t="s">
        <v>676</v>
      </c>
      <c r="F463" s="25" t="s">
        <v>76</v>
      </c>
      <c r="G463" s="25" t="s">
        <v>675</v>
      </c>
      <c r="H463" s="26">
        <v>2.177</v>
      </c>
      <c r="I463" s="26">
        <v>2.1179999999999999</v>
      </c>
      <c r="J463" s="27"/>
      <c r="K463" s="25"/>
      <c r="L463" s="25" t="s">
        <v>554</v>
      </c>
      <c r="M463" s="25" t="s">
        <v>101</v>
      </c>
      <c r="N463" s="25" t="s">
        <v>100</v>
      </c>
      <c r="O463" s="25" t="s">
        <v>189</v>
      </c>
      <c r="P463" s="25" t="s">
        <v>674</v>
      </c>
      <c r="Q463" s="25" t="s">
        <v>112</v>
      </c>
      <c r="R463" s="28">
        <v>26</v>
      </c>
      <c r="S463" s="29">
        <v>1.1890000000000001</v>
      </c>
      <c r="T463" s="29">
        <v>4.2000000000000003E-2</v>
      </c>
      <c r="U463" s="29" t="s">
        <v>111</v>
      </c>
      <c r="V463" s="29">
        <v>0.21415881957089697</v>
      </c>
      <c r="W463" s="28">
        <v>26</v>
      </c>
      <c r="X463" s="29">
        <v>1.034</v>
      </c>
      <c r="Y463" s="29">
        <v>0.05</v>
      </c>
      <c r="Z463" s="29" t="s">
        <v>111</v>
      </c>
      <c r="AA463" s="29">
        <v>0.25495097567963926</v>
      </c>
      <c r="AB463" s="30">
        <v>-0.13969999999999999</v>
      </c>
      <c r="AC463" s="30">
        <v>0.13969999999999999</v>
      </c>
      <c r="AD463" s="31"/>
      <c r="AE463" s="32"/>
      <c r="AF463" s="25"/>
      <c r="AG463" s="25"/>
    </row>
    <row r="464" spans="1:33" ht="15" customHeight="1" x14ac:dyDescent="0.15">
      <c r="A464" s="9" t="s">
        <v>671</v>
      </c>
      <c r="B464" s="9" t="s">
        <v>670</v>
      </c>
      <c r="C464" s="9">
        <v>2015</v>
      </c>
      <c r="D464" s="9">
        <v>2016</v>
      </c>
      <c r="E464" s="9" t="s">
        <v>669</v>
      </c>
      <c r="F464" s="9" t="s">
        <v>76</v>
      </c>
      <c r="G464" s="10" t="s">
        <v>81</v>
      </c>
      <c r="H464" s="11">
        <v>2.6259999999999999</v>
      </c>
      <c r="I464" s="11">
        <v>2.9060000000000001</v>
      </c>
      <c r="J464" s="13">
        <v>30</v>
      </c>
      <c r="K464" s="14" t="s">
        <v>80</v>
      </c>
      <c r="L464" s="9" t="s">
        <v>227</v>
      </c>
      <c r="M464" s="9" t="s">
        <v>170</v>
      </c>
      <c r="N464" s="9" t="s">
        <v>80</v>
      </c>
      <c r="O464" s="9" t="s">
        <v>74</v>
      </c>
      <c r="P464" s="9" t="s">
        <v>673</v>
      </c>
      <c r="Q464" s="9" t="s">
        <v>112</v>
      </c>
      <c r="R464" s="15">
        <v>30</v>
      </c>
      <c r="S464" s="16">
        <v>100</v>
      </c>
      <c r="T464" s="16">
        <v>7.8</v>
      </c>
      <c r="U464" s="16" t="s">
        <v>111</v>
      </c>
      <c r="V464" s="16">
        <v>42.722359485402954</v>
      </c>
      <c r="W464" s="15">
        <v>30</v>
      </c>
      <c r="X464" s="16">
        <v>80</v>
      </c>
      <c r="Y464" s="16">
        <v>9.8000000000000007</v>
      </c>
      <c r="Z464" s="16" t="s">
        <v>111</v>
      </c>
      <c r="AA464" s="16">
        <v>53.676810635506286</v>
      </c>
      <c r="AB464" s="17">
        <v>-0.22309999999999999</v>
      </c>
      <c r="AC464" s="18">
        <v>0.22309999999999999</v>
      </c>
      <c r="AD464" s="19">
        <f>AVERAGE(AC464:AC465)</f>
        <v>0.18575</v>
      </c>
      <c r="AE464" s="20" t="s">
        <v>672</v>
      </c>
      <c r="AF464" s="84" t="s">
        <v>108</v>
      </c>
      <c r="AG464" s="9" t="s">
        <v>1327</v>
      </c>
    </row>
    <row r="465" spans="1:33" ht="15" customHeight="1" thickBot="1" x14ac:dyDescent="0.2">
      <c r="A465" s="25" t="s">
        <v>671</v>
      </c>
      <c r="B465" s="25" t="s">
        <v>670</v>
      </c>
      <c r="C465" s="25">
        <v>2015</v>
      </c>
      <c r="D465" s="25">
        <v>2016</v>
      </c>
      <c r="E465" s="25" t="s">
        <v>669</v>
      </c>
      <c r="F465" s="25" t="s">
        <v>76</v>
      </c>
      <c r="G465" s="25" t="s">
        <v>81</v>
      </c>
      <c r="H465" s="26">
        <v>2.6259999999999999</v>
      </c>
      <c r="I465" s="26">
        <v>2.9060000000000001</v>
      </c>
      <c r="J465" s="27"/>
      <c r="K465" s="25"/>
      <c r="L465" s="25" t="s">
        <v>227</v>
      </c>
      <c r="M465" s="25" t="s">
        <v>170</v>
      </c>
      <c r="N465" s="25" t="s">
        <v>80</v>
      </c>
      <c r="O465" s="25" t="s">
        <v>74</v>
      </c>
      <c r="P465" s="25" t="s">
        <v>668</v>
      </c>
      <c r="Q465" s="25" t="s">
        <v>112</v>
      </c>
      <c r="R465" s="28">
        <v>30</v>
      </c>
      <c r="S465" s="29">
        <v>100</v>
      </c>
      <c r="T465" s="29">
        <v>7.8</v>
      </c>
      <c r="U465" s="29" t="s">
        <v>111</v>
      </c>
      <c r="V465" s="29">
        <v>42.722359485402954</v>
      </c>
      <c r="W465" s="28">
        <v>30</v>
      </c>
      <c r="X465" s="29">
        <v>116</v>
      </c>
      <c r="Y465" s="29">
        <v>12.8</v>
      </c>
      <c r="Z465" s="29" t="s">
        <v>111</v>
      </c>
      <c r="AA465" s="29">
        <v>70.108487360661272</v>
      </c>
      <c r="AB465" s="30">
        <v>0.1484</v>
      </c>
      <c r="AC465" s="30">
        <v>0.1484</v>
      </c>
      <c r="AD465" s="31"/>
      <c r="AE465" s="32"/>
      <c r="AF465" s="25"/>
      <c r="AG465" s="25"/>
    </row>
    <row r="466" spans="1:33" ht="15" customHeight="1" x14ac:dyDescent="0.15">
      <c r="A466" s="9" t="s">
        <v>657</v>
      </c>
      <c r="B466" s="9" t="s">
        <v>656</v>
      </c>
      <c r="C466" s="9">
        <v>2016</v>
      </c>
      <c r="D466" s="9">
        <v>2016</v>
      </c>
      <c r="E466" s="9" t="s">
        <v>655</v>
      </c>
      <c r="F466" s="9" t="s">
        <v>76</v>
      </c>
      <c r="G466" s="10" t="s">
        <v>429</v>
      </c>
      <c r="H466" s="11">
        <v>2.323</v>
      </c>
      <c r="I466" s="11">
        <v>3.46</v>
      </c>
      <c r="J466" s="13">
        <v>14.8</v>
      </c>
      <c r="K466" s="14" t="s">
        <v>80</v>
      </c>
      <c r="L466" s="9" t="s">
        <v>654</v>
      </c>
      <c r="M466" s="9" t="s">
        <v>170</v>
      </c>
      <c r="N466" s="10" t="s">
        <v>100</v>
      </c>
      <c r="O466" s="10" t="s">
        <v>372</v>
      </c>
      <c r="P466" s="9" t="s">
        <v>667</v>
      </c>
      <c r="Q466" s="85" t="s">
        <v>1278</v>
      </c>
      <c r="R466" s="15">
        <v>18</v>
      </c>
      <c r="S466" s="16">
        <v>0.622</v>
      </c>
      <c r="T466" s="16">
        <v>5.2999999999999999E-2</v>
      </c>
      <c r="U466" s="16" t="s">
        <v>111</v>
      </c>
      <c r="V466" s="16">
        <v>0.22485995641732209</v>
      </c>
      <c r="W466" s="15">
        <v>18</v>
      </c>
      <c r="X466" s="16">
        <v>0.46200000000000002</v>
      </c>
      <c r="Y466" s="16">
        <v>4.7E-2</v>
      </c>
      <c r="Z466" s="16" t="s">
        <v>111</v>
      </c>
      <c r="AA466" s="16">
        <v>0.19940411229460639</v>
      </c>
      <c r="AB466" s="17">
        <v>-0.2974</v>
      </c>
      <c r="AC466" s="18">
        <v>0.2974</v>
      </c>
      <c r="AD466" s="19">
        <f>AVERAGE(AC466:AC475)</f>
        <v>0.308</v>
      </c>
      <c r="AE466" s="86" t="s">
        <v>666</v>
      </c>
      <c r="AF466" s="9" t="s">
        <v>217</v>
      </c>
      <c r="AG466" s="84" t="s">
        <v>278</v>
      </c>
    </row>
    <row r="467" spans="1:33" ht="15" customHeight="1" x14ac:dyDescent="0.15">
      <c r="A467" s="9" t="s">
        <v>657</v>
      </c>
      <c r="B467" s="9" t="s">
        <v>656</v>
      </c>
      <c r="C467" s="9">
        <v>2016</v>
      </c>
      <c r="D467" s="9">
        <v>2016</v>
      </c>
      <c r="E467" s="9" t="s">
        <v>655</v>
      </c>
      <c r="F467" s="9" t="s">
        <v>76</v>
      </c>
      <c r="G467" s="9" t="s">
        <v>429</v>
      </c>
      <c r="H467" s="12">
        <v>2.323</v>
      </c>
      <c r="I467" s="12">
        <v>3.46</v>
      </c>
      <c r="J467" s="13"/>
      <c r="K467" s="14"/>
      <c r="L467" s="9" t="s">
        <v>654</v>
      </c>
      <c r="M467" s="9" t="s">
        <v>170</v>
      </c>
      <c r="N467" s="9" t="s">
        <v>100</v>
      </c>
      <c r="O467" s="9" t="s">
        <v>372</v>
      </c>
      <c r="P467" s="9" t="s">
        <v>665</v>
      </c>
      <c r="Q467" s="37" t="s">
        <v>1278</v>
      </c>
      <c r="R467" s="21">
        <v>18</v>
      </c>
      <c r="S467" s="22">
        <v>0.622</v>
      </c>
      <c r="T467" s="22">
        <v>5.2999999999999999E-2</v>
      </c>
      <c r="U467" s="22" t="s">
        <v>111</v>
      </c>
      <c r="V467" s="22">
        <v>0.22485995641732209</v>
      </c>
      <c r="W467" s="21">
        <v>18</v>
      </c>
      <c r="X467" s="22">
        <v>0.504</v>
      </c>
      <c r="Y467" s="22">
        <v>7.6999999999999999E-2</v>
      </c>
      <c r="Z467" s="22" t="s">
        <v>111</v>
      </c>
      <c r="AA467" s="22">
        <v>0.32668333290818491</v>
      </c>
      <c r="AB467" s="17">
        <v>-0.2104</v>
      </c>
      <c r="AC467" s="18">
        <v>0.2104</v>
      </c>
      <c r="AD467" s="23"/>
      <c r="AE467" s="24"/>
      <c r="AF467" s="9"/>
      <c r="AG467" s="9"/>
    </row>
    <row r="468" spans="1:33" ht="15" customHeight="1" x14ac:dyDescent="0.15">
      <c r="A468" s="9" t="s">
        <v>657</v>
      </c>
      <c r="B468" s="9" t="s">
        <v>656</v>
      </c>
      <c r="C468" s="9">
        <v>2016</v>
      </c>
      <c r="D468" s="9">
        <v>2016</v>
      </c>
      <c r="E468" s="9" t="s">
        <v>655</v>
      </c>
      <c r="F468" s="9" t="s">
        <v>76</v>
      </c>
      <c r="G468" s="9" t="s">
        <v>429</v>
      </c>
      <c r="H468" s="12">
        <v>2.323</v>
      </c>
      <c r="I468" s="12">
        <v>3.46</v>
      </c>
      <c r="J468" s="13"/>
      <c r="L468" s="9" t="s">
        <v>654</v>
      </c>
      <c r="M468" s="9" t="s">
        <v>170</v>
      </c>
      <c r="N468" s="9" t="s">
        <v>100</v>
      </c>
      <c r="O468" s="9" t="s">
        <v>372</v>
      </c>
      <c r="P468" s="9" t="s">
        <v>664</v>
      </c>
      <c r="Q468" s="37" t="s">
        <v>1278</v>
      </c>
      <c r="R468" s="21">
        <v>18</v>
      </c>
      <c r="S468" s="22">
        <v>0.377</v>
      </c>
      <c r="T468" s="22">
        <v>5.3999999999999999E-2</v>
      </c>
      <c r="U468" s="22" t="s">
        <v>111</v>
      </c>
      <c r="V468" s="22">
        <f>T468*SQRT(R468)</f>
        <v>0.22910259710444136</v>
      </c>
      <c r="W468" s="21">
        <v>18</v>
      </c>
      <c r="X468" s="22">
        <v>0.53700000000000003</v>
      </c>
      <c r="Y468" s="22">
        <v>4.9000000000000002E-2</v>
      </c>
      <c r="Z468" s="22" t="s">
        <v>111</v>
      </c>
      <c r="AA468" s="22">
        <f>Y468*SQRT(W468)</f>
        <v>0.20788939366884496</v>
      </c>
      <c r="AB468" s="17">
        <v>0.3538</v>
      </c>
      <c r="AC468" s="18">
        <v>0.3538</v>
      </c>
      <c r="AD468" s="23"/>
      <c r="AE468" s="24"/>
    </row>
    <row r="469" spans="1:33" ht="15" customHeight="1" x14ac:dyDescent="0.15">
      <c r="A469" s="9" t="s">
        <v>657</v>
      </c>
      <c r="B469" s="9" t="s">
        <v>656</v>
      </c>
      <c r="C469" s="9">
        <v>2016</v>
      </c>
      <c r="D469" s="9">
        <v>2016</v>
      </c>
      <c r="E469" s="9" t="s">
        <v>655</v>
      </c>
      <c r="F469" s="9" t="s">
        <v>76</v>
      </c>
      <c r="G469" s="9" t="s">
        <v>429</v>
      </c>
      <c r="H469" s="12">
        <v>2.323</v>
      </c>
      <c r="I469" s="12">
        <v>3.46</v>
      </c>
      <c r="J469" s="13"/>
      <c r="L469" s="9" t="s">
        <v>654</v>
      </c>
      <c r="M469" s="9" t="s">
        <v>170</v>
      </c>
      <c r="N469" s="9" t="s">
        <v>100</v>
      </c>
      <c r="O469" s="9" t="s">
        <v>372</v>
      </c>
      <c r="P469" s="9" t="s">
        <v>663</v>
      </c>
      <c r="Q469" s="37" t="s">
        <v>1278</v>
      </c>
      <c r="R469" s="21">
        <v>18</v>
      </c>
      <c r="S469" s="22">
        <v>0.377</v>
      </c>
      <c r="T469" s="22">
        <v>5.3999999999999999E-2</v>
      </c>
      <c r="U469" s="22" t="s">
        <v>111</v>
      </c>
      <c r="V469" s="22">
        <f>T469*SQRT(R469)</f>
        <v>0.22910259710444136</v>
      </c>
      <c r="W469" s="21">
        <v>18</v>
      </c>
      <c r="X469" s="22">
        <v>0.496</v>
      </c>
      <c r="Y469" s="22">
        <v>7.0999999999999994E-2</v>
      </c>
      <c r="Z469" s="22" t="s">
        <v>111</v>
      </c>
      <c r="AA469" s="22">
        <f>Y469*SQRT(W469)</f>
        <v>0.30122748878546918</v>
      </c>
      <c r="AB469" s="17">
        <v>0.27429999999999999</v>
      </c>
      <c r="AC469" s="18">
        <v>0.27429999999999999</v>
      </c>
      <c r="AD469" s="23"/>
      <c r="AE469" s="24"/>
    </row>
    <row r="470" spans="1:33" ht="15" customHeight="1" x14ac:dyDescent="0.15">
      <c r="A470" s="9" t="s">
        <v>657</v>
      </c>
      <c r="B470" s="9" t="s">
        <v>656</v>
      </c>
      <c r="C470" s="9">
        <v>2016</v>
      </c>
      <c r="D470" s="9">
        <v>2016</v>
      </c>
      <c r="E470" s="9" t="s">
        <v>655</v>
      </c>
      <c r="F470" s="9" t="s">
        <v>76</v>
      </c>
      <c r="G470" s="9" t="s">
        <v>429</v>
      </c>
      <c r="H470" s="12">
        <v>2.323</v>
      </c>
      <c r="I470" s="12">
        <v>3.46</v>
      </c>
      <c r="J470" s="13"/>
      <c r="K470" s="14"/>
      <c r="L470" s="9" t="s">
        <v>654</v>
      </c>
      <c r="M470" s="9" t="s">
        <v>170</v>
      </c>
      <c r="N470" s="9" t="s">
        <v>100</v>
      </c>
      <c r="O470" s="9" t="s">
        <v>372</v>
      </c>
      <c r="P470" s="9" t="s">
        <v>662</v>
      </c>
      <c r="Q470" s="37" t="s">
        <v>1278</v>
      </c>
      <c r="R470" s="21">
        <v>18</v>
      </c>
      <c r="S470" s="22">
        <v>45.441000000000003</v>
      </c>
      <c r="T470" s="22">
        <v>4.8529999999999998</v>
      </c>
      <c r="U470" s="22" t="s">
        <v>111</v>
      </c>
      <c r="V470" s="22">
        <v>20.589535254589887</v>
      </c>
      <c r="W470" s="21">
        <v>18</v>
      </c>
      <c r="X470" s="22">
        <v>46.323999999999998</v>
      </c>
      <c r="Y470" s="22">
        <v>6.1760000000000002</v>
      </c>
      <c r="Z470" s="22" t="s">
        <v>111</v>
      </c>
      <c r="AA470" s="22">
        <v>26.202548883648703</v>
      </c>
      <c r="AB470" s="17">
        <v>1.9199999999999998E-2</v>
      </c>
      <c r="AC470" s="18">
        <v>1.9199999999999998E-2</v>
      </c>
      <c r="AD470" s="23"/>
      <c r="AE470" s="24"/>
      <c r="AF470" s="9"/>
      <c r="AG470" s="9"/>
    </row>
    <row r="471" spans="1:33" ht="15" customHeight="1" x14ac:dyDescent="0.15">
      <c r="A471" s="9" t="s">
        <v>657</v>
      </c>
      <c r="B471" s="9" t="s">
        <v>656</v>
      </c>
      <c r="C471" s="9">
        <v>2016</v>
      </c>
      <c r="D471" s="9">
        <v>2016</v>
      </c>
      <c r="E471" s="9" t="s">
        <v>655</v>
      </c>
      <c r="F471" s="9" t="s">
        <v>76</v>
      </c>
      <c r="G471" s="9" t="s">
        <v>429</v>
      </c>
      <c r="H471" s="12">
        <v>2.323</v>
      </c>
      <c r="I471" s="12">
        <v>3.46</v>
      </c>
      <c r="J471" s="13"/>
      <c r="K471" s="14"/>
      <c r="L471" s="9" t="s">
        <v>654</v>
      </c>
      <c r="M471" s="9" t="s">
        <v>170</v>
      </c>
      <c r="N471" s="9" t="s">
        <v>100</v>
      </c>
      <c r="O471" s="9" t="s">
        <v>372</v>
      </c>
      <c r="P471" s="9" t="s">
        <v>661</v>
      </c>
      <c r="Q471" s="37" t="s">
        <v>1278</v>
      </c>
      <c r="R471" s="21">
        <v>18</v>
      </c>
      <c r="S471" s="22">
        <v>45.441000000000003</v>
      </c>
      <c r="T471" s="22">
        <v>4.8529999999999998</v>
      </c>
      <c r="U471" s="22" t="s">
        <v>111</v>
      </c>
      <c r="V471" s="22">
        <v>20.589535254589887</v>
      </c>
      <c r="W471" s="21">
        <v>18</v>
      </c>
      <c r="X471" s="22">
        <v>41.911999999999999</v>
      </c>
      <c r="Y471" s="22">
        <v>8.3819999999999997</v>
      </c>
      <c r="Z471" s="22" t="s">
        <v>111</v>
      </c>
      <c r="AA471" s="22">
        <v>35.561814239433843</v>
      </c>
      <c r="AB471" s="17">
        <v>-8.0799999999999997E-2</v>
      </c>
      <c r="AC471" s="18">
        <v>8.0799999999999997E-2</v>
      </c>
      <c r="AD471" s="23"/>
      <c r="AE471" s="24"/>
      <c r="AF471" s="9"/>
      <c r="AG471" s="9"/>
    </row>
    <row r="472" spans="1:33" ht="15" customHeight="1" x14ac:dyDescent="0.15">
      <c r="A472" s="9" t="s">
        <v>657</v>
      </c>
      <c r="B472" s="9" t="s">
        <v>656</v>
      </c>
      <c r="C472" s="9">
        <v>2016</v>
      </c>
      <c r="D472" s="9">
        <v>2016</v>
      </c>
      <c r="E472" s="9" t="s">
        <v>655</v>
      </c>
      <c r="F472" s="9" t="s">
        <v>76</v>
      </c>
      <c r="G472" s="9" t="s">
        <v>429</v>
      </c>
      <c r="H472" s="12">
        <v>2.323</v>
      </c>
      <c r="I472" s="12">
        <v>3.46</v>
      </c>
      <c r="J472" s="13"/>
      <c r="K472" s="14"/>
      <c r="L472" s="9" t="s">
        <v>654</v>
      </c>
      <c r="M472" s="9" t="s">
        <v>170</v>
      </c>
      <c r="N472" s="9" t="s">
        <v>100</v>
      </c>
      <c r="O472" s="9" t="s">
        <v>372</v>
      </c>
      <c r="P472" s="9" t="s">
        <v>660</v>
      </c>
      <c r="Q472" s="37" t="s">
        <v>1278</v>
      </c>
      <c r="R472" s="21">
        <v>10</v>
      </c>
      <c r="S472" s="16">
        <v>5.1059999999999999</v>
      </c>
      <c r="T472" s="16">
        <v>1.329</v>
      </c>
      <c r="U472" s="16" t="s">
        <v>111</v>
      </c>
      <c r="V472" s="22">
        <f>SQRT(R472)*T472</f>
        <v>4.2026670103637764</v>
      </c>
      <c r="W472" s="21">
        <v>10</v>
      </c>
      <c r="X472" s="16">
        <v>11.401999999999999</v>
      </c>
      <c r="Y472" s="16">
        <v>2.8450000000000002</v>
      </c>
      <c r="Z472" s="16" t="s">
        <v>111</v>
      </c>
      <c r="AA472" s="22">
        <f>SQRT(W472)*Y472</f>
        <v>8.996679943179041</v>
      </c>
      <c r="AB472" s="17">
        <v>0.8034</v>
      </c>
      <c r="AC472" s="18">
        <v>0.8034</v>
      </c>
      <c r="AD472" s="23"/>
      <c r="AE472" s="24"/>
      <c r="AF472" s="9"/>
      <c r="AG472" s="9"/>
    </row>
    <row r="473" spans="1:33" ht="15" customHeight="1" x14ac:dyDescent="0.15">
      <c r="A473" s="9" t="s">
        <v>657</v>
      </c>
      <c r="B473" s="9" t="s">
        <v>656</v>
      </c>
      <c r="C473" s="9">
        <v>2016</v>
      </c>
      <c r="D473" s="9">
        <v>2016</v>
      </c>
      <c r="E473" s="9" t="s">
        <v>655</v>
      </c>
      <c r="F473" s="9" t="s">
        <v>76</v>
      </c>
      <c r="G473" s="9" t="s">
        <v>429</v>
      </c>
      <c r="H473" s="12">
        <v>2.323</v>
      </c>
      <c r="I473" s="12">
        <v>3.46</v>
      </c>
      <c r="J473" s="13"/>
      <c r="K473" s="14"/>
      <c r="L473" s="9" t="s">
        <v>654</v>
      </c>
      <c r="M473" s="9" t="s">
        <v>170</v>
      </c>
      <c r="N473" s="9" t="s">
        <v>100</v>
      </c>
      <c r="O473" s="9" t="s">
        <v>372</v>
      </c>
      <c r="P473" s="9" t="s">
        <v>659</v>
      </c>
      <c r="Q473" s="37" t="s">
        <v>1278</v>
      </c>
      <c r="R473" s="15">
        <v>10</v>
      </c>
      <c r="S473" s="16">
        <v>5.1059999999999999</v>
      </c>
      <c r="T473" s="16">
        <v>1.329</v>
      </c>
      <c r="U473" s="16" t="s">
        <v>111</v>
      </c>
      <c r="V473" s="16">
        <f>SQRT(R473)*T473</f>
        <v>4.2026670103637764</v>
      </c>
      <c r="W473" s="15">
        <v>10</v>
      </c>
      <c r="X473" s="16">
        <v>10.842000000000001</v>
      </c>
      <c r="Y473" s="16">
        <v>2.681</v>
      </c>
      <c r="Z473" s="16" t="s">
        <v>111</v>
      </c>
      <c r="AA473" s="16">
        <f>SQRT(W473)*Y473</f>
        <v>8.4780664069114255</v>
      </c>
      <c r="AB473" s="17">
        <v>0.753</v>
      </c>
      <c r="AC473" s="18">
        <v>0.753</v>
      </c>
      <c r="AD473" s="23"/>
      <c r="AE473" s="24"/>
      <c r="AF473" s="9"/>
      <c r="AG473" s="9"/>
    </row>
    <row r="474" spans="1:33" ht="15" customHeight="1" x14ac:dyDescent="0.15">
      <c r="A474" s="9" t="s">
        <v>657</v>
      </c>
      <c r="B474" s="9" t="s">
        <v>656</v>
      </c>
      <c r="C474" s="9">
        <v>2016</v>
      </c>
      <c r="D474" s="9">
        <v>2016</v>
      </c>
      <c r="E474" s="9" t="s">
        <v>655</v>
      </c>
      <c r="F474" s="9" t="s">
        <v>76</v>
      </c>
      <c r="G474" s="9" t="s">
        <v>429</v>
      </c>
      <c r="H474" s="12">
        <v>2.323</v>
      </c>
      <c r="I474" s="12">
        <v>3.46</v>
      </c>
      <c r="J474" s="13"/>
      <c r="K474" s="14"/>
      <c r="L474" s="9" t="s">
        <v>654</v>
      </c>
      <c r="M474" s="9" t="s">
        <v>170</v>
      </c>
      <c r="N474" s="9" t="s">
        <v>100</v>
      </c>
      <c r="O474" s="9" t="s">
        <v>372</v>
      </c>
      <c r="P474" s="9" t="s">
        <v>658</v>
      </c>
      <c r="Q474" s="37" t="s">
        <v>1278</v>
      </c>
      <c r="R474" s="15">
        <v>10</v>
      </c>
      <c r="S474" s="16">
        <v>10.959</v>
      </c>
      <c r="T474" s="16">
        <v>5.2690000000000001</v>
      </c>
      <c r="U474" s="16" t="s">
        <v>111</v>
      </c>
      <c r="V474" s="16">
        <f>SQRT(R474)*T474</f>
        <v>16.662040991427194</v>
      </c>
      <c r="W474" s="15">
        <v>10</v>
      </c>
      <c r="X474" s="16">
        <v>10.375999999999999</v>
      </c>
      <c r="Y474" s="16">
        <v>2.3079999999999998</v>
      </c>
      <c r="Z474" s="16" t="s">
        <v>111</v>
      </c>
      <c r="AA474" s="16">
        <f>SQRT(W474)*Y474</f>
        <v>7.2985368396686194</v>
      </c>
      <c r="AB474" s="17">
        <v>-5.4699999999999999E-2</v>
      </c>
      <c r="AC474" s="18">
        <v>5.4699999999999999E-2</v>
      </c>
      <c r="AD474" s="23"/>
      <c r="AE474" s="24"/>
      <c r="AF474" s="9"/>
      <c r="AG474" s="9"/>
    </row>
    <row r="475" spans="1:33" ht="15" customHeight="1" thickBot="1" x14ac:dyDescent="0.2">
      <c r="A475" s="25" t="s">
        <v>657</v>
      </c>
      <c r="B475" s="25" t="s">
        <v>656</v>
      </c>
      <c r="C475" s="25">
        <v>2016</v>
      </c>
      <c r="D475" s="25">
        <v>2016</v>
      </c>
      <c r="E475" s="25" t="s">
        <v>655</v>
      </c>
      <c r="F475" s="25" t="s">
        <v>76</v>
      </c>
      <c r="G475" s="25" t="s">
        <v>429</v>
      </c>
      <c r="H475" s="26">
        <v>2.323</v>
      </c>
      <c r="I475" s="26">
        <v>3.46</v>
      </c>
      <c r="J475" s="27"/>
      <c r="K475" s="25"/>
      <c r="L475" s="25" t="s">
        <v>654</v>
      </c>
      <c r="M475" s="25" t="s">
        <v>170</v>
      </c>
      <c r="N475" s="25" t="s">
        <v>100</v>
      </c>
      <c r="O475" s="25" t="s">
        <v>372</v>
      </c>
      <c r="P475" s="25" t="s">
        <v>653</v>
      </c>
      <c r="Q475" s="87" t="s">
        <v>1278</v>
      </c>
      <c r="R475" s="54">
        <v>10</v>
      </c>
      <c r="S475" s="29">
        <v>10.95</v>
      </c>
      <c r="T475" s="29">
        <v>5.2690000000000001</v>
      </c>
      <c r="U475" s="29" t="s">
        <v>111</v>
      </c>
      <c r="V475" s="35">
        <f>SQRT(R475)*T475</f>
        <v>16.662040991427194</v>
      </c>
      <c r="W475" s="54">
        <v>10</v>
      </c>
      <c r="X475" s="29">
        <v>8.6739999999999995</v>
      </c>
      <c r="Y475" s="29">
        <v>1.9590000000000001</v>
      </c>
      <c r="Z475" s="29" t="s">
        <v>111</v>
      </c>
      <c r="AA475" s="35">
        <f>SQRT(W475)*Y475</f>
        <v>6.1949019362698561</v>
      </c>
      <c r="AB475" s="36">
        <v>-0.23300000000000001</v>
      </c>
      <c r="AC475" s="30">
        <v>0.23300000000000001</v>
      </c>
      <c r="AD475" s="31"/>
      <c r="AE475" s="32"/>
      <c r="AF475" s="25"/>
      <c r="AG475" s="25"/>
    </row>
    <row r="476" spans="1:33" ht="15" customHeight="1" x14ac:dyDescent="0.15">
      <c r="A476" s="10" t="s">
        <v>643</v>
      </c>
      <c r="B476" s="9" t="s">
        <v>642</v>
      </c>
      <c r="C476" s="10">
        <v>2015</v>
      </c>
      <c r="D476" s="9">
        <v>2016</v>
      </c>
      <c r="E476" s="9" t="s">
        <v>641</v>
      </c>
      <c r="F476" s="9" t="s">
        <v>76</v>
      </c>
      <c r="G476" s="10" t="s">
        <v>85</v>
      </c>
      <c r="H476" s="11">
        <v>17.184000000000001</v>
      </c>
      <c r="I476" s="11">
        <v>19.181000000000001</v>
      </c>
      <c r="J476" s="13">
        <v>88.75</v>
      </c>
      <c r="K476" s="14" t="s">
        <v>73</v>
      </c>
      <c r="L476" s="9" t="s">
        <v>650</v>
      </c>
      <c r="M476" s="9" t="s">
        <v>170</v>
      </c>
      <c r="N476" s="9" t="s">
        <v>100</v>
      </c>
      <c r="O476" s="9" t="s">
        <v>226</v>
      </c>
      <c r="P476" s="9" t="s">
        <v>648</v>
      </c>
      <c r="Q476" s="9" t="s">
        <v>1278</v>
      </c>
      <c r="R476" s="15">
        <v>73</v>
      </c>
      <c r="S476" s="16">
        <v>29.381</v>
      </c>
      <c r="T476" s="16">
        <v>1.766</v>
      </c>
      <c r="U476" s="16" t="s">
        <v>111</v>
      </c>
      <c r="V476" s="16">
        <f t="shared" ref="V476:V487" si="32">T476*SQRT(R476)</f>
        <v>15.088710614230759</v>
      </c>
      <c r="W476" s="15">
        <v>73</v>
      </c>
      <c r="X476" s="16">
        <v>27.454000000000001</v>
      </c>
      <c r="Y476" s="16">
        <v>1.766</v>
      </c>
      <c r="Z476" s="16" t="s">
        <v>111</v>
      </c>
      <c r="AA476" s="16">
        <f t="shared" ref="AA476:AA487" si="33">Y476*SQRT(W476)</f>
        <v>15.088710614230759</v>
      </c>
      <c r="AB476" s="17">
        <v>-6.7799999999999999E-2</v>
      </c>
      <c r="AC476" s="18">
        <v>6.7799999999999999E-2</v>
      </c>
      <c r="AD476" s="19">
        <f>AVERAGE(AC476:AC487)</f>
        <v>0.30208333333333343</v>
      </c>
      <c r="AE476" s="20"/>
      <c r="AF476" s="9" t="s">
        <v>108</v>
      </c>
      <c r="AG476" s="9" t="s">
        <v>1328</v>
      </c>
    </row>
    <row r="477" spans="1:33" ht="15" customHeight="1" x14ac:dyDescent="0.15">
      <c r="A477" s="9" t="s">
        <v>643</v>
      </c>
      <c r="B477" s="9" t="s">
        <v>642</v>
      </c>
      <c r="C477" s="9">
        <v>2015</v>
      </c>
      <c r="D477" s="9">
        <v>2016</v>
      </c>
      <c r="E477" s="9" t="s">
        <v>641</v>
      </c>
      <c r="F477" s="9" t="s">
        <v>76</v>
      </c>
      <c r="G477" s="9" t="s">
        <v>85</v>
      </c>
      <c r="H477" s="12">
        <v>17.184000000000001</v>
      </c>
      <c r="I477" s="12">
        <v>19.181000000000001</v>
      </c>
      <c r="J477" s="13"/>
      <c r="K477" s="14"/>
      <c r="L477" s="9" t="s">
        <v>650</v>
      </c>
      <c r="M477" s="9" t="s">
        <v>170</v>
      </c>
      <c r="N477" s="9" t="s">
        <v>100</v>
      </c>
      <c r="O477" s="9" t="s">
        <v>226</v>
      </c>
      <c r="P477" s="9" t="s">
        <v>652</v>
      </c>
      <c r="Q477" s="37" t="s">
        <v>1278</v>
      </c>
      <c r="R477" s="15">
        <v>73</v>
      </c>
      <c r="S477" s="16">
        <v>29.702000000000002</v>
      </c>
      <c r="T477" s="16">
        <v>1.766</v>
      </c>
      <c r="U477" s="16" t="s">
        <v>111</v>
      </c>
      <c r="V477" s="16">
        <f t="shared" si="32"/>
        <v>15.088710614230759</v>
      </c>
      <c r="W477" s="15">
        <v>73</v>
      </c>
      <c r="X477" s="16">
        <v>24.242999999999999</v>
      </c>
      <c r="Y477" s="16">
        <v>2.2480000000000002</v>
      </c>
      <c r="Z477" s="16" t="s">
        <v>111</v>
      </c>
      <c r="AA477" s="16">
        <f t="shared" si="33"/>
        <v>19.206920419473811</v>
      </c>
      <c r="AB477" s="17">
        <v>-0.2031</v>
      </c>
      <c r="AC477" s="18">
        <v>0.2031</v>
      </c>
      <c r="AD477" s="23"/>
      <c r="AE477" s="24"/>
      <c r="AF477" s="9"/>
      <c r="AG477" s="67"/>
    </row>
    <row r="478" spans="1:33" ht="15" customHeight="1" x14ac:dyDescent="0.15">
      <c r="A478" s="9" t="s">
        <v>643</v>
      </c>
      <c r="B478" s="9" t="s">
        <v>642</v>
      </c>
      <c r="C478" s="9">
        <v>2015</v>
      </c>
      <c r="D478" s="9">
        <v>2016</v>
      </c>
      <c r="E478" s="9" t="s">
        <v>641</v>
      </c>
      <c r="F478" s="9" t="s">
        <v>76</v>
      </c>
      <c r="G478" s="9" t="s">
        <v>85</v>
      </c>
      <c r="H478" s="12">
        <v>17.184000000000001</v>
      </c>
      <c r="I478" s="12">
        <v>19.181000000000001</v>
      </c>
      <c r="J478" s="13"/>
      <c r="K478" s="14"/>
      <c r="L478" s="9" t="s">
        <v>650</v>
      </c>
      <c r="M478" s="9" t="s">
        <v>170</v>
      </c>
      <c r="N478" s="9" t="s">
        <v>100</v>
      </c>
      <c r="O478" s="9" t="s">
        <v>226</v>
      </c>
      <c r="P478" s="9" t="s">
        <v>646</v>
      </c>
      <c r="Q478" s="37" t="s">
        <v>1278</v>
      </c>
      <c r="R478" s="15">
        <v>73</v>
      </c>
      <c r="S478" s="16">
        <v>7.8079999999999998</v>
      </c>
      <c r="T478" s="16">
        <v>0.53400000000000003</v>
      </c>
      <c r="U478" s="16" t="s">
        <v>111</v>
      </c>
      <c r="V478" s="16">
        <f t="shared" si="32"/>
        <v>4.5624979999995618</v>
      </c>
      <c r="W478" s="15">
        <v>73</v>
      </c>
      <c r="X478" s="16">
        <v>6.9039999999999999</v>
      </c>
      <c r="Y478" s="16">
        <v>0.57499999999999996</v>
      </c>
      <c r="Z478" s="16" t="s">
        <v>111</v>
      </c>
      <c r="AA478" s="16">
        <f t="shared" si="33"/>
        <v>4.9128021535575792</v>
      </c>
      <c r="AB478" s="17">
        <v>-0.123</v>
      </c>
      <c r="AC478" s="18">
        <v>0.123</v>
      </c>
      <c r="AD478" s="23"/>
      <c r="AE478" s="24"/>
      <c r="AF478" s="9"/>
      <c r="AG478" s="9"/>
    </row>
    <row r="479" spans="1:33" ht="15" customHeight="1" x14ac:dyDescent="0.15">
      <c r="A479" s="9" t="s">
        <v>643</v>
      </c>
      <c r="B479" s="9" t="s">
        <v>642</v>
      </c>
      <c r="C479" s="9">
        <v>2015</v>
      </c>
      <c r="D479" s="9">
        <v>2016</v>
      </c>
      <c r="E479" s="9" t="s">
        <v>641</v>
      </c>
      <c r="F479" s="9" t="s">
        <v>76</v>
      </c>
      <c r="G479" s="9" t="s">
        <v>85</v>
      </c>
      <c r="H479" s="12">
        <v>17.184000000000001</v>
      </c>
      <c r="I479" s="12">
        <v>19.181000000000001</v>
      </c>
      <c r="J479" s="13"/>
      <c r="K479" s="14"/>
      <c r="L479" s="9" t="s">
        <v>650</v>
      </c>
      <c r="M479" s="9" t="s">
        <v>170</v>
      </c>
      <c r="N479" s="9" t="s">
        <v>100</v>
      </c>
      <c r="O479" s="9" t="s">
        <v>226</v>
      </c>
      <c r="P479" s="9" t="s">
        <v>651</v>
      </c>
      <c r="Q479" s="37" t="s">
        <v>1278</v>
      </c>
      <c r="R479" s="15">
        <v>73</v>
      </c>
      <c r="S479" s="16">
        <v>6.2880000000000003</v>
      </c>
      <c r="T479" s="16">
        <v>0.57499999999999996</v>
      </c>
      <c r="U479" s="16" t="s">
        <v>111</v>
      </c>
      <c r="V479" s="16">
        <f t="shared" si="32"/>
        <v>4.9128021535575792</v>
      </c>
      <c r="W479" s="15">
        <v>73</v>
      </c>
      <c r="X479" s="16">
        <v>5.6710000000000003</v>
      </c>
      <c r="Y479" s="16">
        <v>0.61599999999999999</v>
      </c>
      <c r="Z479" s="16" t="s">
        <v>111</v>
      </c>
      <c r="AA479" s="16">
        <f t="shared" si="33"/>
        <v>5.2631063071155983</v>
      </c>
      <c r="AB479" s="17">
        <v>-0.1033</v>
      </c>
      <c r="AC479" s="18">
        <v>0.1033</v>
      </c>
      <c r="AD479" s="23"/>
      <c r="AE479" s="24"/>
      <c r="AF479" s="9"/>
      <c r="AG479" s="9"/>
    </row>
    <row r="480" spans="1:33" ht="15" customHeight="1" x14ac:dyDescent="0.15">
      <c r="A480" s="9" t="s">
        <v>643</v>
      </c>
      <c r="B480" s="9" t="s">
        <v>642</v>
      </c>
      <c r="C480" s="9">
        <v>2015</v>
      </c>
      <c r="D480" s="9">
        <v>2016</v>
      </c>
      <c r="E480" s="9" t="s">
        <v>641</v>
      </c>
      <c r="F480" s="9" t="s">
        <v>76</v>
      </c>
      <c r="G480" s="9" t="s">
        <v>85</v>
      </c>
      <c r="H480" s="12">
        <v>17.184000000000001</v>
      </c>
      <c r="I480" s="12">
        <v>19.181000000000001</v>
      </c>
      <c r="J480" s="13"/>
      <c r="K480" s="14"/>
      <c r="L480" s="9" t="s">
        <v>650</v>
      </c>
      <c r="M480" s="9" t="s">
        <v>170</v>
      </c>
      <c r="N480" s="9" t="s">
        <v>100</v>
      </c>
      <c r="O480" s="9" t="s">
        <v>226</v>
      </c>
      <c r="P480" s="9" t="s">
        <v>644</v>
      </c>
      <c r="Q480" s="37" t="s">
        <v>1278</v>
      </c>
      <c r="R480" s="15">
        <v>73</v>
      </c>
      <c r="S480" s="16">
        <v>2.5950000000000002</v>
      </c>
      <c r="T480" s="16">
        <v>0.377</v>
      </c>
      <c r="U480" s="16" t="s">
        <v>111</v>
      </c>
      <c r="V480" s="16">
        <f t="shared" si="32"/>
        <v>3.2210894119847091</v>
      </c>
      <c r="W480" s="15">
        <v>73</v>
      </c>
      <c r="X480" s="16">
        <v>1.228</v>
      </c>
      <c r="Y480" s="16">
        <v>0.223</v>
      </c>
      <c r="Z480" s="16" t="s">
        <v>111</v>
      </c>
      <c r="AA480" s="16">
        <f t="shared" si="33"/>
        <v>1.9053128352058093</v>
      </c>
      <c r="AB480" s="17">
        <v>-0.74819999999999998</v>
      </c>
      <c r="AC480" s="18">
        <v>0.74819999999999998</v>
      </c>
      <c r="AD480" s="23"/>
      <c r="AE480" s="24"/>
      <c r="AF480" s="9"/>
      <c r="AG480" s="9"/>
    </row>
    <row r="481" spans="1:33" ht="15" customHeight="1" x14ac:dyDescent="0.15">
      <c r="A481" s="9" t="s">
        <v>643</v>
      </c>
      <c r="B481" s="9" t="s">
        <v>642</v>
      </c>
      <c r="C481" s="9">
        <v>2015</v>
      </c>
      <c r="D481" s="9">
        <v>2016</v>
      </c>
      <c r="E481" s="9" t="s">
        <v>641</v>
      </c>
      <c r="F481" s="9" t="s">
        <v>76</v>
      </c>
      <c r="G481" s="9" t="s">
        <v>85</v>
      </c>
      <c r="H481" s="12">
        <v>17.184000000000001</v>
      </c>
      <c r="I481" s="12">
        <v>19.181000000000001</v>
      </c>
      <c r="J481" s="13"/>
      <c r="K481" s="14"/>
      <c r="L481" s="9" t="s">
        <v>650</v>
      </c>
      <c r="M481" s="9" t="s">
        <v>170</v>
      </c>
      <c r="N481" s="9" t="s">
        <v>100</v>
      </c>
      <c r="O481" s="9" t="s">
        <v>226</v>
      </c>
      <c r="P481" s="9" t="s">
        <v>649</v>
      </c>
      <c r="Q481" s="37" t="s">
        <v>1278</v>
      </c>
      <c r="R481" s="15">
        <v>73</v>
      </c>
      <c r="S481" s="16">
        <v>1.619</v>
      </c>
      <c r="T481" s="16">
        <v>0.19500000000000001</v>
      </c>
      <c r="U481" s="16" t="s">
        <v>111</v>
      </c>
      <c r="V481" s="16">
        <f t="shared" si="32"/>
        <v>1.6660807303369185</v>
      </c>
      <c r="W481" s="15">
        <v>73</v>
      </c>
      <c r="X481" s="16">
        <v>0.74</v>
      </c>
      <c r="Y481" s="16">
        <v>0.126</v>
      </c>
      <c r="Z481" s="16" t="s">
        <v>111</v>
      </c>
      <c r="AA481" s="16">
        <f t="shared" si="33"/>
        <v>1.0765444719100088</v>
      </c>
      <c r="AB481" s="17">
        <v>-0.78290000000000004</v>
      </c>
      <c r="AC481" s="18">
        <v>0.78290000000000004</v>
      </c>
      <c r="AD481" s="23"/>
      <c r="AE481" s="24"/>
      <c r="AF481" s="9"/>
      <c r="AG481" s="9"/>
    </row>
    <row r="482" spans="1:33" ht="15" customHeight="1" x14ac:dyDescent="0.15">
      <c r="A482" s="9" t="s">
        <v>643</v>
      </c>
      <c r="B482" s="9" t="s">
        <v>642</v>
      </c>
      <c r="C482" s="9">
        <v>2015</v>
      </c>
      <c r="D482" s="9">
        <v>2016</v>
      </c>
      <c r="E482" s="9" t="s">
        <v>641</v>
      </c>
      <c r="F482" s="9" t="s">
        <v>76</v>
      </c>
      <c r="G482" s="9" t="s">
        <v>85</v>
      </c>
      <c r="H482" s="12">
        <v>17.184000000000001</v>
      </c>
      <c r="I482" s="12">
        <v>19.181000000000001</v>
      </c>
      <c r="J482" s="13"/>
      <c r="K482" s="14"/>
      <c r="L482" s="9" t="s">
        <v>640</v>
      </c>
      <c r="M482" s="9" t="s">
        <v>159</v>
      </c>
      <c r="N482" s="9" t="s">
        <v>100</v>
      </c>
      <c r="O482" s="9" t="s">
        <v>226</v>
      </c>
      <c r="P482" s="9" t="s">
        <v>648</v>
      </c>
      <c r="Q482" s="37" t="s">
        <v>1278</v>
      </c>
      <c r="R482" s="21">
        <v>107</v>
      </c>
      <c r="S482" s="16">
        <f>7.805+35</f>
        <v>42.805</v>
      </c>
      <c r="T482" s="16">
        <v>2.927</v>
      </c>
      <c r="U482" s="16" t="s">
        <v>111</v>
      </c>
      <c r="V482" s="16">
        <f t="shared" si="32"/>
        <v>30.277123426772235</v>
      </c>
      <c r="W482" s="21">
        <v>102</v>
      </c>
      <c r="X482" s="16">
        <f>7.561+25</f>
        <v>32.561</v>
      </c>
      <c r="Y482" s="16">
        <v>2.6829999999999998</v>
      </c>
      <c r="Z482" s="16" t="s">
        <v>111</v>
      </c>
      <c r="AA482" s="16">
        <f t="shared" si="33"/>
        <v>27.096971749625453</v>
      </c>
      <c r="AB482" s="17">
        <v>-0.27350000000000002</v>
      </c>
      <c r="AC482" s="18">
        <v>0.27350000000000002</v>
      </c>
      <c r="AD482" s="23"/>
      <c r="AE482" s="24"/>
      <c r="AF482" s="9"/>
      <c r="AG482" s="9"/>
    </row>
    <row r="483" spans="1:33" ht="15" customHeight="1" x14ac:dyDescent="0.15">
      <c r="A483" s="9" t="s">
        <v>643</v>
      </c>
      <c r="B483" s="9" t="s">
        <v>642</v>
      </c>
      <c r="C483" s="9">
        <v>2015</v>
      </c>
      <c r="D483" s="9">
        <v>2016</v>
      </c>
      <c r="E483" s="9" t="s">
        <v>641</v>
      </c>
      <c r="F483" s="9" t="s">
        <v>76</v>
      </c>
      <c r="G483" s="9" t="s">
        <v>85</v>
      </c>
      <c r="H483" s="12">
        <v>17.184000000000001</v>
      </c>
      <c r="I483" s="12">
        <v>19.181000000000001</v>
      </c>
      <c r="J483" s="13"/>
      <c r="K483" s="14"/>
      <c r="L483" s="9" t="s">
        <v>640</v>
      </c>
      <c r="M483" s="9" t="s">
        <v>159</v>
      </c>
      <c r="N483" s="9" t="s">
        <v>100</v>
      </c>
      <c r="O483" s="9" t="s">
        <v>226</v>
      </c>
      <c r="P483" s="9" t="s">
        <v>647</v>
      </c>
      <c r="Q483" s="37" t="s">
        <v>1278</v>
      </c>
      <c r="R483" s="21">
        <v>107</v>
      </c>
      <c r="S483" s="16">
        <f>11.463+35</f>
        <v>46.463000000000001</v>
      </c>
      <c r="T483" s="16">
        <v>3.6589999999999998</v>
      </c>
      <c r="U483" s="16" t="s">
        <v>111</v>
      </c>
      <c r="V483" s="16">
        <f t="shared" si="32"/>
        <v>37.848990303573487</v>
      </c>
      <c r="W483" s="21">
        <v>102</v>
      </c>
      <c r="X483" s="16">
        <f>12.683+15</f>
        <v>27.683</v>
      </c>
      <c r="Y483" s="16">
        <v>1.7070000000000001</v>
      </c>
      <c r="Z483" s="16" t="s">
        <v>111</v>
      </c>
      <c r="AA483" s="16">
        <f t="shared" si="33"/>
        <v>17.239854929784066</v>
      </c>
      <c r="AB483" s="17">
        <v>-0.51780000000000004</v>
      </c>
      <c r="AC483" s="18">
        <v>0.51780000000000004</v>
      </c>
      <c r="AD483" s="23"/>
      <c r="AE483" s="24"/>
      <c r="AF483" s="9"/>
      <c r="AG483" s="9"/>
    </row>
    <row r="484" spans="1:33" ht="15" customHeight="1" x14ac:dyDescent="0.15">
      <c r="A484" s="9" t="s">
        <v>643</v>
      </c>
      <c r="B484" s="9" t="s">
        <v>642</v>
      </c>
      <c r="C484" s="9">
        <v>2015</v>
      </c>
      <c r="D484" s="9">
        <v>2016</v>
      </c>
      <c r="E484" s="9" t="s">
        <v>641</v>
      </c>
      <c r="F484" s="9" t="s">
        <v>76</v>
      </c>
      <c r="G484" s="9" t="s">
        <v>85</v>
      </c>
      <c r="H484" s="12">
        <v>17.184000000000001</v>
      </c>
      <c r="I484" s="12">
        <v>19.181000000000001</v>
      </c>
      <c r="J484" s="13"/>
      <c r="K484" s="14"/>
      <c r="L484" s="9" t="s">
        <v>640</v>
      </c>
      <c r="M484" s="9" t="s">
        <v>159</v>
      </c>
      <c r="N484" s="9" t="s">
        <v>100</v>
      </c>
      <c r="O484" s="9" t="s">
        <v>226</v>
      </c>
      <c r="P484" s="9" t="s">
        <v>646</v>
      </c>
      <c r="Q484" s="37" t="s">
        <v>1278</v>
      </c>
      <c r="R484" s="21">
        <v>107</v>
      </c>
      <c r="S484" s="16">
        <v>11.548</v>
      </c>
      <c r="T484" s="16">
        <v>0.83899999999999997</v>
      </c>
      <c r="U484" s="16" t="s">
        <v>111</v>
      </c>
      <c r="V484" s="16">
        <f t="shared" si="32"/>
        <v>8.6786834831096353</v>
      </c>
      <c r="W484" s="21">
        <v>102</v>
      </c>
      <c r="X484" s="16">
        <v>11.419</v>
      </c>
      <c r="Y484" s="16">
        <v>0.83899999999999997</v>
      </c>
      <c r="Z484" s="16" t="s">
        <v>111</v>
      </c>
      <c r="AA484" s="16">
        <f t="shared" si="33"/>
        <v>8.4734846432857829</v>
      </c>
      <c r="AB484" s="17">
        <v>-1.12E-2</v>
      </c>
      <c r="AC484" s="18">
        <v>1.12E-2</v>
      </c>
      <c r="AD484" s="23"/>
      <c r="AE484" s="24"/>
      <c r="AF484" s="9"/>
      <c r="AG484" s="9"/>
    </row>
    <row r="485" spans="1:33" ht="15" customHeight="1" x14ac:dyDescent="0.15">
      <c r="A485" s="9" t="s">
        <v>643</v>
      </c>
      <c r="B485" s="9" t="s">
        <v>642</v>
      </c>
      <c r="C485" s="9">
        <v>2015</v>
      </c>
      <c r="D485" s="9">
        <v>2016</v>
      </c>
      <c r="E485" s="9" t="s">
        <v>641</v>
      </c>
      <c r="F485" s="9" t="s">
        <v>76</v>
      </c>
      <c r="G485" s="9" t="s">
        <v>85</v>
      </c>
      <c r="H485" s="12">
        <v>17.184000000000001</v>
      </c>
      <c r="I485" s="12">
        <v>19.181000000000001</v>
      </c>
      <c r="J485" s="13"/>
      <c r="L485" s="9" t="s">
        <v>640</v>
      </c>
      <c r="M485" s="9" t="s">
        <v>159</v>
      </c>
      <c r="N485" s="9" t="s">
        <v>100</v>
      </c>
      <c r="O485" s="9" t="s">
        <v>226</v>
      </c>
      <c r="P485" s="9" t="s">
        <v>645</v>
      </c>
      <c r="Q485" s="37" t="s">
        <v>1278</v>
      </c>
      <c r="R485" s="21">
        <v>107</v>
      </c>
      <c r="S485" s="16">
        <v>11.097</v>
      </c>
      <c r="T485" s="16">
        <v>0.96799999999999997</v>
      </c>
      <c r="U485" s="16" t="s">
        <v>111</v>
      </c>
      <c r="V485" s="16">
        <f t="shared" si="32"/>
        <v>10.013069858939366</v>
      </c>
      <c r="W485" s="21">
        <v>102</v>
      </c>
      <c r="X485" s="16">
        <v>9.2899999999999991</v>
      </c>
      <c r="Y485" s="16">
        <v>0.64500000000000002</v>
      </c>
      <c r="Z485" s="16" t="s">
        <v>111</v>
      </c>
      <c r="AA485" s="16">
        <f t="shared" si="33"/>
        <v>6.5141806852435398</v>
      </c>
      <c r="AB485" s="17">
        <v>-0.1777</v>
      </c>
      <c r="AC485" s="18">
        <v>0.1777</v>
      </c>
      <c r="AD485" s="23"/>
      <c r="AE485" s="24"/>
    </row>
    <row r="486" spans="1:33" ht="15" customHeight="1" x14ac:dyDescent="0.15">
      <c r="A486" s="9" t="s">
        <v>643</v>
      </c>
      <c r="B486" s="9" t="s">
        <v>642</v>
      </c>
      <c r="C486" s="9">
        <v>2015</v>
      </c>
      <c r="D486" s="9">
        <v>2016</v>
      </c>
      <c r="E486" s="9" t="s">
        <v>641</v>
      </c>
      <c r="F486" s="9" t="s">
        <v>76</v>
      </c>
      <c r="G486" s="9" t="s">
        <v>85</v>
      </c>
      <c r="H486" s="12">
        <v>17.184000000000001</v>
      </c>
      <c r="I486" s="12">
        <v>19.181000000000001</v>
      </c>
      <c r="J486" s="13"/>
      <c r="L486" s="9" t="s">
        <v>640</v>
      </c>
      <c r="M486" s="9" t="s">
        <v>159</v>
      </c>
      <c r="N486" s="9" t="s">
        <v>100</v>
      </c>
      <c r="O486" s="9" t="s">
        <v>226</v>
      </c>
      <c r="P486" s="9" t="s">
        <v>644</v>
      </c>
      <c r="Q486" s="37" t="s">
        <v>1278</v>
      </c>
      <c r="R486" s="21">
        <v>107</v>
      </c>
      <c r="S486" s="16">
        <v>4.1710000000000003</v>
      </c>
      <c r="T486" s="16">
        <v>0.32300000000000001</v>
      </c>
      <c r="U486" s="16" t="s">
        <v>111</v>
      </c>
      <c r="V486" s="16">
        <f t="shared" si="32"/>
        <v>3.3411379797907181</v>
      </c>
      <c r="W486" s="21">
        <v>102</v>
      </c>
      <c r="X486" s="16">
        <v>2.5579999999999998</v>
      </c>
      <c r="Y486" s="16">
        <v>0.161</v>
      </c>
      <c r="Z486" s="16" t="s">
        <v>111</v>
      </c>
      <c r="AA486" s="16">
        <f t="shared" si="33"/>
        <v>1.6260202950762945</v>
      </c>
      <c r="AB486" s="17">
        <v>-0.4889</v>
      </c>
      <c r="AC486" s="18">
        <v>0.4889</v>
      </c>
      <c r="AD486" s="23"/>
      <c r="AE486" s="24"/>
    </row>
    <row r="487" spans="1:33" ht="15" customHeight="1" thickBot="1" x14ac:dyDescent="0.2">
      <c r="A487" s="25" t="s">
        <v>643</v>
      </c>
      <c r="B487" s="25" t="s">
        <v>642</v>
      </c>
      <c r="C487" s="25">
        <v>2015</v>
      </c>
      <c r="D487" s="25">
        <v>2016</v>
      </c>
      <c r="E487" s="25" t="s">
        <v>641</v>
      </c>
      <c r="F487" s="25" t="s">
        <v>76</v>
      </c>
      <c r="G487" s="25" t="s">
        <v>85</v>
      </c>
      <c r="H487" s="26">
        <v>17.184000000000001</v>
      </c>
      <c r="I487" s="26">
        <v>19.181000000000001</v>
      </c>
      <c r="J487" s="27"/>
      <c r="K487" s="40"/>
      <c r="L487" s="25" t="s">
        <v>640</v>
      </c>
      <c r="M487" s="25" t="s">
        <v>159</v>
      </c>
      <c r="N487" s="25" t="s">
        <v>100</v>
      </c>
      <c r="O487" s="25" t="s">
        <v>226</v>
      </c>
      <c r="P487" s="25" t="s">
        <v>639</v>
      </c>
      <c r="Q487" s="87" t="s">
        <v>1278</v>
      </c>
      <c r="R487" s="28">
        <v>107</v>
      </c>
      <c r="S487" s="35">
        <v>2.6960000000000002</v>
      </c>
      <c r="T487" s="35">
        <v>0.23</v>
      </c>
      <c r="U487" s="35" t="s">
        <v>111</v>
      </c>
      <c r="V487" s="35">
        <f t="shared" si="32"/>
        <v>2.3791384995413782</v>
      </c>
      <c r="W487" s="28">
        <v>102</v>
      </c>
      <c r="X487" s="35">
        <v>2.3730000000000002</v>
      </c>
      <c r="Y487" s="35">
        <v>0.23</v>
      </c>
      <c r="Z487" s="35" t="s">
        <v>111</v>
      </c>
      <c r="AA487" s="35">
        <f t="shared" si="33"/>
        <v>2.322886135823278</v>
      </c>
      <c r="AB487" s="36">
        <v>-0.12759999999999999</v>
      </c>
      <c r="AC487" s="30">
        <v>0.12759999999999999</v>
      </c>
      <c r="AD487" s="31"/>
      <c r="AE487" s="32"/>
      <c r="AF487" s="40"/>
      <c r="AG487" s="40"/>
    </row>
    <row r="488" spans="1:33" ht="15" customHeight="1" x14ac:dyDescent="0.15">
      <c r="A488" s="10" t="s">
        <v>632</v>
      </c>
      <c r="B488" s="9" t="s">
        <v>631</v>
      </c>
      <c r="C488" s="9">
        <v>2016</v>
      </c>
      <c r="D488" s="9">
        <v>2016</v>
      </c>
      <c r="E488" s="9" t="s">
        <v>630</v>
      </c>
      <c r="F488" s="9" t="s">
        <v>76</v>
      </c>
      <c r="G488" s="10" t="s">
        <v>629</v>
      </c>
      <c r="H488" s="11">
        <v>0.83899999999999997</v>
      </c>
      <c r="I488" s="11">
        <v>0.79400000000000004</v>
      </c>
      <c r="J488" s="13">
        <v>13.5</v>
      </c>
      <c r="K488" s="14" t="s">
        <v>80</v>
      </c>
      <c r="L488" s="9" t="s">
        <v>628</v>
      </c>
      <c r="M488" s="9" t="s">
        <v>159</v>
      </c>
      <c r="N488" s="9" t="s">
        <v>100</v>
      </c>
      <c r="O488" s="9" t="s">
        <v>226</v>
      </c>
      <c r="P488" s="9" t="s">
        <v>225</v>
      </c>
      <c r="Q488" s="9" t="s">
        <v>236</v>
      </c>
      <c r="R488" s="15">
        <v>15</v>
      </c>
      <c r="S488" s="16">
        <v>6.3</v>
      </c>
      <c r="T488" s="16">
        <v>4</v>
      </c>
      <c r="U488" s="16" t="s">
        <v>96</v>
      </c>
      <c r="V488" s="16">
        <v>4</v>
      </c>
      <c r="W488" s="15">
        <v>12</v>
      </c>
      <c r="X488" s="16">
        <v>7.3</v>
      </c>
      <c r="Y488" s="16">
        <v>2.6</v>
      </c>
      <c r="Z488" s="16" t="s">
        <v>96</v>
      </c>
      <c r="AA488" s="16">
        <v>2.6</v>
      </c>
      <c r="AB488" s="17">
        <v>0.14729999999999999</v>
      </c>
      <c r="AC488" s="18">
        <v>0.14729999999999999</v>
      </c>
      <c r="AD488" s="19">
        <f>AVERAGE(AC488:AC494)</f>
        <v>0.15490000000000001</v>
      </c>
      <c r="AE488" s="20" t="s">
        <v>638</v>
      </c>
      <c r="AF488" s="9" t="s">
        <v>217</v>
      </c>
      <c r="AG488" s="9" t="s">
        <v>1329</v>
      </c>
    </row>
    <row r="489" spans="1:33" ht="15" customHeight="1" x14ac:dyDescent="0.15">
      <c r="A489" s="9" t="s">
        <v>632</v>
      </c>
      <c r="B489" s="9" t="s">
        <v>631</v>
      </c>
      <c r="C489" s="9">
        <v>2016</v>
      </c>
      <c r="D489" s="9">
        <v>2016</v>
      </c>
      <c r="E489" s="9" t="s">
        <v>630</v>
      </c>
      <c r="F489" s="9" t="s">
        <v>76</v>
      </c>
      <c r="G489" s="9" t="s">
        <v>629</v>
      </c>
      <c r="H489" s="12">
        <v>0.83899999999999997</v>
      </c>
      <c r="I489" s="12">
        <v>0.79400000000000004</v>
      </c>
      <c r="J489" s="13"/>
      <c r="K489" s="14"/>
      <c r="L489" s="9" t="s">
        <v>628</v>
      </c>
      <c r="M489" s="9" t="s">
        <v>159</v>
      </c>
      <c r="N489" s="9" t="s">
        <v>100</v>
      </c>
      <c r="O489" s="9" t="s">
        <v>226</v>
      </c>
      <c r="P489" s="9" t="s">
        <v>637</v>
      </c>
      <c r="Q489" s="9" t="s">
        <v>236</v>
      </c>
      <c r="R489" s="15">
        <v>15</v>
      </c>
      <c r="S489" s="22">
        <v>22.1</v>
      </c>
      <c r="T489" s="22">
        <v>5.4</v>
      </c>
      <c r="U489" s="22" t="s">
        <v>96</v>
      </c>
      <c r="V489" s="22">
        <v>5.4</v>
      </c>
      <c r="W489" s="15">
        <v>12</v>
      </c>
      <c r="X489" s="22">
        <v>24.8</v>
      </c>
      <c r="Y489" s="22">
        <v>10.6</v>
      </c>
      <c r="Z489" s="22" t="s">
        <v>96</v>
      </c>
      <c r="AA489" s="22">
        <v>10.6</v>
      </c>
      <c r="AB489" s="17">
        <v>0.1153</v>
      </c>
      <c r="AC489" s="18">
        <v>0.1153</v>
      </c>
      <c r="AD489" s="19"/>
      <c r="AE489" s="20" t="s">
        <v>503</v>
      </c>
      <c r="AF489" s="9"/>
      <c r="AG489" s="67"/>
    </row>
    <row r="490" spans="1:33" ht="15" customHeight="1" x14ac:dyDescent="0.15">
      <c r="A490" s="9" t="s">
        <v>632</v>
      </c>
      <c r="B490" s="9" t="s">
        <v>631</v>
      </c>
      <c r="C490" s="9">
        <v>2016</v>
      </c>
      <c r="D490" s="9">
        <v>2016</v>
      </c>
      <c r="E490" s="9" t="s">
        <v>630</v>
      </c>
      <c r="F490" s="9" t="s">
        <v>76</v>
      </c>
      <c r="G490" s="9" t="s">
        <v>629</v>
      </c>
      <c r="H490" s="12">
        <v>0.83899999999999997</v>
      </c>
      <c r="I490" s="12">
        <v>0.79400000000000004</v>
      </c>
      <c r="J490" s="13"/>
      <c r="K490" s="14"/>
      <c r="L490" s="9" t="s">
        <v>628</v>
      </c>
      <c r="M490" s="9" t="s">
        <v>159</v>
      </c>
      <c r="N490" s="9" t="s">
        <v>100</v>
      </c>
      <c r="O490" s="9" t="s">
        <v>226</v>
      </c>
      <c r="P490" s="9" t="s">
        <v>636</v>
      </c>
      <c r="Q490" s="9" t="s">
        <v>236</v>
      </c>
      <c r="R490" s="15">
        <v>15</v>
      </c>
      <c r="S490" s="22">
        <v>21.7</v>
      </c>
      <c r="T490" s="22">
        <v>3.4</v>
      </c>
      <c r="U490" s="22" t="s">
        <v>96</v>
      </c>
      <c r="V490" s="22">
        <v>3.4</v>
      </c>
      <c r="W490" s="15">
        <v>12</v>
      </c>
      <c r="X490" s="22">
        <v>21.4</v>
      </c>
      <c r="Y490" s="22">
        <v>4.0999999999999996</v>
      </c>
      <c r="Z490" s="22" t="s">
        <v>96</v>
      </c>
      <c r="AA490" s="22">
        <v>4.0999999999999996</v>
      </c>
      <c r="AB490" s="17">
        <v>-1.3899999999999999E-2</v>
      </c>
      <c r="AC490" s="18">
        <v>1.3899999999999999E-2</v>
      </c>
      <c r="AD490" s="19"/>
      <c r="AE490" s="20"/>
      <c r="AF490" s="9"/>
      <c r="AG490" s="9"/>
    </row>
    <row r="491" spans="1:33" ht="15" customHeight="1" x14ac:dyDescent="0.15">
      <c r="A491" s="9" t="s">
        <v>632</v>
      </c>
      <c r="B491" s="9" t="s">
        <v>631</v>
      </c>
      <c r="C491" s="9">
        <v>2016</v>
      </c>
      <c r="D491" s="9">
        <v>2016</v>
      </c>
      <c r="E491" s="9" t="s">
        <v>630</v>
      </c>
      <c r="F491" s="9" t="s">
        <v>76</v>
      </c>
      <c r="G491" s="9" t="s">
        <v>629</v>
      </c>
      <c r="H491" s="12">
        <v>0.83899999999999997</v>
      </c>
      <c r="I491" s="12">
        <v>0.79400000000000004</v>
      </c>
      <c r="J491" s="13"/>
      <c r="K491" s="14"/>
      <c r="L491" s="9" t="s">
        <v>628</v>
      </c>
      <c r="M491" s="9" t="s">
        <v>159</v>
      </c>
      <c r="N491" s="9" t="s">
        <v>100</v>
      </c>
      <c r="O491" s="9" t="s">
        <v>226</v>
      </c>
      <c r="P491" s="9" t="s">
        <v>635</v>
      </c>
      <c r="Q491" s="9" t="s">
        <v>236</v>
      </c>
      <c r="R491" s="15">
        <v>15</v>
      </c>
      <c r="S491" s="22">
        <v>2.1429999999999998</v>
      </c>
      <c r="T491" s="22">
        <v>0.58599999999999997</v>
      </c>
      <c r="U491" s="22" t="s">
        <v>96</v>
      </c>
      <c r="V491" s="22">
        <v>0.58599999999999997</v>
      </c>
      <c r="W491" s="15">
        <v>12</v>
      </c>
      <c r="X491" s="22">
        <v>1.7030000000000001</v>
      </c>
      <c r="Y491" s="22">
        <v>1.2629999999999999</v>
      </c>
      <c r="Z491" s="22" t="s">
        <v>96</v>
      </c>
      <c r="AA491" s="22">
        <v>1.2629999999999999</v>
      </c>
      <c r="AB491" s="17">
        <v>-0.2298</v>
      </c>
      <c r="AC491" s="18">
        <v>0.2298</v>
      </c>
      <c r="AD491" s="23"/>
      <c r="AE491" s="24"/>
      <c r="AF491" s="9"/>
      <c r="AG491" s="9"/>
    </row>
    <row r="492" spans="1:33" ht="15" customHeight="1" x14ac:dyDescent="0.15">
      <c r="A492" s="9" t="s">
        <v>632</v>
      </c>
      <c r="B492" s="9" t="s">
        <v>631</v>
      </c>
      <c r="C492" s="9">
        <v>2016</v>
      </c>
      <c r="D492" s="9">
        <v>2016</v>
      </c>
      <c r="E492" s="9" t="s">
        <v>630</v>
      </c>
      <c r="F492" s="9" t="s">
        <v>76</v>
      </c>
      <c r="G492" s="9" t="s">
        <v>629</v>
      </c>
      <c r="H492" s="12">
        <v>0.83899999999999997</v>
      </c>
      <c r="I492" s="12">
        <v>0.79400000000000004</v>
      </c>
      <c r="J492" s="13"/>
      <c r="K492" s="14"/>
      <c r="L492" s="9" t="s">
        <v>628</v>
      </c>
      <c r="M492" s="9" t="s">
        <v>159</v>
      </c>
      <c r="N492" s="9" t="s">
        <v>100</v>
      </c>
      <c r="O492" s="9" t="s">
        <v>226</v>
      </c>
      <c r="P492" s="9" t="s">
        <v>634</v>
      </c>
      <c r="Q492" s="9" t="s">
        <v>236</v>
      </c>
      <c r="R492" s="15">
        <v>15</v>
      </c>
      <c r="S492" s="22">
        <v>0.05</v>
      </c>
      <c r="T492" s="22">
        <v>0.01</v>
      </c>
      <c r="U492" s="22" t="s">
        <v>96</v>
      </c>
      <c r="V492" s="22">
        <v>0.01</v>
      </c>
      <c r="W492" s="15">
        <v>12</v>
      </c>
      <c r="X492" s="22">
        <v>4.7E-2</v>
      </c>
      <c r="Y492" s="22">
        <v>2.3E-2</v>
      </c>
      <c r="Z492" s="22" t="s">
        <v>96</v>
      </c>
      <c r="AA492" s="22">
        <v>2.3E-2</v>
      </c>
      <c r="AB492" s="17">
        <v>-6.1899999999999997E-2</v>
      </c>
      <c r="AC492" s="18">
        <v>6.1899999999999997E-2</v>
      </c>
      <c r="AD492" s="23"/>
      <c r="AE492" s="24"/>
      <c r="AF492" s="9"/>
      <c r="AG492" s="9"/>
    </row>
    <row r="493" spans="1:33" ht="15" customHeight="1" x14ac:dyDescent="0.15">
      <c r="A493" s="9" t="s">
        <v>632</v>
      </c>
      <c r="B493" s="9" t="s">
        <v>631</v>
      </c>
      <c r="C493" s="9">
        <v>2016</v>
      </c>
      <c r="D493" s="9">
        <v>2016</v>
      </c>
      <c r="E493" s="9" t="s">
        <v>630</v>
      </c>
      <c r="F493" s="9" t="s">
        <v>76</v>
      </c>
      <c r="G493" s="9" t="s">
        <v>629</v>
      </c>
      <c r="H493" s="12">
        <v>0.83899999999999997</v>
      </c>
      <c r="I493" s="12">
        <v>0.79400000000000004</v>
      </c>
      <c r="J493" s="13"/>
      <c r="K493" s="14"/>
      <c r="L493" s="9" t="s">
        <v>628</v>
      </c>
      <c r="M493" s="9" t="s">
        <v>159</v>
      </c>
      <c r="N493" s="9" t="s">
        <v>100</v>
      </c>
      <c r="O493" s="9" t="s">
        <v>226</v>
      </c>
      <c r="P493" s="9" t="s">
        <v>633</v>
      </c>
      <c r="Q493" s="9" t="s">
        <v>236</v>
      </c>
      <c r="R493" s="15">
        <v>15</v>
      </c>
      <c r="S493" s="22">
        <v>1.4119999999999999</v>
      </c>
      <c r="T493" s="22">
        <v>0.61199999999999999</v>
      </c>
      <c r="U493" s="22" t="s">
        <v>96</v>
      </c>
      <c r="V493" s="22">
        <v>0.61199999999999999</v>
      </c>
      <c r="W493" s="15">
        <v>12</v>
      </c>
      <c r="X493" s="22">
        <v>1.55</v>
      </c>
      <c r="Y493" s="22">
        <v>0.56200000000000006</v>
      </c>
      <c r="Z493" s="22" t="s">
        <v>96</v>
      </c>
      <c r="AA493" s="22">
        <v>0.56200000000000006</v>
      </c>
      <c r="AB493" s="17">
        <v>9.3200000000000005E-2</v>
      </c>
      <c r="AC493" s="18">
        <v>9.3200000000000005E-2</v>
      </c>
      <c r="AD493" s="23"/>
      <c r="AE493" s="24"/>
      <c r="AF493" s="9"/>
      <c r="AG493" s="9"/>
    </row>
    <row r="494" spans="1:33" ht="15" customHeight="1" thickBot="1" x14ac:dyDescent="0.2">
      <c r="A494" s="25" t="s">
        <v>632</v>
      </c>
      <c r="B494" s="25" t="s">
        <v>631</v>
      </c>
      <c r="C494" s="25">
        <v>2016</v>
      </c>
      <c r="D494" s="25">
        <v>2016</v>
      </c>
      <c r="E494" s="25" t="s">
        <v>630</v>
      </c>
      <c r="F494" s="25" t="s">
        <v>76</v>
      </c>
      <c r="G494" s="25" t="s">
        <v>629</v>
      </c>
      <c r="H494" s="26">
        <v>0.83899999999999997</v>
      </c>
      <c r="I494" s="26">
        <v>0.79400000000000004</v>
      </c>
      <c r="J494" s="27"/>
      <c r="K494" s="25"/>
      <c r="L494" s="25" t="s">
        <v>628</v>
      </c>
      <c r="M494" s="25" t="s">
        <v>159</v>
      </c>
      <c r="N494" s="25" t="s">
        <v>100</v>
      </c>
      <c r="O494" s="25" t="s">
        <v>226</v>
      </c>
      <c r="P494" s="25" t="s">
        <v>627</v>
      </c>
      <c r="Q494" s="25" t="s">
        <v>236</v>
      </c>
      <c r="R494" s="28">
        <v>15</v>
      </c>
      <c r="S494" s="29">
        <v>76.203000000000003</v>
      </c>
      <c r="T494" s="29">
        <v>44.118000000000002</v>
      </c>
      <c r="U494" s="29" t="s">
        <v>96</v>
      </c>
      <c r="V494" s="29">
        <v>44.118000000000002</v>
      </c>
      <c r="W494" s="28">
        <v>12</v>
      </c>
      <c r="X494" s="29">
        <v>116.31</v>
      </c>
      <c r="Y494" s="29">
        <v>85.561000000000007</v>
      </c>
      <c r="Z494" s="29" t="s">
        <v>96</v>
      </c>
      <c r="AA494" s="29">
        <v>85.561000000000007</v>
      </c>
      <c r="AB494" s="30">
        <v>0.4229</v>
      </c>
      <c r="AC494" s="30">
        <v>0.4229</v>
      </c>
      <c r="AD494" s="31"/>
      <c r="AE494" s="32"/>
      <c r="AF494" s="25"/>
      <c r="AG494" s="25"/>
    </row>
    <row r="495" spans="1:33" ht="15" customHeight="1" x14ac:dyDescent="0.15">
      <c r="A495" s="10" t="s">
        <v>620</v>
      </c>
      <c r="B495" s="9" t="s">
        <v>619</v>
      </c>
      <c r="C495" s="9">
        <v>2016</v>
      </c>
      <c r="D495" s="9">
        <v>2016</v>
      </c>
      <c r="E495" s="9" t="s">
        <v>618</v>
      </c>
      <c r="F495" s="9" t="s">
        <v>76</v>
      </c>
      <c r="G495" s="10" t="s">
        <v>617</v>
      </c>
      <c r="H495" s="11">
        <v>3.496</v>
      </c>
      <c r="I495" s="11">
        <v>3.5369999999999999</v>
      </c>
      <c r="J495" s="13">
        <v>12</v>
      </c>
      <c r="K495" s="14" t="s">
        <v>73</v>
      </c>
      <c r="L495" s="9" t="s">
        <v>621</v>
      </c>
      <c r="M495" s="9" t="s">
        <v>170</v>
      </c>
      <c r="N495" s="9" t="s">
        <v>100</v>
      </c>
      <c r="O495" s="10" t="s">
        <v>99</v>
      </c>
      <c r="P495" s="9" t="s">
        <v>625</v>
      </c>
      <c r="Q495" s="9" t="s">
        <v>112</v>
      </c>
      <c r="R495" s="15">
        <v>12</v>
      </c>
      <c r="S495" s="16">
        <v>47.423000000000002</v>
      </c>
      <c r="T495" s="16">
        <v>1.8560000000000001</v>
      </c>
      <c r="U495" s="16" t="s">
        <v>111</v>
      </c>
      <c r="V495" s="16">
        <v>6.4293725976956724</v>
      </c>
      <c r="W495" s="15">
        <v>12</v>
      </c>
      <c r="X495" s="16">
        <v>32.473999999999997</v>
      </c>
      <c r="Y495" s="16">
        <v>1.7529999999999999</v>
      </c>
      <c r="Z495" s="16" t="s">
        <v>111</v>
      </c>
      <c r="AA495" s="16">
        <v>6.0725701313364828</v>
      </c>
      <c r="AB495" s="17">
        <v>-0.37869999999999998</v>
      </c>
      <c r="AC495" s="18">
        <v>0.37869999999999998</v>
      </c>
      <c r="AD495" s="19">
        <f>AVERAGE(AC495:AC502)</f>
        <v>0.54142499999999993</v>
      </c>
      <c r="AE495" s="24" t="s">
        <v>626</v>
      </c>
      <c r="AF495" s="9" t="s">
        <v>217</v>
      </c>
      <c r="AG495" s="9" t="s">
        <v>278</v>
      </c>
    </row>
    <row r="496" spans="1:33" ht="15" customHeight="1" x14ac:dyDescent="0.15">
      <c r="A496" s="9" t="s">
        <v>620</v>
      </c>
      <c r="B496" s="9" t="s">
        <v>619</v>
      </c>
      <c r="C496" s="9">
        <v>2016</v>
      </c>
      <c r="D496" s="9">
        <v>2016</v>
      </c>
      <c r="E496" s="9" t="s">
        <v>618</v>
      </c>
      <c r="F496" s="9" t="s">
        <v>76</v>
      </c>
      <c r="G496" s="9" t="s">
        <v>617</v>
      </c>
      <c r="H496" s="12">
        <v>3.496</v>
      </c>
      <c r="I496" s="12">
        <v>3.5369999999999999</v>
      </c>
      <c r="J496" s="13"/>
      <c r="K496" s="14"/>
      <c r="L496" s="9" t="s">
        <v>366</v>
      </c>
      <c r="M496" s="9" t="s">
        <v>170</v>
      </c>
      <c r="N496" s="9" t="s">
        <v>100</v>
      </c>
      <c r="O496" s="9" t="s">
        <v>99</v>
      </c>
      <c r="P496" s="9" t="s">
        <v>625</v>
      </c>
      <c r="Q496" s="37" t="s">
        <v>112</v>
      </c>
      <c r="R496" s="21">
        <v>12</v>
      </c>
      <c r="S496" s="22">
        <v>39.792999999999999</v>
      </c>
      <c r="T496" s="22">
        <v>1.7569999999999999</v>
      </c>
      <c r="U496" s="22" t="s">
        <v>111</v>
      </c>
      <c r="V496" s="22">
        <v>6.0864265377970339</v>
      </c>
      <c r="W496" s="21">
        <v>12</v>
      </c>
      <c r="X496" s="22">
        <v>30.207000000000001</v>
      </c>
      <c r="Y496" s="22">
        <v>1.86</v>
      </c>
      <c r="Z496" s="22" t="s">
        <v>111</v>
      </c>
      <c r="AA496" s="22">
        <v>6.4432290041562235</v>
      </c>
      <c r="AB496" s="17">
        <v>-0.27560000000000001</v>
      </c>
      <c r="AC496" s="18">
        <v>0.27560000000000001</v>
      </c>
      <c r="AD496" s="23"/>
      <c r="AE496" s="24" t="s">
        <v>624</v>
      </c>
      <c r="AF496" s="9"/>
      <c r="AG496" s="9"/>
    </row>
    <row r="497" spans="1:33" ht="15" customHeight="1" x14ac:dyDescent="0.15">
      <c r="A497" s="9" t="s">
        <v>620</v>
      </c>
      <c r="B497" s="9" t="s">
        <v>619</v>
      </c>
      <c r="C497" s="9">
        <v>2016</v>
      </c>
      <c r="D497" s="9">
        <v>2016</v>
      </c>
      <c r="E497" s="9" t="s">
        <v>618</v>
      </c>
      <c r="F497" s="9" t="s">
        <v>76</v>
      </c>
      <c r="G497" s="9" t="s">
        <v>617</v>
      </c>
      <c r="H497" s="12">
        <v>3.496</v>
      </c>
      <c r="I497" s="12">
        <v>3.5369999999999999</v>
      </c>
      <c r="J497" s="13"/>
      <c r="K497" s="14"/>
      <c r="L497" s="9" t="s">
        <v>621</v>
      </c>
      <c r="M497" s="9" t="s">
        <v>170</v>
      </c>
      <c r="N497" s="9" t="s">
        <v>100</v>
      </c>
      <c r="O497" s="9" t="s">
        <v>99</v>
      </c>
      <c r="P497" s="9" t="s">
        <v>623</v>
      </c>
      <c r="Q497" s="37" t="s">
        <v>112</v>
      </c>
      <c r="R497" s="21">
        <v>12</v>
      </c>
      <c r="S497" s="22">
        <v>5.2949999999999999</v>
      </c>
      <c r="T497" s="22">
        <v>0.82199999999999995</v>
      </c>
      <c r="U497" s="22" t="s">
        <v>111</v>
      </c>
      <c r="V497" s="22">
        <f t="shared" ref="V497:V502" si="34">SQRT(R497)*T497</f>
        <v>2.8474915276432338</v>
      </c>
      <c r="W497" s="21">
        <v>12</v>
      </c>
      <c r="X497" s="22">
        <v>1.5569999999999999</v>
      </c>
      <c r="Y497" s="22">
        <v>0.29299999999999998</v>
      </c>
      <c r="Z497" s="22" t="s">
        <v>111</v>
      </c>
      <c r="AA497" s="22">
        <f t="shared" ref="AA497:AA502" si="35">SQRT(W497)*Y497</f>
        <v>1.0149817732353619</v>
      </c>
      <c r="AB497" s="17">
        <v>-1.224</v>
      </c>
      <c r="AC497" s="18">
        <v>1.224</v>
      </c>
      <c r="AD497" s="23"/>
      <c r="AE497" s="24"/>
      <c r="AF497" s="9"/>
      <c r="AG497" s="9"/>
    </row>
    <row r="498" spans="1:33" ht="15" customHeight="1" x14ac:dyDescent="0.15">
      <c r="A498" s="9" t="s">
        <v>620</v>
      </c>
      <c r="B498" s="9" t="s">
        <v>619</v>
      </c>
      <c r="C498" s="9">
        <v>2016</v>
      </c>
      <c r="D498" s="9">
        <v>2016</v>
      </c>
      <c r="E498" s="9" t="s">
        <v>618</v>
      </c>
      <c r="F498" s="9" t="s">
        <v>76</v>
      </c>
      <c r="G498" s="9" t="s">
        <v>617</v>
      </c>
      <c r="H498" s="12">
        <v>3.496</v>
      </c>
      <c r="I498" s="12">
        <v>3.5369999999999999</v>
      </c>
      <c r="J498" s="13"/>
      <c r="K498" s="14"/>
      <c r="L498" s="9" t="s">
        <v>366</v>
      </c>
      <c r="M498" s="9" t="s">
        <v>170</v>
      </c>
      <c r="N498" s="9" t="s">
        <v>100</v>
      </c>
      <c r="O498" s="9" t="s">
        <v>99</v>
      </c>
      <c r="P498" s="9" t="s">
        <v>623</v>
      </c>
      <c r="Q498" s="37" t="s">
        <v>112</v>
      </c>
      <c r="R498" s="21">
        <v>12</v>
      </c>
      <c r="S498" s="22">
        <v>4.2080000000000002</v>
      </c>
      <c r="T498" s="22">
        <v>1E-4</v>
      </c>
      <c r="U498" s="22" t="s">
        <v>111</v>
      </c>
      <c r="V498" s="22">
        <f t="shared" si="34"/>
        <v>3.4641016151377546E-4</v>
      </c>
      <c r="W498" s="21">
        <v>12</v>
      </c>
      <c r="X498" s="22">
        <v>3.492</v>
      </c>
      <c r="Y498" s="22">
        <v>1E-4</v>
      </c>
      <c r="Z498" s="22" t="s">
        <v>111</v>
      </c>
      <c r="AA498" s="22">
        <f t="shared" si="35"/>
        <v>3.4641016151377546E-4</v>
      </c>
      <c r="AB498" s="17">
        <v>-0.1865</v>
      </c>
      <c r="AC498" s="18">
        <v>0.1865</v>
      </c>
      <c r="AD498" s="23"/>
      <c r="AE498" s="24"/>
      <c r="AF498" s="9"/>
      <c r="AG498" s="9"/>
    </row>
    <row r="499" spans="1:33" ht="15" customHeight="1" x14ac:dyDescent="0.15">
      <c r="A499" s="9" t="s">
        <v>620</v>
      </c>
      <c r="B499" s="9" t="s">
        <v>619</v>
      </c>
      <c r="C499" s="9">
        <v>2016</v>
      </c>
      <c r="D499" s="9">
        <v>2016</v>
      </c>
      <c r="E499" s="9" t="s">
        <v>618</v>
      </c>
      <c r="F499" s="9" t="s">
        <v>76</v>
      </c>
      <c r="G499" s="9" t="s">
        <v>617</v>
      </c>
      <c r="H499" s="12">
        <v>3.496</v>
      </c>
      <c r="I499" s="12">
        <v>3.5369999999999999</v>
      </c>
      <c r="J499" s="13"/>
      <c r="K499" s="14"/>
      <c r="L499" s="9" t="s">
        <v>621</v>
      </c>
      <c r="M499" s="9" t="s">
        <v>170</v>
      </c>
      <c r="N499" s="9" t="s">
        <v>100</v>
      </c>
      <c r="O499" s="9" t="s">
        <v>99</v>
      </c>
      <c r="P499" s="9" t="s">
        <v>622</v>
      </c>
      <c r="Q499" s="37" t="s">
        <v>112</v>
      </c>
      <c r="R499" s="21">
        <v>12</v>
      </c>
      <c r="S499" s="22">
        <v>4.3639999999999999</v>
      </c>
      <c r="T499" s="22">
        <v>0.54500000000000004</v>
      </c>
      <c r="U499" s="22" t="s">
        <v>111</v>
      </c>
      <c r="V499" s="22">
        <f t="shared" si="34"/>
        <v>1.8879353802500762</v>
      </c>
      <c r="W499" s="21">
        <v>12</v>
      </c>
      <c r="X499" s="22">
        <v>1.0309999999999999</v>
      </c>
      <c r="Y499" s="22">
        <v>1E-4</v>
      </c>
      <c r="Z499" s="22" t="s">
        <v>111</v>
      </c>
      <c r="AA499" s="22">
        <f t="shared" si="35"/>
        <v>3.4641016151377546E-4</v>
      </c>
      <c r="AB499" s="17">
        <v>-1.4429000000000001</v>
      </c>
      <c r="AC499" s="18">
        <v>1.4429000000000001</v>
      </c>
      <c r="AD499" s="23"/>
      <c r="AE499" s="24"/>
      <c r="AF499" s="9"/>
      <c r="AG499" s="9"/>
    </row>
    <row r="500" spans="1:33" ht="15" customHeight="1" x14ac:dyDescent="0.15">
      <c r="A500" s="9" t="s">
        <v>620</v>
      </c>
      <c r="B500" s="9" t="s">
        <v>619</v>
      </c>
      <c r="C500" s="9">
        <v>2016</v>
      </c>
      <c r="D500" s="9">
        <v>2016</v>
      </c>
      <c r="E500" s="9" t="s">
        <v>618</v>
      </c>
      <c r="F500" s="9" t="s">
        <v>76</v>
      </c>
      <c r="G500" s="9" t="s">
        <v>617</v>
      </c>
      <c r="H500" s="12">
        <v>3.496</v>
      </c>
      <c r="I500" s="12">
        <v>3.5369999999999999</v>
      </c>
      <c r="J500" s="13"/>
      <c r="K500" s="14"/>
      <c r="L500" s="9" t="s">
        <v>366</v>
      </c>
      <c r="M500" s="9" t="s">
        <v>170</v>
      </c>
      <c r="N500" s="9" t="s">
        <v>100</v>
      </c>
      <c r="O500" s="9" t="s">
        <v>99</v>
      </c>
      <c r="P500" s="9" t="s">
        <v>622</v>
      </c>
      <c r="Q500" s="37" t="s">
        <v>112</v>
      </c>
      <c r="R500" s="21">
        <v>12</v>
      </c>
      <c r="S500" s="22">
        <v>4.6970000000000001</v>
      </c>
      <c r="T500" s="22">
        <v>0.78800000000000003</v>
      </c>
      <c r="U500" s="22" t="s">
        <v>111</v>
      </c>
      <c r="V500" s="22">
        <f t="shared" si="34"/>
        <v>2.7297120727285504</v>
      </c>
      <c r="W500" s="21">
        <v>12</v>
      </c>
      <c r="X500" s="22">
        <v>2.0609999999999999</v>
      </c>
      <c r="Y500" s="22">
        <v>1E-4</v>
      </c>
      <c r="Z500" s="22" t="s">
        <v>111</v>
      </c>
      <c r="AA500" s="22">
        <f t="shared" si="35"/>
        <v>3.4641016151377546E-4</v>
      </c>
      <c r="AB500" s="17">
        <v>-0.82369999999999999</v>
      </c>
      <c r="AC500" s="18">
        <v>0.82369999999999999</v>
      </c>
      <c r="AD500" s="23"/>
      <c r="AE500" s="24"/>
      <c r="AF500" s="9"/>
      <c r="AG500" s="9"/>
    </row>
    <row r="501" spans="1:33" ht="15" customHeight="1" x14ac:dyDescent="0.15">
      <c r="A501" s="9" t="s">
        <v>620</v>
      </c>
      <c r="B501" s="9" t="s">
        <v>619</v>
      </c>
      <c r="C501" s="9">
        <v>2016</v>
      </c>
      <c r="D501" s="9">
        <v>2016</v>
      </c>
      <c r="E501" s="9" t="s">
        <v>618</v>
      </c>
      <c r="F501" s="9" t="s">
        <v>76</v>
      </c>
      <c r="G501" s="9" t="s">
        <v>617</v>
      </c>
      <c r="H501" s="12">
        <v>3.496</v>
      </c>
      <c r="I501" s="12">
        <v>3.5369999999999999</v>
      </c>
      <c r="J501" s="13"/>
      <c r="K501" s="14"/>
      <c r="L501" s="9" t="s">
        <v>621</v>
      </c>
      <c r="M501" s="9" t="s">
        <v>170</v>
      </c>
      <c r="N501" s="9" t="s">
        <v>100</v>
      </c>
      <c r="O501" s="9" t="s">
        <v>99</v>
      </c>
      <c r="P501" s="9" t="s">
        <v>616</v>
      </c>
      <c r="Q501" s="37" t="s">
        <v>112</v>
      </c>
      <c r="R501" s="21">
        <v>12</v>
      </c>
      <c r="S501" s="16">
        <v>1E-4</v>
      </c>
      <c r="T501" s="16">
        <v>1E-4</v>
      </c>
      <c r="U501" s="22" t="s">
        <v>111</v>
      </c>
      <c r="V501" s="22">
        <f t="shared" si="34"/>
        <v>3.4641016151377546E-4</v>
      </c>
      <c r="W501" s="21">
        <v>12</v>
      </c>
      <c r="X501" s="16">
        <v>1E-4</v>
      </c>
      <c r="Y501" s="16">
        <v>1E-4</v>
      </c>
      <c r="Z501" s="22" t="s">
        <v>111</v>
      </c>
      <c r="AA501" s="22">
        <f t="shared" si="35"/>
        <v>3.4641016151377546E-4</v>
      </c>
      <c r="AB501" s="17">
        <v>0</v>
      </c>
      <c r="AC501" s="18">
        <v>0</v>
      </c>
      <c r="AD501" s="19"/>
      <c r="AE501" s="20"/>
      <c r="AF501" s="9"/>
      <c r="AG501" s="9"/>
    </row>
    <row r="502" spans="1:33" ht="15" customHeight="1" thickBot="1" x14ac:dyDescent="0.2">
      <c r="A502" s="25" t="s">
        <v>620</v>
      </c>
      <c r="B502" s="25" t="s">
        <v>619</v>
      </c>
      <c r="C502" s="25">
        <v>2016</v>
      </c>
      <c r="D502" s="25">
        <v>2016</v>
      </c>
      <c r="E502" s="25" t="s">
        <v>618</v>
      </c>
      <c r="F502" s="25" t="s">
        <v>76</v>
      </c>
      <c r="G502" s="25" t="s">
        <v>617</v>
      </c>
      <c r="H502" s="26">
        <v>3.496</v>
      </c>
      <c r="I502" s="26">
        <v>3.5369999999999999</v>
      </c>
      <c r="J502" s="27"/>
      <c r="K502" s="25"/>
      <c r="L502" s="25" t="s">
        <v>366</v>
      </c>
      <c r="M502" s="25" t="s">
        <v>170</v>
      </c>
      <c r="N502" s="25" t="s">
        <v>100</v>
      </c>
      <c r="O502" s="25" t="s">
        <v>99</v>
      </c>
      <c r="P502" s="25" t="s">
        <v>616</v>
      </c>
      <c r="Q502" s="87" t="s">
        <v>112</v>
      </c>
      <c r="R502" s="28">
        <v>12</v>
      </c>
      <c r="S502" s="29">
        <v>1E-4</v>
      </c>
      <c r="T502" s="29">
        <v>1E-4</v>
      </c>
      <c r="U502" s="29" t="s">
        <v>111</v>
      </c>
      <c r="V502" s="29">
        <f t="shared" si="34"/>
        <v>3.4641016151377546E-4</v>
      </c>
      <c r="W502" s="28">
        <v>12</v>
      </c>
      <c r="X502" s="29">
        <v>1E-4</v>
      </c>
      <c r="Y502" s="29">
        <v>1E-4</v>
      </c>
      <c r="Z502" s="29" t="s">
        <v>111</v>
      </c>
      <c r="AA502" s="29">
        <f t="shared" si="35"/>
        <v>3.4641016151377546E-4</v>
      </c>
      <c r="AB502" s="30">
        <v>0</v>
      </c>
      <c r="AC502" s="30">
        <v>0</v>
      </c>
      <c r="AD502" s="31"/>
      <c r="AE502" s="32"/>
      <c r="AF502" s="25"/>
      <c r="AG502" s="25"/>
    </row>
    <row r="503" spans="1:33" ht="15" customHeight="1" x14ac:dyDescent="0.15">
      <c r="A503" s="9" t="s">
        <v>613</v>
      </c>
      <c r="B503" s="9" t="s">
        <v>259</v>
      </c>
      <c r="C503" s="9">
        <v>2016</v>
      </c>
      <c r="D503" s="9">
        <v>2016</v>
      </c>
      <c r="E503" s="9" t="s">
        <v>612</v>
      </c>
      <c r="F503" s="9" t="s">
        <v>76</v>
      </c>
      <c r="G503" s="10" t="s">
        <v>161</v>
      </c>
      <c r="H503" s="11">
        <v>3.089</v>
      </c>
      <c r="I503" s="11">
        <v>3.3450000000000002</v>
      </c>
      <c r="J503" s="13">
        <v>64</v>
      </c>
      <c r="K503" s="48" t="s">
        <v>73</v>
      </c>
      <c r="L503" s="9" t="s">
        <v>611</v>
      </c>
      <c r="M503" s="9" t="s">
        <v>101</v>
      </c>
      <c r="N503" s="9" t="s">
        <v>100</v>
      </c>
      <c r="O503" s="9" t="s">
        <v>256</v>
      </c>
      <c r="P503" s="9" t="s">
        <v>615</v>
      </c>
      <c r="Q503" s="3" t="s">
        <v>112</v>
      </c>
      <c r="R503" s="21">
        <v>64</v>
      </c>
      <c r="S503" s="22">
        <v>65.585999999999999</v>
      </c>
      <c r="T503" s="22">
        <v>5.4859999999999998</v>
      </c>
      <c r="U503" s="22" t="s">
        <v>111</v>
      </c>
      <c r="V503" s="22">
        <f>T503*SQRT(R503)</f>
        <v>43.887999999999998</v>
      </c>
      <c r="W503" s="21">
        <v>64</v>
      </c>
      <c r="X503" s="22">
        <v>37.761000000000003</v>
      </c>
      <c r="Y503" s="22">
        <v>6.25</v>
      </c>
      <c r="Z503" s="22" t="s">
        <v>111</v>
      </c>
      <c r="AA503" s="22">
        <f>Y503*SQRT(W503)</f>
        <v>50</v>
      </c>
      <c r="AB503" s="62">
        <v>-0.55210000000000004</v>
      </c>
      <c r="AC503" s="62">
        <v>0.55210000000000004</v>
      </c>
      <c r="AD503" s="19">
        <f>AVERAGE(AC503:AC505)</f>
        <v>0.35900000000000004</v>
      </c>
      <c r="AE503" s="24"/>
      <c r="AF503" s="3" t="s">
        <v>217</v>
      </c>
      <c r="AG503" s="3" t="s">
        <v>278</v>
      </c>
    </row>
    <row r="504" spans="1:33" ht="15" customHeight="1" x14ac:dyDescent="0.15">
      <c r="A504" s="9" t="s">
        <v>613</v>
      </c>
      <c r="B504" s="9" t="s">
        <v>259</v>
      </c>
      <c r="C504" s="9">
        <v>2016</v>
      </c>
      <c r="D504" s="9">
        <v>2016</v>
      </c>
      <c r="E504" s="9" t="s">
        <v>612</v>
      </c>
      <c r="F504" s="9" t="s">
        <v>76</v>
      </c>
      <c r="G504" s="9" t="s">
        <v>161</v>
      </c>
      <c r="H504" s="12">
        <v>3.089</v>
      </c>
      <c r="I504" s="12">
        <v>3.3450000000000002</v>
      </c>
      <c r="J504" s="13"/>
      <c r="L504" s="9" t="s">
        <v>611</v>
      </c>
      <c r="M504" s="9" t="s">
        <v>101</v>
      </c>
      <c r="N504" s="9" t="s">
        <v>100</v>
      </c>
      <c r="O504" s="9" t="s">
        <v>256</v>
      </c>
      <c r="P504" s="9" t="s">
        <v>614</v>
      </c>
      <c r="Q504" s="3" t="s">
        <v>112</v>
      </c>
      <c r="R504" s="21">
        <v>64</v>
      </c>
      <c r="S504" s="22">
        <v>50.780999999999999</v>
      </c>
      <c r="T504" s="22">
        <v>5.99</v>
      </c>
      <c r="U504" s="22" t="s">
        <v>111</v>
      </c>
      <c r="V504" s="22">
        <f>T504*SQRT(R504)</f>
        <v>47.92</v>
      </c>
      <c r="W504" s="21">
        <v>64</v>
      </c>
      <c r="X504" s="22">
        <v>44.389000000000003</v>
      </c>
      <c r="Y504" s="22">
        <v>6.484</v>
      </c>
      <c r="Z504" s="22" t="s">
        <v>111</v>
      </c>
      <c r="AA504" s="22">
        <f>Y504*SQRT(W504)</f>
        <v>51.872</v>
      </c>
      <c r="AB504" s="62">
        <v>-0.13450000000000001</v>
      </c>
      <c r="AC504" s="62">
        <v>0.13450000000000001</v>
      </c>
      <c r="AD504" s="23"/>
      <c r="AE504" s="24"/>
    </row>
    <row r="505" spans="1:33" ht="15" customHeight="1" thickBot="1" x14ac:dyDescent="0.2">
      <c r="A505" s="25" t="s">
        <v>613</v>
      </c>
      <c r="B505" s="25" t="s">
        <v>259</v>
      </c>
      <c r="C505" s="25">
        <v>2016</v>
      </c>
      <c r="D505" s="25">
        <v>2016</v>
      </c>
      <c r="E505" s="25" t="s">
        <v>612</v>
      </c>
      <c r="F505" s="25" t="s">
        <v>76</v>
      </c>
      <c r="G505" s="25" t="s">
        <v>161</v>
      </c>
      <c r="H505" s="26">
        <v>3.089</v>
      </c>
      <c r="I505" s="26">
        <v>3.3450000000000002</v>
      </c>
      <c r="J505" s="27"/>
      <c r="K505" s="25"/>
      <c r="L505" s="25" t="s">
        <v>611</v>
      </c>
      <c r="M505" s="25" t="s">
        <v>101</v>
      </c>
      <c r="N505" s="25" t="s">
        <v>100</v>
      </c>
      <c r="O505" s="25" t="s">
        <v>256</v>
      </c>
      <c r="P505" s="25" t="s">
        <v>610</v>
      </c>
      <c r="Q505" s="25" t="s">
        <v>112</v>
      </c>
      <c r="R505" s="28">
        <v>64</v>
      </c>
      <c r="S505" s="29">
        <v>65.585999999999999</v>
      </c>
      <c r="T505" s="29">
        <v>5.4859999999999998</v>
      </c>
      <c r="U505" s="29" t="s">
        <v>111</v>
      </c>
      <c r="V505" s="29">
        <f>T505*SQRT(R505)</f>
        <v>43.887999999999998</v>
      </c>
      <c r="W505" s="28">
        <v>64</v>
      </c>
      <c r="X505" s="29">
        <v>44.389000000000003</v>
      </c>
      <c r="Y505" s="29">
        <v>6.484</v>
      </c>
      <c r="Z505" s="29" t="s">
        <v>111</v>
      </c>
      <c r="AA505" s="29">
        <f>Y505*SQRT(W505)</f>
        <v>51.872</v>
      </c>
      <c r="AB505" s="30">
        <v>-0.39040000000000002</v>
      </c>
      <c r="AC505" s="30">
        <v>0.39040000000000002</v>
      </c>
      <c r="AD505" s="31"/>
      <c r="AE505" s="32"/>
      <c r="AF505" s="25"/>
      <c r="AG505" s="25"/>
    </row>
    <row r="506" spans="1:33" ht="15" customHeight="1" x14ac:dyDescent="0.15">
      <c r="A506" s="10" t="s">
        <v>608</v>
      </c>
      <c r="B506" s="10" t="s">
        <v>607</v>
      </c>
      <c r="C506" s="10">
        <v>2016</v>
      </c>
      <c r="D506" s="10">
        <v>2016</v>
      </c>
      <c r="E506" s="10" t="s">
        <v>606</v>
      </c>
      <c r="F506" s="10" t="s">
        <v>76</v>
      </c>
      <c r="G506" s="10" t="s">
        <v>88</v>
      </c>
      <c r="H506" s="11">
        <v>2.1360000000000001</v>
      </c>
      <c r="I506" s="11">
        <v>2.2149999999999999</v>
      </c>
      <c r="J506" s="13">
        <v>30</v>
      </c>
      <c r="K506" s="10" t="s">
        <v>80</v>
      </c>
      <c r="L506" s="10" t="s">
        <v>605</v>
      </c>
      <c r="M506" s="10" t="s">
        <v>101</v>
      </c>
      <c r="N506" s="10" t="s">
        <v>80</v>
      </c>
      <c r="O506" s="10" t="s">
        <v>74</v>
      </c>
      <c r="P506" s="10" t="s">
        <v>365</v>
      </c>
      <c r="Q506" s="10" t="s">
        <v>97</v>
      </c>
      <c r="R506" s="53">
        <v>30</v>
      </c>
      <c r="S506" s="66">
        <v>22.030999999999999</v>
      </c>
      <c r="T506" s="66">
        <v>4.6879999999999997</v>
      </c>
      <c r="U506" s="66" t="s">
        <v>111</v>
      </c>
      <c r="V506" s="66">
        <v>14.824757670869362</v>
      </c>
      <c r="W506" s="53">
        <v>30</v>
      </c>
      <c r="X506" s="66">
        <v>26.094000000000001</v>
      </c>
      <c r="Y506" s="66">
        <v>5</v>
      </c>
      <c r="Z506" s="66" t="s">
        <v>111</v>
      </c>
      <c r="AA506" s="66">
        <v>15.811388300841898</v>
      </c>
      <c r="AB506" s="17">
        <v>0.16930000000000001</v>
      </c>
      <c r="AC506" s="18">
        <v>0.16930000000000001</v>
      </c>
      <c r="AD506" s="88">
        <f>AVERAGE(AC506:AC507)</f>
        <v>0.22689999999999999</v>
      </c>
      <c r="AE506" s="69" t="s">
        <v>609</v>
      </c>
      <c r="AF506" s="10" t="s">
        <v>217</v>
      </c>
      <c r="AG506" s="10" t="s">
        <v>1330</v>
      </c>
    </row>
    <row r="507" spans="1:33" ht="15" customHeight="1" thickBot="1" x14ac:dyDescent="0.2">
      <c r="A507" s="25" t="s">
        <v>608</v>
      </c>
      <c r="B507" s="25" t="s">
        <v>607</v>
      </c>
      <c r="C507" s="25">
        <v>2016</v>
      </c>
      <c r="D507" s="25">
        <v>2016</v>
      </c>
      <c r="E507" s="25" t="s">
        <v>606</v>
      </c>
      <c r="F507" s="25" t="s">
        <v>76</v>
      </c>
      <c r="G507" s="25" t="s">
        <v>88</v>
      </c>
      <c r="H507" s="26">
        <v>2.1360000000000001</v>
      </c>
      <c r="I507" s="26">
        <v>2.2149999999999999</v>
      </c>
      <c r="J507" s="27"/>
      <c r="K507" s="25"/>
      <c r="L507" s="25" t="s">
        <v>605</v>
      </c>
      <c r="M507" s="25" t="s">
        <v>101</v>
      </c>
      <c r="N507" s="25" t="s">
        <v>100</v>
      </c>
      <c r="O507" s="25" t="s">
        <v>158</v>
      </c>
      <c r="P507" s="25" t="s">
        <v>604</v>
      </c>
      <c r="Q507" s="25" t="s">
        <v>97</v>
      </c>
      <c r="R507" s="54">
        <v>30</v>
      </c>
      <c r="S507" s="35">
        <v>166.18799999999999</v>
      </c>
      <c r="T507" s="35">
        <v>7.6550000000000002</v>
      </c>
      <c r="U507" s="35" t="s">
        <v>111</v>
      </c>
      <c r="V507" s="35">
        <f>SQRT(R507)*T507</f>
        <v>41.92816177702047</v>
      </c>
      <c r="W507" s="54">
        <v>30</v>
      </c>
      <c r="X507" s="35">
        <v>125.04</v>
      </c>
      <c r="Y507" s="35">
        <v>19.457999999999998</v>
      </c>
      <c r="Z507" s="35" t="s">
        <v>111</v>
      </c>
      <c r="AA507" s="35">
        <f>SQRT(W507)*Y507</f>
        <v>106.57585523935522</v>
      </c>
      <c r="AB507" s="36">
        <v>-0.28449999999999998</v>
      </c>
      <c r="AC507" s="30">
        <v>0.28449999999999998</v>
      </c>
      <c r="AD507" s="45"/>
      <c r="AE507" s="46"/>
      <c r="AF507" s="25"/>
      <c r="AG507" s="25" t="s">
        <v>1331</v>
      </c>
    </row>
    <row r="508" spans="1:33" ht="15" customHeight="1" x14ac:dyDescent="0.15">
      <c r="A508" s="9" t="s">
        <v>602</v>
      </c>
      <c r="B508" s="9" t="s">
        <v>601</v>
      </c>
      <c r="C508" s="9">
        <v>2016</v>
      </c>
      <c r="D508" s="9">
        <v>2016</v>
      </c>
      <c r="E508" s="9" t="s">
        <v>600</v>
      </c>
      <c r="F508" s="9" t="s">
        <v>76</v>
      </c>
      <c r="G508" s="10" t="s">
        <v>367</v>
      </c>
      <c r="H508" s="11">
        <v>4.9000000000000004</v>
      </c>
      <c r="I508" s="11">
        <v>4.6100000000000003</v>
      </c>
      <c r="J508" s="13">
        <v>40</v>
      </c>
      <c r="K508" s="14" t="s">
        <v>80</v>
      </c>
      <c r="L508" s="9" t="s">
        <v>599</v>
      </c>
      <c r="M508" s="9" t="s">
        <v>170</v>
      </c>
      <c r="N508" s="9" t="s">
        <v>80</v>
      </c>
      <c r="O508" s="9" t="s">
        <v>74</v>
      </c>
      <c r="P508" s="9" t="s">
        <v>598</v>
      </c>
      <c r="Q508" s="9" t="s">
        <v>112</v>
      </c>
      <c r="R508" s="15">
        <v>40</v>
      </c>
      <c r="S508" s="16">
        <v>154936.875</v>
      </c>
      <c r="T508" s="16">
        <v>25490.446291963221</v>
      </c>
      <c r="U508" s="16" t="s">
        <v>96</v>
      </c>
      <c r="V508" s="16">
        <v>25490.446291963221</v>
      </c>
      <c r="W508" s="15">
        <v>40</v>
      </c>
      <c r="X508" s="16">
        <v>145751.875</v>
      </c>
      <c r="Y508" s="16">
        <v>36812.373976755254</v>
      </c>
      <c r="Z508" s="16" t="s">
        <v>96</v>
      </c>
      <c r="AA508" s="16">
        <v>36812.373976755254</v>
      </c>
      <c r="AB508" s="17">
        <v>-6.1100000000000002E-2</v>
      </c>
      <c r="AC508" s="18">
        <v>6.1100000000000002E-2</v>
      </c>
      <c r="AD508" s="19">
        <f>AVERAGE(AC508:AC509)</f>
        <v>3.7350000000000001E-2</v>
      </c>
      <c r="AE508" s="20" t="s">
        <v>603</v>
      </c>
      <c r="AF508" s="9" t="s">
        <v>217</v>
      </c>
      <c r="AG508" s="34" t="s">
        <v>1332</v>
      </c>
    </row>
    <row r="509" spans="1:33" ht="15" customHeight="1" thickBot="1" x14ac:dyDescent="0.2">
      <c r="A509" s="25" t="s">
        <v>602</v>
      </c>
      <c r="B509" s="25" t="s">
        <v>601</v>
      </c>
      <c r="C509" s="25">
        <v>2016</v>
      </c>
      <c r="D509" s="25">
        <v>2016</v>
      </c>
      <c r="E509" s="25" t="s">
        <v>600</v>
      </c>
      <c r="F509" s="25" t="s">
        <v>76</v>
      </c>
      <c r="G509" s="25" t="s">
        <v>367</v>
      </c>
      <c r="H509" s="26">
        <v>4.9000000000000004</v>
      </c>
      <c r="I509" s="26">
        <v>4.6100000000000003</v>
      </c>
      <c r="J509" s="27"/>
      <c r="K509" s="25"/>
      <c r="L509" s="25" t="s">
        <v>599</v>
      </c>
      <c r="M509" s="25" t="s">
        <v>170</v>
      </c>
      <c r="N509" s="25" t="s">
        <v>80</v>
      </c>
      <c r="O509" s="25" t="s">
        <v>74</v>
      </c>
      <c r="P509" s="25" t="s">
        <v>598</v>
      </c>
      <c r="Q509" s="25" t="s">
        <v>112</v>
      </c>
      <c r="R509" s="28">
        <v>40</v>
      </c>
      <c r="S509" s="29">
        <v>154936.875</v>
      </c>
      <c r="T509" s="29">
        <v>25490.446291963221</v>
      </c>
      <c r="U509" s="29" t="s">
        <v>96</v>
      </c>
      <c r="V509" s="29">
        <v>25490.446291963221</v>
      </c>
      <c r="W509" s="28">
        <v>40</v>
      </c>
      <c r="X509" s="29">
        <v>157061.25</v>
      </c>
      <c r="Y509" s="29">
        <v>25560.360279702734</v>
      </c>
      <c r="Z509" s="29" t="s">
        <v>96</v>
      </c>
      <c r="AA509" s="29">
        <v>25560.360279702734</v>
      </c>
      <c r="AB509" s="30">
        <v>1.3599999999999999E-2</v>
      </c>
      <c r="AC509" s="30">
        <v>1.3599999999999999E-2</v>
      </c>
      <c r="AD509" s="31"/>
      <c r="AE509" s="32"/>
      <c r="AF509" s="25"/>
      <c r="AG509" s="25"/>
    </row>
    <row r="510" spans="1:33" ht="15" customHeight="1" x14ac:dyDescent="0.15">
      <c r="A510" s="9" t="s">
        <v>588</v>
      </c>
      <c r="B510" s="9" t="s">
        <v>241</v>
      </c>
      <c r="C510" s="10">
        <v>2015</v>
      </c>
      <c r="D510" s="9">
        <v>2016</v>
      </c>
      <c r="E510" s="9" t="s">
        <v>587</v>
      </c>
      <c r="F510" s="9" t="s">
        <v>76</v>
      </c>
      <c r="G510" s="10" t="s">
        <v>81</v>
      </c>
      <c r="H510" s="11">
        <v>2.6259999999999999</v>
      </c>
      <c r="I510" s="11">
        <v>2.9060000000000001</v>
      </c>
      <c r="J510" s="13">
        <v>17.071428571428573</v>
      </c>
      <c r="K510" s="14" t="s">
        <v>156</v>
      </c>
      <c r="L510" s="9" t="s">
        <v>586</v>
      </c>
      <c r="M510" s="9" t="s">
        <v>159</v>
      </c>
      <c r="N510" s="9" t="s">
        <v>80</v>
      </c>
      <c r="O510" s="9" t="s">
        <v>74</v>
      </c>
      <c r="P510" s="9" t="s">
        <v>597</v>
      </c>
      <c r="Q510" s="9" t="s">
        <v>97</v>
      </c>
      <c r="R510" s="15">
        <v>24</v>
      </c>
      <c r="S510" s="16">
        <v>30</v>
      </c>
      <c r="T510" s="16">
        <v>24.316800000000001</v>
      </c>
      <c r="U510" s="66" t="s">
        <v>96</v>
      </c>
      <c r="V510" s="66">
        <f t="shared" ref="V510:V516" si="36">T510</f>
        <v>24.316800000000001</v>
      </c>
      <c r="W510" s="15">
        <v>24</v>
      </c>
      <c r="X510" s="16">
        <v>39.166600000000003</v>
      </c>
      <c r="Y510" s="16">
        <v>23.203600000000002</v>
      </c>
      <c r="Z510" s="66" t="s">
        <v>96</v>
      </c>
      <c r="AA510" s="66">
        <f t="shared" ref="AA510:AA516" si="37">Y510</f>
        <v>23.203600000000002</v>
      </c>
      <c r="AB510" s="17">
        <v>0.2666</v>
      </c>
      <c r="AC510" s="18">
        <v>0.2666</v>
      </c>
      <c r="AD510" s="19">
        <f>AVERAGE(AC510:AC516)</f>
        <v>0.20294285714285715</v>
      </c>
      <c r="AE510" s="24" t="s">
        <v>596</v>
      </c>
      <c r="AF510" s="9" t="s">
        <v>217</v>
      </c>
      <c r="AG510" s="9" t="s">
        <v>1333</v>
      </c>
    </row>
    <row r="511" spans="1:33" ht="15" customHeight="1" x14ac:dyDescent="0.15">
      <c r="A511" s="9" t="s">
        <v>588</v>
      </c>
      <c r="B511" s="9" t="s">
        <v>241</v>
      </c>
      <c r="C511" s="9">
        <v>2015</v>
      </c>
      <c r="D511" s="9">
        <v>2016</v>
      </c>
      <c r="E511" s="9" t="s">
        <v>587</v>
      </c>
      <c r="F511" s="9" t="s">
        <v>76</v>
      </c>
      <c r="G511" s="9" t="s">
        <v>81</v>
      </c>
      <c r="H511" s="12">
        <v>2.6259999999999999</v>
      </c>
      <c r="I511" s="12">
        <v>2.9060000000000001</v>
      </c>
      <c r="J511" s="13"/>
      <c r="K511" s="14"/>
      <c r="L511" s="9" t="s">
        <v>586</v>
      </c>
      <c r="M511" s="9" t="s">
        <v>159</v>
      </c>
      <c r="N511" s="9" t="s">
        <v>80</v>
      </c>
      <c r="O511" s="9" t="s">
        <v>74</v>
      </c>
      <c r="P511" s="9" t="s">
        <v>595</v>
      </c>
      <c r="Q511" s="9" t="s">
        <v>97</v>
      </c>
      <c r="R511" s="21">
        <v>23</v>
      </c>
      <c r="S511" s="22">
        <v>29.565200000000001</v>
      </c>
      <c r="T511" s="22">
        <v>31.834599999999998</v>
      </c>
      <c r="U511" s="16" t="s">
        <v>96</v>
      </c>
      <c r="V511" s="16">
        <f t="shared" si="36"/>
        <v>31.834599999999998</v>
      </c>
      <c r="W511" s="21">
        <v>17</v>
      </c>
      <c r="X511" s="22">
        <v>16.470600000000001</v>
      </c>
      <c r="Y511" s="22">
        <v>23.701599999999999</v>
      </c>
      <c r="Z511" s="16" t="s">
        <v>96</v>
      </c>
      <c r="AA511" s="16">
        <f t="shared" si="37"/>
        <v>23.701599999999999</v>
      </c>
      <c r="AB511" s="17">
        <v>-0.58499999999999996</v>
      </c>
      <c r="AC511" s="18">
        <v>0.58499999999999996</v>
      </c>
      <c r="AD511" s="23"/>
      <c r="AE511" s="24" t="s">
        <v>594</v>
      </c>
      <c r="AF511" s="9"/>
      <c r="AG511" s="9" t="s">
        <v>593</v>
      </c>
    </row>
    <row r="512" spans="1:33" ht="15" customHeight="1" x14ac:dyDescent="0.15">
      <c r="A512" s="9" t="s">
        <v>588</v>
      </c>
      <c r="B512" s="9" t="s">
        <v>241</v>
      </c>
      <c r="C512" s="9">
        <v>2015</v>
      </c>
      <c r="D512" s="9">
        <v>2016</v>
      </c>
      <c r="E512" s="9" t="s">
        <v>587</v>
      </c>
      <c r="F512" s="9" t="s">
        <v>76</v>
      </c>
      <c r="G512" s="9" t="s">
        <v>81</v>
      </c>
      <c r="H512" s="12">
        <v>2.6259999999999999</v>
      </c>
      <c r="I512" s="12">
        <v>2.9060000000000001</v>
      </c>
      <c r="J512" s="13"/>
      <c r="K512" s="14"/>
      <c r="L512" s="9" t="s">
        <v>586</v>
      </c>
      <c r="M512" s="9" t="s">
        <v>159</v>
      </c>
      <c r="N512" s="9" t="s">
        <v>80</v>
      </c>
      <c r="O512" s="9" t="s">
        <v>74</v>
      </c>
      <c r="P512" s="9" t="s">
        <v>592</v>
      </c>
      <c r="Q512" s="9" t="s">
        <v>97</v>
      </c>
      <c r="R512" s="21">
        <v>18</v>
      </c>
      <c r="S512" s="22">
        <v>33.39</v>
      </c>
      <c r="T512" s="22">
        <v>6.9489999999999998</v>
      </c>
      <c r="U512" s="16" t="s">
        <v>96</v>
      </c>
      <c r="V512" s="16">
        <f t="shared" si="36"/>
        <v>6.9489999999999998</v>
      </c>
      <c r="W512" s="21">
        <v>17</v>
      </c>
      <c r="X512" s="22">
        <v>29.492000000000001</v>
      </c>
      <c r="Y512" s="22">
        <v>7.2880000000000003</v>
      </c>
      <c r="Z512" s="16" t="s">
        <v>96</v>
      </c>
      <c r="AA512" s="16">
        <f t="shared" si="37"/>
        <v>7.2880000000000003</v>
      </c>
      <c r="AB512" s="17">
        <v>-0.1241</v>
      </c>
      <c r="AC512" s="18">
        <v>0.1241</v>
      </c>
      <c r="AD512" s="23"/>
      <c r="AE512" s="24"/>
      <c r="AF512" s="9"/>
      <c r="AG512" s="9"/>
    </row>
    <row r="513" spans="1:33" ht="15" customHeight="1" x14ac:dyDescent="0.15">
      <c r="A513" s="9" t="s">
        <v>588</v>
      </c>
      <c r="B513" s="9" t="s">
        <v>241</v>
      </c>
      <c r="C513" s="9">
        <v>2015</v>
      </c>
      <c r="D513" s="9">
        <v>2016</v>
      </c>
      <c r="E513" s="9" t="s">
        <v>587</v>
      </c>
      <c r="F513" s="9" t="s">
        <v>76</v>
      </c>
      <c r="G513" s="9" t="s">
        <v>81</v>
      </c>
      <c r="H513" s="12">
        <v>2.6259999999999999</v>
      </c>
      <c r="I513" s="12">
        <v>2.9060000000000001</v>
      </c>
      <c r="J513" s="13"/>
      <c r="K513" s="14"/>
      <c r="L513" s="9" t="s">
        <v>586</v>
      </c>
      <c r="M513" s="9" t="s">
        <v>159</v>
      </c>
      <c r="N513" s="9" t="s">
        <v>80</v>
      </c>
      <c r="O513" s="9" t="s">
        <v>74</v>
      </c>
      <c r="P513" s="9" t="s">
        <v>591</v>
      </c>
      <c r="Q513" s="9" t="s">
        <v>97</v>
      </c>
      <c r="R513" s="21">
        <v>16</v>
      </c>
      <c r="S513" s="22">
        <v>0.94299999999999995</v>
      </c>
      <c r="T513" s="22">
        <v>3.1E-2</v>
      </c>
      <c r="U513" s="16" t="s">
        <v>96</v>
      </c>
      <c r="V513" s="16">
        <f t="shared" si="36"/>
        <v>3.1E-2</v>
      </c>
      <c r="W513" s="21">
        <v>11</v>
      </c>
      <c r="X513" s="22">
        <v>0.92820000000000003</v>
      </c>
      <c r="Y513" s="22">
        <v>2.1299999999999999E-2</v>
      </c>
      <c r="Z513" s="16" t="s">
        <v>96</v>
      </c>
      <c r="AA513" s="16">
        <f t="shared" si="37"/>
        <v>2.1299999999999999E-2</v>
      </c>
      <c r="AB513" s="17">
        <v>-1.5800000000000002E-2</v>
      </c>
      <c r="AC513" s="18">
        <v>1.5800000000000002E-2</v>
      </c>
      <c r="AD513" s="23"/>
      <c r="AE513" s="24"/>
      <c r="AF513" s="9"/>
      <c r="AG513" s="9"/>
    </row>
    <row r="514" spans="1:33" ht="15" customHeight="1" x14ac:dyDescent="0.15">
      <c r="A514" s="9" t="s">
        <v>588</v>
      </c>
      <c r="B514" s="9" t="s">
        <v>241</v>
      </c>
      <c r="C514" s="9">
        <v>2015</v>
      </c>
      <c r="D514" s="9">
        <v>2016</v>
      </c>
      <c r="E514" s="9" t="s">
        <v>587</v>
      </c>
      <c r="F514" s="9" t="s">
        <v>76</v>
      </c>
      <c r="G514" s="9" t="s">
        <v>81</v>
      </c>
      <c r="H514" s="12">
        <v>2.6259999999999999</v>
      </c>
      <c r="I514" s="12">
        <v>2.9060000000000001</v>
      </c>
      <c r="J514" s="13"/>
      <c r="K514" s="14"/>
      <c r="L514" s="9" t="s">
        <v>586</v>
      </c>
      <c r="M514" s="9" t="s">
        <v>159</v>
      </c>
      <c r="N514" s="9" t="s">
        <v>80</v>
      </c>
      <c r="O514" s="9" t="s">
        <v>74</v>
      </c>
      <c r="P514" s="9" t="s">
        <v>590</v>
      </c>
      <c r="Q514" s="9" t="s">
        <v>97</v>
      </c>
      <c r="R514" s="21">
        <v>16</v>
      </c>
      <c r="S514" s="22">
        <v>1.5940000000000001</v>
      </c>
      <c r="T514" s="22">
        <v>0.17699999999999999</v>
      </c>
      <c r="U514" s="16" t="s">
        <v>96</v>
      </c>
      <c r="V514" s="16">
        <f t="shared" si="36"/>
        <v>0.17699999999999999</v>
      </c>
      <c r="W514" s="21">
        <v>11</v>
      </c>
      <c r="X514" s="22">
        <v>2.0430000000000001</v>
      </c>
      <c r="Y514" s="22">
        <v>0.1739</v>
      </c>
      <c r="Z514" s="16" t="s">
        <v>96</v>
      </c>
      <c r="AA514" s="16">
        <f t="shared" si="37"/>
        <v>0.1739</v>
      </c>
      <c r="AB514" s="17">
        <v>0.2482</v>
      </c>
      <c r="AC514" s="18">
        <v>0.2482</v>
      </c>
      <c r="AD514" s="23"/>
      <c r="AE514" s="24"/>
      <c r="AF514" s="9"/>
      <c r="AG514" s="9"/>
    </row>
    <row r="515" spans="1:33" ht="15" customHeight="1" x14ac:dyDescent="0.15">
      <c r="A515" s="9" t="s">
        <v>588</v>
      </c>
      <c r="B515" s="9" t="s">
        <v>241</v>
      </c>
      <c r="C515" s="9">
        <v>2015</v>
      </c>
      <c r="D515" s="9">
        <v>2016</v>
      </c>
      <c r="E515" s="9" t="s">
        <v>587</v>
      </c>
      <c r="F515" s="9" t="s">
        <v>76</v>
      </c>
      <c r="G515" s="9" t="s">
        <v>81</v>
      </c>
      <c r="H515" s="12">
        <v>2.6259999999999999</v>
      </c>
      <c r="I515" s="12">
        <v>2.9060000000000001</v>
      </c>
      <c r="J515" s="13"/>
      <c r="K515" s="14"/>
      <c r="L515" s="9" t="s">
        <v>586</v>
      </c>
      <c r="M515" s="9" t="s">
        <v>159</v>
      </c>
      <c r="N515" s="9" t="s">
        <v>100</v>
      </c>
      <c r="O515" s="9" t="s">
        <v>354</v>
      </c>
      <c r="P515" s="9" t="s">
        <v>589</v>
      </c>
      <c r="Q515" s="9" t="s">
        <v>97</v>
      </c>
      <c r="R515" s="68">
        <v>16</v>
      </c>
      <c r="S515" s="64">
        <v>42.346299999999999</v>
      </c>
      <c r="T515" s="64">
        <v>11.7622</v>
      </c>
      <c r="U515" s="22" t="s">
        <v>96</v>
      </c>
      <c r="V515" s="16">
        <f t="shared" si="36"/>
        <v>11.7622</v>
      </c>
      <c r="W515" s="68">
        <v>15</v>
      </c>
      <c r="X515" s="64">
        <v>50.634999999999998</v>
      </c>
      <c r="Y515" s="64">
        <v>3.9943</v>
      </c>
      <c r="Z515" s="22" t="s">
        <v>96</v>
      </c>
      <c r="AA515" s="16">
        <f t="shared" si="37"/>
        <v>3.9943</v>
      </c>
      <c r="AB515" s="17">
        <v>0.17879999999999999</v>
      </c>
      <c r="AC515" s="18">
        <v>0.17879999999999999</v>
      </c>
      <c r="AD515" s="23"/>
      <c r="AE515" s="24"/>
      <c r="AF515" s="9"/>
      <c r="AG515" s="9"/>
    </row>
    <row r="516" spans="1:33" ht="15" customHeight="1" thickBot="1" x14ac:dyDescent="0.2">
      <c r="A516" s="25" t="s">
        <v>588</v>
      </c>
      <c r="B516" s="25" t="s">
        <v>241</v>
      </c>
      <c r="C516" s="25">
        <v>2015</v>
      </c>
      <c r="D516" s="25">
        <v>2016</v>
      </c>
      <c r="E516" s="25" t="s">
        <v>587</v>
      </c>
      <c r="F516" s="25" t="s">
        <v>76</v>
      </c>
      <c r="G516" s="25" t="s">
        <v>81</v>
      </c>
      <c r="H516" s="26">
        <v>2.6259999999999999</v>
      </c>
      <c r="I516" s="26">
        <v>2.9060000000000001</v>
      </c>
      <c r="J516" s="27"/>
      <c r="K516" s="25"/>
      <c r="L516" s="25" t="s">
        <v>586</v>
      </c>
      <c r="M516" s="25" t="s">
        <v>159</v>
      </c>
      <c r="N516" s="25" t="s">
        <v>100</v>
      </c>
      <c r="O516" s="25" t="s">
        <v>189</v>
      </c>
      <c r="P516" s="25" t="s">
        <v>585</v>
      </c>
      <c r="Q516" s="25" t="s">
        <v>97</v>
      </c>
      <c r="R516" s="28">
        <v>16</v>
      </c>
      <c r="S516" s="29">
        <v>36.1494</v>
      </c>
      <c r="T516" s="29">
        <v>8.0602</v>
      </c>
      <c r="U516" s="29" t="s">
        <v>96</v>
      </c>
      <c r="V516" s="29">
        <f t="shared" si="36"/>
        <v>8.0602</v>
      </c>
      <c r="W516" s="28">
        <v>15</v>
      </c>
      <c r="X516" s="29">
        <v>36.072499999999998</v>
      </c>
      <c r="Y516" s="29">
        <v>1.169</v>
      </c>
      <c r="Z516" s="35" t="s">
        <v>96</v>
      </c>
      <c r="AA516" s="35">
        <f t="shared" si="37"/>
        <v>1.169</v>
      </c>
      <c r="AB516" s="36">
        <v>-2.0999999999999999E-3</v>
      </c>
      <c r="AC516" s="30">
        <v>2.0999999999999999E-3</v>
      </c>
      <c r="AD516" s="31"/>
      <c r="AE516" s="32"/>
      <c r="AF516" s="25"/>
      <c r="AG516" s="25"/>
    </row>
    <row r="517" spans="1:33" ht="15" customHeight="1" x14ac:dyDescent="0.15">
      <c r="A517" s="9" t="s">
        <v>581</v>
      </c>
      <c r="B517" s="9" t="s">
        <v>580</v>
      </c>
      <c r="C517" s="9">
        <v>2017</v>
      </c>
      <c r="D517" s="9">
        <v>2017</v>
      </c>
      <c r="E517" s="9" t="s">
        <v>579</v>
      </c>
      <c r="F517" s="9" t="s">
        <v>76</v>
      </c>
      <c r="G517" s="10" t="s">
        <v>356</v>
      </c>
      <c r="H517" s="11">
        <v>4.8470000000000004</v>
      </c>
      <c r="I517" s="11">
        <v>4.8470000000000004</v>
      </c>
      <c r="J517" s="13">
        <v>17.5</v>
      </c>
      <c r="K517" s="14" t="s">
        <v>156</v>
      </c>
      <c r="L517" s="84" t="s">
        <v>583</v>
      </c>
      <c r="M517" s="9" t="s">
        <v>101</v>
      </c>
      <c r="N517" s="9" t="s">
        <v>100</v>
      </c>
      <c r="O517" s="9" t="s">
        <v>189</v>
      </c>
      <c r="P517" s="9" t="s">
        <v>353</v>
      </c>
      <c r="Q517" s="9" t="s">
        <v>112</v>
      </c>
      <c r="R517" s="15">
        <v>17</v>
      </c>
      <c r="S517" s="16">
        <v>1.2769999999999999</v>
      </c>
      <c r="T517" s="16">
        <v>0.21299999999999999</v>
      </c>
      <c r="U517" s="16" t="s">
        <v>111</v>
      </c>
      <c r="V517" s="16">
        <v>0.87822149825656171</v>
      </c>
      <c r="W517" s="15">
        <v>18</v>
      </c>
      <c r="X517" s="16">
        <v>3.1909999999999998</v>
      </c>
      <c r="Y517" s="16">
        <v>1.4890000000000001</v>
      </c>
      <c r="Z517" s="16" t="s">
        <v>111</v>
      </c>
      <c r="AA517" s="16">
        <v>6.3172919831206151</v>
      </c>
      <c r="AB517" s="17">
        <v>0.91579999999999995</v>
      </c>
      <c r="AC517" s="18">
        <v>0.91579999999999995</v>
      </c>
      <c r="AD517" s="19">
        <f>AVERAGE(AC517:AC522)</f>
        <v>0.71013333333333328</v>
      </c>
      <c r="AE517" s="20" t="s">
        <v>234</v>
      </c>
      <c r="AF517" s="9" t="s">
        <v>217</v>
      </c>
      <c r="AG517" s="9" t="s">
        <v>278</v>
      </c>
    </row>
    <row r="518" spans="1:33" ht="15" customHeight="1" x14ac:dyDescent="0.15">
      <c r="A518" s="9" t="s">
        <v>581</v>
      </c>
      <c r="B518" s="9" t="s">
        <v>580</v>
      </c>
      <c r="C518" s="9">
        <v>2017</v>
      </c>
      <c r="D518" s="9">
        <v>2017</v>
      </c>
      <c r="E518" s="9" t="s">
        <v>579</v>
      </c>
      <c r="F518" s="9" t="s">
        <v>76</v>
      </c>
      <c r="G518" s="9" t="s">
        <v>356</v>
      </c>
      <c r="H518" s="12">
        <v>4.8470000000000004</v>
      </c>
      <c r="I518" s="12">
        <v>4.8470000000000004</v>
      </c>
      <c r="J518" s="13"/>
      <c r="K518" s="14"/>
      <c r="L518" s="84" t="s">
        <v>583</v>
      </c>
      <c r="M518" s="9" t="s">
        <v>101</v>
      </c>
      <c r="N518" s="9" t="s">
        <v>100</v>
      </c>
      <c r="O518" s="9" t="s">
        <v>189</v>
      </c>
      <c r="P518" s="9" t="s">
        <v>235</v>
      </c>
      <c r="Q518" s="9" t="s">
        <v>112</v>
      </c>
      <c r="R518" s="21">
        <v>17</v>
      </c>
      <c r="S518" s="22">
        <v>0.29899999999999999</v>
      </c>
      <c r="T518" s="22">
        <v>3.5999999999999997E-2</v>
      </c>
      <c r="U518" s="22" t="s">
        <v>111</v>
      </c>
      <c r="V518" s="22">
        <v>0.14843180252223576</v>
      </c>
      <c r="W518" s="21">
        <v>18</v>
      </c>
      <c r="X518" s="22">
        <v>0.307</v>
      </c>
      <c r="Y518" s="22">
        <v>3.5999999999999997E-2</v>
      </c>
      <c r="Z518" s="22" t="s">
        <v>111</v>
      </c>
      <c r="AA518" s="22">
        <v>0.15273506473629425</v>
      </c>
      <c r="AB518" s="17">
        <v>2.64E-2</v>
      </c>
      <c r="AC518" s="18">
        <v>2.64E-2</v>
      </c>
      <c r="AD518" s="23"/>
      <c r="AE518" s="24" t="s">
        <v>584</v>
      </c>
      <c r="AF518" s="9"/>
      <c r="AG518" s="9"/>
    </row>
    <row r="519" spans="1:33" ht="15" customHeight="1" x14ac:dyDescent="0.15">
      <c r="A519" s="9" t="s">
        <v>581</v>
      </c>
      <c r="B519" s="9" t="s">
        <v>580</v>
      </c>
      <c r="C519" s="9">
        <v>2017</v>
      </c>
      <c r="D519" s="9">
        <v>2017</v>
      </c>
      <c r="E519" s="9" t="s">
        <v>579</v>
      </c>
      <c r="F519" s="9" t="s">
        <v>76</v>
      </c>
      <c r="G519" s="9" t="s">
        <v>356</v>
      </c>
      <c r="H519" s="12">
        <v>4.8470000000000004</v>
      </c>
      <c r="I519" s="12">
        <v>4.8470000000000004</v>
      </c>
      <c r="J519" s="13"/>
      <c r="K519" s="14"/>
      <c r="L519" s="84" t="s">
        <v>583</v>
      </c>
      <c r="M519" s="9" t="s">
        <v>101</v>
      </c>
      <c r="N519" s="9" t="s">
        <v>100</v>
      </c>
      <c r="O519" s="9" t="s">
        <v>189</v>
      </c>
      <c r="P519" s="9" t="s">
        <v>232</v>
      </c>
      <c r="Q519" s="9" t="s">
        <v>112</v>
      </c>
      <c r="R519" s="21">
        <v>17</v>
      </c>
      <c r="S519" s="22">
        <v>0.41599999999999998</v>
      </c>
      <c r="T519" s="22">
        <v>4.4999999999999998E-2</v>
      </c>
      <c r="U519" s="22" t="s">
        <v>111</v>
      </c>
      <c r="V519" s="22">
        <v>0.18553975315279472</v>
      </c>
      <c r="W519" s="21">
        <v>18</v>
      </c>
      <c r="X519" s="22">
        <v>0.33100000000000002</v>
      </c>
      <c r="Y519" s="22">
        <v>4.4999999999999998E-2</v>
      </c>
      <c r="Z519" s="22" t="s">
        <v>111</v>
      </c>
      <c r="AA519" s="22">
        <v>0.19091883092036782</v>
      </c>
      <c r="AB519" s="17">
        <v>-0.2286</v>
      </c>
      <c r="AC519" s="18">
        <v>0.2286</v>
      </c>
      <c r="AD519" s="23"/>
      <c r="AE519" s="24"/>
      <c r="AF519" s="9"/>
      <c r="AG519" s="9"/>
    </row>
    <row r="520" spans="1:33" ht="15" customHeight="1" x14ac:dyDescent="0.15">
      <c r="A520" s="9" t="s">
        <v>581</v>
      </c>
      <c r="B520" s="9" t="s">
        <v>580</v>
      </c>
      <c r="C520" s="9">
        <v>2017</v>
      </c>
      <c r="D520" s="9">
        <v>2017</v>
      </c>
      <c r="E520" s="9" t="s">
        <v>579</v>
      </c>
      <c r="F520" s="9" t="s">
        <v>76</v>
      </c>
      <c r="G520" s="9" t="s">
        <v>356</v>
      </c>
      <c r="H520" s="12">
        <v>4.8470000000000004</v>
      </c>
      <c r="I520" s="12">
        <v>4.8470000000000004</v>
      </c>
      <c r="J520" s="13"/>
      <c r="K520" s="14"/>
      <c r="L520" s="84" t="s">
        <v>583</v>
      </c>
      <c r="M520" s="9" t="s">
        <v>101</v>
      </c>
      <c r="N520" s="9" t="s">
        <v>100</v>
      </c>
      <c r="O520" s="9" t="s">
        <v>189</v>
      </c>
      <c r="P520" s="9" t="s">
        <v>582</v>
      </c>
      <c r="Q520" s="9" t="s">
        <v>112</v>
      </c>
      <c r="R520" s="21">
        <v>17</v>
      </c>
      <c r="S520" s="22">
        <v>8.2000000000000003E-2</v>
      </c>
      <c r="T520" s="22">
        <v>1.4999999999999999E-2</v>
      </c>
      <c r="U520" s="22" t="s">
        <v>111</v>
      </c>
      <c r="V520" s="22">
        <v>6.1846584384264908E-2</v>
      </c>
      <c r="W520" s="21">
        <v>18</v>
      </c>
      <c r="X520" s="22">
        <v>7.5999999999999998E-2</v>
      </c>
      <c r="Y520" s="22">
        <v>1.6E-2</v>
      </c>
      <c r="Z520" s="22" t="s">
        <v>111</v>
      </c>
      <c r="AA520" s="22">
        <v>6.7882250993908558E-2</v>
      </c>
      <c r="AB520" s="17">
        <v>-7.5999999999999998E-2</v>
      </c>
      <c r="AC520" s="18">
        <v>7.5999999999999998E-2</v>
      </c>
      <c r="AD520" s="23"/>
      <c r="AE520" s="24"/>
      <c r="AF520" s="9"/>
      <c r="AG520" s="9"/>
    </row>
    <row r="521" spans="1:33" ht="15" customHeight="1" x14ac:dyDescent="0.15">
      <c r="A521" s="9" t="s">
        <v>581</v>
      </c>
      <c r="B521" s="9" t="s">
        <v>580</v>
      </c>
      <c r="C521" s="9">
        <v>2017</v>
      </c>
      <c r="D521" s="9">
        <v>2017</v>
      </c>
      <c r="E521" s="9" t="s">
        <v>579</v>
      </c>
      <c r="F521" s="9" t="s">
        <v>76</v>
      </c>
      <c r="G521" s="9" t="s">
        <v>356</v>
      </c>
      <c r="H521" s="12">
        <v>4.8470000000000004</v>
      </c>
      <c r="I521" s="12">
        <v>4.8470000000000004</v>
      </c>
      <c r="J521" s="13"/>
      <c r="K521" s="14"/>
      <c r="L521" s="9" t="s">
        <v>355</v>
      </c>
      <c r="M521" s="9" t="s">
        <v>101</v>
      </c>
      <c r="N521" s="9" t="s">
        <v>100</v>
      </c>
      <c r="O521" s="9" t="s">
        <v>354</v>
      </c>
      <c r="P521" s="9" t="s">
        <v>364</v>
      </c>
      <c r="Q521" s="9" t="s">
        <v>112</v>
      </c>
      <c r="R521" s="21">
        <v>17</v>
      </c>
      <c r="S521" s="22">
        <v>1.5760000000000001</v>
      </c>
      <c r="T521" s="22">
        <v>5.3999999999999999E-2</v>
      </c>
      <c r="U521" s="22" t="s">
        <v>111</v>
      </c>
      <c r="V521" s="22">
        <v>0.22264770378335366</v>
      </c>
      <c r="W521" s="21">
        <v>18</v>
      </c>
      <c r="X521" s="22">
        <v>2.12</v>
      </c>
      <c r="Y521" s="22">
        <v>0.59799999999999998</v>
      </c>
      <c r="Z521" s="22" t="s">
        <v>111</v>
      </c>
      <c r="AA521" s="22">
        <v>2.5370991308973321</v>
      </c>
      <c r="AB521" s="17">
        <v>0.29649999999999999</v>
      </c>
      <c r="AC521" s="18">
        <v>0.29649999999999999</v>
      </c>
      <c r="AD521" s="23"/>
      <c r="AE521" s="24"/>
      <c r="AF521" s="9"/>
      <c r="AG521" s="9"/>
    </row>
    <row r="522" spans="1:33" ht="15" customHeight="1" thickBot="1" x14ac:dyDescent="0.2">
      <c r="A522" s="25" t="s">
        <v>581</v>
      </c>
      <c r="B522" s="25" t="s">
        <v>580</v>
      </c>
      <c r="C522" s="25">
        <v>2017</v>
      </c>
      <c r="D522" s="25">
        <v>2017</v>
      </c>
      <c r="E522" s="25" t="s">
        <v>579</v>
      </c>
      <c r="F522" s="25" t="s">
        <v>76</v>
      </c>
      <c r="G522" s="25" t="s">
        <v>356</v>
      </c>
      <c r="H522" s="26">
        <v>4.8470000000000004</v>
      </c>
      <c r="I522" s="26">
        <v>4.8470000000000004</v>
      </c>
      <c r="J522" s="27"/>
      <c r="K522" s="25"/>
      <c r="L522" s="25" t="s">
        <v>355</v>
      </c>
      <c r="M522" s="25" t="s">
        <v>101</v>
      </c>
      <c r="N522" s="25" t="s">
        <v>100</v>
      </c>
      <c r="O522" s="25" t="s">
        <v>354</v>
      </c>
      <c r="P522" s="25" t="s">
        <v>546</v>
      </c>
      <c r="Q522" s="25" t="s">
        <v>112</v>
      </c>
      <c r="R522" s="28">
        <v>17</v>
      </c>
      <c r="S522" s="29">
        <v>7.0000000000000001E-3</v>
      </c>
      <c r="T522" s="29">
        <v>8.0000000000000002E-3</v>
      </c>
      <c r="U522" s="29" t="s">
        <v>111</v>
      </c>
      <c r="V522" s="29">
        <f>T522*SQRT(R522)</f>
        <v>3.2984845004941282E-2</v>
      </c>
      <c r="W522" s="28">
        <v>18</v>
      </c>
      <c r="X522" s="29">
        <v>0.106</v>
      </c>
      <c r="Y522" s="29">
        <v>0.06</v>
      </c>
      <c r="Z522" s="29" t="s">
        <v>111</v>
      </c>
      <c r="AA522" s="29">
        <f>Y522*SQRT(W522)</f>
        <v>0.2545584412271571</v>
      </c>
      <c r="AB522" s="30">
        <v>2.7174999999999998</v>
      </c>
      <c r="AC522" s="30">
        <v>2.7174999999999998</v>
      </c>
      <c r="AD522" s="31"/>
      <c r="AE522" s="32"/>
      <c r="AF522" s="25"/>
      <c r="AG522" s="25"/>
    </row>
    <row r="523" spans="1:33" ht="15" customHeight="1" x14ac:dyDescent="0.15">
      <c r="A523" s="9" t="s">
        <v>576</v>
      </c>
      <c r="B523" s="9" t="s">
        <v>575</v>
      </c>
      <c r="C523" s="9">
        <v>2017</v>
      </c>
      <c r="D523" s="9">
        <v>2017</v>
      </c>
      <c r="E523" s="9" t="s">
        <v>574</v>
      </c>
      <c r="F523" s="9" t="s">
        <v>76</v>
      </c>
      <c r="G523" s="10" t="s">
        <v>249</v>
      </c>
      <c r="H523" s="11">
        <v>2.766</v>
      </c>
      <c r="I523" s="11">
        <v>2.766</v>
      </c>
      <c r="J523" s="13">
        <v>28.666666666666668</v>
      </c>
      <c r="K523" s="14" t="s">
        <v>73</v>
      </c>
      <c r="L523" s="9" t="s">
        <v>573</v>
      </c>
      <c r="M523" s="9" t="s">
        <v>159</v>
      </c>
      <c r="N523" s="9" t="s">
        <v>100</v>
      </c>
      <c r="O523" s="9" t="s">
        <v>256</v>
      </c>
      <c r="P523" s="9" t="s">
        <v>578</v>
      </c>
      <c r="Q523" s="9" t="s">
        <v>112</v>
      </c>
      <c r="R523" s="15">
        <v>30</v>
      </c>
      <c r="S523" s="16">
        <v>80.215999999999994</v>
      </c>
      <c r="T523" s="16">
        <v>5.0359999999999996</v>
      </c>
      <c r="U523" s="16" t="s">
        <v>111</v>
      </c>
      <c r="V523" s="16">
        <v>27.583307995960162</v>
      </c>
      <c r="W523" s="15">
        <v>28</v>
      </c>
      <c r="X523" s="16">
        <v>28.058</v>
      </c>
      <c r="Y523" s="16">
        <v>5.0359999999999996</v>
      </c>
      <c r="Z523" s="16" t="s">
        <v>111</v>
      </c>
      <c r="AA523" s="16">
        <v>26.648007205042557</v>
      </c>
      <c r="AB523" s="17">
        <v>-1.0504</v>
      </c>
      <c r="AC523" s="18">
        <v>1.0504</v>
      </c>
      <c r="AD523" s="19">
        <f>AVERAGE(AC523:AC525)</f>
        <v>0.54023333333333334</v>
      </c>
      <c r="AE523" s="20"/>
      <c r="AF523" s="9" t="s">
        <v>217</v>
      </c>
      <c r="AG523" s="9" t="s">
        <v>350</v>
      </c>
    </row>
    <row r="524" spans="1:33" ht="15" customHeight="1" x14ac:dyDescent="0.15">
      <c r="A524" s="9" t="s">
        <v>576</v>
      </c>
      <c r="B524" s="9" t="s">
        <v>575</v>
      </c>
      <c r="C524" s="9">
        <v>2017</v>
      </c>
      <c r="D524" s="9">
        <v>2017</v>
      </c>
      <c r="E524" s="9" t="s">
        <v>574</v>
      </c>
      <c r="F524" s="9" t="s">
        <v>76</v>
      </c>
      <c r="G524" s="9" t="s">
        <v>249</v>
      </c>
      <c r="H524" s="12">
        <v>2.766</v>
      </c>
      <c r="I524" s="12">
        <v>2.766</v>
      </c>
      <c r="J524" s="13"/>
      <c r="K524" s="14"/>
      <c r="L524" s="9" t="s">
        <v>573</v>
      </c>
      <c r="M524" s="9" t="s">
        <v>159</v>
      </c>
      <c r="N524" s="9" t="s">
        <v>100</v>
      </c>
      <c r="O524" s="9" t="s">
        <v>256</v>
      </c>
      <c r="P524" s="9" t="s">
        <v>577</v>
      </c>
      <c r="Q524" s="9" t="s">
        <v>112</v>
      </c>
      <c r="R524" s="21">
        <v>30</v>
      </c>
      <c r="S524" s="22">
        <v>66.346000000000004</v>
      </c>
      <c r="T524" s="22">
        <v>4.8079999999999998</v>
      </c>
      <c r="U524" s="22" t="s">
        <v>111</v>
      </c>
      <c r="V524" s="22">
        <v>26.334500564848387</v>
      </c>
      <c r="W524" s="21">
        <v>28</v>
      </c>
      <c r="X524" s="22">
        <v>38.462000000000003</v>
      </c>
      <c r="Y524" s="22">
        <v>6.09</v>
      </c>
      <c r="Z524" s="22" t="s">
        <v>111</v>
      </c>
      <c r="AA524" s="22">
        <v>32.225250968766716</v>
      </c>
      <c r="AB524" s="17">
        <v>-0.54520000000000002</v>
      </c>
      <c r="AC524" s="18">
        <v>0.54520000000000002</v>
      </c>
      <c r="AD524" s="23"/>
      <c r="AE524" s="24"/>
      <c r="AF524" s="9"/>
      <c r="AG524" s="9"/>
    </row>
    <row r="525" spans="1:33" ht="15" customHeight="1" thickBot="1" x14ac:dyDescent="0.2">
      <c r="A525" s="25" t="s">
        <v>576</v>
      </c>
      <c r="B525" s="25" t="s">
        <v>575</v>
      </c>
      <c r="C525" s="25">
        <v>2017</v>
      </c>
      <c r="D525" s="25">
        <v>2017</v>
      </c>
      <c r="E525" s="25" t="s">
        <v>574</v>
      </c>
      <c r="F525" s="25" t="s">
        <v>76</v>
      </c>
      <c r="G525" s="25" t="s">
        <v>249</v>
      </c>
      <c r="H525" s="26">
        <v>2.766</v>
      </c>
      <c r="I525" s="26">
        <v>2.766</v>
      </c>
      <c r="J525" s="27"/>
      <c r="K525" s="25"/>
      <c r="L525" s="25" t="s">
        <v>573</v>
      </c>
      <c r="M525" s="25" t="s">
        <v>159</v>
      </c>
      <c r="N525" s="25" t="s">
        <v>100</v>
      </c>
      <c r="O525" s="25" t="s">
        <v>256</v>
      </c>
      <c r="P525" s="25" t="s">
        <v>572</v>
      </c>
      <c r="Q525" s="25" t="s">
        <v>112</v>
      </c>
      <c r="R525" s="28">
        <v>29</v>
      </c>
      <c r="S525" s="29">
        <v>58.213000000000001</v>
      </c>
      <c r="T525" s="29">
        <v>5.7640000000000002</v>
      </c>
      <c r="U525" s="29" t="s">
        <v>111</v>
      </c>
      <c r="V525" s="29">
        <v>31.040089948323281</v>
      </c>
      <c r="W525" s="28">
        <v>27</v>
      </c>
      <c r="X525" s="29">
        <v>56.771999999999998</v>
      </c>
      <c r="Y525" s="29">
        <v>6.9160000000000004</v>
      </c>
      <c r="Z525" s="29" t="s">
        <v>111</v>
      </c>
      <c r="AA525" s="29">
        <v>35.93659015543907</v>
      </c>
      <c r="AB525" s="30">
        <v>-2.5100000000000001E-2</v>
      </c>
      <c r="AC525" s="30">
        <v>2.5100000000000001E-2</v>
      </c>
      <c r="AD525" s="31"/>
      <c r="AE525" s="32"/>
      <c r="AF525" s="25"/>
      <c r="AG525" s="25"/>
    </row>
    <row r="526" spans="1:33" ht="15" customHeight="1" x14ac:dyDescent="0.15">
      <c r="A526" s="9" t="s">
        <v>570</v>
      </c>
      <c r="B526" s="9" t="s">
        <v>569</v>
      </c>
      <c r="C526" s="9">
        <v>2017</v>
      </c>
      <c r="D526" s="9">
        <v>2017</v>
      </c>
      <c r="E526" s="9" t="s">
        <v>568</v>
      </c>
      <c r="F526" s="9" t="s">
        <v>76</v>
      </c>
      <c r="G526" s="10" t="s">
        <v>567</v>
      </c>
      <c r="H526" s="11">
        <v>3.1589999999999998</v>
      </c>
      <c r="I526" s="11">
        <v>3.1589999999999998</v>
      </c>
      <c r="J526" s="13">
        <v>15.25</v>
      </c>
      <c r="K526" s="14" t="s">
        <v>80</v>
      </c>
      <c r="L526" s="9" t="s">
        <v>566</v>
      </c>
      <c r="M526" s="9" t="s">
        <v>170</v>
      </c>
      <c r="N526" s="9" t="s">
        <v>100</v>
      </c>
      <c r="O526" s="9" t="s">
        <v>189</v>
      </c>
      <c r="P526" s="9" t="s">
        <v>571</v>
      </c>
      <c r="Q526" s="9" t="s">
        <v>112</v>
      </c>
      <c r="R526" s="53">
        <v>19</v>
      </c>
      <c r="S526" s="66">
        <v>25.165999999999997</v>
      </c>
      <c r="T526" s="66">
        <v>23.231999999999999</v>
      </c>
      <c r="U526" s="66" t="s">
        <v>307</v>
      </c>
      <c r="V526" s="66">
        <f>T526/1.35</f>
        <v>17.208888888888886</v>
      </c>
      <c r="W526" s="53">
        <v>15</v>
      </c>
      <c r="X526" s="66">
        <v>32.009</v>
      </c>
      <c r="Y526" s="66">
        <v>23.905999999999999</v>
      </c>
      <c r="Z526" s="66" t="s">
        <v>307</v>
      </c>
      <c r="AA526" s="66">
        <f>Y526/1.35</f>
        <v>17.708148148148148</v>
      </c>
      <c r="AB526" s="17">
        <v>0.24049999999999999</v>
      </c>
      <c r="AC526" s="18">
        <v>0.24049999999999999</v>
      </c>
      <c r="AD526" s="19">
        <f>AVERAGE(AC526:AC527)</f>
        <v>0.12625</v>
      </c>
      <c r="AE526" s="24" t="s">
        <v>318</v>
      </c>
      <c r="AF526" s="9" t="s">
        <v>217</v>
      </c>
      <c r="AG526" s="9" t="s">
        <v>1334</v>
      </c>
    </row>
    <row r="527" spans="1:33" ht="15" customHeight="1" thickBot="1" x14ac:dyDescent="0.2">
      <c r="A527" s="25" t="s">
        <v>570</v>
      </c>
      <c r="B527" s="25" t="s">
        <v>569</v>
      </c>
      <c r="C527" s="25">
        <v>2017</v>
      </c>
      <c r="D527" s="25">
        <v>2017</v>
      </c>
      <c r="E527" s="25" t="s">
        <v>568</v>
      </c>
      <c r="F527" s="25" t="s">
        <v>76</v>
      </c>
      <c r="G527" s="25" t="s">
        <v>567</v>
      </c>
      <c r="H527" s="26">
        <v>3.1589999999999998</v>
      </c>
      <c r="I527" s="26">
        <v>3.1589999999999998</v>
      </c>
      <c r="J527" s="27"/>
      <c r="K527" s="25"/>
      <c r="L527" s="25" t="s">
        <v>566</v>
      </c>
      <c r="M527" s="25" t="s">
        <v>170</v>
      </c>
      <c r="N527" s="25" t="s">
        <v>100</v>
      </c>
      <c r="O527" s="25" t="s">
        <v>189</v>
      </c>
      <c r="P527" s="25" t="s">
        <v>565</v>
      </c>
      <c r="Q527" s="25" t="s">
        <v>112</v>
      </c>
      <c r="R527" s="54">
        <v>17</v>
      </c>
      <c r="S527" s="35">
        <v>0.28559999999999997</v>
      </c>
      <c r="T527" s="35">
        <v>0.2389</v>
      </c>
      <c r="U527" s="35" t="s">
        <v>96</v>
      </c>
      <c r="V527" s="35">
        <v>0.2389</v>
      </c>
      <c r="W527" s="54">
        <v>10</v>
      </c>
      <c r="X527" s="35">
        <v>0.28220000000000001</v>
      </c>
      <c r="Y527" s="35">
        <v>0.183</v>
      </c>
      <c r="Z527" s="35" t="s">
        <v>96</v>
      </c>
      <c r="AA527" s="35">
        <f>Y527*SQRT(W527)</f>
        <v>0.57869681181081345</v>
      </c>
      <c r="AB527" s="36">
        <v>-1.2E-2</v>
      </c>
      <c r="AC527" s="30">
        <v>1.2E-2</v>
      </c>
      <c r="AD527" s="45"/>
      <c r="AE527" s="46"/>
      <c r="AF527" s="25"/>
      <c r="AG527" s="25" t="s">
        <v>1291</v>
      </c>
    </row>
    <row r="528" spans="1:33" ht="15" customHeight="1" x14ac:dyDescent="0.15">
      <c r="A528" s="9" t="s">
        <v>558</v>
      </c>
      <c r="B528" s="9" t="s">
        <v>557</v>
      </c>
      <c r="C528" s="9">
        <v>2017</v>
      </c>
      <c r="D528" s="9">
        <v>2017</v>
      </c>
      <c r="E528" s="9" t="s">
        <v>556</v>
      </c>
      <c r="F528" s="9" t="s">
        <v>76</v>
      </c>
      <c r="G528" s="10" t="s">
        <v>555</v>
      </c>
      <c r="H528" s="11">
        <v>2.7509999999999999</v>
      </c>
      <c r="I528" s="11">
        <v>2.7509999999999999</v>
      </c>
      <c r="J528" s="13">
        <v>25</v>
      </c>
      <c r="K528" s="14" t="s">
        <v>73</v>
      </c>
      <c r="L528" s="9" t="s">
        <v>554</v>
      </c>
      <c r="M528" s="9" t="s">
        <v>101</v>
      </c>
      <c r="N528" s="9" t="s">
        <v>100</v>
      </c>
      <c r="O528" s="9" t="s">
        <v>354</v>
      </c>
      <c r="P528" s="9" t="s">
        <v>564</v>
      </c>
      <c r="Q528" s="9" t="s">
        <v>97</v>
      </c>
      <c r="R528" s="15">
        <v>25</v>
      </c>
      <c r="S528" s="16">
        <v>37.527000000000001</v>
      </c>
      <c r="T528" s="16">
        <v>4.8</v>
      </c>
      <c r="U528" s="16" t="s">
        <v>111</v>
      </c>
      <c r="V528" s="16">
        <v>24</v>
      </c>
      <c r="W528" s="15">
        <v>25</v>
      </c>
      <c r="X528" s="16">
        <v>46.908999999999999</v>
      </c>
      <c r="Y528" s="16">
        <v>4.8</v>
      </c>
      <c r="Z528" s="16" t="s">
        <v>111</v>
      </c>
      <c r="AA528" s="16">
        <v>24</v>
      </c>
      <c r="AB528" s="17">
        <v>0.22309999999999999</v>
      </c>
      <c r="AC528" s="18">
        <v>0.22309999999999999</v>
      </c>
      <c r="AD528" s="19">
        <f>AVERAGE(AC528:AC533)</f>
        <v>0.18636666666666668</v>
      </c>
      <c r="AE528" s="20" t="s">
        <v>563</v>
      </c>
      <c r="AF528" s="9" t="s">
        <v>108</v>
      </c>
      <c r="AG528" s="9" t="s">
        <v>1335</v>
      </c>
    </row>
    <row r="529" spans="1:33" ht="15" customHeight="1" x14ac:dyDescent="0.15">
      <c r="A529" s="9" t="s">
        <v>558</v>
      </c>
      <c r="B529" s="9" t="s">
        <v>557</v>
      </c>
      <c r="C529" s="9">
        <v>2017</v>
      </c>
      <c r="D529" s="9">
        <v>2017</v>
      </c>
      <c r="E529" s="9" t="s">
        <v>556</v>
      </c>
      <c r="F529" s="9" t="s">
        <v>76</v>
      </c>
      <c r="G529" s="9" t="s">
        <v>555</v>
      </c>
      <c r="H529" s="12">
        <v>2.7509999999999999</v>
      </c>
      <c r="I529" s="12">
        <v>2.7509999999999999</v>
      </c>
      <c r="J529" s="13"/>
      <c r="K529" s="14"/>
      <c r="L529" s="9" t="s">
        <v>554</v>
      </c>
      <c r="M529" s="9" t="s">
        <v>101</v>
      </c>
      <c r="N529" s="9" t="s">
        <v>100</v>
      </c>
      <c r="O529" s="9" t="s">
        <v>553</v>
      </c>
      <c r="P529" s="9" t="s">
        <v>562</v>
      </c>
      <c r="Q529" s="9" t="s">
        <v>97</v>
      </c>
      <c r="R529" s="15">
        <v>25</v>
      </c>
      <c r="S529" s="22">
        <v>38.837000000000003</v>
      </c>
      <c r="T529" s="22">
        <v>4.5819999999999999</v>
      </c>
      <c r="U529" s="22" t="s">
        <v>111</v>
      </c>
      <c r="V529" s="22">
        <v>21.491485011510953</v>
      </c>
      <c r="W529" s="15">
        <v>25</v>
      </c>
      <c r="X529" s="22">
        <v>33.6</v>
      </c>
      <c r="Y529" s="22">
        <v>3.7090000000000001</v>
      </c>
      <c r="Z529" s="22" t="s">
        <v>111</v>
      </c>
      <c r="AA529" s="22">
        <v>17.3967520531851</v>
      </c>
      <c r="AB529" s="17">
        <v>-0.14480000000000001</v>
      </c>
      <c r="AC529" s="18">
        <v>0.14480000000000001</v>
      </c>
      <c r="AD529" s="23"/>
      <c r="AE529" s="24"/>
      <c r="AF529" s="9"/>
      <c r="AG529" s="67"/>
    </row>
    <row r="530" spans="1:33" ht="15" customHeight="1" x14ac:dyDescent="0.15">
      <c r="A530" s="9" t="s">
        <v>558</v>
      </c>
      <c r="B530" s="9" t="s">
        <v>557</v>
      </c>
      <c r="C530" s="9">
        <v>2017</v>
      </c>
      <c r="D530" s="9">
        <v>2017</v>
      </c>
      <c r="E530" s="9" t="s">
        <v>556</v>
      </c>
      <c r="F530" s="9" t="s">
        <v>76</v>
      </c>
      <c r="G530" s="9" t="s">
        <v>555</v>
      </c>
      <c r="H530" s="12">
        <v>2.7509999999999999</v>
      </c>
      <c r="I530" s="12">
        <v>2.7509999999999999</v>
      </c>
      <c r="J530" s="13"/>
      <c r="K530" s="14"/>
      <c r="L530" s="9" t="s">
        <v>554</v>
      </c>
      <c r="M530" s="9" t="s">
        <v>101</v>
      </c>
      <c r="N530" s="9" t="s">
        <v>100</v>
      </c>
      <c r="O530" s="9" t="s">
        <v>354</v>
      </c>
      <c r="P530" s="9" t="s">
        <v>561</v>
      </c>
      <c r="Q530" s="9" t="s">
        <v>97</v>
      </c>
      <c r="R530" s="15">
        <v>25</v>
      </c>
      <c r="S530" s="22">
        <v>6.1449999999999996</v>
      </c>
      <c r="T530" s="22">
        <v>0.8</v>
      </c>
      <c r="U530" s="22" t="s">
        <v>111</v>
      </c>
      <c r="V530" s="22">
        <v>4</v>
      </c>
      <c r="W530" s="15">
        <v>25</v>
      </c>
      <c r="X530" s="22">
        <v>8.2910000000000004</v>
      </c>
      <c r="Y530" s="22">
        <v>1.3089999999999999</v>
      </c>
      <c r="Z530" s="22" t="s">
        <v>111</v>
      </c>
      <c r="AA530" s="22">
        <v>6.5449999999999999</v>
      </c>
      <c r="AB530" s="17">
        <v>0.29949999999999999</v>
      </c>
      <c r="AC530" s="18">
        <v>0.29949999999999999</v>
      </c>
      <c r="AD530" s="23"/>
      <c r="AE530" s="24"/>
      <c r="AF530" s="9"/>
      <c r="AG530" s="9"/>
    </row>
    <row r="531" spans="1:33" ht="15" customHeight="1" x14ac:dyDescent="0.15">
      <c r="A531" s="9" t="s">
        <v>558</v>
      </c>
      <c r="B531" s="9" t="s">
        <v>557</v>
      </c>
      <c r="C531" s="9">
        <v>2017</v>
      </c>
      <c r="D531" s="9">
        <v>2017</v>
      </c>
      <c r="E531" s="9" t="s">
        <v>556</v>
      </c>
      <c r="F531" s="9" t="s">
        <v>76</v>
      </c>
      <c r="G531" s="9" t="s">
        <v>555</v>
      </c>
      <c r="H531" s="12">
        <v>2.7509999999999999</v>
      </c>
      <c r="I531" s="12">
        <v>2.7509999999999999</v>
      </c>
      <c r="J531" s="13"/>
      <c r="K531" s="14"/>
      <c r="L531" s="9" t="s">
        <v>554</v>
      </c>
      <c r="M531" s="9" t="s">
        <v>101</v>
      </c>
      <c r="N531" s="9" t="s">
        <v>100</v>
      </c>
      <c r="O531" s="9" t="s">
        <v>553</v>
      </c>
      <c r="P531" s="9" t="s">
        <v>560</v>
      </c>
      <c r="Q531" s="9" t="s">
        <v>97</v>
      </c>
      <c r="R531" s="15">
        <v>25</v>
      </c>
      <c r="S531" s="22">
        <v>3.3180000000000001</v>
      </c>
      <c r="T531" s="22">
        <v>0.50900000000000001</v>
      </c>
      <c r="U531" s="22" t="s">
        <v>111</v>
      </c>
      <c r="V531" s="22">
        <v>2.3874216217501258</v>
      </c>
      <c r="W531" s="15">
        <v>25</v>
      </c>
      <c r="X531" s="22">
        <v>2.601</v>
      </c>
      <c r="Y531" s="22">
        <v>0.436</v>
      </c>
      <c r="Z531" s="22" t="s">
        <v>111</v>
      </c>
      <c r="AA531" s="22">
        <v>2.0450212712830154</v>
      </c>
      <c r="AB531" s="17">
        <v>-0.24349999999999999</v>
      </c>
      <c r="AC531" s="18">
        <v>0.24349999999999999</v>
      </c>
      <c r="AD531" s="23"/>
      <c r="AE531" s="24"/>
      <c r="AF531" s="9"/>
      <c r="AG531" s="9"/>
    </row>
    <row r="532" spans="1:33" ht="15" customHeight="1" x14ac:dyDescent="0.15">
      <c r="A532" s="9" t="s">
        <v>558</v>
      </c>
      <c r="B532" s="9" t="s">
        <v>557</v>
      </c>
      <c r="C532" s="9">
        <v>2017</v>
      </c>
      <c r="D532" s="9">
        <v>2017</v>
      </c>
      <c r="E532" s="9" t="s">
        <v>556</v>
      </c>
      <c r="F532" s="9" t="s">
        <v>76</v>
      </c>
      <c r="G532" s="9" t="s">
        <v>555</v>
      </c>
      <c r="H532" s="12">
        <v>2.7509999999999999</v>
      </c>
      <c r="I532" s="12">
        <v>2.7509999999999999</v>
      </c>
      <c r="J532" s="13"/>
      <c r="K532" s="14"/>
      <c r="L532" s="9" t="s">
        <v>554</v>
      </c>
      <c r="M532" s="9" t="s">
        <v>101</v>
      </c>
      <c r="N532" s="9" t="s">
        <v>100</v>
      </c>
      <c r="O532" s="9" t="s">
        <v>354</v>
      </c>
      <c r="P532" s="9" t="s">
        <v>559</v>
      </c>
      <c r="Q532" s="9" t="s">
        <v>97</v>
      </c>
      <c r="R532" s="15">
        <v>25</v>
      </c>
      <c r="S532" s="22">
        <v>2.5459999999999998</v>
      </c>
      <c r="T532" s="22">
        <v>5.5E-2</v>
      </c>
      <c r="U532" s="22" t="s">
        <v>111</v>
      </c>
      <c r="V532" s="22">
        <v>0.27500000000000002</v>
      </c>
      <c r="W532" s="15">
        <v>25</v>
      </c>
      <c r="X532" s="22">
        <v>2.3780000000000001</v>
      </c>
      <c r="Y532" s="22">
        <v>9.8000000000000004E-2</v>
      </c>
      <c r="Z532" s="22" t="s">
        <v>111</v>
      </c>
      <c r="AA532" s="22">
        <v>0.49</v>
      </c>
      <c r="AB532" s="17">
        <v>-6.83E-2</v>
      </c>
      <c r="AC532" s="18">
        <v>6.83E-2</v>
      </c>
      <c r="AD532" s="23"/>
      <c r="AE532" s="24"/>
      <c r="AF532" s="9"/>
      <c r="AG532" s="9"/>
    </row>
    <row r="533" spans="1:33" ht="15" customHeight="1" thickBot="1" x14ac:dyDescent="0.2">
      <c r="A533" s="25" t="s">
        <v>558</v>
      </c>
      <c r="B533" s="25" t="s">
        <v>557</v>
      </c>
      <c r="C533" s="25">
        <v>2017</v>
      </c>
      <c r="D533" s="25">
        <v>2017</v>
      </c>
      <c r="E533" s="25" t="s">
        <v>556</v>
      </c>
      <c r="F533" s="25" t="s">
        <v>76</v>
      </c>
      <c r="G533" s="25" t="s">
        <v>555</v>
      </c>
      <c r="H533" s="26">
        <v>2.7509999999999999</v>
      </c>
      <c r="I533" s="26">
        <v>2.7509999999999999</v>
      </c>
      <c r="J533" s="27"/>
      <c r="K533" s="25"/>
      <c r="L533" s="25" t="s">
        <v>554</v>
      </c>
      <c r="M533" s="25" t="s">
        <v>101</v>
      </c>
      <c r="N533" s="25" t="s">
        <v>100</v>
      </c>
      <c r="O533" s="25" t="s">
        <v>553</v>
      </c>
      <c r="P533" s="25" t="s">
        <v>552</v>
      </c>
      <c r="Q533" s="25" t="s">
        <v>97</v>
      </c>
      <c r="R533" s="28">
        <v>25</v>
      </c>
      <c r="S533" s="29">
        <v>1.462</v>
      </c>
      <c r="T533" s="29">
        <v>0.14199999999999999</v>
      </c>
      <c r="U533" s="29" t="s">
        <v>111</v>
      </c>
      <c r="V533" s="29">
        <v>0.66603903789492691</v>
      </c>
      <c r="W533" s="28">
        <v>25</v>
      </c>
      <c r="X533" s="29">
        <v>1.68</v>
      </c>
      <c r="Y533" s="29">
        <v>0.14199999999999999</v>
      </c>
      <c r="Z533" s="29" t="s">
        <v>111</v>
      </c>
      <c r="AA533" s="29">
        <v>0.66603903789492691</v>
      </c>
      <c r="AB533" s="30">
        <v>0.13900000000000001</v>
      </c>
      <c r="AC533" s="30">
        <v>0.13900000000000001</v>
      </c>
      <c r="AD533" s="31"/>
      <c r="AE533" s="32"/>
      <c r="AF533" s="25"/>
      <c r="AG533" s="25"/>
    </row>
    <row r="534" spans="1:33" ht="15" customHeight="1" x14ac:dyDescent="0.15">
      <c r="A534" s="9" t="s">
        <v>549</v>
      </c>
      <c r="B534" s="9" t="s">
        <v>388</v>
      </c>
      <c r="C534" s="9">
        <v>2017</v>
      </c>
      <c r="D534" s="9">
        <v>2017</v>
      </c>
      <c r="E534" s="9" t="s">
        <v>548</v>
      </c>
      <c r="F534" s="9" t="s">
        <v>76</v>
      </c>
      <c r="G534" s="10" t="s">
        <v>228</v>
      </c>
      <c r="H534" s="11">
        <v>8.9969999999999999</v>
      </c>
      <c r="I534" s="11">
        <v>8.9969999999999999</v>
      </c>
      <c r="J534" s="13">
        <v>21</v>
      </c>
      <c r="K534" s="14" t="s">
        <v>80</v>
      </c>
      <c r="L534" s="10" t="s">
        <v>547</v>
      </c>
      <c r="M534" s="9" t="s">
        <v>159</v>
      </c>
      <c r="N534" s="9" t="s">
        <v>100</v>
      </c>
      <c r="O534" s="9" t="s">
        <v>354</v>
      </c>
      <c r="P534" s="9" t="s">
        <v>551</v>
      </c>
      <c r="Q534" s="9" t="s">
        <v>236</v>
      </c>
      <c r="R534" s="68">
        <v>21</v>
      </c>
      <c r="S534" s="64">
        <v>1.84</v>
      </c>
      <c r="T534" s="64">
        <v>0.39400000000000002</v>
      </c>
      <c r="U534" s="64" t="s">
        <v>111</v>
      </c>
      <c r="V534" s="57">
        <v>1.8055000000000001</v>
      </c>
      <c r="W534" s="68">
        <v>21</v>
      </c>
      <c r="X534" s="64">
        <v>1.347</v>
      </c>
      <c r="Y534" s="64">
        <v>0.26300000000000001</v>
      </c>
      <c r="Z534" s="64" t="s">
        <v>111</v>
      </c>
      <c r="AA534" s="64">
        <v>1.2052</v>
      </c>
      <c r="AB534" s="59">
        <v>-0.31190000000000001</v>
      </c>
      <c r="AC534" s="89">
        <v>0.31190000000000001</v>
      </c>
      <c r="AD534" s="19">
        <f>AVERAGE(AC534:AC536)</f>
        <v>0.42973333333333336</v>
      </c>
      <c r="AE534" s="24"/>
      <c r="AF534" s="9" t="s">
        <v>108</v>
      </c>
      <c r="AG534" s="9" t="s">
        <v>1336</v>
      </c>
    </row>
    <row r="535" spans="1:33" ht="15" customHeight="1" x14ac:dyDescent="0.15">
      <c r="A535" s="9" t="s">
        <v>549</v>
      </c>
      <c r="B535" s="9" t="s">
        <v>388</v>
      </c>
      <c r="C535" s="9">
        <v>2017</v>
      </c>
      <c r="D535" s="9">
        <v>2017</v>
      </c>
      <c r="E535" s="9" t="s">
        <v>548</v>
      </c>
      <c r="F535" s="9" t="s">
        <v>76</v>
      </c>
      <c r="G535" s="9" t="s">
        <v>228</v>
      </c>
      <c r="H535" s="12">
        <v>8.9969999999999999</v>
      </c>
      <c r="I535" s="12">
        <v>8.9969999999999999</v>
      </c>
      <c r="J535" s="13"/>
      <c r="K535" s="14"/>
      <c r="L535" s="9" t="s">
        <v>547</v>
      </c>
      <c r="M535" s="9" t="s">
        <v>159</v>
      </c>
      <c r="N535" s="9" t="s">
        <v>100</v>
      </c>
      <c r="O535" s="9" t="s">
        <v>354</v>
      </c>
      <c r="P535" s="9" t="s">
        <v>550</v>
      </c>
      <c r="Q535" s="37" t="s">
        <v>236</v>
      </c>
      <c r="R535" s="39">
        <v>21</v>
      </c>
      <c r="S535" s="22">
        <v>5.62</v>
      </c>
      <c r="T535" s="22">
        <v>0.75600000000000001</v>
      </c>
      <c r="U535" s="22" t="s">
        <v>111</v>
      </c>
      <c r="V535" s="22">
        <v>3.4643999999999999</v>
      </c>
      <c r="W535" s="21">
        <v>21</v>
      </c>
      <c r="X535" s="22">
        <v>2.3660000000000001</v>
      </c>
      <c r="Y535" s="22">
        <v>0.65700000000000003</v>
      </c>
      <c r="Z535" s="22" t="s">
        <v>111</v>
      </c>
      <c r="AA535" s="22">
        <v>3.0108000000000001</v>
      </c>
      <c r="AB535" s="62">
        <v>-0.86509999999999998</v>
      </c>
      <c r="AC535" s="62">
        <v>0.86509999999999998</v>
      </c>
      <c r="AD535" s="23"/>
      <c r="AE535" s="24"/>
      <c r="AF535" s="9"/>
      <c r="AG535" s="9"/>
    </row>
    <row r="536" spans="1:33" ht="15" customHeight="1" thickBot="1" x14ac:dyDescent="0.2">
      <c r="A536" s="25" t="s">
        <v>549</v>
      </c>
      <c r="B536" s="25" t="s">
        <v>388</v>
      </c>
      <c r="C536" s="25">
        <v>2017</v>
      </c>
      <c r="D536" s="25">
        <v>2017</v>
      </c>
      <c r="E536" s="25" t="s">
        <v>548</v>
      </c>
      <c r="F536" s="25" t="s">
        <v>76</v>
      </c>
      <c r="G536" s="25" t="s">
        <v>228</v>
      </c>
      <c r="H536" s="26">
        <v>8.9969999999999999</v>
      </c>
      <c r="I536" s="26">
        <v>8.9969999999999999</v>
      </c>
      <c r="J536" s="27"/>
      <c r="K536" s="25"/>
      <c r="L536" s="25" t="s">
        <v>547</v>
      </c>
      <c r="M536" s="25" t="s">
        <v>159</v>
      </c>
      <c r="N536" s="25" t="s">
        <v>100</v>
      </c>
      <c r="O536" s="25" t="s">
        <v>354</v>
      </c>
      <c r="P536" s="25" t="s">
        <v>546</v>
      </c>
      <c r="Q536" s="25" t="s">
        <v>236</v>
      </c>
      <c r="R536" s="54">
        <v>21</v>
      </c>
      <c r="S536" s="35">
        <v>0.73299999999999998</v>
      </c>
      <c r="T536" s="35">
        <v>8.6999999999999994E-2</v>
      </c>
      <c r="U536" s="35" t="s">
        <v>111</v>
      </c>
      <c r="V536" s="35">
        <v>0.1506884202584923</v>
      </c>
      <c r="W536" s="54">
        <v>21</v>
      </c>
      <c r="X536" s="35">
        <v>0.82</v>
      </c>
      <c r="Y536" s="35">
        <v>0.129</v>
      </c>
      <c r="Z536" s="35" t="s">
        <v>111</v>
      </c>
      <c r="AA536" s="35">
        <v>0.22343455417638516</v>
      </c>
      <c r="AB536" s="36">
        <v>0.11219999999999999</v>
      </c>
      <c r="AC536" s="30">
        <v>0.11219999999999999</v>
      </c>
      <c r="AD536" s="45"/>
      <c r="AE536" s="46"/>
      <c r="AF536" s="25"/>
      <c r="AG536" s="25"/>
    </row>
    <row r="537" spans="1:33" ht="15" customHeight="1" x14ac:dyDescent="0.15">
      <c r="A537" s="10" t="s">
        <v>530</v>
      </c>
      <c r="B537" s="9" t="s">
        <v>529</v>
      </c>
      <c r="C537" s="9">
        <v>2017</v>
      </c>
      <c r="D537" s="9">
        <v>2017</v>
      </c>
      <c r="E537" s="9" t="s">
        <v>528</v>
      </c>
      <c r="F537" s="9" t="s">
        <v>76</v>
      </c>
      <c r="G537" s="10" t="s">
        <v>103</v>
      </c>
      <c r="H537" s="11">
        <v>4.1219999999999999</v>
      </c>
      <c r="I537" s="11">
        <v>4.1219999999999999</v>
      </c>
      <c r="J537" s="13">
        <v>40.285714285714285</v>
      </c>
      <c r="K537" s="14" t="s">
        <v>73</v>
      </c>
      <c r="L537" s="9" t="s">
        <v>102</v>
      </c>
      <c r="M537" s="9" t="s">
        <v>101</v>
      </c>
      <c r="N537" s="9" t="s">
        <v>80</v>
      </c>
      <c r="O537" s="9" t="s">
        <v>74</v>
      </c>
      <c r="P537" s="9" t="s">
        <v>545</v>
      </c>
      <c r="Q537" s="9" t="s">
        <v>97</v>
      </c>
      <c r="R537" s="15">
        <v>60</v>
      </c>
      <c r="S537" s="16">
        <v>38.118000000000002</v>
      </c>
      <c r="T537" s="16">
        <v>38.25</v>
      </c>
      <c r="U537" s="16" t="s">
        <v>307</v>
      </c>
      <c r="V537" s="66">
        <f t="shared" ref="V537:V550" si="38">T537/1.35</f>
        <v>28.333333333333332</v>
      </c>
      <c r="W537" s="15">
        <v>60</v>
      </c>
      <c r="X537" s="16">
        <v>20.471</v>
      </c>
      <c r="Y537" s="16">
        <v>38.25</v>
      </c>
      <c r="Z537" s="16" t="s">
        <v>307</v>
      </c>
      <c r="AA537" s="66">
        <f t="shared" ref="AA537:AA550" si="39">Y537/1.35</f>
        <v>28.333333333333332</v>
      </c>
      <c r="AB537" s="17">
        <v>-0.62170000000000003</v>
      </c>
      <c r="AC537" s="18">
        <v>0.62170000000000003</v>
      </c>
      <c r="AD537" s="19">
        <f>AVERAGE(AC537:AC550)</f>
        <v>0.81029285714285737</v>
      </c>
      <c r="AE537" s="24" t="s">
        <v>544</v>
      </c>
      <c r="AF537" s="9" t="s">
        <v>217</v>
      </c>
      <c r="AG537" s="9" t="s">
        <v>543</v>
      </c>
    </row>
    <row r="538" spans="1:33" ht="15" customHeight="1" x14ac:dyDescent="0.15">
      <c r="A538" s="9" t="s">
        <v>530</v>
      </c>
      <c r="B538" s="9" t="s">
        <v>529</v>
      </c>
      <c r="C538" s="9">
        <v>2017</v>
      </c>
      <c r="D538" s="9">
        <v>2017</v>
      </c>
      <c r="E538" s="9" t="s">
        <v>528</v>
      </c>
      <c r="F538" s="9" t="s">
        <v>76</v>
      </c>
      <c r="G538" s="9" t="s">
        <v>103</v>
      </c>
      <c r="H538" s="12">
        <v>4.1219999999999999</v>
      </c>
      <c r="I538" s="12">
        <v>4.1219999999999999</v>
      </c>
      <c r="J538" s="13"/>
      <c r="K538" s="14"/>
      <c r="L538" s="9" t="s">
        <v>102</v>
      </c>
      <c r="M538" s="9" t="s">
        <v>101</v>
      </c>
      <c r="N538" s="9" t="s">
        <v>80</v>
      </c>
      <c r="O538" s="9" t="s">
        <v>74</v>
      </c>
      <c r="P538" s="9" t="s">
        <v>542</v>
      </c>
      <c r="Q538" s="9" t="s">
        <v>97</v>
      </c>
      <c r="R538" s="15">
        <v>60</v>
      </c>
      <c r="S538" s="22">
        <v>38.118000000000002</v>
      </c>
      <c r="T538" s="16">
        <v>38.25</v>
      </c>
      <c r="U538" s="22" t="s">
        <v>307</v>
      </c>
      <c r="V538" s="16">
        <f t="shared" si="38"/>
        <v>28.333333333333332</v>
      </c>
      <c r="W538" s="15">
        <v>60</v>
      </c>
      <c r="X538" s="22">
        <v>28.940999999999999</v>
      </c>
      <c r="Y538" s="22">
        <v>38.25</v>
      </c>
      <c r="Z538" s="22" t="s">
        <v>307</v>
      </c>
      <c r="AA538" s="16">
        <f t="shared" si="39"/>
        <v>28.333333333333332</v>
      </c>
      <c r="AB538" s="17">
        <v>-0.27539999999999998</v>
      </c>
      <c r="AC538" s="18">
        <v>0.27539999999999998</v>
      </c>
      <c r="AD538" s="23"/>
      <c r="AE538" s="24" t="s">
        <v>245</v>
      </c>
      <c r="AF538" s="9"/>
      <c r="AG538" s="9"/>
    </row>
    <row r="539" spans="1:33" ht="15" customHeight="1" x14ac:dyDescent="0.15">
      <c r="A539" s="9" t="s">
        <v>530</v>
      </c>
      <c r="B539" s="9" t="s">
        <v>529</v>
      </c>
      <c r="C539" s="9">
        <v>2017</v>
      </c>
      <c r="D539" s="9">
        <v>2017</v>
      </c>
      <c r="E539" s="9" t="s">
        <v>528</v>
      </c>
      <c r="F539" s="9" t="s">
        <v>76</v>
      </c>
      <c r="G539" s="9" t="s">
        <v>103</v>
      </c>
      <c r="H539" s="12">
        <v>4.1219999999999999</v>
      </c>
      <c r="I539" s="12">
        <v>4.1219999999999999</v>
      </c>
      <c r="J539" s="13"/>
      <c r="K539" s="14"/>
      <c r="L539" s="9" t="s">
        <v>102</v>
      </c>
      <c r="M539" s="9" t="s">
        <v>101</v>
      </c>
      <c r="N539" s="9" t="s">
        <v>80</v>
      </c>
      <c r="O539" s="9" t="s">
        <v>74</v>
      </c>
      <c r="P539" s="9" t="s">
        <v>541</v>
      </c>
      <c r="Q539" s="9" t="s">
        <v>97</v>
      </c>
      <c r="R539" s="15">
        <v>60</v>
      </c>
      <c r="S539" s="22">
        <v>38.118000000000002</v>
      </c>
      <c r="T539" s="16">
        <v>38.25</v>
      </c>
      <c r="U539" s="22" t="s">
        <v>307</v>
      </c>
      <c r="V539" s="16">
        <f t="shared" si="38"/>
        <v>28.333333333333332</v>
      </c>
      <c r="W539" s="15">
        <v>60</v>
      </c>
      <c r="X539" s="22">
        <v>34.588000000000001</v>
      </c>
      <c r="Y539" s="22">
        <v>38.75</v>
      </c>
      <c r="Z539" s="22" t="s">
        <v>307</v>
      </c>
      <c r="AA539" s="16">
        <f t="shared" si="39"/>
        <v>28.703703703703702</v>
      </c>
      <c r="AB539" s="17">
        <v>-9.7199999999999995E-2</v>
      </c>
      <c r="AC539" s="18">
        <v>9.7199999999999995E-2</v>
      </c>
      <c r="AD539" s="23"/>
      <c r="AE539" s="24" t="s">
        <v>318</v>
      </c>
      <c r="AF539" s="9"/>
      <c r="AG539" s="9"/>
    </row>
    <row r="540" spans="1:33" ht="15" customHeight="1" x14ac:dyDescent="0.15">
      <c r="A540" s="9" t="s">
        <v>530</v>
      </c>
      <c r="B540" s="9" t="s">
        <v>529</v>
      </c>
      <c r="C540" s="9">
        <v>2017</v>
      </c>
      <c r="D540" s="9">
        <v>2017</v>
      </c>
      <c r="E540" s="9" t="s">
        <v>528</v>
      </c>
      <c r="F540" s="9" t="s">
        <v>76</v>
      </c>
      <c r="G540" s="9" t="s">
        <v>103</v>
      </c>
      <c r="H540" s="12">
        <v>4.1219999999999999</v>
      </c>
      <c r="I540" s="12">
        <v>4.1219999999999999</v>
      </c>
      <c r="J540" s="13"/>
      <c r="K540" s="14"/>
      <c r="L540" s="9" t="s">
        <v>335</v>
      </c>
      <c r="M540" s="9" t="s">
        <v>101</v>
      </c>
      <c r="N540" s="9" t="s">
        <v>100</v>
      </c>
      <c r="O540" s="9" t="s">
        <v>189</v>
      </c>
      <c r="P540" s="9" t="s">
        <v>540</v>
      </c>
      <c r="Q540" s="9" t="s">
        <v>97</v>
      </c>
      <c r="R540" s="21">
        <v>16</v>
      </c>
      <c r="S540" s="22">
        <v>4.9410000000000025</v>
      </c>
      <c r="T540" s="22">
        <v>7.5</v>
      </c>
      <c r="U540" s="22" t="s">
        <v>307</v>
      </c>
      <c r="V540" s="16">
        <f t="shared" si="38"/>
        <v>5.5555555555555554</v>
      </c>
      <c r="W540" s="21">
        <v>16</v>
      </c>
      <c r="X540" s="22">
        <v>57.176000000000002</v>
      </c>
      <c r="Y540" s="22">
        <v>15.75</v>
      </c>
      <c r="Z540" s="22" t="s">
        <v>307</v>
      </c>
      <c r="AA540" s="16">
        <f t="shared" si="39"/>
        <v>11.666666666666666</v>
      </c>
      <c r="AB540" s="17">
        <v>2.4485999999999999</v>
      </c>
      <c r="AC540" s="18">
        <v>2.4485999999999999</v>
      </c>
      <c r="AD540" s="23"/>
      <c r="AE540" s="24"/>
      <c r="AF540" s="9"/>
      <c r="AG540" s="9"/>
    </row>
    <row r="541" spans="1:33" ht="15" customHeight="1" x14ac:dyDescent="0.15">
      <c r="A541" s="9" t="s">
        <v>530</v>
      </c>
      <c r="B541" s="9" t="s">
        <v>529</v>
      </c>
      <c r="C541" s="9">
        <v>2017</v>
      </c>
      <c r="D541" s="9">
        <v>2017</v>
      </c>
      <c r="E541" s="9" t="s">
        <v>528</v>
      </c>
      <c r="F541" s="9" t="s">
        <v>76</v>
      </c>
      <c r="G541" s="9" t="s">
        <v>103</v>
      </c>
      <c r="H541" s="12">
        <v>4.1219999999999999</v>
      </c>
      <c r="I541" s="12">
        <v>4.1219999999999999</v>
      </c>
      <c r="J541" s="13"/>
      <c r="K541" s="14"/>
      <c r="L541" s="9" t="s">
        <v>335</v>
      </c>
      <c r="M541" s="9" t="s">
        <v>101</v>
      </c>
      <c r="N541" s="9" t="s">
        <v>100</v>
      </c>
      <c r="O541" s="9" t="s">
        <v>189</v>
      </c>
      <c r="P541" s="9" t="s">
        <v>539</v>
      </c>
      <c r="Q541" s="9" t="s">
        <v>97</v>
      </c>
      <c r="R541" s="21">
        <v>16</v>
      </c>
      <c r="S541" s="22">
        <v>4.9410000000000025</v>
      </c>
      <c r="T541" s="22">
        <v>7.5</v>
      </c>
      <c r="U541" s="22" t="s">
        <v>307</v>
      </c>
      <c r="V541" s="16">
        <f t="shared" si="38"/>
        <v>5.5555555555555554</v>
      </c>
      <c r="W541" s="21">
        <v>16</v>
      </c>
      <c r="X541" s="22">
        <v>26.823999999999998</v>
      </c>
      <c r="Y541" s="22">
        <v>47.25</v>
      </c>
      <c r="Z541" s="22" t="s">
        <v>307</v>
      </c>
      <c r="AA541" s="16">
        <f t="shared" si="39"/>
        <v>35</v>
      </c>
      <c r="AB541" s="17">
        <v>1.6917</v>
      </c>
      <c r="AC541" s="18">
        <v>1.6917</v>
      </c>
      <c r="AD541" s="23"/>
      <c r="AE541" s="24"/>
      <c r="AF541" s="9"/>
      <c r="AG541" s="9"/>
    </row>
    <row r="542" spans="1:33" ht="15" customHeight="1" x14ac:dyDescent="0.15">
      <c r="A542" s="9" t="s">
        <v>530</v>
      </c>
      <c r="B542" s="9" t="s">
        <v>529</v>
      </c>
      <c r="C542" s="9">
        <v>2017</v>
      </c>
      <c r="D542" s="9">
        <v>2017</v>
      </c>
      <c r="E542" s="9" t="s">
        <v>528</v>
      </c>
      <c r="F542" s="9" t="s">
        <v>76</v>
      </c>
      <c r="G542" s="9" t="s">
        <v>103</v>
      </c>
      <c r="H542" s="12">
        <v>4.1219999999999999</v>
      </c>
      <c r="I542" s="12">
        <v>4.1219999999999999</v>
      </c>
      <c r="J542" s="13"/>
      <c r="K542" s="14"/>
      <c r="L542" s="9" t="s">
        <v>335</v>
      </c>
      <c r="M542" s="9" t="s">
        <v>101</v>
      </c>
      <c r="N542" s="9" t="s">
        <v>100</v>
      </c>
      <c r="O542" s="9" t="s">
        <v>189</v>
      </c>
      <c r="P542" s="9" t="s">
        <v>538</v>
      </c>
      <c r="Q542" s="9" t="s">
        <v>97</v>
      </c>
      <c r="R542" s="21">
        <v>16</v>
      </c>
      <c r="S542" s="22">
        <v>4.9410000000000025</v>
      </c>
      <c r="T542" s="22">
        <v>7.5</v>
      </c>
      <c r="U542" s="22" t="s">
        <v>307</v>
      </c>
      <c r="V542" s="16">
        <f t="shared" si="38"/>
        <v>5.5555555555555554</v>
      </c>
      <c r="W542" s="21">
        <v>16</v>
      </c>
      <c r="X542" s="22">
        <v>29.646999999999991</v>
      </c>
      <c r="Y542" s="22">
        <v>42.75</v>
      </c>
      <c r="Z542" s="22" t="s">
        <v>307</v>
      </c>
      <c r="AA542" s="16">
        <f t="shared" si="39"/>
        <v>31.666666666666664</v>
      </c>
      <c r="AB542" s="17">
        <v>1.7918000000000001</v>
      </c>
      <c r="AC542" s="18">
        <v>1.7918000000000001</v>
      </c>
      <c r="AD542" s="23"/>
      <c r="AE542" s="24"/>
      <c r="AF542" s="9"/>
      <c r="AG542" s="9"/>
    </row>
    <row r="543" spans="1:33" ht="15" customHeight="1" x14ac:dyDescent="0.15">
      <c r="A543" s="9" t="s">
        <v>530</v>
      </c>
      <c r="B543" s="9" t="s">
        <v>529</v>
      </c>
      <c r="C543" s="9">
        <v>2017</v>
      </c>
      <c r="D543" s="9">
        <v>2017</v>
      </c>
      <c r="E543" s="9" t="s">
        <v>528</v>
      </c>
      <c r="F543" s="9" t="s">
        <v>76</v>
      </c>
      <c r="G543" s="9" t="s">
        <v>103</v>
      </c>
      <c r="H543" s="12">
        <v>4.1219999999999999</v>
      </c>
      <c r="I543" s="12">
        <v>4.1219999999999999</v>
      </c>
      <c r="J543" s="13"/>
      <c r="K543" s="14"/>
      <c r="L543" s="9" t="s">
        <v>102</v>
      </c>
      <c r="M543" s="9" t="s">
        <v>101</v>
      </c>
      <c r="N543" s="9" t="s">
        <v>80</v>
      </c>
      <c r="O543" s="9" t="s">
        <v>74</v>
      </c>
      <c r="P543" s="9" t="s">
        <v>537</v>
      </c>
      <c r="Q543" s="9" t="s">
        <v>97</v>
      </c>
      <c r="R543" s="21">
        <v>60</v>
      </c>
      <c r="S543" s="22">
        <v>45.348999999999997</v>
      </c>
      <c r="T543" s="22">
        <v>18.75</v>
      </c>
      <c r="U543" s="22" t="s">
        <v>307</v>
      </c>
      <c r="V543" s="16">
        <f t="shared" si="38"/>
        <v>13.888888888888888</v>
      </c>
      <c r="W543" s="21">
        <v>60</v>
      </c>
      <c r="X543" s="22">
        <v>27.907</v>
      </c>
      <c r="Y543" s="22">
        <v>19.5</v>
      </c>
      <c r="Z543" s="22" t="s">
        <v>307</v>
      </c>
      <c r="AA543" s="16">
        <f t="shared" si="39"/>
        <v>14.444444444444443</v>
      </c>
      <c r="AB543" s="17">
        <v>-0.48549999999999999</v>
      </c>
      <c r="AC543" s="18">
        <v>0.48549999999999999</v>
      </c>
      <c r="AD543" s="23"/>
      <c r="AE543" s="24"/>
      <c r="AF543" s="9"/>
      <c r="AG543" s="9"/>
    </row>
    <row r="544" spans="1:33" ht="15" customHeight="1" x14ac:dyDescent="0.15">
      <c r="A544" s="9" t="s">
        <v>530</v>
      </c>
      <c r="B544" s="9" t="s">
        <v>529</v>
      </c>
      <c r="C544" s="9">
        <v>2017</v>
      </c>
      <c r="D544" s="9">
        <v>2017</v>
      </c>
      <c r="E544" s="9" t="s">
        <v>528</v>
      </c>
      <c r="F544" s="9" t="s">
        <v>76</v>
      </c>
      <c r="G544" s="9" t="s">
        <v>103</v>
      </c>
      <c r="H544" s="12">
        <v>4.1219999999999999</v>
      </c>
      <c r="I544" s="12">
        <v>4.1219999999999999</v>
      </c>
      <c r="J544" s="13"/>
      <c r="K544" s="14"/>
      <c r="L544" s="9" t="s">
        <v>102</v>
      </c>
      <c r="M544" s="9" t="s">
        <v>101</v>
      </c>
      <c r="N544" s="9" t="s">
        <v>80</v>
      </c>
      <c r="O544" s="9" t="s">
        <v>74</v>
      </c>
      <c r="P544" s="9" t="s">
        <v>536</v>
      </c>
      <c r="Q544" s="9" t="s">
        <v>97</v>
      </c>
      <c r="R544" s="21">
        <v>60</v>
      </c>
      <c r="S544" s="22">
        <v>45.348999999999997</v>
      </c>
      <c r="T544" s="22">
        <v>18.75</v>
      </c>
      <c r="U544" s="22" t="s">
        <v>307</v>
      </c>
      <c r="V544" s="16">
        <f t="shared" si="38"/>
        <v>13.888888888888888</v>
      </c>
      <c r="W544" s="21">
        <v>60</v>
      </c>
      <c r="X544" s="22">
        <v>41.162999999999997</v>
      </c>
      <c r="Y544" s="22">
        <v>39</v>
      </c>
      <c r="Z544" s="22" t="s">
        <v>307</v>
      </c>
      <c r="AA544" s="16">
        <f t="shared" si="39"/>
        <v>28.888888888888886</v>
      </c>
      <c r="AB544" s="17">
        <v>-9.6799999999999997E-2</v>
      </c>
      <c r="AC544" s="18">
        <v>9.6799999999999997E-2</v>
      </c>
      <c r="AD544" s="23"/>
      <c r="AE544" s="24"/>
      <c r="AF544" s="9"/>
      <c r="AG544" s="9"/>
    </row>
    <row r="545" spans="1:33" ht="15" customHeight="1" x14ac:dyDescent="0.15">
      <c r="A545" s="9" t="s">
        <v>530</v>
      </c>
      <c r="B545" s="9" t="s">
        <v>529</v>
      </c>
      <c r="C545" s="9">
        <v>2017</v>
      </c>
      <c r="D545" s="9">
        <v>2017</v>
      </c>
      <c r="E545" s="9" t="s">
        <v>528</v>
      </c>
      <c r="F545" s="9" t="s">
        <v>76</v>
      </c>
      <c r="G545" s="9" t="s">
        <v>103</v>
      </c>
      <c r="H545" s="12">
        <v>4.1219999999999999</v>
      </c>
      <c r="I545" s="12">
        <v>4.1219999999999999</v>
      </c>
      <c r="J545" s="13"/>
      <c r="K545" s="14"/>
      <c r="L545" s="9" t="s">
        <v>102</v>
      </c>
      <c r="M545" s="9" t="s">
        <v>101</v>
      </c>
      <c r="N545" s="9" t="s">
        <v>80</v>
      </c>
      <c r="O545" s="9" t="s">
        <v>74</v>
      </c>
      <c r="P545" s="9" t="s">
        <v>535</v>
      </c>
      <c r="Q545" s="9" t="s">
        <v>97</v>
      </c>
      <c r="R545" s="21">
        <v>60</v>
      </c>
      <c r="S545" s="22">
        <v>45.348999999999997</v>
      </c>
      <c r="T545" s="22">
        <v>18.75</v>
      </c>
      <c r="U545" s="22" t="s">
        <v>307</v>
      </c>
      <c r="V545" s="16">
        <f t="shared" si="38"/>
        <v>13.888888888888888</v>
      </c>
      <c r="W545" s="21">
        <v>60</v>
      </c>
      <c r="X545" s="22">
        <v>27.209</v>
      </c>
      <c r="Y545" s="22">
        <v>19.5</v>
      </c>
      <c r="Z545" s="22" t="s">
        <v>307</v>
      </c>
      <c r="AA545" s="16">
        <f t="shared" si="39"/>
        <v>14.444444444444443</v>
      </c>
      <c r="AB545" s="17">
        <v>-0.51080000000000003</v>
      </c>
      <c r="AC545" s="18">
        <v>0.51080000000000003</v>
      </c>
      <c r="AD545" s="23"/>
      <c r="AE545" s="24"/>
      <c r="AF545" s="9"/>
      <c r="AG545" s="9"/>
    </row>
    <row r="546" spans="1:33" ht="15" customHeight="1" x14ac:dyDescent="0.15">
      <c r="A546" s="9" t="s">
        <v>530</v>
      </c>
      <c r="B546" s="9" t="s">
        <v>529</v>
      </c>
      <c r="C546" s="9">
        <v>2017</v>
      </c>
      <c r="D546" s="9">
        <v>2017</v>
      </c>
      <c r="E546" s="9" t="s">
        <v>528</v>
      </c>
      <c r="F546" s="9" t="s">
        <v>76</v>
      </c>
      <c r="G546" s="9" t="s">
        <v>103</v>
      </c>
      <c r="H546" s="12">
        <v>4.1219999999999999</v>
      </c>
      <c r="I546" s="12">
        <v>4.1219999999999999</v>
      </c>
      <c r="J546" s="13"/>
      <c r="K546" s="14"/>
      <c r="L546" s="9" t="s">
        <v>102</v>
      </c>
      <c r="M546" s="9" t="s">
        <v>101</v>
      </c>
      <c r="N546" s="9" t="s">
        <v>80</v>
      </c>
      <c r="O546" s="9" t="s">
        <v>74</v>
      </c>
      <c r="P546" s="9" t="s">
        <v>534</v>
      </c>
      <c r="Q546" s="9" t="s">
        <v>97</v>
      </c>
      <c r="R546" s="21">
        <v>60</v>
      </c>
      <c r="S546" s="22">
        <v>45.348999999999997</v>
      </c>
      <c r="T546" s="22">
        <v>18.75</v>
      </c>
      <c r="U546" s="22" t="s">
        <v>307</v>
      </c>
      <c r="V546" s="16">
        <f t="shared" si="38"/>
        <v>13.888888888888888</v>
      </c>
      <c r="W546" s="21">
        <v>60</v>
      </c>
      <c r="X546" s="22">
        <v>28.605</v>
      </c>
      <c r="Y546" s="22">
        <v>19.5</v>
      </c>
      <c r="Z546" s="22" t="s">
        <v>307</v>
      </c>
      <c r="AA546" s="16">
        <f t="shared" si="39"/>
        <v>14.444444444444443</v>
      </c>
      <c r="AB546" s="17">
        <v>-0.46079999999999999</v>
      </c>
      <c r="AC546" s="18">
        <v>0.46079999999999999</v>
      </c>
      <c r="AD546" s="23"/>
      <c r="AE546" s="24"/>
      <c r="AF546" s="9"/>
      <c r="AG546" s="9"/>
    </row>
    <row r="547" spans="1:33" ht="15" customHeight="1" x14ac:dyDescent="0.15">
      <c r="A547" s="9" t="s">
        <v>530</v>
      </c>
      <c r="B547" s="9" t="s">
        <v>529</v>
      </c>
      <c r="C547" s="9">
        <v>2017</v>
      </c>
      <c r="D547" s="9">
        <v>2017</v>
      </c>
      <c r="E547" s="9" t="s">
        <v>528</v>
      </c>
      <c r="F547" s="9" t="s">
        <v>76</v>
      </c>
      <c r="G547" s="9" t="s">
        <v>103</v>
      </c>
      <c r="H547" s="12">
        <v>4.1219999999999999</v>
      </c>
      <c r="I547" s="12">
        <v>4.1219999999999999</v>
      </c>
      <c r="J547" s="13"/>
      <c r="K547" s="14"/>
      <c r="L547" s="9" t="s">
        <v>335</v>
      </c>
      <c r="M547" s="9" t="s">
        <v>101</v>
      </c>
      <c r="N547" s="9" t="s">
        <v>100</v>
      </c>
      <c r="O547" s="9" t="s">
        <v>189</v>
      </c>
      <c r="P547" s="9" t="s">
        <v>533</v>
      </c>
      <c r="Q547" s="9" t="s">
        <v>97</v>
      </c>
      <c r="R547" s="21">
        <v>24</v>
      </c>
      <c r="S547" s="22">
        <v>14.161</v>
      </c>
      <c r="T547" s="22">
        <v>39.503</v>
      </c>
      <c r="U547" s="22" t="s">
        <v>307</v>
      </c>
      <c r="V547" s="16">
        <f t="shared" si="38"/>
        <v>29.261481481481479</v>
      </c>
      <c r="W547" s="21">
        <v>24</v>
      </c>
      <c r="X547" s="22">
        <v>26.832000000000001</v>
      </c>
      <c r="Y547" s="22">
        <v>49.139000000000003</v>
      </c>
      <c r="Z547" s="22" t="s">
        <v>307</v>
      </c>
      <c r="AA547" s="16">
        <f t="shared" si="39"/>
        <v>36.39925925925926</v>
      </c>
      <c r="AB547" s="17">
        <v>0.6391</v>
      </c>
      <c r="AC547" s="18">
        <v>0.6391</v>
      </c>
      <c r="AD547" s="23"/>
      <c r="AE547" s="24"/>
      <c r="AF547" s="9"/>
      <c r="AG547" s="9"/>
    </row>
    <row r="548" spans="1:33" ht="15" customHeight="1" x14ac:dyDescent="0.15">
      <c r="A548" s="9" t="s">
        <v>530</v>
      </c>
      <c r="B548" s="9" t="s">
        <v>529</v>
      </c>
      <c r="C548" s="9">
        <v>2017</v>
      </c>
      <c r="D548" s="9">
        <v>2017</v>
      </c>
      <c r="E548" s="9" t="s">
        <v>528</v>
      </c>
      <c r="F548" s="9" t="s">
        <v>76</v>
      </c>
      <c r="G548" s="9" t="s">
        <v>103</v>
      </c>
      <c r="H548" s="12">
        <v>4.1219999999999999</v>
      </c>
      <c r="I548" s="12">
        <v>4.1219999999999999</v>
      </c>
      <c r="J548" s="13"/>
      <c r="K548" s="14"/>
      <c r="L548" s="9" t="s">
        <v>335</v>
      </c>
      <c r="M548" s="9" t="s">
        <v>101</v>
      </c>
      <c r="N548" s="9" t="s">
        <v>100</v>
      </c>
      <c r="O548" s="9" t="s">
        <v>189</v>
      </c>
      <c r="P548" s="9" t="s">
        <v>532</v>
      </c>
      <c r="Q548" s="9" t="s">
        <v>97</v>
      </c>
      <c r="R548" s="21">
        <v>24</v>
      </c>
      <c r="S548" s="22">
        <v>14.161</v>
      </c>
      <c r="T548" s="22">
        <v>39.503</v>
      </c>
      <c r="U548" s="22" t="s">
        <v>307</v>
      </c>
      <c r="V548" s="16">
        <f t="shared" si="38"/>
        <v>29.261481481481479</v>
      </c>
      <c r="W548" s="21">
        <v>24</v>
      </c>
      <c r="X548" s="22">
        <v>19.379000000000001</v>
      </c>
      <c r="Y548" s="22">
        <v>43.975000000000001</v>
      </c>
      <c r="Z548" s="22" t="s">
        <v>307</v>
      </c>
      <c r="AA548" s="16">
        <f t="shared" si="39"/>
        <v>32.574074074074076</v>
      </c>
      <c r="AB548" s="17">
        <v>0.31369999999999998</v>
      </c>
      <c r="AC548" s="18">
        <v>0.31369999999999998</v>
      </c>
      <c r="AD548" s="23"/>
      <c r="AE548" s="24"/>
      <c r="AF548" s="9"/>
      <c r="AG548" s="9"/>
    </row>
    <row r="549" spans="1:33" ht="15" customHeight="1" x14ac:dyDescent="0.15">
      <c r="A549" s="9" t="s">
        <v>530</v>
      </c>
      <c r="B549" s="9" t="s">
        <v>529</v>
      </c>
      <c r="C549" s="9">
        <v>2017</v>
      </c>
      <c r="D549" s="9">
        <v>2017</v>
      </c>
      <c r="E549" s="9" t="s">
        <v>528</v>
      </c>
      <c r="F549" s="9" t="s">
        <v>76</v>
      </c>
      <c r="G549" s="9" t="s">
        <v>103</v>
      </c>
      <c r="H549" s="12">
        <v>4.1219999999999999</v>
      </c>
      <c r="I549" s="12">
        <v>4.1219999999999999</v>
      </c>
      <c r="J549" s="13"/>
      <c r="K549" s="14"/>
      <c r="L549" s="9" t="s">
        <v>335</v>
      </c>
      <c r="M549" s="9" t="s">
        <v>101</v>
      </c>
      <c r="N549" s="9" t="s">
        <v>100</v>
      </c>
      <c r="O549" s="9" t="s">
        <v>189</v>
      </c>
      <c r="P549" s="9" t="s">
        <v>531</v>
      </c>
      <c r="Q549" s="9" t="s">
        <v>97</v>
      </c>
      <c r="R549" s="21">
        <v>24</v>
      </c>
      <c r="S549" s="22">
        <v>14.161</v>
      </c>
      <c r="T549" s="22">
        <v>39.503</v>
      </c>
      <c r="U549" s="22" t="s">
        <v>307</v>
      </c>
      <c r="V549" s="16">
        <f t="shared" si="38"/>
        <v>29.261481481481479</v>
      </c>
      <c r="W549" s="21">
        <v>24</v>
      </c>
      <c r="X549" s="22">
        <v>45.466000000000001</v>
      </c>
      <c r="Y549" s="22">
        <v>37.267000000000003</v>
      </c>
      <c r="Z549" s="22" t="s">
        <v>307</v>
      </c>
      <c r="AA549" s="16">
        <f t="shared" si="39"/>
        <v>27.605185185185185</v>
      </c>
      <c r="AB549" s="17">
        <v>1.1665000000000001</v>
      </c>
      <c r="AC549" s="18">
        <v>1.1665000000000001</v>
      </c>
      <c r="AD549" s="23"/>
      <c r="AE549" s="24"/>
      <c r="AF549" s="9"/>
      <c r="AG549" s="9"/>
    </row>
    <row r="550" spans="1:33" ht="15" customHeight="1" thickBot="1" x14ac:dyDescent="0.2">
      <c r="A550" s="25" t="s">
        <v>530</v>
      </c>
      <c r="B550" s="25" t="s">
        <v>529</v>
      </c>
      <c r="C550" s="25">
        <v>2017</v>
      </c>
      <c r="D550" s="25">
        <v>2017</v>
      </c>
      <c r="E550" s="25" t="s">
        <v>528</v>
      </c>
      <c r="F550" s="25" t="s">
        <v>76</v>
      </c>
      <c r="G550" s="25" t="s">
        <v>103</v>
      </c>
      <c r="H550" s="26">
        <v>4.1219999999999999</v>
      </c>
      <c r="I550" s="26">
        <v>4.1219999999999999</v>
      </c>
      <c r="J550" s="27"/>
      <c r="K550" s="25"/>
      <c r="L550" s="25" t="s">
        <v>335</v>
      </c>
      <c r="M550" s="25" t="s">
        <v>101</v>
      </c>
      <c r="N550" s="25" t="s">
        <v>100</v>
      </c>
      <c r="O550" s="25" t="s">
        <v>189</v>
      </c>
      <c r="P550" s="25" t="s">
        <v>527</v>
      </c>
      <c r="Q550" s="25" t="s">
        <v>97</v>
      </c>
      <c r="R550" s="28">
        <v>24</v>
      </c>
      <c r="S550" s="29">
        <v>14.161</v>
      </c>
      <c r="T550" s="29">
        <v>39.503</v>
      </c>
      <c r="U550" s="29" t="s">
        <v>307</v>
      </c>
      <c r="V550" s="35">
        <f t="shared" si="38"/>
        <v>29.261481481481479</v>
      </c>
      <c r="W550" s="28">
        <v>24</v>
      </c>
      <c r="X550" s="29">
        <v>29.814</v>
      </c>
      <c r="Y550" s="29">
        <v>49.192999999999998</v>
      </c>
      <c r="Z550" s="29" t="s">
        <v>307</v>
      </c>
      <c r="AA550" s="35">
        <f t="shared" si="39"/>
        <v>36.439259259259252</v>
      </c>
      <c r="AB550" s="36">
        <v>0.74450000000000005</v>
      </c>
      <c r="AC550" s="30">
        <v>0.74450000000000005</v>
      </c>
      <c r="AD550" s="31"/>
      <c r="AE550" s="32"/>
      <c r="AF550" s="25"/>
      <c r="AG550" s="25"/>
    </row>
    <row r="551" spans="1:33" ht="15" customHeight="1" x14ac:dyDescent="0.15">
      <c r="A551" s="10" t="s">
        <v>516</v>
      </c>
      <c r="B551" s="9" t="s">
        <v>515</v>
      </c>
      <c r="C551" s="9">
        <v>2017</v>
      </c>
      <c r="D551" s="9">
        <v>2017</v>
      </c>
      <c r="E551" s="9" t="s">
        <v>514</v>
      </c>
      <c r="F551" s="9" t="s">
        <v>76</v>
      </c>
      <c r="G551" s="10" t="s">
        <v>239</v>
      </c>
      <c r="H551" s="11">
        <v>2.504</v>
      </c>
      <c r="I551" s="11">
        <v>2.504</v>
      </c>
      <c r="J551" s="13">
        <v>9.4166666666666661</v>
      </c>
      <c r="K551" s="14" t="s">
        <v>80</v>
      </c>
      <c r="L551" s="9" t="s">
        <v>513</v>
      </c>
      <c r="M551" s="9" t="s">
        <v>170</v>
      </c>
      <c r="N551" s="9" t="s">
        <v>100</v>
      </c>
      <c r="O551" s="9" t="s">
        <v>114</v>
      </c>
      <c r="P551" s="9" t="s">
        <v>1292</v>
      </c>
      <c r="Q551" s="9" t="s">
        <v>97</v>
      </c>
      <c r="R551" s="15">
        <v>15</v>
      </c>
      <c r="S551" s="16">
        <v>624.36713333333341</v>
      </c>
      <c r="T551" s="16">
        <v>153.01212590224259</v>
      </c>
      <c r="U551" s="16" t="s">
        <v>96</v>
      </c>
      <c r="V551" s="66">
        <f t="shared" ref="V551:V562" si="40">T551</f>
        <v>153.01212590224259</v>
      </c>
      <c r="W551" s="15">
        <v>16</v>
      </c>
      <c r="X551" s="16">
        <v>675.79713333333336</v>
      </c>
      <c r="Y551" s="16">
        <v>134.8369111684552</v>
      </c>
      <c r="Z551" s="16" t="s">
        <v>96</v>
      </c>
      <c r="AA551" s="66">
        <f t="shared" ref="AA551:AA562" si="41">Y551</f>
        <v>134.8369111684552</v>
      </c>
      <c r="AB551" s="17">
        <v>7.9200000000000007E-2</v>
      </c>
      <c r="AC551" s="18">
        <v>7.9200000000000007E-2</v>
      </c>
      <c r="AD551" s="19">
        <f>AVERAGE(AC551:AC562)</f>
        <v>5.4683333333333334E-2</v>
      </c>
      <c r="AE551" s="24" t="s">
        <v>526</v>
      </c>
      <c r="AF551" s="9" t="s">
        <v>217</v>
      </c>
      <c r="AG551" s="3" t="s">
        <v>1337</v>
      </c>
    </row>
    <row r="552" spans="1:33" ht="15" customHeight="1" x14ac:dyDescent="0.15">
      <c r="A552" s="9" t="s">
        <v>516</v>
      </c>
      <c r="B552" s="9" t="s">
        <v>515</v>
      </c>
      <c r="C552" s="9">
        <v>2017</v>
      </c>
      <c r="D552" s="9">
        <v>2017</v>
      </c>
      <c r="E552" s="9" t="s">
        <v>514</v>
      </c>
      <c r="F552" s="9" t="s">
        <v>76</v>
      </c>
      <c r="G552" s="9" t="s">
        <v>239</v>
      </c>
      <c r="H552" s="12">
        <v>2.504</v>
      </c>
      <c r="I552" s="12">
        <v>2.504</v>
      </c>
      <c r="J552" s="13"/>
      <c r="K552" s="14"/>
      <c r="L552" s="9" t="s">
        <v>513</v>
      </c>
      <c r="M552" s="9" t="s">
        <v>170</v>
      </c>
      <c r="N552" s="9" t="s">
        <v>100</v>
      </c>
      <c r="O552" s="9" t="s">
        <v>114</v>
      </c>
      <c r="P552" s="9" t="s">
        <v>1293</v>
      </c>
      <c r="Q552" s="9" t="s">
        <v>97</v>
      </c>
      <c r="R552" s="15">
        <v>15</v>
      </c>
      <c r="S552" s="16">
        <v>624.36713333333341</v>
      </c>
      <c r="T552" s="16">
        <v>153.01212590224259</v>
      </c>
      <c r="U552" s="16" t="s">
        <v>96</v>
      </c>
      <c r="V552" s="22">
        <f t="shared" si="40"/>
        <v>153.01212590224259</v>
      </c>
      <c r="W552" s="21">
        <v>16</v>
      </c>
      <c r="X552" s="22">
        <v>629.98062500000003</v>
      </c>
      <c r="Y552" s="22">
        <v>110.67109988482352</v>
      </c>
      <c r="Z552" s="16" t="s">
        <v>96</v>
      </c>
      <c r="AA552" s="22">
        <f t="shared" si="41"/>
        <v>110.67109988482352</v>
      </c>
      <c r="AB552" s="17">
        <v>8.9999999999999993E-3</v>
      </c>
      <c r="AC552" s="18">
        <v>8.9999999999999993E-3</v>
      </c>
      <c r="AD552" s="23"/>
      <c r="AE552" s="24" t="s">
        <v>525</v>
      </c>
      <c r="AF552" s="9"/>
      <c r="AG552" s="9" t="s">
        <v>1338</v>
      </c>
    </row>
    <row r="553" spans="1:33" ht="15" customHeight="1" x14ac:dyDescent="0.15">
      <c r="A553" s="9" t="s">
        <v>516</v>
      </c>
      <c r="B553" s="9" t="s">
        <v>515</v>
      </c>
      <c r="C553" s="9">
        <v>2017</v>
      </c>
      <c r="D553" s="9">
        <v>2017</v>
      </c>
      <c r="E553" s="9" t="s">
        <v>514</v>
      </c>
      <c r="F553" s="9" t="s">
        <v>76</v>
      </c>
      <c r="G553" s="9" t="s">
        <v>239</v>
      </c>
      <c r="H553" s="12">
        <v>2.504</v>
      </c>
      <c r="I553" s="12">
        <v>2.504</v>
      </c>
      <c r="J553" s="13"/>
      <c r="K553" s="14"/>
      <c r="L553" s="9" t="s">
        <v>513</v>
      </c>
      <c r="M553" s="9" t="s">
        <v>170</v>
      </c>
      <c r="N553" s="9" t="s">
        <v>100</v>
      </c>
      <c r="O553" s="9" t="s">
        <v>114</v>
      </c>
      <c r="P553" s="9" t="s">
        <v>1294</v>
      </c>
      <c r="Q553" s="9" t="s">
        <v>97</v>
      </c>
      <c r="R553" s="21">
        <v>17</v>
      </c>
      <c r="S553" s="22">
        <v>488.28160000000003</v>
      </c>
      <c r="T553" s="22">
        <v>90.929599999999994</v>
      </c>
      <c r="U553" s="16" t="s">
        <v>96</v>
      </c>
      <c r="V553" s="16">
        <f t="shared" si="40"/>
        <v>90.929599999999994</v>
      </c>
      <c r="W553" s="21">
        <v>17</v>
      </c>
      <c r="X553" s="22">
        <v>469.17547058823527</v>
      </c>
      <c r="Y553" s="22">
        <v>173.57170097690113</v>
      </c>
      <c r="Z553" s="16" t="s">
        <v>96</v>
      </c>
      <c r="AA553" s="16">
        <f t="shared" si="41"/>
        <v>173.57170097690113</v>
      </c>
      <c r="AB553" s="17">
        <v>-3.9899999999999998E-2</v>
      </c>
      <c r="AC553" s="18">
        <v>3.9899999999999998E-2</v>
      </c>
      <c r="AD553" s="23"/>
      <c r="AE553" s="24"/>
      <c r="AF553" s="9"/>
      <c r="AG553" s="3" t="s">
        <v>1296</v>
      </c>
    </row>
    <row r="554" spans="1:33" ht="15" customHeight="1" x14ac:dyDescent="0.15">
      <c r="A554" s="9" t="s">
        <v>516</v>
      </c>
      <c r="B554" s="9" t="s">
        <v>515</v>
      </c>
      <c r="C554" s="9">
        <v>2017</v>
      </c>
      <c r="D554" s="9">
        <v>2017</v>
      </c>
      <c r="E554" s="9" t="s">
        <v>514</v>
      </c>
      <c r="F554" s="9" t="s">
        <v>76</v>
      </c>
      <c r="G554" s="9" t="s">
        <v>239</v>
      </c>
      <c r="H554" s="12">
        <v>2.504</v>
      </c>
      <c r="I554" s="12">
        <v>2.504</v>
      </c>
      <c r="J554" s="13"/>
      <c r="K554" s="14"/>
      <c r="L554" s="9" t="s">
        <v>513</v>
      </c>
      <c r="M554" s="9" t="s">
        <v>170</v>
      </c>
      <c r="N554" s="9" t="s">
        <v>100</v>
      </c>
      <c r="O554" s="9" t="s">
        <v>114</v>
      </c>
      <c r="P554" s="9" t="s">
        <v>1295</v>
      </c>
      <c r="Q554" s="9" t="s">
        <v>97</v>
      </c>
      <c r="R554" s="21">
        <v>17</v>
      </c>
      <c r="S554" s="22">
        <v>488.28160000000003</v>
      </c>
      <c r="T554" s="22">
        <v>90.929599999999994</v>
      </c>
      <c r="U554" s="16" t="s">
        <v>96</v>
      </c>
      <c r="V554" s="16">
        <f t="shared" si="40"/>
        <v>90.929599999999994</v>
      </c>
      <c r="W554" s="21">
        <v>17</v>
      </c>
      <c r="X554" s="22">
        <v>491.93629411764704</v>
      </c>
      <c r="Y554" s="22">
        <v>138.83367761721476</v>
      </c>
      <c r="Z554" s="16" t="s">
        <v>96</v>
      </c>
      <c r="AA554" s="16">
        <f t="shared" si="41"/>
        <v>138.83367761721476</v>
      </c>
      <c r="AB554" s="17">
        <v>7.4999999999999997E-3</v>
      </c>
      <c r="AC554" s="18">
        <v>7.4999999999999997E-3</v>
      </c>
      <c r="AD554" s="23"/>
      <c r="AE554" s="24"/>
      <c r="AF554" s="9"/>
    </row>
    <row r="555" spans="1:33" ht="15" customHeight="1" x14ac:dyDescent="0.15">
      <c r="A555" s="9" t="s">
        <v>516</v>
      </c>
      <c r="B555" s="9" t="s">
        <v>515</v>
      </c>
      <c r="C555" s="9">
        <v>2017</v>
      </c>
      <c r="D555" s="9">
        <v>2017</v>
      </c>
      <c r="E555" s="9" t="s">
        <v>514</v>
      </c>
      <c r="F555" s="9" t="s">
        <v>76</v>
      </c>
      <c r="G555" s="9" t="s">
        <v>239</v>
      </c>
      <c r="H555" s="12">
        <v>2.504</v>
      </c>
      <c r="I555" s="12">
        <v>2.504</v>
      </c>
      <c r="J555" s="13"/>
      <c r="K555" s="14"/>
      <c r="L555" s="9" t="s">
        <v>513</v>
      </c>
      <c r="M555" s="9" t="s">
        <v>170</v>
      </c>
      <c r="N555" s="9" t="s">
        <v>100</v>
      </c>
      <c r="O555" s="9" t="s">
        <v>372</v>
      </c>
      <c r="P555" s="9" t="s">
        <v>524</v>
      </c>
      <c r="Q555" s="9" t="s">
        <v>97</v>
      </c>
      <c r="R555" s="15">
        <v>6</v>
      </c>
      <c r="S555" s="22">
        <v>284.8175</v>
      </c>
      <c r="T555" s="22">
        <v>113.01995529085997</v>
      </c>
      <c r="U555" s="16" t="s">
        <v>96</v>
      </c>
      <c r="V555" s="16">
        <f t="shared" si="40"/>
        <v>113.01995529085997</v>
      </c>
      <c r="W555" s="15">
        <v>6</v>
      </c>
      <c r="X555" s="16">
        <v>342.14510000000001</v>
      </c>
      <c r="Y555" s="16">
        <v>95.324863868919351</v>
      </c>
      <c r="Z555" s="16" t="s">
        <v>96</v>
      </c>
      <c r="AA555" s="16">
        <f t="shared" si="41"/>
        <v>95.324863868919351</v>
      </c>
      <c r="AB555" s="17">
        <v>0.18340000000000001</v>
      </c>
      <c r="AC555" s="18">
        <v>0.18340000000000001</v>
      </c>
      <c r="AD555" s="23"/>
      <c r="AE555" s="24"/>
      <c r="AF555" s="9"/>
      <c r="AG555" s="9"/>
    </row>
    <row r="556" spans="1:33" ht="15" customHeight="1" x14ac:dyDescent="0.15">
      <c r="A556" s="9" t="s">
        <v>516</v>
      </c>
      <c r="B556" s="9" t="s">
        <v>515</v>
      </c>
      <c r="C556" s="9">
        <v>2017</v>
      </c>
      <c r="D556" s="9">
        <v>2017</v>
      </c>
      <c r="E556" s="9" t="s">
        <v>514</v>
      </c>
      <c r="F556" s="9" t="s">
        <v>76</v>
      </c>
      <c r="G556" s="9" t="s">
        <v>239</v>
      </c>
      <c r="H556" s="12">
        <v>2.504</v>
      </c>
      <c r="I556" s="12">
        <v>2.504</v>
      </c>
      <c r="J556" s="13"/>
      <c r="K556" s="14"/>
      <c r="L556" s="9" t="s">
        <v>513</v>
      </c>
      <c r="M556" s="9" t="s">
        <v>170</v>
      </c>
      <c r="N556" s="9" t="s">
        <v>100</v>
      </c>
      <c r="O556" s="9" t="s">
        <v>372</v>
      </c>
      <c r="P556" s="9" t="s">
        <v>523</v>
      </c>
      <c r="Q556" s="9" t="s">
        <v>97</v>
      </c>
      <c r="R556" s="15">
        <v>6</v>
      </c>
      <c r="S556" s="16">
        <v>284.8175</v>
      </c>
      <c r="T556" s="16">
        <v>113.01995529085997</v>
      </c>
      <c r="U556" s="16" t="s">
        <v>96</v>
      </c>
      <c r="V556" s="16">
        <f t="shared" si="40"/>
        <v>113.01995529085997</v>
      </c>
      <c r="W556" s="15">
        <v>6</v>
      </c>
      <c r="X556" s="16">
        <v>290.90863333333328</v>
      </c>
      <c r="Y556" s="16">
        <v>82.910433622546435</v>
      </c>
      <c r="Z556" s="16" t="s">
        <v>96</v>
      </c>
      <c r="AA556" s="16">
        <f t="shared" si="41"/>
        <v>82.910433622546435</v>
      </c>
      <c r="AB556" s="17">
        <v>2.12E-2</v>
      </c>
      <c r="AC556" s="18">
        <v>2.12E-2</v>
      </c>
      <c r="AD556" s="23"/>
      <c r="AE556" s="24"/>
      <c r="AF556" s="9"/>
      <c r="AG556" s="9"/>
    </row>
    <row r="557" spans="1:33" ht="15" customHeight="1" x14ac:dyDescent="0.15">
      <c r="A557" s="9" t="s">
        <v>516</v>
      </c>
      <c r="B557" s="9" t="s">
        <v>515</v>
      </c>
      <c r="C557" s="9">
        <v>2017</v>
      </c>
      <c r="D557" s="9">
        <v>2017</v>
      </c>
      <c r="E557" s="9" t="s">
        <v>514</v>
      </c>
      <c r="F557" s="9" t="s">
        <v>76</v>
      </c>
      <c r="G557" s="9" t="s">
        <v>239</v>
      </c>
      <c r="H557" s="12">
        <v>2.504</v>
      </c>
      <c r="I557" s="12">
        <v>2.504</v>
      </c>
      <c r="J557" s="13"/>
      <c r="K557" s="14"/>
      <c r="L557" s="9" t="s">
        <v>513</v>
      </c>
      <c r="M557" s="9" t="s">
        <v>170</v>
      </c>
      <c r="N557" s="9" t="s">
        <v>100</v>
      </c>
      <c r="O557" s="9" t="s">
        <v>372</v>
      </c>
      <c r="P557" s="9" t="s">
        <v>522</v>
      </c>
      <c r="Q557" s="9" t="s">
        <v>97</v>
      </c>
      <c r="R557" s="15">
        <v>6</v>
      </c>
      <c r="S557" s="16">
        <v>9.2012915</v>
      </c>
      <c r="T557" s="16">
        <v>1.15725608311121</v>
      </c>
      <c r="U557" s="16" t="s">
        <v>96</v>
      </c>
      <c r="V557" s="16">
        <f t="shared" si="40"/>
        <v>1.15725608311121</v>
      </c>
      <c r="W557" s="15">
        <v>6</v>
      </c>
      <c r="X557" s="16">
        <v>9.1006599999999995</v>
      </c>
      <c r="Y557" s="16">
        <v>1.3420692979920317</v>
      </c>
      <c r="Z557" s="16" t="s">
        <v>96</v>
      </c>
      <c r="AA557" s="16">
        <f t="shared" si="41"/>
        <v>1.3420692979920317</v>
      </c>
      <c r="AB557" s="17">
        <v>-1.0999999999999999E-2</v>
      </c>
      <c r="AC557" s="18">
        <v>1.0999999999999999E-2</v>
      </c>
      <c r="AD557" s="23"/>
      <c r="AE557" s="24"/>
      <c r="AF557" s="9"/>
      <c r="AG557" s="9"/>
    </row>
    <row r="558" spans="1:33" ht="15" customHeight="1" x14ac:dyDescent="0.15">
      <c r="A558" s="9" t="s">
        <v>516</v>
      </c>
      <c r="B558" s="9" t="s">
        <v>515</v>
      </c>
      <c r="C558" s="9">
        <v>2017</v>
      </c>
      <c r="D558" s="9">
        <v>2017</v>
      </c>
      <c r="E558" s="9" t="s">
        <v>514</v>
      </c>
      <c r="F558" s="9" t="s">
        <v>76</v>
      </c>
      <c r="G558" s="9" t="s">
        <v>239</v>
      </c>
      <c r="H558" s="12">
        <v>2.504</v>
      </c>
      <c r="I558" s="12">
        <v>2.504</v>
      </c>
      <c r="J558" s="13"/>
      <c r="K558" s="14"/>
      <c r="L558" s="9" t="s">
        <v>513</v>
      </c>
      <c r="M558" s="9" t="s">
        <v>170</v>
      </c>
      <c r="N558" s="9" t="s">
        <v>100</v>
      </c>
      <c r="O558" s="9" t="s">
        <v>372</v>
      </c>
      <c r="P558" s="9" t="s">
        <v>521</v>
      </c>
      <c r="Q558" s="9" t="s">
        <v>97</v>
      </c>
      <c r="R558" s="15">
        <v>6</v>
      </c>
      <c r="S558" s="16">
        <v>9.2012915</v>
      </c>
      <c r="T558" s="16">
        <v>1.15725608311121</v>
      </c>
      <c r="U558" s="16" t="s">
        <v>96</v>
      </c>
      <c r="V558" s="16">
        <f t="shared" si="40"/>
        <v>1.15725608311121</v>
      </c>
      <c r="W558" s="15">
        <v>6</v>
      </c>
      <c r="X558" s="16">
        <v>8.5997986666666666</v>
      </c>
      <c r="Y558" s="16">
        <v>0.7613163532242474</v>
      </c>
      <c r="Z558" s="16" t="s">
        <v>96</v>
      </c>
      <c r="AA558" s="16">
        <f t="shared" si="41"/>
        <v>0.7613163532242474</v>
      </c>
      <c r="AB558" s="17">
        <v>-6.7599999999999993E-2</v>
      </c>
      <c r="AC558" s="18">
        <v>6.7599999999999993E-2</v>
      </c>
      <c r="AD558" s="23"/>
      <c r="AE558" s="24"/>
      <c r="AF558" s="9"/>
      <c r="AG558" s="9"/>
    </row>
    <row r="559" spans="1:33" ht="15" customHeight="1" x14ac:dyDescent="0.15">
      <c r="A559" s="9" t="s">
        <v>516</v>
      </c>
      <c r="B559" s="9" t="s">
        <v>515</v>
      </c>
      <c r="C559" s="9">
        <v>2017</v>
      </c>
      <c r="D559" s="9">
        <v>2017</v>
      </c>
      <c r="E559" s="9" t="s">
        <v>514</v>
      </c>
      <c r="F559" s="9" t="s">
        <v>76</v>
      </c>
      <c r="G559" s="9" t="s">
        <v>239</v>
      </c>
      <c r="H559" s="12">
        <v>2.504</v>
      </c>
      <c r="I559" s="12">
        <v>2.504</v>
      </c>
      <c r="J559" s="13"/>
      <c r="K559" s="14"/>
      <c r="L559" s="9" t="s">
        <v>513</v>
      </c>
      <c r="M559" s="9" t="s">
        <v>170</v>
      </c>
      <c r="N559" s="9" t="s">
        <v>100</v>
      </c>
      <c r="O559" s="9" t="s">
        <v>519</v>
      </c>
      <c r="P559" s="9" t="s">
        <v>520</v>
      </c>
      <c r="Q559" s="9" t="s">
        <v>97</v>
      </c>
      <c r="R559" s="15">
        <v>6</v>
      </c>
      <c r="S559" s="16">
        <v>10.470094833333333</v>
      </c>
      <c r="T559" s="16">
        <v>1.3886068400745371</v>
      </c>
      <c r="U559" s="16" t="s">
        <v>96</v>
      </c>
      <c r="V559" s="16">
        <f t="shared" si="40"/>
        <v>1.3886068400745371</v>
      </c>
      <c r="W559" s="15">
        <v>6</v>
      </c>
      <c r="X559" s="16">
        <v>10.296610333333334</v>
      </c>
      <c r="Y559" s="16">
        <v>1.3014056818619839</v>
      </c>
      <c r="Z559" s="16" t="s">
        <v>96</v>
      </c>
      <c r="AA559" s="16">
        <f t="shared" si="41"/>
        <v>1.3014056818619839</v>
      </c>
      <c r="AB559" s="17">
        <v>-1.67E-2</v>
      </c>
      <c r="AC559" s="18">
        <v>1.67E-2</v>
      </c>
      <c r="AD559" s="23"/>
      <c r="AE559" s="24"/>
      <c r="AF559" s="9"/>
      <c r="AG559" s="9"/>
    </row>
    <row r="560" spans="1:33" ht="15" customHeight="1" x14ac:dyDescent="0.15">
      <c r="A560" s="9" t="s">
        <v>516</v>
      </c>
      <c r="B560" s="9" t="s">
        <v>515</v>
      </c>
      <c r="C560" s="9">
        <v>2017</v>
      </c>
      <c r="D560" s="9">
        <v>2017</v>
      </c>
      <c r="E560" s="9" t="s">
        <v>514</v>
      </c>
      <c r="F560" s="9" t="s">
        <v>76</v>
      </c>
      <c r="G560" s="9" t="s">
        <v>239</v>
      </c>
      <c r="H560" s="12">
        <v>2.504</v>
      </c>
      <c r="I560" s="12">
        <v>2.504</v>
      </c>
      <c r="J560" s="13"/>
      <c r="K560" s="14"/>
      <c r="L560" s="9" t="s">
        <v>513</v>
      </c>
      <c r="M560" s="9" t="s">
        <v>170</v>
      </c>
      <c r="N560" s="9" t="s">
        <v>100</v>
      </c>
      <c r="O560" s="9" t="s">
        <v>519</v>
      </c>
      <c r="P560" s="9" t="s">
        <v>518</v>
      </c>
      <c r="Q560" s="9" t="s">
        <v>97</v>
      </c>
      <c r="R560" s="15">
        <v>6</v>
      </c>
      <c r="S560" s="16">
        <v>10.470094833333333</v>
      </c>
      <c r="T560" s="16">
        <v>1.3886068400745371</v>
      </c>
      <c r="U560" s="16" t="s">
        <v>96</v>
      </c>
      <c r="V560" s="16">
        <f t="shared" si="40"/>
        <v>1.3886068400745371</v>
      </c>
      <c r="W560" s="15">
        <v>6</v>
      </c>
      <c r="X560" s="16">
        <v>9.8667180000000005</v>
      </c>
      <c r="Y560" s="16">
        <v>1.3938994013019708</v>
      </c>
      <c r="Z560" s="16" t="s">
        <v>96</v>
      </c>
      <c r="AA560" s="16">
        <f t="shared" si="41"/>
        <v>1.3938994013019708</v>
      </c>
      <c r="AB560" s="17">
        <v>-5.9400000000000001E-2</v>
      </c>
      <c r="AC560" s="18">
        <v>5.9400000000000001E-2</v>
      </c>
      <c r="AD560" s="19"/>
      <c r="AE560" s="20"/>
      <c r="AF560" s="9"/>
      <c r="AG560" s="9"/>
    </row>
    <row r="561" spans="1:33" ht="15" customHeight="1" x14ac:dyDescent="0.15">
      <c r="A561" s="9" t="s">
        <v>516</v>
      </c>
      <c r="B561" s="9" t="s">
        <v>515</v>
      </c>
      <c r="C561" s="9">
        <v>2017</v>
      </c>
      <c r="D561" s="9">
        <v>2017</v>
      </c>
      <c r="E561" s="9" t="s">
        <v>514</v>
      </c>
      <c r="F561" s="9" t="s">
        <v>76</v>
      </c>
      <c r="G561" s="9" t="s">
        <v>239</v>
      </c>
      <c r="H561" s="12">
        <v>2.504</v>
      </c>
      <c r="I561" s="12">
        <v>2.504</v>
      </c>
      <c r="J561" s="13"/>
      <c r="K561" s="14"/>
      <c r="L561" s="9" t="s">
        <v>513</v>
      </c>
      <c r="M561" s="9" t="s">
        <v>170</v>
      </c>
      <c r="N561" s="9" t="s">
        <v>100</v>
      </c>
      <c r="O561" s="9" t="s">
        <v>372</v>
      </c>
      <c r="P561" s="9" t="s">
        <v>517</v>
      </c>
      <c r="Q561" s="9" t="s">
        <v>97</v>
      </c>
      <c r="R561" s="56">
        <v>6</v>
      </c>
      <c r="S561" s="57">
        <v>157.48985999999999</v>
      </c>
      <c r="T561" s="57">
        <v>49.236970506244639</v>
      </c>
      <c r="U561" s="16" t="s">
        <v>96</v>
      </c>
      <c r="V561" s="16">
        <f t="shared" si="40"/>
        <v>49.236970506244639</v>
      </c>
      <c r="W561" s="56">
        <v>6</v>
      </c>
      <c r="X561" s="57">
        <v>142.04982999999999</v>
      </c>
      <c r="Y561" s="57">
        <v>58.680189257139645</v>
      </c>
      <c r="Z561" s="16" t="s">
        <v>96</v>
      </c>
      <c r="AA561" s="16">
        <f t="shared" si="41"/>
        <v>58.680189257139645</v>
      </c>
      <c r="AB561" s="17">
        <v>-0.1032</v>
      </c>
      <c r="AC561" s="18">
        <v>0.1032</v>
      </c>
      <c r="AD561" s="19"/>
      <c r="AE561" s="20"/>
      <c r="AF561" s="9"/>
      <c r="AG561" s="9"/>
    </row>
    <row r="562" spans="1:33" ht="15" customHeight="1" thickBot="1" x14ac:dyDescent="0.2">
      <c r="A562" s="25" t="s">
        <v>516</v>
      </c>
      <c r="B562" s="25" t="s">
        <v>515</v>
      </c>
      <c r="C562" s="25">
        <v>2017</v>
      </c>
      <c r="D562" s="25">
        <v>2017</v>
      </c>
      <c r="E562" s="25" t="s">
        <v>514</v>
      </c>
      <c r="F562" s="25" t="s">
        <v>76</v>
      </c>
      <c r="G562" s="25" t="s">
        <v>239</v>
      </c>
      <c r="H562" s="26">
        <v>2.504</v>
      </c>
      <c r="I562" s="26">
        <v>2.504</v>
      </c>
      <c r="J562" s="27"/>
      <c r="K562" s="25"/>
      <c r="L562" s="25" t="s">
        <v>513</v>
      </c>
      <c r="M562" s="25" t="s">
        <v>170</v>
      </c>
      <c r="N562" s="25" t="s">
        <v>100</v>
      </c>
      <c r="O562" s="25" t="s">
        <v>372</v>
      </c>
      <c r="P562" s="25" t="s">
        <v>512</v>
      </c>
      <c r="Q562" s="25" t="s">
        <v>97</v>
      </c>
      <c r="R562" s="28">
        <v>6</v>
      </c>
      <c r="S562" s="29">
        <v>157.48985999999999</v>
      </c>
      <c r="T562" s="29">
        <v>49.236970506244639</v>
      </c>
      <c r="U562" s="29" t="s">
        <v>96</v>
      </c>
      <c r="V562" s="35">
        <f t="shared" si="40"/>
        <v>49.236970506244639</v>
      </c>
      <c r="W562" s="28">
        <v>6</v>
      </c>
      <c r="X562" s="29">
        <v>166.91760666666667</v>
      </c>
      <c r="Y562" s="29">
        <v>109.57053026429297</v>
      </c>
      <c r="Z562" s="29" t="s">
        <v>96</v>
      </c>
      <c r="AA562" s="35">
        <f t="shared" si="41"/>
        <v>109.57053026429297</v>
      </c>
      <c r="AB562" s="36">
        <v>5.8099999999999999E-2</v>
      </c>
      <c r="AC562" s="30">
        <v>5.8099999999999999E-2</v>
      </c>
      <c r="AD562" s="31"/>
      <c r="AE562" s="32"/>
      <c r="AF562" s="25"/>
      <c r="AG562" s="25"/>
    </row>
    <row r="563" spans="1:33" ht="15" customHeight="1" x14ac:dyDescent="0.15">
      <c r="A563" s="9" t="s">
        <v>509</v>
      </c>
      <c r="B563" s="9" t="s">
        <v>499</v>
      </c>
      <c r="C563" s="9">
        <v>2016</v>
      </c>
      <c r="D563" s="9">
        <v>2017</v>
      </c>
      <c r="E563" s="9" t="s">
        <v>508</v>
      </c>
      <c r="F563" s="9" t="s">
        <v>76</v>
      </c>
      <c r="G563" s="10" t="s">
        <v>507</v>
      </c>
      <c r="H563" s="11">
        <v>3.13</v>
      </c>
      <c r="I563" s="11">
        <v>3.1269999999999998</v>
      </c>
      <c r="J563" s="13">
        <v>20</v>
      </c>
      <c r="K563" s="14" t="s">
        <v>73</v>
      </c>
      <c r="L563" s="10" t="s">
        <v>257</v>
      </c>
      <c r="M563" s="9" t="s">
        <v>101</v>
      </c>
      <c r="N563" s="9" t="s">
        <v>100</v>
      </c>
      <c r="O563" s="10" t="s">
        <v>506</v>
      </c>
      <c r="P563" s="9" t="s">
        <v>511</v>
      </c>
      <c r="Q563" s="9" t="s">
        <v>112</v>
      </c>
      <c r="R563" s="15">
        <v>11</v>
      </c>
      <c r="S563" s="16">
        <v>51.162999999999997</v>
      </c>
      <c r="T563" s="16">
        <v>4.6509999999999998</v>
      </c>
      <c r="U563" s="16" t="s">
        <v>111</v>
      </c>
      <c r="V563" s="16">
        <v>1.4023292636311786</v>
      </c>
      <c r="W563" s="15">
        <v>14</v>
      </c>
      <c r="X563" s="16">
        <v>63.935000000000002</v>
      </c>
      <c r="Y563" s="16">
        <v>3.488</v>
      </c>
      <c r="Z563" s="16" t="s">
        <v>111</v>
      </c>
      <c r="AA563" s="16">
        <v>0.93220721179053623</v>
      </c>
      <c r="AB563" s="17">
        <v>0.22289999999999999</v>
      </c>
      <c r="AC563" s="18">
        <v>0.22289999999999999</v>
      </c>
      <c r="AD563" s="19">
        <f>AVERAGE(AC563:AC565)</f>
        <v>0.3410333333333333</v>
      </c>
      <c r="AE563" s="20"/>
      <c r="AF563" s="9" t="s">
        <v>217</v>
      </c>
      <c r="AG563" s="9" t="s">
        <v>304</v>
      </c>
    </row>
    <row r="564" spans="1:33" ht="15" customHeight="1" x14ac:dyDescent="0.15">
      <c r="A564" s="9" t="s">
        <v>509</v>
      </c>
      <c r="B564" s="9" t="s">
        <v>499</v>
      </c>
      <c r="C564" s="9">
        <v>2016</v>
      </c>
      <c r="D564" s="9">
        <v>2017</v>
      </c>
      <c r="E564" s="9" t="s">
        <v>508</v>
      </c>
      <c r="F564" s="9" t="s">
        <v>76</v>
      </c>
      <c r="G564" s="9" t="s">
        <v>507</v>
      </c>
      <c r="H564" s="12">
        <v>3.13</v>
      </c>
      <c r="I564" s="12">
        <v>3.1269999999999998</v>
      </c>
      <c r="J564" s="13"/>
      <c r="K564" s="14"/>
      <c r="L564" s="9" t="s">
        <v>257</v>
      </c>
      <c r="M564" s="9" t="s">
        <v>101</v>
      </c>
      <c r="N564" s="9" t="s">
        <v>100</v>
      </c>
      <c r="O564" s="9" t="s">
        <v>506</v>
      </c>
      <c r="P564" s="9" t="s">
        <v>510</v>
      </c>
      <c r="Q564" s="9" t="s">
        <v>112</v>
      </c>
      <c r="R564" s="21">
        <v>10</v>
      </c>
      <c r="S564" s="22">
        <v>34.078000000000003</v>
      </c>
      <c r="T564" s="22">
        <v>5.0279999999999996</v>
      </c>
      <c r="U564" s="22" t="s">
        <v>111</v>
      </c>
      <c r="V564" s="22">
        <v>1.5899932075326608</v>
      </c>
      <c r="W564" s="21">
        <v>12</v>
      </c>
      <c r="X564" s="22">
        <v>57.542000000000002</v>
      </c>
      <c r="Y564" s="22">
        <v>5.5869999999999997</v>
      </c>
      <c r="Z564" s="22" t="s">
        <v>111</v>
      </c>
      <c r="AA564" s="22">
        <v>1.6128279769812195</v>
      </c>
      <c r="AB564" s="17">
        <v>0.52390000000000003</v>
      </c>
      <c r="AC564" s="18">
        <v>0.52390000000000003</v>
      </c>
      <c r="AD564" s="23"/>
      <c r="AE564" s="24"/>
      <c r="AF564" s="9"/>
      <c r="AG564" s="9"/>
    </row>
    <row r="565" spans="1:33" ht="15" customHeight="1" thickBot="1" x14ac:dyDescent="0.2">
      <c r="A565" s="25" t="s">
        <v>509</v>
      </c>
      <c r="B565" s="25" t="s">
        <v>499</v>
      </c>
      <c r="C565" s="25">
        <v>2016</v>
      </c>
      <c r="D565" s="25">
        <v>2017</v>
      </c>
      <c r="E565" s="25" t="s">
        <v>508</v>
      </c>
      <c r="F565" s="25" t="s">
        <v>76</v>
      </c>
      <c r="G565" s="25" t="s">
        <v>507</v>
      </c>
      <c r="H565" s="26">
        <v>3.13</v>
      </c>
      <c r="I565" s="26">
        <v>3.1269999999999998</v>
      </c>
      <c r="J565" s="27"/>
      <c r="K565" s="25"/>
      <c r="L565" s="25" t="s">
        <v>257</v>
      </c>
      <c r="M565" s="25" t="s">
        <v>101</v>
      </c>
      <c r="N565" s="25" t="s">
        <v>100</v>
      </c>
      <c r="O565" s="25" t="s">
        <v>506</v>
      </c>
      <c r="P565" s="25" t="s">
        <v>505</v>
      </c>
      <c r="Q565" s="25" t="s">
        <v>112</v>
      </c>
      <c r="R565" s="28">
        <v>36</v>
      </c>
      <c r="S565" s="29">
        <v>55</v>
      </c>
      <c r="T565" s="29">
        <v>3.125</v>
      </c>
      <c r="U565" s="29" t="s">
        <v>111</v>
      </c>
      <c r="V565" s="29">
        <v>0.52083333333333337</v>
      </c>
      <c r="W565" s="28">
        <v>37</v>
      </c>
      <c r="X565" s="29">
        <v>72.5</v>
      </c>
      <c r="Y565" s="29">
        <v>2.5</v>
      </c>
      <c r="Z565" s="29" t="s">
        <v>111</v>
      </c>
      <c r="AA565" s="29">
        <v>0.41099746826339323</v>
      </c>
      <c r="AB565" s="30">
        <v>0.27629999999999999</v>
      </c>
      <c r="AC565" s="30">
        <v>0.27629999999999999</v>
      </c>
      <c r="AD565" s="31"/>
      <c r="AE565" s="32"/>
      <c r="AF565" s="25"/>
      <c r="AG565" s="25"/>
    </row>
    <row r="566" spans="1:33" ht="15" customHeight="1" x14ac:dyDescent="0.15">
      <c r="A566" s="9" t="s">
        <v>500</v>
      </c>
      <c r="B566" s="9" t="s">
        <v>499</v>
      </c>
      <c r="C566" s="9">
        <v>2016</v>
      </c>
      <c r="D566" s="9">
        <v>2017</v>
      </c>
      <c r="E566" s="9" t="s">
        <v>498</v>
      </c>
      <c r="F566" s="9" t="s">
        <v>76</v>
      </c>
      <c r="G566" s="10" t="s">
        <v>497</v>
      </c>
      <c r="H566" s="11">
        <v>4.03</v>
      </c>
      <c r="I566" s="11">
        <v>3.7090000000000001</v>
      </c>
      <c r="J566" s="13">
        <v>16.666666666666668</v>
      </c>
      <c r="K566" s="14" t="s">
        <v>73</v>
      </c>
      <c r="L566" s="10" t="s">
        <v>496</v>
      </c>
      <c r="M566" s="9" t="s">
        <v>170</v>
      </c>
      <c r="N566" s="10" t="s">
        <v>100</v>
      </c>
      <c r="O566" s="10" t="s">
        <v>354</v>
      </c>
      <c r="P566" s="9" t="s">
        <v>504</v>
      </c>
      <c r="Q566" s="9" t="s">
        <v>112</v>
      </c>
      <c r="R566" s="15">
        <v>20</v>
      </c>
      <c r="S566" s="16">
        <v>28.718</v>
      </c>
      <c r="T566" s="16">
        <v>5.3849999999999998</v>
      </c>
      <c r="U566" s="16" t="s">
        <v>111</v>
      </c>
      <c r="V566" s="16">
        <v>1.2041226058836367</v>
      </c>
      <c r="W566" s="15">
        <v>20</v>
      </c>
      <c r="X566" s="16">
        <v>41.640999999999998</v>
      </c>
      <c r="Y566" s="16">
        <v>6.6420000000000003</v>
      </c>
      <c r="Z566" s="16" t="s">
        <v>111</v>
      </c>
      <c r="AA566" s="16">
        <v>1.4851963506553603</v>
      </c>
      <c r="AB566" s="17">
        <v>0.37159999999999999</v>
      </c>
      <c r="AC566" s="18">
        <v>0.37159999999999999</v>
      </c>
      <c r="AD566" s="19">
        <f>AVERAGE(AC566:AC568)</f>
        <v>0.44670000000000004</v>
      </c>
      <c r="AE566" s="20" t="s">
        <v>503</v>
      </c>
      <c r="AF566" s="9" t="s">
        <v>217</v>
      </c>
      <c r="AG566" s="9" t="s">
        <v>304</v>
      </c>
    </row>
    <row r="567" spans="1:33" ht="15" customHeight="1" x14ac:dyDescent="0.15">
      <c r="A567" s="9" t="s">
        <v>500</v>
      </c>
      <c r="B567" s="9" t="s">
        <v>499</v>
      </c>
      <c r="C567" s="9">
        <v>2016</v>
      </c>
      <c r="D567" s="9">
        <v>2017</v>
      </c>
      <c r="E567" s="9" t="s">
        <v>498</v>
      </c>
      <c r="F567" s="9" t="s">
        <v>76</v>
      </c>
      <c r="G567" s="9" t="s">
        <v>497</v>
      </c>
      <c r="H567" s="12">
        <v>4.03</v>
      </c>
      <c r="I567" s="12">
        <v>3.7090000000000001</v>
      </c>
      <c r="J567" s="13"/>
      <c r="K567" s="14"/>
      <c r="L567" s="9" t="s">
        <v>496</v>
      </c>
      <c r="M567" s="9" t="s">
        <v>170</v>
      </c>
      <c r="N567" s="9" t="s">
        <v>100</v>
      </c>
      <c r="O567" s="9" t="s">
        <v>354</v>
      </c>
      <c r="P567" s="9" t="s">
        <v>502</v>
      </c>
      <c r="Q567" s="9" t="s">
        <v>112</v>
      </c>
      <c r="R567" s="56">
        <v>20</v>
      </c>
      <c r="S567" s="57">
        <v>1577.4649999999999</v>
      </c>
      <c r="T567" s="57">
        <v>213.61500000000001</v>
      </c>
      <c r="U567" s="57" t="s">
        <v>111</v>
      </c>
      <c r="V567" s="57">
        <v>47.765766101361756</v>
      </c>
      <c r="W567" s="56">
        <v>20</v>
      </c>
      <c r="X567" s="57">
        <v>1741.7840000000001</v>
      </c>
      <c r="Y567" s="57">
        <v>328.63799999999998</v>
      </c>
      <c r="Z567" s="57" t="s">
        <v>111</v>
      </c>
      <c r="AA567" s="57">
        <v>73.485690798957577</v>
      </c>
      <c r="AB567" s="59">
        <v>9.9099999999999994E-2</v>
      </c>
      <c r="AC567" s="18">
        <v>9.9099999999999994E-2</v>
      </c>
      <c r="AD567" s="19"/>
      <c r="AE567" s="20" t="s">
        <v>501</v>
      </c>
      <c r="AF567" s="9"/>
      <c r="AG567" s="9"/>
    </row>
    <row r="568" spans="1:33" ht="15" customHeight="1" thickBot="1" x14ac:dyDescent="0.2">
      <c r="A568" s="25" t="s">
        <v>500</v>
      </c>
      <c r="B568" s="25" t="s">
        <v>499</v>
      </c>
      <c r="C568" s="25">
        <v>2016</v>
      </c>
      <c r="D568" s="25">
        <v>2017</v>
      </c>
      <c r="E568" s="25" t="s">
        <v>498</v>
      </c>
      <c r="F568" s="25" t="s">
        <v>76</v>
      </c>
      <c r="G568" s="25" t="s">
        <v>497</v>
      </c>
      <c r="H568" s="26">
        <v>4.03</v>
      </c>
      <c r="I568" s="26">
        <v>3.7090000000000001</v>
      </c>
      <c r="J568" s="27"/>
      <c r="K568" s="25"/>
      <c r="L568" s="25" t="s">
        <v>496</v>
      </c>
      <c r="M568" s="25" t="s">
        <v>170</v>
      </c>
      <c r="N568" s="25" t="s">
        <v>100</v>
      </c>
      <c r="O568" s="25" t="s">
        <v>354</v>
      </c>
      <c r="P568" s="25" t="s">
        <v>495</v>
      </c>
      <c r="Q568" s="25" t="s">
        <v>112</v>
      </c>
      <c r="R568" s="28">
        <v>14</v>
      </c>
      <c r="S568" s="29">
        <v>42.106000000000002</v>
      </c>
      <c r="T568" s="29">
        <v>10.204000000000001</v>
      </c>
      <c r="U568" s="29" t="s">
        <v>111</v>
      </c>
      <c r="V568" s="29">
        <f>SQRT(R568)*T568</f>
        <v>38.179871974641301</v>
      </c>
      <c r="W568" s="28">
        <v>6</v>
      </c>
      <c r="X568" s="29">
        <v>17.651</v>
      </c>
      <c r="Y568" s="29">
        <v>9.0440000000000005</v>
      </c>
      <c r="Z568" s="29" t="s">
        <v>111</v>
      </c>
      <c r="AA568" s="29">
        <f>SQRT(W568)*Y568</f>
        <v>22.153185233731062</v>
      </c>
      <c r="AB568" s="30">
        <v>-0.86939999999999995</v>
      </c>
      <c r="AC568" s="30">
        <v>0.86939999999999995</v>
      </c>
      <c r="AD568" s="31"/>
      <c r="AE568" s="32"/>
      <c r="AF568" s="25"/>
      <c r="AG568" s="25"/>
    </row>
    <row r="569" spans="1:33" ht="15" customHeight="1" x14ac:dyDescent="0.15">
      <c r="A569" s="9" t="s">
        <v>491</v>
      </c>
      <c r="B569" s="9" t="s">
        <v>490</v>
      </c>
      <c r="C569" s="9">
        <v>2017</v>
      </c>
      <c r="D569" s="9">
        <v>2017</v>
      </c>
      <c r="E569" s="9" t="s">
        <v>489</v>
      </c>
      <c r="F569" s="9" t="s">
        <v>76</v>
      </c>
      <c r="G569" s="10" t="s">
        <v>336</v>
      </c>
      <c r="H569" s="11">
        <v>2.2759999999999998</v>
      </c>
      <c r="I569" s="11">
        <v>2.2759999999999998</v>
      </c>
      <c r="J569" s="13">
        <v>11.875</v>
      </c>
      <c r="K569" s="14" t="s">
        <v>156</v>
      </c>
      <c r="L569" s="9" t="s">
        <v>493</v>
      </c>
      <c r="M569" s="9" t="s">
        <v>399</v>
      </c>
      <c r="N569" s="9" t="s">
        <v>80</v>
      </c>
      <c r="O569" s="9" t="s">
        <v>74</v>
      </c>
      <c r="P569" s="9" t="s">
        <v>492</v>
      </c>
      <c r="Q569" s="9" t="s">
        <v>97</v>
      </c>
      <c r="R569" s="15">
        <v>12</v>
      </c>
      <c r="S569" s="16">
        <v>15.781000000000001</v>
      </c>
      <c r="T569" s="16">
        <v>0.91400000000000003</v>
      </c>
      <c r="U569" s="16" t="s">
        <v>111</v>
      </c>
      <c r="V569" s="16">
        <v>2.8903217813938991</v>
      </c>
      <c r="W569" s="15">
        <v>12</v>
      </c>
      <c r="X569" s="16">
        <v>13.704000000000001</v>
      </c>
      <c r="Y569" s="16">
        <v>0.66400000000000003</v>
      </c>
      <c r="Z569" s="16" t="s">
        <v>111</v>
      </c>
      <c r="AA569" s="16">
        <v>2.0997523663518041</v>
      </c>
      <c r="AB569" s="17">
        <v>-0.1411</v>
      </c>
      <c r="AC569" s="18">
        <v>0.1411</v>
      </c>
      <c r="AD569" s="19">
        <f>AVERAGE(AC569:AC572)</f>
        <v>0.151975</v>
      </c>
      <c r="AE569" s="20" t="s">
        <v>494</v>
      </c>
      <c r="AF569" s="9" t="s">
        <v>217</v>
      </c>
      <c r="AG569" s="9" t="s">
        <v>350</v>
      </c>
    </row>
    <row r="570" spans="1:33" ht="15" customHeight="1" x14ac:dyDescent="0.15">
      <c r="A570" s="9" t="s">
        <v>491</v>
      </c>
      <c r="B570" s="9" t="s">
        <v>490</v>
      </c>
      <c r="C570" s="9">
        <v>2017</v>
      </c>
      <c r="D570" s="9">
        <v>2017</v>
      </c>
      <c r="E570" s="9" t="s">
        <v>489</v>
      </c>
      <c r="F570" s="9" t="s">
        <v>76</v>
      </c>
      <c r="G570" s="9" t="s">
        <v>336</v>
      </c>
      <c r="H570" s="12">
        <v>2.2759999999999998</v>
      </c>
      <c r="I570" s="12">
        <v>2.2759999999999998</v>
      </c>
      <c r="J570" s="13"/>
      <c r="K570" s="14"/>
      <c r="L570" s="9" t="s">
        <v>493</v>
      </c>
      <c r="M570" s="9" t="s">
        <v>399</v>
      </c>
      <c r="N570" s="9" t="s">
        <v>80</v>
      </c>
      <c r="O570" s="9" t="s">
        <v>74</v>
      </c>
      <c r="P570" s="9" t="s">
        <v>365</v>
      </c>
      <c r="Q570" s="9" t="s">
        <v>97</v>
      </c>
      <c r="R570" s="21">
        <v>12</v>
      </c>
      <c r="S570" s="22">
        <v>36.162999999999997</v>
      </c>
      <c r="T570" s="22">
        <v>8.2479999999999993</v>
      </c>
      <c r="U570" s="22" t="s">
        <v>111</v>
      </c>
      <c r="V570" s="22">
        <v>26.082466141068792</v>
      </c>
      <c r="W570" s="21">
        <v>12</v>
      </c>
      <c r="X570" s="22">
        <v>27.492000000000001</v>
      </c>
      <c r="Y570" s="22">
        <v>5.71</v>
      </c>
      <c r="Z570" s="22" t="s">
        <v>111</v>
      </c>
      <c r="AA570" s="22">
        <v>18.056605439561448</v>
      </c>
      <c r="AB570" s="17">
        <v>-0.27410000000000001</v>
      </c>
      <c r="AC570" s="18">
        <v>0.27410000000000001</v>
      </c>
      <c r="AD570" s="23"/>
      <c r="AE570" s="24"/>
      <c r="AF570" s="9"/>
      <c r="AG570" s="9"/>
    </row>
    <row r="571" spans="1:33" ht="15" customHeight="1" x14ac:dyDescent="0.15">
      <c r="A571" s="9" t="s">
        <v>491</v>
      </c>
      <c r="B571" s="9" t="s">
        <v>490</v>
      </c>
      <c r="C571" s="9">
        <v>2017</v>
      </c>
      <c r="D571" s="9">
        <v>2017</v>
      </c>
      <c r="E571" s="9" t="s">
        <v>489</v>
      </c>
      <c r="F571" s="9" t="s">
        <v>76</v>
      </c>
      <c r="G571" s="9" t="s">
        <v>336</v>
      </c>
      <c r="H571" s="12">
        <v>2.2759999999999998</v>
      </c>
      <c r="I571" s="12">
        <v>2.2759999999999998</v>
      </c>
      <c r="J571" s="13"/>
      <c r="K571" s="14"/>
      <c r="L571" s="9" t="s">
        <v>488</v>
      </c>
      <c r="M571" s="9" t="s">
        <v>399</v>
      </c>
      <c r="N571" s="9" t="s">
        <v>80</v>
      </c>
      <c r="O571" s="9" t="s">
        <v>74</v>
      </c>
      <c r="P571" s="9" t="s">
        <v>492</v>
      </c>
      <c r="Q571" s="9" t="s">
        <v>97</v>
      </c>
      <c r="R571" s="21">
        <v>12</v>
      </c>
      <c r="S571" s="22">
        <v>10.465</v>
      </c>
      <c r="T571" s="22">
        <v>1.246</v>
      </c>
      <c r="U571" s="22" t="s">
        <v>111</v>
      </c>
      <c r="V571" s="22">
        <v>3.9401979645698009</v>
      </c>
      <c r="W571" s="21">
        <v>12</v>
      </c>
      <c r="X571" s="22">
        <v>10.714</v>
      </c>
      <c r="Y571" s="22">
        <v>2.2429999999999999</v>
      </c>
      <c r="Z571" s="22" t="s">
        <v>111</v>
      </c>
      <c r="AA571" s="22">
        <v>7.439189404767161</v>
      </c>
      <c r="AB571" s="17">
        <v>2.35E-2</v>
      </c>
      <c r="AC571" s="18">
        <v>2.35E-2</v>
      </c>
      <c r="AD571" s="23"/>
      <c r="AE571" s="24"/>
      <c r="AF571" s="9"/>
      <c r="AG571" s="9"/>
    </row>
    <row r="572" spans="1:33" ht="15" customHeight="1" thickBot="1" x14ac:dyDescent="0.2">
      <c r="A572" s="25" t="s">
        <v>491</v>
      </c>
      <c r="B572" s="25" t="s">
        <v>490</v>
      </c>
      <c r="C572" s="25">
        <v>2017</v>
      </c>
      <c r="D572" s="25">
        <v>2017</v>
      </c>
      <c r="E572" s="25" t="s">
        <v>489</v>
      </c>
      <c r="F572" s="25" t="s">
        <v>76</v>
      </c>
      <c r="G572" s="25" t="s">
        <v>336</v>
      </c>
      <c r="H572" s="26">
        <v>2.2759999999999998</v>
      </c>
      <c r="I572" s="26">
        <v>2.2759999999999998</v>
      </c>
      <c r="J572" s="27"/>
      <c r="K572" s="25"/>
      <c r="L572" s="25" t="s">
        <v>488</v>
      </c>
      <c r="M572" s="25" t="s">
        <v>399</v>
      </c>
      <c r="N572" s="25" t="s">
        <v>80</v>
      </c>
      <c r="O572" s="25" t="s">
        <v>74</v>
      </c>
      <c r="P572" s="25" t="s">
        <v>365</v>
      </c>
      <c r="Q572" s="25" t="s">
        <v>97</v>
      </c>
      <c r="R572" s="28">
        <v>12</v>
      </c>
      <c r="S572" s="29">
        <v>36.994</v>
      </c>
      <c r="T572" s="29">
        <v>5.5380000000000003</v>
      </c>
      <c r="U572" s="29" t="s">
        <v>111</v>
      </c>
      <c r="V572" s="29">
        <v>17.512693682012486</v>
      </c>
      <c r="W572" s="28">
        <v>11</v>
      </c>
      <c r="X572" s="29">
        <v>31.234000000000002</v>
      </c>
      <c r="Y572" s="29">
        <v>5.3159999999999998</v>
      </c>
      <c r="Z572" s="29" t="s">
        <v>111</v>
      </c>
      <c r="AA572" s="29">
        <v>17.631177385529305</v>
      </c>
      <c r="AB572" s="30">
        <v>-0.16919999999999999</v>
      </c>
      <c r="AC572" s="30">
        <v>0.16919999999999999</v>
      </c>
      <c r="AD572" s="31"/>
      <c r="AE572" s="32"/>
      <c r="AF572" s="25"/>
      <c r="AG572" s="25"/>
    </row>
    <row r="573" spans="1:33" ht="15" customHeight="1" x14ac:dyDescent="0.15">
      <c r="A573" s="10" t="s">
        <v>465</v>
      </c>
      <c r="B573" s="9" t="s">
        <v>452</v>
      </c>
      <c r="C573" s="9">
        <v>2017</v>
      </c>
      <c r="D573" s="9">
        <v>2017</v>
      </c>
      <c r="E573" s="9" t="s">
        <v>464</v>
      </c>
      <c r="F573" s="9" t="s">
        <v>76</v>
      </c>
      <c r="G573" s="10" t="s">
        <v>463</v>
      </c>
      <c r="H573" s="11">
        <v>3.347</v>
      </c>
      <c r="I573" s="11">
        <v>3.347</v>
      </c>
      <c r="J573" s="13">
        <v>15.875</v>
      </c>
      <c r="K573" s="14" t="s">
        <v>80</v>
      </c>
      <c r="L573" s="9" t="s">
        <v>462</v>
      </c>
      <c r="M573" s="9" t="s">
        <v>170</v>
      </c>
      <c r="N573" s="9" t="s">
        <v>100</v>
      </c>
      <c r="O573" s="9" t="s">
        <v>483</v>
      </c>
      <c r="P573" s="9" t="s">
        <v>487</v>
      </c>
      <c r="Q573" s="9" t="s">
        <v>236</v>
      </c>
      <c r="R573" s="15">
        <v>18</v>
      </c>
      <c r="S573" s="16">
        <v>85.333299999999994</v>
      </c>
      <c r="T573" s="16">
        <v>48.442799999999998</v>
      </c>
      <c r="U573" s="16" t="s">
        <v>96</v>
      </c>
      <c r="V573" s="16">
        <f t="shared" ref="V573:V592" si="42">T573</f>
        <v>48.442799999999998</v>
      </c>
      <c r="W573" s="15">
        <v>18</v>
      </c>
      <c r="X573" s="16">
        <v>65.111099999999993</v>
      </c>
      <c r="Y573" s="16">
        <v>52.335900000000002</v>
      </c>
      <c r="Z573" s="16" t="s">
        <v>96</v>
      </c>
      <c r="AA573" s="16">
        <f t="shared" ref="AA573:AA592" si="43">Y573</f>
        <v>52.335900000000002</v>
      </c>
      <c r="AB573" s="17">
        <v>-0.27050000000000002</v>
      </c>
      <c r="AC573" s="18">
        <v>0.27050000000000002</v>
      </c>
      <c r="AD573" s="19">
        <f>AVERAGE(AC573:AC592)</f>
        <v>0.37822</v>
      </c>
      <c r="AE573" s="24" t="s">
        <v>486</v>
      </c>
      <c r="AF573" s="9" t="s">
        <v>108</v>
      </c>
      <c r="AG573" s="9" t="s">
        <v>1298</v>
      </c>
    </row>
    <row r="574" spans="1:33" ht="15" customHeight="1" x14ac:dyDescent="0.15">
      <c r="A574" s="9" t="s">
        <v>465</v>
      </c>
      <c r="B574" s="9" t="s">
        <v>452</v>
      </c>
      <c r="C574" s="9">
        <v>2017</v>
      </c>
      <c r="D574" s="9">
        <v>2017</v>
      </c>
      <c r="E574" s="9" t="s">
        <v>464</v>
      </c>
      <c r="F574" s="9" t="s">
        <v>76</v>
      </c>
      <c r="G574" s="9" t="s">
        <v>463</v>
      </c>
      <c r="H574" s="12">
        <v>3.347</v>
      </c>
      <c r="I574" s="12">
        <v>3.347</v>
      </c>
      <c r="J574" s="13"/>
      <c r="K574" s="14"/>
      <c r="L574" s="9" t="s">
        <v>462</v>
      </c>
      <c r="M574" s="9" t="s">
        <v>170</v>
      </c>
      <c r="N574" s="9" t="s">
        <v>100</v>
      </c>
      <c r="O574" s="9" t="s">
        <v>483</v>
      </c>
      <c r="P574" s="9" t="s">
        <v>485</v>
      </c>
      <c r="Q574" s="9" t="s">
        <v>236</v>
      </c>
      <c r="R574" s="15">
        <v>18</v>
      </c>
      <c r="S574" s="22">
        <v>57.277799999999999</v>
      </c>
      <c r="T574" s="22">
        <v>57.621299999999998</v>
      </c>
      <c r="U574" s="16" t="s">
        <v>96</v>
      </c>
      <c r="V574" s="16">
        <f t="shared" si="42"/>
        <v>57.621299999999998</v>
      </c>
      <c r="W574" s="15">
        <v>18</v>
      </c>
      <c r="X574" s="22">
        <v>69.5</v>
      </c>
      <c r="Y574" s="22">
        <v>59.362499999999997</v>
      </c>
      <c r="Z574" s="16" t="s">
        <v>96</v>
      </c>
      <c r="AA574" s="16">
        <f t="shared" si="43"/>
        <v>59.362499999999997</v>
      </c>
      <c r="AB574" s="17">
        <v>0.19339999999999999</v>
      </c>
      <c r="AC574" s="18">
        <v>0.19339999999999999</v>
      </c>
      <c r="AD574" s="23"/>
      <c r="AE574" s="24"/>
      <c r="AF574" s="9"/>
      <c r="AG574" s="9" t="s">
        <v>1299</v>
      </c>
    </row>
    <row r="575" spans="1:33" ht="15" customHeight="1" x14ac:dyDescent="0.15">
      <c r="A575" s="9" t="s">
        <v>465</v>
      </c>
      <c r="B575" s="9" t="s">
        <v>452</v>
      </c>
      <c r="C575" s="9">
        <v>2017</v>
      </c>
      <c r="D575" s="9">
        <v>2017</v>
      </c>
      <c r="E575" s="9" t="s">
        <v>464</v>
      </c>
      <c r="F575" s="9" t="s">
        <v>76</v>
      </c>
      <c r="G575" s="9" t="s">
        <v>463</v>
      </c>
      <c r="H575" s="12">
        <v>3.347</v>
      </c>
      <c r="I575" s="12">
        <v>3.347</v>
      </c>
      <c r="J575" s="13"/>
      <c r="K575" s="14"/>
      <c r="L575" s="9" t="s">
        <v>462</v>
      </c>
      <c r="M575" s="9" t="s">
        <v>170</v>
      </c>
      <c r="N575" s="9" t="s">
        <v>100</v>
      </c>
      <c r="O575" s="9" t="s">
        <v>483</v>
      </c>
      <c r="P575" s="9" t="s">
        <v>484</v>
      </c>
      <c r="Q575" s="9" t="s">
        <v>236</v>
      </c>
      <c r="R575" s="15">
        <v>18</v>
      </c>
      <c r="S575" s="22">
        <v>15.3889</v>
      </c>
      <c r="T575" s="22">
        <v>12.7378</v>
      </c>
      <c r="U575" s="16" t="s">
        <v>96</v>
      </c>
      <c r="V575" s="16">
        <f t="shared" si="42"/>
        <v>12.7378</v>
      </c>
      <c r="W575" s="15">
        <v>18</v>
      </c>
      <c r="X575" s="22">
        <v>14</v>
      </c>
      <c r="Y575" s="22">
        <v>12.8062</v>
      </c>
      <c r="Z575" s="16" t="s">
        <v>96</v>
      </c>
      <c r="AA575" s="16">
        <f t="shared" si="43"/>
        <v>12.8062</v>
      </c>
      <c r="AB575" s="62">
        <v>-9.4600000000000004E-2</v>
      </c>
      <c r="AC575" s="62">
        <v>9.4600000000000004E-2</v>
      </c>
      <c r="AD575" s="23"/>
      <c r="AE575" s="24"/>
      <c r="AF575" s="9"/>
    </row>
    <row r="576" spans="1:33" ht="15" customHeight="1" x14ac:dyDescent="0.15">
      <c r="A576" s="9" t="s">
        <v>465</v>
      </c>
      <c r="B576" s="9" t="s">
        <v>452</v>
      </c>
      <c r="C576" s="9">
        <v>2017</v>
      </c>
      <c r="D576" s="9">
        <v>2017</v>
      </c>
      <c r="E576" s="9" t="s">
        <v>464</v>
      </c>
      <c r="F576" s="9" t="s">
        <v>76</v>
      </c>
      <c r="G576" s="9" t="s">
        <v>463</v>
      </c>
      <c r="H576" s="12">
        <v>3.347</v>
      </c>
      <c r="I576" s="12">
        <v>3.347</v>
      </c>
      <c r="J576" s="13"/>
      <c r="K576" s="14"/>
      <c r="L576" s="9" t="s">
        <v>462</v>
      </c>
      <c r="M576" s="9" t="s">
        <v>170</v>
      </c>
      <c r="N576" s="9" t="s">
        <v>100</v>
      </c>
      <c r="O576" s="9" t="s">
        <v>483</v>
      </c>
      <c r="P576" s="9" t="s">
        <v>482</v>
      </c>
      <c r="Q576" s="9" t="s">
        <v>236</v>
      </c>
      <c r="R576" s="15">
        <v>18</v>
      </c>
      <c r="S576" s="22">
        <v>3.7222</v>
      </c>
      <c r="T576" s="22">
        <v>3.3921000000000001</v>
      </c>
      <c r="U576" s="16" t="s">
        <v>96</v>
      </c>
      <c r="V576" s="16">
        <f t="shared" si="42"/>
        <v>3.3921000000000001</v>
      </c>
      <c r="W576" s="15">
        <v>18</v>
      </c>
      <c r="X576" s="22">
        <v>3.2778</v>
      </c>
      <c r="Y576" s="22">
        <v>2.5922999999999998</v>
      </c>
      <c r="Z576" s="16" t="s">
        <v>96</v>
      </c>
      <c r="AA576" s="16">
        <f t="shared" si="43"/>
        <v>2.5922999999999998</v>
      </c>
      <c r="AB576" s="62">
        <v>-0.12709999999999999</v>
      </c>
      <c r="AC576" s="62">
        <v>0.12709999999999999</v>
      </c>
      <c r="AD576" s="23"/>
      <c r="AE576" s="24"/>
      <c r="AF576" s="9"/>
      <c r="AG576" s="9"/>
    </row>
    <row r="577" spans="1:33" ht="15" customHeight="1" x14ac:dyDescent="0.15">
      <c r="A577" s="9" t="s">
        <v>465</v>
      </c>
      <c r="B577" s="9" t="s">
        <v>452</v>
      </c>
      <c r="C577" s="9">
        <v>2017</v>
      </c>
      <c r="D577" s="9">
        <v>2017</v>
      </c>
      <c r="E577" s="9" t="s">
        <v>464</v>
      </c>
      <c r="F577" s="9" t="s">
        <v>76</v>
      </c>
      <c r="G577" s="9" t="s">
        <v>463</v>
      </c>
      <c r="H577" s="12">
        <v>3.347</v>
      </c>
      <c r="I577" s="12">
        <v>3.347</v>
      </c>
      <c r="J577" s="13"/>
      <c r="K577" s="14"/>
      <c r="L577" s="9" t="s">
        <v>462</v>
      </c>
      <c r="M577" s="9" t="s">
        <v>170</v>
      </c>
      <c r="N577" s="9" t="s">
        <v>100</v>
      </c>
      <c r="O577" s="9" t="s">
        <v>158</v>
      </c>
      <c r="P577" s="9" t="s">
        <v>481</v>
      </c>
      <c r="Q577" s="9" t="s">
        <v>236</v>
      </c>
      <c r="R577" s="15">
        <v>18</v>
      </c>
      <c r="S577" s="22">
        <v>63</v>
      </c>
      <c r="T577" s="22">
        <v>140.86869999999999</v>
      </c>
      <c r="U577" s="16" t="s">
        <v>96</v>
      </c>
      <c r="V577" s="16">
        <f t="shared" si="42"/>
        <v>140.86869999999999</v>
      </c>
      <c r="W577" s="15">
        <v>18</v>
      </c>
      <c r="X577" s="22">
        <v>8.5556000000000001</v>
      </c>
      <c r="Y577" s="22">
        <v>10.7003</v>
      </c>
      <c r="Z577" s="16" t="s">
        <v>96</v>
      </c>
      <c r="AA577" s="16">
        <f t="shared" si="43"/>
        <v>10.7003</v>
      </c>
      <c r="AB577" s="62">
        <v>-1.9964999999999999</v>
      </c>
      <c r="AC577" s="62">
        <v>1.9964999999999999</v>
      </c>
      <c r="AD577" s="23"/>
      <c r="AE577" s="24"/>
      <c r="AF577" s="9"/>
      <c r="AG577" s="9"/>
    </row>
    <row r="578" spans="1:33" ht="15" customHeight="1" x14ac:dyDescent="0.15">
      <c r="A578" s="9" t="s">
        <v>465</v>
      </c>
      <c r="B578" s="9" t="s">
        <v>452</v>
      </c>
      <c r="C578" s="9">
        <v>2017</v>
      </c>
      <c r="D578" s="9">
        <v>2017</v>
      </c>
      <c r="E578" s="9" t="s">
        <v>464</v>
      </c>
      <c r="F578" s="9" t="s">
        <v>76</v>
      </c>
      <c r="G578" s="9" t="s">
        <v>463</v>
      </c>
      <c r="H578" s="12">
        <v>3.347</v>
      </c>
      <c r="I578" s="12">
        <v>3.347</v>
      </c>
      <c r="J578" s="13"/>
      <c r="K578" s="14"/>
      <c r="L578" s="9" t="s">
        <v>462</v>
      </c>
      <c r="M578" s="9" t="s">
        <v>170</v>
      </c>
      <c r="N578" s="9" t="s">
        <v>100</v>
      </c>
      <c r="O578" s="9" t="s">
        <v>158</v>
      </c>
      <c r="P578" s="9" t="s">
        <v>480</v>
      </c>
      <c r="Q578" s="9" t="s">
        <v>236</v>
      </c>
      <c r="R578" s="15">
        <v>18</v>
      </c>
      <c r="S578" s="22">
        <v>18.444400000000002</v>
      </c>
      <c r="T578" s="22">
        <v>23.0504</v>
      </c>
      <c r="U578" s="16" t="s">
        <v>96</v>
      </c>
      <c r="V578" s="16">
        <f t="shared" si="42"/>
        <v>23.0504</v>
      </c>
      <c r="W578" s="15">
        <v>18</v>
      </c>
      <c r="X578" s="22">
        <v>62.1111</v>
      </c>
      <c r="Y578" s="22">
        <v>142.46559999999999</v>
      </c>
      <c r="Z578" s="16" t="s">
        <v>96</v>
      </c>
      <c r="AA578" s="16">
        <f t="shared" si="43"/>
        <v>142.46559999999999</v>
      </c>
      <c r="AB578" s="62">
        <v>1.2141999999999999</v>
      </c>
      <c r="AC578" s="62">
        <v>1.2141999999999999</v>
      </c>
      <c r="AD578" s="23"/>
      <c r="AE578" s="24"/>
      <c r="AF578" s="9"/>
      <c r="AG578" s="9"/>
    </row>
    <row r="579" spans="1:33" ht="15" customHeight="1" x14ac:dyDescent="0.15">
      <c r="A579" s="9" t="s">
        <v>465</v>
      </c>
      <c r="B579" s="9" t="s">
        <v>452</v>
      </c>
      <c r="C579" s="9">
        <v>2017</v>
      </c>
      <c r="D579" s="9">
        <v>2017</v>
      </c>
      <c r="E579" s="9" t="s">
        <v>464</v>
      </c>
      <c r="F579" s="9" t="s">
        <v>76</v>
      </c>
      <c r="G579" s="9" t="s">
        <v>463</v>
      </c>
      <c r="H579" s="12">
        <v>3.347</v>
      </c>
      <c r="I579" s="12">
        <v>3.347</v>
      </c>
      <c r="J579" s="13"/>
      <c r="K579" s="14"/>
      <c r="L579" s="9" t="s">
        <v>462</v>
      </c>
      <c r="M579" s="9" t="s">
        <v>170</v>
      </c>
      <c r="N579" s="9" t="s">
        <v>100</v>
      </c>
      <c r="O579" s="9" t="s">
        <v>158</v>
      </c>
      <c r="P579" s="9" t="s">
        <v>479</v>
      </c>
      <c r="Q579" s="9" t="s">
        <v>236</v>
      </c>
      <c r="R579" s="15">
        <v>18</v>
      </c>
      <c r="S579" s="64">
        <v>5.2222</v>
      </c>
      <c r="T579" s="64">
        <v>5.0590999999999999</v>
      </c>
      <c r="U579" s="16" t="s">
        <v>96</v>
      </c>
      <c r="V579" s="16">
        <f t="shared" si="42"/>
        <v>5.0590999999999999</v>
      </c>
      <c r="W579" s="15">
        <v>18</v>
      </c>
      <c r="X579" s="64">
        <v>8.5556000000000001</v>
      </c>
      <c r="Y579" s="64">
        <v>10.7003</v>
      </c>
      <c r="Z579" s="16" t="s">
        <v>96</v>
      </c>
      <c r="AA579" s="16">
        <f t="shared" si="43"/>
        <v>10.7003</v>
      </c>
      <c r="AB579" s="62">
        <v>0.49370000000000003</v>
      </c>
      <c r="AC579" s="62">
        <v>0.49370000000000003</v>
      </c>
      <c r="AD579" s="23"/>
      <c r="AE579" s="24"/>
      <c r="AF579" s="9"/>
      <c r="AG579" s="9"/>
    </row>
    <row r="580" spans="1:33" ht="15" customHeight="1" x14ac:dyDescent="0.15">
      <c r="A580" s="9" t="s">
        <v>465</v>
      </c>
      <c r="B580" s="9" t="s">
        <v>452</v>
      </c>
      <c r="C580" s="9">
        <v>2017</v>
      </c>
      <c r="D580" s="9">
        <v>2017</v>
      </c>
      <c r="E580" s="9" t="s">
        <v>464</v>
      </c>
      <c r="F580" s="9" t="s">
        <v>76</v>
      </c>
      <c r="G580" s="9" t="s">
        <v>463</v>
      </c>
      <c r="H580" s="12">
        <v>3.347</v>
      </c>
      <c r="I580" s="12">
        <v>3.347</v>
      </c>
      <c r="J580" s="13"/>
      <c r="K580" s="14"/>
      <c r="L580" s="9" t="s">
        <v>462</v>
      </c>
      <c r="M580" s="9" t="s">
        <v>170</v>
      </c>
      <c r="N580" s="9" t="s">
        <v>100</v>
      </c>
      <c r="O580" s="9" t="s">
        <v>158</v>
      </c>
      <c r="P580" s="9" t="s">
        <v>478</v>
      </c>
      <c r="Q580" s="9" t="s">
        <v>236</v>
      </c>
      <c r="R580" s="15">
        <v>18</v>
      </c>
      <c r="S580" s="22">
        <v>1.2778</v>
      </c>
      <c r="T580" s="22">
        <v>1.8726</v>
      </c>
      <c r="U580" s="16" t="s">
        <v>96</v>
      </c>
      <c r="V580" s="16">
        <f t="shared" si="42"/>
        <v>1.8726</v>
      </c>
      <c r="W580" s="15">
        <v>18</v>
      </c>
      <c r="X580" s="22">
        <v>1.6667000000000001</v>
      </c>
      <c r="Y580" s="22">
        <v>2.5668000000000002</v>
      </c>
      <c r="Z580" s="16" t="s">
        <v>96</v>
      </c>
      <c r="AA580" s="16">
        <f t="shared" si="43"/>
        <v>2.5668000000000002</v>
      </c>
      <c r="AB580" s="62">
        <v>0.26569999999999999</v>
      </c>
      <c r="AC580" s="62">
        <v>0.26569999999999999</v>
      </c>
      <c r="AD580" s="23"/>
      <c r="AE580" s="24"/>
      <c r="AF580" s="9"/>
      <c r="AG580" s="9"/>
    </row>
    <row r="581" spans="1:33" ht="15" customHeight="1" x14ac:dyDescent="0.15">
      <c r="A581" s="9" t="s">
        <v>465</v>
      </c>
      <c r="B581" s="9" t="s">
        <v>452</v>
      </c>
      <c r="C581" s="9">
        <v>2017</v>
      </c>
      <c r="D581" s="9">
        <v>2017</v>
      </c>
      <c r="E581" s="9" t="s">
        <v>464</v>
      </c>
      <c r="F581" s="9" t="s">
        <v>76</v>
      </c>
      <c r="G581" s="9" t="s">
        <v>463</v>
      </c>
      <c r="H581" s="12">
        <v>3.347</v>
      </c>
      <c r="I581" s="12">
        <v>3.347</v>
      </c>
      <c r="J581" s="13"/>
      <c r="K581" s="14"/>
      <c r="L581" s="9" t="s">
        <v>462</v>
      </c>
      <c r="M581" s="9" t="s">
        <v>170</v>
      </c>
      <c r="N581" s="9" t="s">
        <v>100</v>
      </c>
      <c r="O581" s="9" t="s">
        <v>473</v>
      </c>
      <c r="P581" s="9" t="s">
        <v>477</v>
      </c>
      <c r="Q581" s="9" t="s">
        <v>236</v>
      </c>
      <c r="R581" s="21">
        <v>17</v>
      </c>
      <c r="S581" s="21">
        <v>126.1176</v>
      </c>
      <c r="T581" s="21">
        <v>118.93640000000001</v>
      </c>
      <c r="U581" s="16" t="s">
        <v>96</v>
      </c>
      <c r="V581" s="16">
        <f t="shared" si="42"/>
        <v>118.93640000000001</v>
      </c>
      <c r="W581" s="21">
        <v>18</v>
      </c>
      <c r="X581" s="21">
        <v>200.33330000000001</v>
      </c>
      <c r="Y581" s="21">
        <v>201.4819</v>
      </c>
      <c r="Z581" s="16" t="s">
        <v>96</v>
      </c>
      <c r="AA581" s="16">
        <f t="shared" si="43"/>
        <v>201.4819</v>
      </c>
      <c r="AB581" s="62">
        <v>0.46279999999999999</v>
      </c>
      <c r="AC581" s="62">
        <v>0.46279999999999999</v>
      </c>
      <c r="AD581" s="23"/>
      <c r="AE581" s="24"/>
    </row>
    <row r="582" spans="1:33" ht="15" customHeight="1" x14ac:dyDescent="0.15">
      <c r="A582" s="9" t="s">
        <v>465</v>
      </c>
      <c r="B582" s="9" t="s">
        <v>452</v>
      </c>
      <c r="C582" s="9">
        <v>2017</v>
      </c>
      <c r="D582" s="9">
        <v>2017</v>
      </c>
      <c r="E582" s="9" t="s">
        <v>464</v>
      </c>
      <c r="F582" s="9" t="s">
        <v>76</v>
      </c>
      <c r="G582" s="9" t="s">
        <v>463</v>
      </c>
      <c r="H582" s="12">
        <v>3.347</v>
      </c>
      <c r="I582" s="12">
        <v>3.347</v>
      </c>
      <c r="J582" s="13"/>
      <c r="K582" s="14"/>
      <c r="L582" s="9" t="s">
        <v>462</v>
      </c>
      <c r="M582" s="9" t="s">
        <v>170</v>
      </c>
      <c r="N582" s="9" t="s">
        <v>100</v>
      </c>
      <c r="O582" s="9" t="s">
        <v>473</v>
      </c>
      <c r="P582" s="9" t="s">
        <v>476</v>
      </c>
      <c r="Q582" s="9" t="s">
        <v>236</v>
      </c>
      <c r="R582" s="21">
        <v>17</v>
      </c>
      <c r="S582" s="21">
        <v>180.8235</v>
      </c>
      <c r="T582" s="21">
        <v>261.81799999999998</v>
      </c>
      <c r="U582" s="16" t="s">
        <v>96</v>
      </c>
      <c r="V582" s="16">
        <f t="shared" si="42"/>
        <v>261.81799999999998</v>
      </c>
      <c r="W582" s="21">
        <v>16</v>
      </c>
      <c r="X582" s="21">
        <v>203.4375</v>
      </c>
      <c r="Y582" s="21">
        <v>217.67959999999999</v>
      </c>
      <c r="Z582" s="16" t="s">
        <v>96</v>
      </c>
      <c r="AA582" s="16">
        <f t="shared" si="43"/>
        <v>217.67959999999999</v>
      </c>
      <c r="AB582" s="62">
        <v>0.1178</v>
      </c>
      <c r="AC582" s="62">
        <v>0.1178</v>
      </c>
      <c r="AD582" s="23"/>
      <c r="AE582" s="24"/>
    </row>
    <row r="583" spans="1:33" ht="15" customHeight="1" x14ac:dyDescent="0.15">
      <c r="A583" s="9" t="s">
        <v>465</v>
      </c>
      <c r="B583" s="9" t="s">
        <v>452</v>
      </c>
      <c r="C583" s="9">
        <v>2017</v>
      </c>
      <c r="D583" s="9">
        <v>2017</v>
      </c>
      <c r="E583" s="9" t="s">
        <v>464</v>
      </c>
      <c r="F583" s="9" t="s">
        <v>76</v>
      </c>
      <c r="G583" s="9" t="s">
        <v>463</v>
      </c>
      <c r="H583" s="12">
        <v>3.347</v>
      </c>
      <c r="I583" s="12">
        <v>3.347</v>
      </c>
      <c r="J583" s="13"/>
      <c r="K583" s="14"/>
      <c r="L583" s="9" t="s">
        <v>462</v>
      </c>
      <c r="M583" s="9" t="s">
        <v>170</v>
      </c>
      <c r="N583" s="9" t="s">
        <v>100</v>
      </c>
      <c r="O583" s="9" t="s">
        <v>473</v>
      </c>
      <c r="P583" s="9" t="s">
        <v>475</v>
      </c>
      <c r="Q583" s="9" t="s">
        <v>236</v>
      </c>
      <c r="R583" s="21">
        <v>17</v>
      </c>
      <c r="S583" s="21">
        <v>47.7059</v>
      </c>
      <c r="T583" s="21">
        <v>15.3247</v>
      </c>
      <c r="U583" s="16" t="s">
        <v>96</v>
      </c>
      <c r="V583" s="16">
        <f t="shared" si="42"/>
        <v>15.3247</v>
      </c>
      <c r="W583" s="21">
        <v>16</v>
      </c>
      <c r="X583" s="21">
        <v>51.4375</v>
      </c>
      <c r="Y583" s="21">
        <v>38.803699999999999</v>
      </c>
      <c r="Z583" s="16" t="s">
        <v>96</v>
      </c>
      <c r="AA583" s="16">
        <f t="shared" si="43"/>
        <v>38.803699999999999</v>
      </c>
      <c r="AB583" s="62">
        <v>7.5300000000000006E-2</v>
      </c>
      <c r="AC583" s="62">
        <v>7.5300000000000006E-2</v>
      </c>
      <c r="AD583" s="23"/>
      <c r="AE583" s="24"/>
    </row>
    <row r="584" spans="1:33" ht="15" customHeight="1" x14ac:dyDescent="0.15">
      <c r="A584" s="9" t="s">
        <v>465</v>
      </c>
      <c r="B584" s="9" t="s">
        <v>452</v>
      </c>
      <c r="C584" s="9">
        <v>2017</v>
      </c>
      <c r="D584" s="9">
        <v>2017</v>
      </c>
      <c r="E584" s="9" t="s">
        <v>464</v>
      </c>
      <c r="F584" s="9" t="s">
        <v>76</v>
      </c>
      <c r="G584" s="9" t="s">
        <v>463</v>
      </c>
      <c r="H584" s="12">
        <v>3.347</v>
      </c>
      <c r="I584" s="12">
        <v>3.347</v>
      </c>
      <c r="J584" s="13"/>
      <c r="K584" s="14"/>
      <c r="L584" s="9" t="s">
        <v>462</v>
      </c>
      <c r="M584" s="9" t="s">
        <v>170</v>
      </c>
      <c r="N584" s="9" t="s">
        <v>100</v>
      </c>
      <c r="O584" s="9" t="s">
        <v>473</v>
      </c>
      <c r="P584" s="9" t="s">
        <v>474</v>
      </c>
      <c r="Q584" s="9" t="s">
        <v>236</v>
      </c>
      <c r="R584" s="21">
        <v>18</v>
      </c>
      <c r="S584" s="21">
        <v>17.1111</v>
      </c>
      <c r="T584" s="21">
        <v>37.563899999999997</v>
      </c>
      <c r="U584" s="16" t="s">
        <v>96</v>
      </c>
      <c r="V584" s="16">
        <f t="shared" si="42"/>
        <v>37.563899999999997</v>
      </c>
      <c r="W584" s="21">
        <v>18</v>
      </c>
      <c r="X584" s="21">
        <v>10.277799999999999</v>
      </c>
      <c r="Y584" s="21">
        <v>17.4754</v>
      </c>
      <c r="Z584" s="16" t="s">
        <v>96</v>
      </c>
      <c r="AA584" s="16">
        <f t="shared" si="43"/>
        <v>17.4754</v>
      </c>
      <c r="AB584" s="62">
        <v>-0.50970000000000004</v>
      </c>
      <c r="AC584" s="62">
        <v>0.50970000000000004</v>
      </c>
      <c r="AD584" s="23"/>
      <c r="AE584" s="24"/>
    </row>
    <row r="585" spans="1:33" ht="15" customHeight="1" x14ac:dyDescent="0.15">
      <c r="A585" s="9" t="s">
        <v>465</v>
      </c>
      <c r="B585" s="9" t="s">
        <v>452</v>
      </c>
      <c r="C585" s="9">
        <v>2017</v>
      </c>
      <c r="D585" s="9">
        <v>2017</v>
      </c>
      <c r="E585" s="9" t="s">
        <v>464</v>
      </c>
      <c r="F585" s="9" t="s">
        <v>76</v>
      </c>
      <c r="G585" s="9" t="s">
        <v>463</v>
      </c>
      <c r="H585" s="12">
        <v>3.347</v>
      </c>
      <c r="I585" s="12">
        <v>3.347</v>
      </c>
      <c r="J585" s="13"/>
      <c r="K585" s="14"/>
      <c r="L585" s="9" t="s">
        <v>462</v>
      </c>
      <c r="M585" s="9" t="s">
        <v>170</v>
      </c>
      <c r="N585" s="9" t="s">
        <v>100</v>
      </c>
      <c r="O585" s="9" t="s">
        <v>473</v>
      </c>
      <c r="P585" s="9" t="s">
        <v>472</v>
      </c>
      <c r="Q585" s="9" t="s">
        <v>236</v>
      </c>
      <c r="R585" s="21">
        <v>17</v>
      </c>
      <c r="S585" s="21">
        <v>1.1765000000000001</v>
      </c>
      <c r="T585" s="21">
        <v>0.52859999999999996</v>
      </c>
      <c r="U585" s="16" t="s">
        <v>96</v>
      </c>
      <c r="V585" s="16">
        <f t="shared" si="42"/>
        <v>0.52859999999999996</v>
      </c>
      <c r="W585" s="21">
        <v>18</v>
      </c>
      <c r="X585" s="21">
        <v>2.9443999999999999</v>
      </c>
      <c r="Y585" s="21">
        <v>7.7571000000000003</v>
      </c>
      <c r="Z585" s="16" t="s">
        <v>96</v>
      </c>
      <c r="AA585" s="16">
        <f t="shared" si="43"/>
        <v>7.7571000000000003</v>
      </c>
      <c r="AB585" s="62">
        <v>0.91739999999999999</v>
      </c>
      <c r="AC585" s="62">
        <v>0.91739999999999999</v>
      </c>
      <c r="AD585" s="23"/>
      <c r="AE585" s="24"/>
    </row>
    <row r="586" spans="1:33" ht="15" customHeight="1" x14ac:dyDescent="0.15">
      <c r="A586" s="9" t="s">
        <v>465</v>
      </c>
      <c r="B586" s="9" t="s">
        <v>452</v>
      </c>
      <c r="C586" s="9">
        <v>2017</v>
      </c>
      <c r="D586" s="9">
        <v>2017</v>
      </c>
      <c r="E586" s="9" t="s">
        <v>464</v>
      </c>
      <c r="F586" s="9" t="s">
        <v>76</v>
      </c>
      <c r="G586" s="9" t="s">
        <v>463</v>
      </c>
      <c r="H586" s="12">
        <v>3.347</v>
      </c>
      <c r="I586" s="12">
        <v>3.347</v>
      </c>
      <c r="J586" s="13"/>
      <c r="K586" s="14"/>
      <c r="L586" s="9" t="s">
        <v>462</v>
      </c>
      <c r="M586" s="9" t="s">
        <v>170</v>
      </c>
      <c r="N586" s="9" t="s">
        <v>100</v>
      </c>
      <c r="O586" s="9" t="s">
        <v>461</v>
      </c>
      <c r="P586" s="9" t="s">
        <v>471</v>
      </c>
      <c r="Q586" s="9" t="s">
        <v>236</v>
      </c>
      <c r="R586" s="21">
        <v>9</v>
      </c>
      <c r="S586" s="22">
        <v>11.410274510503662</v>
      </c>
      <c r="T586" s="22">
        <v>5.8281077377861026</v>
      </c>
      <c r="U586" s="16" t="s">
        <v>96</v>
      </c>
      <c r="V586" s="16">
        <f t="shared" si="42"/>
        <v>5.8281077377861026</v>
      </c>
      <c r="W586" s="21">
        <v>13</v>
      </c>
      <c r="X586" s="22">
        <v>13.181850343045182</v>
      </c>
      <c r="Y586" s="22">
        <v>7.9331654315195221</v>
      </c>
      <c r="Z586" s="16" t="s">
        <v>96</v>
      </c>
      <c r="AA586" s="16">
        <f t="shared" si="43"/>
        <v>7.9331654315195221</v>
      </c>
      <c r="AB586" s="62">
        <v>0.14430000000000001</v>
      </c>
      <c r="AC586" s="62">
        <v>0.14430000000000001</v>
      </c>
      <c r="AD586" s="23"/>
      <c r="AE586" s="24"/>
    </row>
    <row r="587" spans="1:33" ht="15" customHeight="1" x14ac:dyDescent="0.15">
      <c r="A587" s="9" t="s">
        <v>465</v>
      </c>
      <c r="B587" s="9" t="s">
        <v>452</v>
      </c>
      <c r="C587" s="9">
        <v>2017</v>
      </c>
      <c r="D587" s="9">
        <v>2017</v>
      </c>
      <c r="E587" s="9" t="s">
        <v>464</v>
      </c>
      <c r="F587" s="9" t="s">
        <v>76</v>
      </c>
      <c r="G587" s="9" t="s">
        <v>463</v>
      </c>
      <c r="H587" s="12">
        <v>3.347</v>
      </c>
      <c r="I587" s="12">
        <v>3.347</v>
      </c>
      <c r="J587" s="13"/>
      <c r="K587" s="14"/>
      <c r="L587" s="9" t="s">
        <v>462</v>
      </c>
      <c r="M587" s="9" t="s">
        <v>170</v>
      </c>
      <c r="N587" s="9" t="s">
        <v>100</v>
      </c>
      <c r="O587" s="9" t="s">
        <v>461</v>
      </c>
      <c r="P587" s="9" t="s">
        <v>470</v>
      </c>
      <c r="Q587" s="9" t="s">
        <v>236</v>
      </c>
      <c r="R587" s="21">
        <v>9</v>
      </c>
      <c r="S587" s="22">
        <v>17.053585500394011</v>
      </c>
      <c r="T587" s="22">
        <v>6.0323304370178583</v>
      </c>
      <c r="U587" s="16" t="s">
        <v>96</v>
      </c>
      <c r="V587" s="16">
        <f t="shared" si="42"/>
        <v>6.0323304370178583</v>
      </c>
      <c r="W587" s="21">
        <v>13</v>
      </c>
      <c r="X587" s="22">
        <v>17.014244883691553</v>
      </c>
      <c r="Y587" s="22">
        <v>6.534199654606013</v>
      </c>
      <c r="Z587" s="16" t="s">
        <v>96</v>
      </c>
      <c r="AA587" s="16">
        <f t="shared" si="43"/>
        <v>6.534199654606013</v>
      </c>
      <c r="AB587" s="62">
        <v>-2.3E-3</v>
      </c>
      <c r="AC587" s="62">
        <v>2.3E-3</v>
      </c>
      <c r="AD587" s="23"/>
      <c r="AE587" s="24"/>
    </row>
    <row r="588" spans="1:33" ht="15" customHeight="1" x14ac:dyDescent="0.15">
      <c r="A588" s="9" t="s">
        <v>465</v>
      </c>
      <c r="B588" s="9" t="s">
        <v>452</v>
      </c>
      <c r="C588" s="9">
        <v>2017</v>
      </c>
      <c r="D588" s="9">
        <v>2017</v>
      </c>
      <c r="E588" s="9" t="s">
        <v>464</v>
      </c>
      <c r="F588" s="9" t="s">
        <v>76</v>
      </c>
      <c r="G588" s="9" t="s">
        <v>463</v>
      </c>
      <c r="H588" s="12">
        <v>3.347</v>
      </c>
      <c r="I588" s="12">
        <v>3.347</v>
      </c>
      <c r="J588" s="13"/>
      <c r="K588" s="14"/>
      <c r="L588" s="9" t="s">
        <v>462</v>
      </c>
      <c r="M588" s="9" t="s">
        <v>170</v>
      </c>
      <c r="N588" s="9" t="s">
        <v>100</v>
      </c>
      <c r="O588" s="9" t="s">
        <v>461</v>
      </c>
      <c r="P588" s="9" t="s">
        <v>469</v>
      </c>
      <c r="Q588" s="9" t="s">
        <v>236</v>
      </c>
      <c r="R588" s="21">
        <v>14</v>
      </c>
      <c r="S588" s="22">
        <v>20.673180963492637</v>
      </c>
      <c r="T588" s="22">
        <v>9.2152926871985628</v>
      </c>
      <c r="U588" s="16" t="s">
        <v>96</v>
      </c>
      <c r="V588" s="16">
        <f t="shared" si="42"/>
        <v>9.2152926871985628</v>
      </c>
      <c r="W588" s="21">
        <v>14</v>
      </c>
      <c r="X588" s="22">
        <v>20.274001593316687</v>
      </c>
      <c r="Y588" s="22">
        <v>8.4599830624033547</v>
      </c>
      <c r="Z588" s="16" t="s">
        <v>96</v>
      </c>
      <c r="AA588" s="16">
        <f t="shared" si="43"/>
        <v>8.4599830624033547</v>
      </c>
      <c r="AB588" s="62">
        <v>-1.95E-2</v>
      </c>
      <c r="AC588" s="62">
        <v>1.95E-2</v>
      </c>
      <c r="AD588" s="23"/>
      <c r="AE588" s="24"/>
    </row>
    <row r="589" spans="1:33" ht="15" customHeight="1" x14ac:dyDescent="0.15">
      <c r="A589" s="9" t="s">
        <v>465</v>
      </c>
      <c r="B589" s="9" t="s">
        <v>452</v>
      </c>
      <c r="C589" s="9">
        <v>2017</v>
      </c>
      <c r="D589" s="9">
        <v>2017</v>
      </c>
      <c r="E589" s="9" t="s">
        <v>464</v>
      </c>
      <c r="F589" s="9" t="s">
        <v>76</v>
      </c>
      <c r="G589" s="9" t="s">
        <v>463</v>
      </c>
      <c r="H589" s="12">
        <v>3.347</v>
      </c>
      <c r="I589" s="12">
        <v>3.347</v>
      </c>
      <c r="J589" s="13"/>
      <c r="K589" s="14"/>
      <c r="L589" s="9" t="s">
        <v>462</v>
      </c>
      <c r="M589" s="9" t="s">
        <v>170</v>
      </c>
      <c r="N589" s="9" t="s">
        <v>100</v>
      </c>
      <c r="O589" s="9" t="s">
        <v>461</v>
      </c>
      <c r="P589" s="9" t="s">
        <v>468</v>
      </c>
      <c r="Q589" s="9" t="s">
        <v>236</v>
      </c>
      <c r="R589" s="21">
        <v>14</v>
      </c>
      <c r="S589" s="22">
        <v>22.669456968960457</v>
      </c>
      <c r="T589" s="22">
        <v>8.0176138313927119</v>
      </c>
      <c r="U589" s="16" t="s">
        <v>96</v>
      </c>
      <c r="V589" s="16">
        <f t="shared" si="42"/>
        <v>8.0176138313927119</v>
      </c>
      <c r="W589" s="21">
        <v>15</v>
      </c>
      <c r="X589" s="22">
        <v>24.610109777618614</v>
      </c>
      <c r="Y589" s="22">
        <v>14.024289284592438</v>
      </c>
      <c r="Z589" s="16" t="s">
        <v>96</v>
      </c>
      <c r="AA589" s="16">
        <f t="shared" si="43"/>
        <v>14.024289284592438</v>
      </c>
      <c r="AB589" s="62">
        <v>8.2100000000000006E-2</v>
      </c>
      <c r="AC589" s="62">
        <v>8.2100000000000006E-2</v>
      </c>
      <c r="AD589" s="23"/>
      <c r="AE589" s="24"/>
    </row>
    <row r="590" spans="1:33" ht="15" customHeight="1" x14ac:dyDescent="0.15">
      <c r="A590" s="9" t="s">
        <v>465</v>
      </c>
      <c r="B590" s="9" t="s">
        <v>452</v>
      </c>
      <c r="C590" s="9">
        <v>2017</v>
      </c>
      <c r="D590" s="9">
        <v>2017</v>
      </c>
      <c r="E590" s="9" t="s">
        <v>464</v>
      </c>
      <c r="F590" s="9" t="s">
        <v>76</v>
      </c>
      <c r="G590" s="9" t="s">
        <v>463</v>
      </c>
      <c r="H590" s="12">
        <v>3.347</v>
      </c>
      <c r="I590" s="12">
        <v>3.347</v>
      </c>
      <c r="J590" s="13"/>
      <c r="K590" s="14"/>
      <c r="L590" s="9" t="s">
        <v>462</v>
      </c>
      <c r="M590" s="9" t="s">
        <v>170</v>
      </c>
      <c r="N590" s="9" t="s">
        <v>100</v>
      </c>
      <c r="O590" s="9" t="s">
        <v>461</v>
      </c>
      <c r="P590" s="9" t="s">
        <v>467</v>
      </c>
      <c r="Q590" s="9" t="s">
        <v>236</v>
      </c>
      <c r="R590" s="21">
        <v>13</v>
      </c>
      <c r="S590" s="22">
        <v>27.364812632536655</v>
      </c>
      <c r="T590" s="22">
        <v>6.3153481219777614</v>
      </c>
      <c r="U590" s="16" t="s">
        <v>96</v>
      </c>
      <c r="V590" s="16">
        <f t="shared" si="42"/>
        <v>6.3153481219777614</v>
      </c>
      <c r="W590" s="21">
        <v>14</v>
      </c>
      <c r="X590" s="22">
        <v>24.084736437057824</v>
      </c>
      <c r="Y590" s="22">
        <v>8.9174267025266651</v>
      </c>
      <c r="Z590" s="16" t="s">
        <v>96</v>
      </c>
      <c r="AA590" s="16">
        <f t="shared" si="43"/>
        <v>8.9174267025266651</v>
      </c>
      <c r="AB590" s="62">
        <v>-0.12770000000000001</v>
      </c>
      <c r="AC590" s="62">
        <v>0.12770000000000001</v>
      </c>
      <c r="AD590" s="23"/>
      <c r="AE590" s="24"/>
    </row>
    <row r="591" spans="1:33" ht="15" customHeight="1" x14ac:dyDescent="0.15">
      <c r="A591" s="9" t="s">
        <v>465</v>
      </c>
      <c r="B591" s="9" t="s">
        <v>452</v>
      </c>
      <c r="C591" s="9">
        <v>2017</v>
      </c>
      <c r="D591" s="9">
        <v>2017</v>
      </c>
      <c r="E591" s="9" t="s">
        <v>464</v>
      </c>
      <c r="F591" s="9" t="s">
        <v>76</v>
      </c>
      <c r="G591" s="9" t="s">
        <v>463</v>
      </c>
      <c r="H591" s="12">
        <v>3.347</v>
      </c>
      <c r="I591" s="12">
        <v>3.347</v>
      </c>
      <c r="J591" s="13"/>
      <c r="K591" s="14"/>
      <c r="L591" s="9" t="s">
        <v>462</v>
      </c>
      <c r="M591" s="9" t="s">
        <v>170</v>
      </c>
      <c r="N591" s="9" t="s">
        <v>100</v>
      </c>
      <c r="O591" s="9" t="s">
        <v>461</v>
      </c>
      <c r="P591" s="9" t="s">
        <v>466</v>
      </c>
      <c r="Q591" s="9" t="s">
        <v>236</v>
      </c>
      <c r="R591" s="21">
        <v>13</v>
      </c>
      <c r="S591" s="22">
        <v>30.775368943185388</v>
      </c>
      <c r="T591" s="22">
        <v>9.330454479780359</v>
      </c>
      <c r="U591" s="16" t="s">
        <v>96</v>
      </c>
      <c r="V591" s="16">
        <f t="shared" si="42"/>
        <v>9.330454479780359</v>
      </c>
      <c r="W591" s="21">
        <v>14</v>
      </c>
      <c r="X591" s="22">
        <v>23.767308220006157</v>
      </c>
      <c r="Y591" s="22">
        <v>7.6959213575070686</v>
      </c>
      <c r="Z591" s="16" t="s">
        <v>96</v>
      </c>
      <c r="AA591" s="16">
        <f t="shared" si="43"/>
        <v>7.6959213575070686</v>
      </c>
      <c r="AB591" s="62">
        <v>-0.25840000000000002</v>
      </c>
      <c r="AC591" s="62">
        <v>0.25840000000000002</v>
      </c>
      <c r="AD591" s="23"/>
      <c r="AE591" s="24"/>
    </row>
    <row r="592" spans="1:33" ht="15" customHeight="1" thickBot="1" x14ac:dyDescent="0.2">
      <c r="A592" s="25" t="s">
        <v>465</v>
      </c>
      <c r="B592" s="25" t="s">
        <v>452</v>
      </c>
      <c r="C592" s="25">
        <v>2017</v>
      </c>
      <c r="D592" s="25">
        <v>2017</v>
      </c>
      <c r="E592" s="25" t="s">
        <v>464</v>
      </c>
      <c r="F592" s="25" t="s">
        <v>76</v>
      </c>
      <c r="G592" s="25" t="s">
        <v>463</v>
      </c>
      <c r="H592" s="26">
        <v>3.347</v>
      </c>
      <c r="I592" s="26">
        <v>3.347</v>
      </c>
      <c r="J592" s="27"/>
      <c r="K592" s="40"/>
      <c r="L592" s="25" t="s">
        <v>462</v>
      </c>
      <c r="M592" s="25" t="s">
        <v>170</v>
      </c>
      <c r="N592" s="25" t="s">
        <v>100</v>
      </c>
      <c r="O592" s="25" t="s">
        <v>461</v>
      </c>
      <c r="P592" s="25" t="s">
        <v>460</v>
      </c>
      <c r="Q592" s="40" t="s">
        <v>236</v>
      </c>
      <c r="R592" s="28">
        <v>8</v>
      </c>
      <c r="S592" s="29">
        <v>19.475004394447826</v>
      </c>
      <c r="T592" s="29">
        <v>5.9052662576879458</v>
      </c>
      <c r="U592" s="35" t="s">
        <v>96</v>
      </c>
      <c r="V592" s="35">
        <f t="shared" si="42"/>
        <v>5.9052662576879458</v>
      </c>
      <c r="W592" s="28">
        <v>12</v>
      </c>
      <c r="X592" s="29">
        <v>23.584335778634948</v>
      </c>
      <c r="Y592" s="29">
        <v>7.4196629491335786</v>
      </c>
      <c r="Z592" s="35" t="s">
        <v>96</v>
      </c>
      <c r="AA592" s="35">
        <f t="shared" si="43"/>
        <v>7.4196629491335786</v>
      </c>
      <c r="AB592" s="36">
        <v>0.19139999999999999</v>
      </c>
      <c r="AC592" s="36">
        <v>0.19139999999999999</v>
      </c>
      <c r="AD592" s="31"/>
      <c r="AE592" s="32"/>
      <c r="AF592" s="40"/>
      <c r="AG592" s="40"/>
    </row>
    <row r="593" spans="1:33" ht="15" customHeight="1" x14ac:dyDescent="0.15">
      <c r="A593" s="9" t="s">
        <v>453</v>
      </c>
      <c r="B593" s="9" t="s">
        <v>452</v>
      </c>
      <c r="C593" s="9">
        <v>2017</v>
      </c>
      <c r="D593" s="9">
        <v>2017</v>
      </c>
      <c r="E593" s="9" t="s">
        <v>451</v>
      </c>
      <c r="F593" s="9" t="s">
        <v>76</v>
      </c>
      <c r="G593" s="10" t="s">
        <v>450</v>
      </c>
      <c r="H593" s="11">
        <v>2.4729999999999999</v>
      </c>
      <c r="I593" s="11">
        <v>2.4729999999999999</v>
      </c>
      <c r="J593" s="13">
        <v>24</v>
      </c>
      <c r="K593" s="14" t="s">
        <v>80</v>
      </c>
      <c r="L593" s="9" t="s">
        <v>102</v>
      </c>
      <c r="M593" s="9" t="s">
        <v>101</v>
      </c>
      <c r="N593" s="9" t="s">
        <v>80</v>
      </c>
      <c r="O593" s="9" t="s">
        <v>74</v>
      </c>
      <c r="P593" s="9" t="s">
        <v>459</v>
      </c>
      <c r="Q593" s="9" t="s">
        <v>97</v>
      </c>
      <c r="R593" s="15">
        <v>35</v>
      </c>
      <c r="S593" s="16">
        <v>21.335999999999999</v>
      </c>
      <c r="T593" s="16">
        <v>1.0780000000000001</v>
      </c>
      <c r="U593" s="16" t="s">
        <v>111</v>
      </c>
      <c r="V593" s="16">
        <f t="shared" ref="V593:V598" si="44">T593*SQRT(R593)</f>
        <v>6.3775340061813868</v>
      </c>
      <c r="W593" s="15">
        <v>37</v>
      </c>
      <c r="X593" s="16">
        <v>19.504000000000001</v>
      </c>
      <c r="Y593" s="16">
        <v>1.401</v>
      </c>
      <c r="Z593" s="16" t="s">
        <v>111</v>
      </c>
      <c r="AA593" s="16">
        <f t="shared" ref="AA593:AA598" si="45">Y593*SQRT(W593)</f>
        <v>8.521950304947806</v>
      </c>
      <c r="AB593" s="17">
        <v>-8.9800000000000005E-2</v>
      </c>
      <c r="AC593" s="18">
        <v>8.9800000000000005E-2</v>
      </c>
      <c r="AD593" s="19">
        <f>AVERAGE(AC593:AC598)</f>
        <v>0.16994999999999999</v>
      </c>
      <c r="AE593" s="24" t="s">
        <v>1281</v>
      </c>
      <c r="AF593" s="9" t="s">
        <v>217</v>
      </c>
      <c r="AG593" s="9" t="s">
        <v>1339</v>
      </c>
    </row>
    <row r="594" spans="1:33" ht="15" customHeight="1" x14ac:dyDescent="0.15">
      <c r="A594" s="9" t="s">
        <v>453</v>
      </c>
      <c r="B594" s="9" t="s">
        <v>452</v>
      </c>
      <c r="C594" s="9">
        <v>2017</v>
      </c>
      <c r="D594" s="9">
        <v>2017</v>
      </c>
      <c r="E594" s="9" t="s">
        <v>451</v>
      </c>
      <c r="F594" s="9" t="s">
        <v>76</v>
      </c>
      <c r="G594" s="9" t="s">
        <v>450</v>
      </c>
      <c r="H594" s="12">
        <v>2.4729999999999999</v>
      </c>
      <c r="I594" s="12">
        <v>2.4729999999999999</v>
      </c>
      <c r="J594" s="13"/>
      <c r="K594" s="14"/>
      <c r="L594" s="9" t="s">
        <v>102</v>
      </c>
      <c r="M594" s="9" t="s">
        <v>101</v>
      </c>
      <c r="N594" s="9" t="s">
        <v>80</v>
      </c>
      <c r="O594" s="9" t="s">
        <v>74</v>
      </c>
      <c r="P594" s="9" t="s">
        <v>458</v>
      </c>
      <c r="Q594" s="9" t="s">
        <v>97</v>
      </c>
      <c r="R594" s="21">
        <v>35</v>
      </c>
      <c r="S594" s="22">
        <v>560.80399999999997</v>
      </c>
      <c r="T594" s="22">
        <v>33.165999999999997</v>
      </c>
      <c r="U594" s="22" t="s">
        <v>111</v>
      </c>
      <c r="V594" s="16">
        <f t="shared" si="44"/>
        <v>196.21270208628184</v>
      </c>
      <c r="W594" s="21">
        <v>37</v>
      </c>
      <c r="X594" s="22">
        <v>533.66800000000001</v>
      </c>
      <c r="Y594" s="22">
        <v>39.195999999999998</v>
      </c>
      <c r="Z594" s="22" t="s">
        <v>111</v>
      </c>
      <c r="AA594" s="16">
        <f t="shared" si="45"/>
        <v>238.41996013756901</v>
      </c>
      <c r="AB594" s="17">
        <v>-4.9599999999999998E-2</v>
      </c>
      <c r="AC594" s="18">
        <v>4.9599999999999998E-2</v>
      </c>
      <c r="AD594" s="23"/>
      <c r="AE594" s="24"/>
      <c r="AF594" s="9"/>
      <c r="AG594" s="9" t="s">
        <v>1300</v>
      </c>
    </row>
    <row r="595" spans="1:33" ht="15" customHeight="1" x14ac:dyDescent="0.15">
      <c r="A595" s="9" t="s">
        <v>453</v>
      </c>
      <c r="B595" s="9" t="s">
        <v>452</v>
      </c>
      <c r="C595" s="9">
        <v>2017</v>
      </c>
      <c r="D595" s="9">
        <v>2017</v>
      </c>
      <c r="E595" s="9" t="s">
        <v>451</v>
      </c>
      <c r="F595" s="9" t="s">
        <v>76</v>
      </c>
      <c r="G595" s="9" t="s">
        <v>450</v>
      </c>
      <c r="H595" s="12">
        <v>2.4729999999999999</v>
      </c>
      <c r="I595" s="12">
        <v>2.4729999999999999</v>
      </c>
      <c r="J595" s="13"/>
      <c r="L595" s="9" t="s">
        <v>102</v>
      </c>
      <c r="M595" s="9" t="s">
        <v>101</v>
      </c>
      <c r="N595" s="9" t="s">
        <v>80</v>
      </c>
      <c r="O595" s="9" t="s">
        <v>74</v>
      </c>
      <c r="P595" s="9" t="s">
        <v>457</v>
      </c>
      <c r="Q595" s="3" t="s">
        <v>97</v>
      </c>
      <c r="R595" s="71">
        <v>16</v>
      </c>
      <c r="S595" s="22">
        <v>0.46400000000000002</v>
      </c>
      <c r="T595" s="22">
        <v>1.1930000000000001</v>
      </c>
      <c r="U595" s="22" t="s">
        <v>111</v>
      </c>
      <c r="V595" s="22">
        <f t="shared" si="44"/>
        <v>4.7720000000000002</v>
      </c>
      <c r="W595" s="71">
        <v>16</v>
      </c>
      <c r="X595" s="22">
        <v>-0.33100000000000002</v>
      </c>
      <c r="Y595" s="22">
        <v>1.1599999999999999</v>
      </c>
      <c r="Z595" s="22" t="s">
        <v>111</v>
      </c>
      <c r="AA595" s="16">
        <f t="shared" si="45"/>
        <v>4.6399999999999997</v>
      </c>
      <c r="AB595" s="17" t="s">
        <v>455</v>
      </c>
      <c r="AC595" s="17" t="s">
        <v>455</v>
      </c>
      <c r="AD595" s="23"/>
      <c r="AE595" s="24"/>
    </row>
    <row r="596" spans="1:33" ht="15" customHeight="1" x14ac:dyDescent="0.15">
      <c r="A596" s="9" t="s">
        <v>453</v>
      </c>
      <c r="B596" s="9" t="s">
        <v>452</v>
      </c>
      <c r="C596" s="9">
        <v>2017</v>
      </c>
      <c r="D596" s="9">
        <v>2017</v>
      </c>
      <c r="E596" s="9" t="s">
        <v>451</v>
      </c>
      <c r="F596" s="9" t="s">
        <v>76</v>
      </c>
      <c r="G596" s="9" t="s">
        <v>450</v>
      </c>
      <c r="H596" s="12">
        <v>2.4729999999999999</v>
      </c>
      <c r="I596" s="12">
        <v>2.4729999999999999</v>
      </c>
      <c r="J596" s="13"/>
      <c r="L596" s="9" t="s">
        <v>102</v>
      </c>
      <c r="M596" s="9" t="s">
        <v>101</v>
      </c>
      <c r="N596" s="9" t="s">
        <v>80</v>
      </c>
      <c r="O596" s="9" t="s">
        <v>74</v>
      </c>
      <c r="P596" s="9" t="s">
        <v>456</v>
      </c>
      <c r="Q596" s="3" t="s">
        <v>97</v>
      </c>
      <c r="R596" s="71">
        <v>16</v>
      </c>
      <c r="S596" s="22">
        <v>29.63</v>
      </c>
      <c r="T596" s="22">
        <v>44.444000000000003</v>
      </c>
      <c r="U596" s="22" t="s">
        <v>111</v>
      </c>
      <c r="V596" s="22">
        <f t="shared" si="44"/>
        <v>177.77600000000001</v>
      </c>
      <c r="W596" s="71">
        <v>16</v>
      </c>
      <c r="X596" s="22">
        <v>-4.9379999999999997</v>
      </c>
      <c r="Y596" s="22">
        <v>43.228000000000002</v>
      </c>
      <c r="Z596" s="22" t="s">
        <v>111</v>
      </c>
      <c r="AA596" s="16">
        <f t="shared" si="45"/>
        <v>172.91200000000001</v>
      </c>
      <c r="AB596" s="17" t="s">
        <v>455</v>
      </c>
      <c r="AC596" s="17" t="s">
        <v>455</v>
      </c>
      <c r="AD596" s="23"/>
      <c r="AE596" s="24"/>
    </row>
    <row r="597" spans="1:33" ht="15" customHeight="1" x14ac:dyDescent="0.15">
      <c r="A597" s="9" t="s">
        <v>453</v>
      </c>
      <c r="B597" s="9" t="s">
        <v>452</v>
      </c>
      <c r="C597" s="9">
        <v>2017</v>
      </c>
      <c r="D597" s="9">
        <v>2017</v>
      </c>
      <c r="E597" s="9" t="s">
        <v>451</v>
      </c>
      <c r="F597" s="9" t="s">
        <v>76</v>
      </c>
      <c r="G597" s="9" t="s">
        <v>450</v>
      </c>
      <c r="H597" s="12">
        <v>2.4729999999999999</v>
      </c>
      <c r="I597" s="12">
        <v>2.4729999999999999</v>
      </c>
      <c r="J597" s="13"/>
      <c r="L597" s="9" t="s">
        <v>102</v>
      </c>
      <c r="M597" s="9" t="s">
        <v>101</v>
      </c>
      <c r="N597" s="9" t="s">
        <v>100</v>
      </c>
      <c r="O597" s="9" t="s">
        <v>189</v>
      </c>
      <c r="P597" s="9" t="s">
        <v>454</v>
      </c>
      <c r="Q597" s="3" t="s">
        <v>97</v>
      </c>
      <c r="R597" s="21">
        <v>19</v>
      </c>
      <c r="S597" s="22">
        <v>2.95</v>
      </c>
      <c r="T597" s="22">
        <v>1.2070000000000001</v>
      </c>
      <c r="U597" s="22" t="s">
        <v>111</v>
      </c>
      <c r="V597" s="22">
        <f t="shared" si="44"/>
        <v>5.261191024853594</v>
      </c>
      <c r="W597" s="21">
        <v>21</v>
      </c>
      <c r="X597" s="22">
        <v>3.4529999999999998</v>
      </c>
      <c r="Y597" s="22">
        <v>1.4079999999999999</v>
      </c>
      <c r="Z597" s="22" t="s">
        <v>111</v>
      </c>
      <c r="AA597" s="16">
        <f t="shared" si="45"/>
        <v>6.4522665784978219</v>
      </c>
      <c r="AB597" s="17">
        <v>0.15740000000000001</v>
      </c>
      <c r="AC597" s="18">
        <v>0.15740000000000001</v>
      </c>
      <c r="AD597" s="23"/>
      <c r="AE597" s="24"/>
    </row>
    <row r="598" spans="1:33" ht="15" customHeight="1" thickBot="1" x14ac:dyDescent="0.2">
      <c r="A598" s="25" t="s">
        <v>453</v>
      </c>
      <c r="B598" s="25" t="s">
        <v>452</v>
      </c>
      <c r="C598" s="25">
        <v>2017</v>
      </c>
      <c r="D598" s="25">
        <v>2017</v>
      </c>
      <c r="E598" s="25" t="s">
        <v>451</v>
      </c>
      <c r="F598" s="25" t="s">
        <v>76</v>
      </c>
      <c r="G598" s="25" t="s">
        <v>450</v>
      </c>
      <c r="H598" s="26">
        <v>2.4729999999999999</v>
      </c>
      <c r="I598" s="26">
        <v>2.4729999999999999</v>
      </c>
      <c r="J598" s="27"/>
      <c r="K598" s="25"/>
      <c r="L598" s="25" t="s">
        <v>102</v>
      </c>
      <c r="M598" s="25" t="s">
        <v>101</v>
      </c>
      <c r="N598" s="25" t="s">
        <v>100</v>
      </c>
      <c r="O598" s="25" t="s">
        <v>189</v>
      </c>
      <c r="P598" s="25" t="s">
        <v>449</v>
      </c>
      <c r="Q598" s="25" t="s">
        <v>97</v>
      </c>
      <c r="R598" s="28">
        <v>19</v>
      </c>
      <c r="S598" s="29">
        <v>74.534000000000006</v>
      </c>
      <c r="T598" s="29">
        <v>44.72</v>
      </c>
      <c r="U598" s="29" t="s">
        <v>111</v>
      </c>
      <c r="V598" s="35">
        <f t="shared" si="44"/>
        <v>194.92996075513892</v>
      </c>
      <c r="W598" s="28">
        <v>21</v>
      </c>
      <c r="X598" s="29">
        <v>109.31699999999999</v>
      </c>
      <c r="Y598" s="29">
        <v>48.447000000000003</v>
      </c>
      <c r="Z598" s="29" t="s">
        <v>111</v>
      </c>
      <c r="AA598" s="35">
        <f t="shared" si="45"/>
        <v>222.01204469352558</v>
      </c>
      <c r="AB598" s="36">
        <v>0.38300000000000001</v>
      </c>
      <c r="AC598" s="30">
        <v>0.38300000000000001</v>
      </c>
      <c r="AD598" s="31"/>
      <c r="AE598" s="32"/>
      <c r="AF598" s="25"/>
      <c r="AG598" s="25"/>
    </row>
    <row r="599" spans="1:33" ht="15" customHeight="1" x14ac:dyDescent="0.15">
      <c r="A599" s="10" t="s">
        <v>444</v>
      </c>
      <c r="B599" s="10" t="s">
        <v>443</v>
      </c>
      <c r="C599" s="10">
        <v>2017</v>
      </c>
      <c r="D599" s="10">
        <v>2017</v>
      </c>
      <c r="E599" s="10" t="s">
        <v>442</v>
      </c>
      <c r="F599" s="10" t="s">
        <v>76</v>
      </c>
      <c r="G599" s="10" t="s">
        <v>441</v>
      </c>
      <c r="H599" s="11">
        <v>4.694</v>
      </c>
      <c r="I599" s="11">
        <v>4.694</v>
      </c>
      <c r="J599" s="13">
        <v>568.33333333333337</v>
      </c>
      <c r="K599" s="10" t="s">
        <v>73</v>
      </c>
      <c r="L599" s="10" t="s">
        <v>102</v>
      </c>
      <c r="M599" s="9" t="s">
        <v>101</v>
      </c>
      <c r="N599" s="9" t="s">
        <v>100</v>
      </c>
      <c r="O599" s="9" t="s">
        <v>189</v>
      </c>
      <c r="P599" s="10" t="s">
        <v>448</v>
      </c>
      <c r="Q599" s="10" t="s">
        <v>112</v>
      </c>
      <c r="R599" s="53">
        <v>752</v>
      </c>
      <c r="S599" s="66">
        <v>21.406300000000002</v>
      </c>
      <c r="T599" s="66">
        <v>12.4527</v>
      </c>
      <c r="U599" s="66" t="s">
        <v>96</v>
      </c>
      <c r="V599" s="66">
        <f>T599</f>
        <v>12.4527</v>
      </c>
      <c r="W599" s="53">
        <v>755</v>
      </c>
      <c r="X599" s="22">
        <v>43.868099999999998</v>
      </c>
      <c r="Y599" s="66">
        <v>21.5517</v>
      </c>
      <c r="Z599" s="66" t="s">
        <v>96</v>
      </c>
      <c r="AA599" s="66">
        <f>Y599</f>
        <v>21.5517</v>
      </c>
      <c r="AB599" s="17">
        <v>0.71750000000000003</v>
      </c>
      <c r="AC599" s="18">
        <v>0.71750000000000003</v>
      </c>
      <c r="AD599" s="88">
        <f>AVERAGE(AC599:AC601)</f>
        <v>0.82229999999999992</v>
      </c>
      <c r="AE599" s="90" t="s">
        <v>447</v>
      </c>
      <c r="AF599" s="10" t="s">
        <v>217</v>
      </c>
      <c r="AG599" s="10" t="s">
        <v>1340</v>
      </c>
    </row>
    <row r="600" spans="1:33" ht="15" customHeight="1" x14ac:dyDescent="0.15">
      <c r="A600" s="9" t="s">
        <v>444</v>
      </c>
      <c r="B600" s="9" t="s">
        <v>443</v>
      </c>
      <c r="C600" s="9">
        <v>2017</v>
      </c>
      <c r="D600" s="9">
        <v>2017</v>
      </c>
      <c r="E600" s="9" t="s">
        <v>442</v>
      </c>
      <c r="F600" s="9" t="s">
        <v>76</v>
      </c>
      <c r="G600" s="9" t="s">
        <v>441</v>
      </c>
      <c r="H600" s="12">
        <v>4.694</v>
      </c>
      <c r="I600" s="12">
        <v>4.694</v>
      </c>
      <c r="J600" s="13"/>
      <c r="K600" s="14"/>
      <c r="L600" s="9" t="s">
        <v>102</v>
      </c>
      <c r="M600" s="9" t="s">
        <v>101</v>
      </c>
      <c r="N600" s="9" t="s">
        <v>100</v>
      </c>
      <c r="O600" s="9" t="s">
        <v>189</v>
      </c>
      <c r="P600" s="9" t="s">
        <v>446</v>
      </c>
      <c r="Q600" s="37" t="s">
        <v>112</v>
      </c>
      <c r="R600" s="21">
        <v>752</v>
      </c>
      <c r="S600" s="22">
        <v>21.406300000000002</v>
      </c>
      <c r="T600" s="22">
        <v>12.4527</v>
      </c>
      <c r="U600" s="22" t="s">
        <v>96</v>
      </c>
      <c r="V600" s="22">
        <f>T600</f>
        <v>12.4527</v>
      </c>
      <c r="W600" s="21">
        <v>751</v>
      </c>
      <c r="X600" s="22">
        <v>54.947000000000003</v>
      </c>
      <c r="Y600" s="22">
        <v>10.0686</v>
      </c>
      <c r="Z600" s="22" t="s">
        <v>96</v>
      </c>
      <c r="AA600" s="22">
        <f>Y600</f>
        <v>10.0686</v>
      </c>
      <c r="AB600" s="17">
        <v>0.94269999999999998</v>
      </c>
      <c r="AC600" s="18">
        <v>0.94269999999999998</v>
      </c>
      <c r="AD600" s="23"/>
      <c r="AE600" s="24" t="s">
        <v>445</v>
      </c>
      <c r="AF600" s="9"/>
      <c r="AG600" s="9" t="s">
        <v>1341</v>
      </c>
    </row>
    <row r="601" spans="1:33" ht="15" customHeight="1" thickBot="1" x14ac:dyDescent="0.2">
      <c r="A601" s="25" t="s">
        <v>444</v>
      </c>
      <c r="B601" s="25" t="s">
        <v>443</v>
      </c>
      <c r="C601" s="25">
        <v>2017</v>
      </c>
      <c r="D601" s="25">
        <v>2017</v>
      </c>
      <c r="E601" s="25" t="s">
        <v>442</v>
      </c>
      <c r="F601" s="25" t="s">
        <v>76</v>
      </c>
      <c r="G601" s="25" t="s">
        <v>441</v>
      </c>
      <c r="H601" s="26">
        <v>4.694</v>
      </c>
      <c r="I601" s="26">
        <v>4.694</v>
      </c>
      <c r="J601" s="27"/>
      <c r="K601" s="25"/>
      <c r="L601" s="25" t="s">
        <v>102</v>
      </c>
      <c r="M601" s="25" t="s">
        <v>101</v>
      </c>
      <c r="N601" s="25" t="s">
        <v>100</v>
      </c>
      <c r="O601" s="25" t="s">
        <v>189</v>
      </c>
      <c r="P601" s="25" t="s">
        <v>440</v>
      </c>
      <c r="Q601" s="25" t="s">
        <v>112</v>
      </c>
      <c r="R601" s="54">
        <v>200</v>
      </c>
      <c r="S601" s="35">
        <v>19.322900000000001</v>
      </c>
      <c r="T601" s="35">
        <v>4.5941999999999998</v>
      </c>
      <c r="U601" s="35" t="s">
        <v>96</v>
      </c>
      <c r="V601" s="35">
        <f>T601</f>
        <v>4.5941999999999998</v>
      </c>
      <c r="W601" s="54">
        <v>200</v>
      </c>
      <c r="X601" s="35">
        <v>43.291699999999999</v>
      </c>
      <c r="Y601" s="35">
        <v>11.6073</v>
      </c>
      <c r="Z601" s="35" t="s">
        <v>96</v>
      </c>
      <c r="AA601" s="35">
        <f>Y601</f>
        <v>11.6073</v>
      </c>
      <c r="AB601" s="36">
        <v>0.80669999999999997</v>
      </c>
      <c r="AC601" s="30">
        <v>0.80669999999999997</v>
      </c>
      <c r="AD601" s="31"/>
      <c r="AE601" s="32"/>
      <c r="AF601" s="25"/>
      <c r="AG601" s="25"/>
    </row>
    <row r="602" spans="1:33" ht="15" customHeight="1" x14ac:dyDescent="0.15">
      <c r="A602" s="10" t="s">
        <v>431</v>
      </c>
      <c r="B602" s="9" t="s">
        <v>402</v>
      </c>
      <c r="C602" s="9">
        <v>2018</v>
      </c>
      <c r="D602" s="9">
        <v>2018</v>
      </c>
      <c r="E602" s="9" t="s">
        <v>430</v>
      </c>
      <c r="F602" s="9" t="s">
        <v>76</v>
      </c>
      <c r="G602" s="10" t="s">
        <v>429</v>
      </c>
      <c r="H602" s="11">
        <v>3.46</v>
      </c>
      <c r="I602" s="11">
        <v>3.46</v>
      </c>
      <c r="J602" s="13">
        <v>24</v>
      </c>
      <c r="K602" s="14" t="s">
        <v>80</v>
      </c>
      <c r="L602" s="9" t="s">
        <v>428</v>
      </c>
      <c r="M602" s="9" t="s">
        <v>101</v>
      </c>
      <c r="N602" s="10" t="s">
        <v>100</v>
      </c>
      <c r="O602" s="9" t="s">
        <v>74</v>
      </c>
      <c r="P602" s="9" t="s">
        <v>439</v>
      </c>
      <c r="Q602" s="9" t="s">
        <v>97</v>
      </c>
      <c r="R602" s="21">
        <v>24</v>
      </c>
      <c r="S602" s="22">
        <v>26.052</v>
      </c>
      <c r="T602" s="22">
        <v>1.978</v>
      </c>
      <c r="U602" s="22" t="s">
        <v>111</v>
      </c>
      <c r="V602" s="22">
        <f t="shared" ref="V602:V611" si="46">T602*SQRT(R602)</f>
        <v>9.6901814224502516</v>
      </c>
      <c r="W602" s="21">
        <v>24</v>
      </c>
      <c r="X602" s="22">
        <v>32.176000000000002</v>
      </c>
      <c r="Y602" s="22">
        <v>1.978</v>
      </c>
      <c r="Z602" s="22" t="s">
        <v>111</v>
      </c>
      <c r="AA602" s="22">
        <f t="shared" ref="AA602:AA611" si="47">Y602*SQRT(W602)</f>
        <v>9.6901814224502516</v>
      </c>
      <c r="AB602" s="17">
        <v>0.21110000000000001</v>
      </c>
      <c r="AC602" s="18">
        <v>0.21110000000000001</v>
      </c>
      <c r="AD602" s="19">
        <f>AVERAGE(AC602:AC609)</f>
        <v>0.12129999999999999</v>
      </c>
      <c r="AE602" s="24" t="s">
        <v>438</v>
      </c>
      <c r="AF602" s="9" t="s">
        <v>108</v>
      </c>
      <c r="AG602" s="9" t="s">
        <v>1342</v>
      </c>
    </row>
    <row r="603" spans="1:33" ht="15" customHeight="1" x14ac:dyDescent="0.15">
      <c r="A603" s="9" t="s">
        <v>431</v>
      </c>
      <c r="B603" s="9" t="s">
        <v>402</v>
      </c>
      <c r="C603" s="9">
        <v>2018</v>
      </c>
      <c r="D603" s="9">
        <v>2018</v>
      </c>
      <c r="E603" s="9" t="s">
        <v>430</v>
      </c>
      <c r="F603" s="9" t="s">
        <v>76</v>
      </c>
      <c r="G603" s="9" t="s">
        <v>429</v>
      </c>
      <c r="H603" s="12">
        <v>3.46</v>
      </c>
      <c r="I603" s="12">
        <v>3.46</v>
      </c>
      <c r="J603" s="13"/>
      <c r="K603" s="14"/>
      <c r="L603" s="9" t="s">
        <v>428</v>
      </c>
      <c r="M603" s="9" t="s">
        <v>101</v>
      </c>
      <c r="N603" s="9" t="s">
        <v>100</v>
      </c>
      <c r="O603" s="9" t="s">
        <v>74</v>
      </c>
      <c r="P603" s="9" t="s">
        <v>437</v>
      </c>
      <c r="Q603" s="9" t="s">
        <v>97</v>
      </c>
      <c r="R603" s="21">
        <v>24</v>
      </c>
      <c r="S603" s="22">
        <v>27.59</v>
      </c>
      <c r="T603" s="22">
        <v>2.968</v>
      </c>
      <c r="U603" s="22" t="s">
        <v>111</v>
      </c>
      <c r="V603" s="22">
        <f t="shared" si="46"/>
        <v>14.540171113160945</v>
      </c>
      <c r="W603" s="21">
        <v>24</v>
      </c>
      <c r="X603" s="22">
        <v>22.373999999999999</v>
      </c>
      <c r="Y603" s="22">
        <v>2.7879999999999998</v>
      </c>
      <c r="Z603" s="22" t="s">
        <v>111</v>
      </c>
      <c r="AA603" s="22">
        <f t="shared" si="47"/>
        <v>13.658354805758998</v>
      </c>
      <c r="AB603" s="17">
        <v>-0.20960000000000001</v>
      </c>
      <c r="AC603" s="18">
        <v>0.20960000000000001</v>
      </c>
      <c r="AD603" s="23"/>
      <c r="AE603" s="24"/>
    </row>
    <row r="604" spans="1:33" ht="15" customHeight="1" x14ac:dyDescent="0.15">
      <c r="A604" s="9" t="s">
        <v>431</v>
      </c>
      <c r="B604" s="9" t="s">
        <v>402</v>
      </c>
      <c r="C604" s="9">
        <v>2018</v>
      </c>
      <c r="D604" s="9">
        <v>2018</v>
      </c>
      <c r="E604" s="9" t="s">
        <v>430</v>
      </c>
      <c r="F604" s="9" t="s">
        <v>76</v>
      </c>
      <c r="G604" s="9" t="s">
        <v>429</v>
      </c>
      <c r="H604" s="12">
        <v>3.46</v>
      </c>
      <c r="I604" s="12">
        <v>3.46</v>
      </c>
      <c r="J604" s="13"/>
      <c r="K604" s="14"/>
      <c r="L604" s="9" t="s">
        <v>428</v>
      </c>
      <c r="M604" s="9" t="s">
        <v>101</v>
      </c>
      <c r="N604" s="9" t="s">
        <v>100</v>
      </c>
      <c r="O604" s="9" t="s">
        <v>74</v>
      </c>
      <c r="P604" s="9" t="s">
        <v>436</v>
      </c>
      <c r="Q604" s="9" t="s">
        <v>97</v>
      </c>
      <c r="R604" s="21">
        <v>24</v>
      </c>
      <c r="S604" s="22">
        <v>108.76599999999999</v>
      </c>
      <c r="T604" s="22">
        <v>7.1429999999999998</v>
      </c>
      <c r="U604" s="22" t="s">
        <v>111</v>
      </c>
      <c r="V604" s="22">
        <f t="shared" si="46"/>
        <v>34.99341046540048</v>
      </c>
      <c r="W604" s="21">
        <v>24</v>
      </c>
      <c r="X604" s="22">
        <v>123.05199999999999</v>
      </c>
      <c r="Y604" s="22">
        <v>8.766</v>
      </c>
      <c r="Z604" s="22" t="s">
        <v>111</v>
      </c>
      <c r="AA604" s="22">
        <f t="shared" si="47"/>
        <v>42.944454170474671</v>
      </c>
      <c r="AB604" s="17">
        <v>0.1234</v>
      </c>
      <c r="AC604" s="18">
        <v>0.1234</v>
      </c>
      <c r="AD604" s="23"/>
      <c r="AE604" s="24"/>
    </row>
    <row r="605" spans="1:33" ht="15" customHeight="1" x14ac:dyDescent="0.15">
      <c r="A605" s="9" t="s">
        <v>431</v>
      </c>
      <c r="B605" s="9" t="s">
        <v>402</v>
      </c>
      <c r="C605" s="9">
        <v>2018</v>
      </c>
      <c r="D605" s="9">
        <v>2018</v>
      </c>
      <c r="E605" s="9" t="s">
        <v>430</v>
      </c>
      <c r="F605" s="9" t="s">
        <v>76</v>
      </c>
      <c r="G605" s="9" t="s">
        <v>429</v>
      </c>
      <c r="H605" s="12">
        <v>3.46</v>
      </c>
      <c r="I605" s="12">
        <v>3.46</v>
      </c>
      <c r="J605" s="13"/>
      <c r="K605" s="14"/>
      <c r="L605" s="9" t="s">
        <v>428</v>
      </c>
      <c r="M605" s="9" t="s">
        <v>101</v>
      </c>
      <c r="N605" s="9" t="s">
        <v>100</v>
      </c>
      <c r="O605" s="9" t="s">
        <v>74</v>
      </c>
      <c r="P605" s="9" t="s">
        <v>435</v>
      </c>
      <c r="Q605" s="9" t="s">
        <v>97</v>
      </c>
      <c r="R605" s="21">
        <v>24</v>
      </c>
      <c r="S605" s="22">
        <v>97.89</v>
      </c>
      <c r="T605" s="22">
        <v>7.7919999999999998</v>
      </c>
      <c r="U605" s="22" t="s">
        <v>111</v>
      </c>
      <c r="V605" s="22">
        <f t="shared" si="46"/>
        <v>38.172848151533046</v>
      </c>
      <c r="W605" s="21">
        <v>24</v>
      </c>
      <c r="X605" s="22">
        <v>94.644000000000005</v>
      </c>
      <c r="Y605" s="22">
        <v>12.662000000000001</v>
      </c>
      <c r="Z605" s="22" t="s">
        <v>111</v>
      </c>
      <c r="AA605" s="22">
        <f t="shared" si="47"/>
        <v>62.030878246241201</v>
      </c>
      <c r="AB605" s="17">
        <v>-3.3700000000000001E-2</v>
      </c>
      <c r="AC605" s="18">
        <v>3.3700000000000001E-2</v>
      </c>
      <c r="AD605" s="23"/>
      <c r="AE605" s="24"/>
    </row>
    <row r="606" spans="1:33" ht="15" customHeight="1" x14ac:dyDescent="0.15">
      <c r="A606" s="9" t="s">
        <v>431</v>
      </c>
      <c r="B606" s="9" t="s">
        <v>402</v>
      </c>
      <c r="C606" s="9">
        <v>2018</v>
      </c>
      <c r="D606" s="9">
        <v>2018</v>
      </c>
      <c r="E606" s="9" t="s">
        <v>430</v>
      </c>
      <c r="F606" s="9" t="s">
        <v>76</v>
      </c>
      <c r="G606" s="9" t="s">
        <v>429</v>
      </c>
      <c r="H606" s="12">
        <v>3.46</v>
      </c>
      <c r="I606" s="12">
        <v>3.46</v>
      </c>
      <c r="J606" s="13"/>
      <c r="K606" s="14"/>
      <c r="L606" s="9" t="s">
        <v>428</v>
      </c>
      <c r="M606" s="9" t="s">
        <v>101</v>
      </c>
      <c r="N606" s="9" t="s">
        <v>100</v>
      </c>
      <c r="O606" s="9" t="s">
        <v>189</v>
      </c>
      <c r="P606" s="9" t="s">
        <v>434</v>
      </c>
      <c r="Q606" s="9" t="s">
        <v>97</v>
      </c>
      <c r="R606" s="21">
        <v>24</v>
      </c>
      <c r="S606" s="22">
        <v>26.052</v>
      </c>
      <c r="T606" s="22">
        <v>2.6819999999999999</v>
      </c>
      <c r="U606" s="22" t="s">
        <v>111</v>
      </c>
      <c r="V606" s="22">
        <f t="shared" si="46"/>
        <v>13.139062980288966</v>
      </c>
      <c r="W606" s="21">
        <v>24</v>
      </c>
      <c r="X606" s="22">
        <v>23.690999999999999</v>
      </c>
      <c r="Y606" s="22">
        <v>2.2530000000000001</v>
      </c>
      <c r="Z606" s="22" t="s">
        <v>111</v>
      </c>
      <c r="AA606" s="22">
        <f t="shared" si="47"/>
        <v>11.037400780981001</v>
      </c>
      <c r="AB606" s="17">
        <v>-9.5000000000000001E-2</v>
      </c>
      <c r="AC606" s="18">
        <v>9.5000000000000001E-2</v>
      </c>
      <c r="AD606" s="23"/>
      <c r="AE606" s="24"/>
    </row>
    <row r="607" spans="1:33" ht="15" customHeight="1" x14ac:dyDescent="0.15">
      <c r="A607" s="9" t="s">
        <v>431</v>
      </c>
      <c r="B607" s="9" t="s">
        <v>402</v>
      </c>
      <c r="C607" s="9">
        <v>2018</v>
      </c>
      <c r="D607" s="9">
        <v>2018</v>
      </c>
      <c r="E607" s="9" t="s">
        <v>430</v>
      </c>
      <c r="F607" s="9" t="s">
        <v>76</v>
      </c>
      <c r="G607" s="9" t="s">
        <v>429</v>
      </c>
      <c r="H607" s="12">
        <v>3.46</v>
      </c>
      <c r="I607" s="12">
        <v>3.46</v>
      </c>
      <c r="J607" s="13"/>
      <c r="K607" s="14"/>
      <c r="L607" s="9" t="s">
        <v>428</v>
      </c>
      <c r="M607" s="9" t="s">
        <v>101</v>
      </c>
      <c r="N607" s="9" t="s">
        <v>100</v>
      </c>
      <c r="O607" s="9" t="s">
        <v>189</v>
      </c>
      <c r="P607" s="9" t="s">
        <v>433</v>
      </c>
      <c r="Q607" s="9" t="s">
        <v>97</v>
      </c>
      <c r="R607" s="21">
        <v>24</v>
      </c>
      <c r="S607" s="16">
        <v>24.227</v>
      </c>
      <c r="T607" s="16">
        <v>2.5750000000000002</v>
      </c>
      <c r="U607" s="22" t="s">
        <v>111</v>
      </c>
      <c r="V607" s="22">
        <f t="shared" si="46"/>
        <v>12.614872175333367</v>
      </c>
      <c r="W607" s="21">
        <v>24</v>
      </c>
      <c r="X607" s="22">
        <v>20.042999999999999</v>
      </c>
      <c r="Y607" s="22">
        <v>2.5750000000000002</v>
      </c>
      <c r="Z607" s="22" t="s">
        <v>111</v>
      </c>
      <c r="AA607" s="22">
        <f t="shared" si="47"/>
        <v>12.614872175333367</v>
      </c>
      <c r="AB607" s="17">
        <v>-0.18959999999999999</v>
      </c>
      <c r="AC607" s="18">
        <v>0.18959999999999999</v>
      </c>
      <c r="AD607" s="23"/>
      <c r="AE607" s="24"/>
      <c r="AF607" s="9"/>
      <c r="AG607" s="67"/>
    </row>
    <row r="608" spans="1:33" ht="15" customHeight="1" x14ac:dyDescent="0.15">
      <c r="A608" s="9" t="s">
        <v>431</v>
      </c>
      <c r="B608" s="9" t="s">
        <v>402</v>
      </c>
      <c r="C608" s="9">
        <v>2018</v>
      </c>
      <c r="D608" s="9">
        <v>2018</v>
      </c>
      <c r="E608" s="9" t="s">
        <v>430</v>
      </c>
      <c r="F608" s="9" t="s">
        <v>76</v>
      </c>
      <c r="G608" s="9" t="s">
        <v>429</v>
      </c>
      <c r="H608" s="12">
        <v>3.46</v>
      </c>
      <c r="I608" s="12">
        <v>3.46</v>
      </c>
      <c r="J608" s="13"/>
      <c r="K608" s="14"/>
      <c r="L608" s="9" t="s">
        <v>428</v>
      </c>
      <c r="M608" s="9" t="s">
        <v>101</v>
      </c>
      <c r="N608" s="9" t="s">
        <v>100</v>
      </c>
      <c r="O608" s="9" t="s">
        <v>189</v>
      </c>
      <c r="P608" s="9" t="s">
        <v>432</v>
      </c>
      <c r="Q608" s="9" t="s">
        <v>97</v>
      </c>
      <c r="R608" s="21">
        <v>24</v>
      </c>
      <c r="S608" s="22">
        <v>122.938</v>
      </c>
      <c r="T608" s="22">
        <v>10.438000000000001</v>
      </c>
      <c r="U608" s="22" t="s">
        <v>111</v>
      </c>
      <c r="V608" s="22">
        <f t="shared" si="46"/>
        <v>51.135547870341625</v>
      </c>
      <c r="W608" s="21">
        <v>24</v>
      </c>
      <c r="X608" s="22">
        <v>110.56699999999999</v>
      </c>
      <c r="Y608" s="22">
        <v>9.2780000000000005</v>
      </c>
      <c r="Z608" s="22" t="s">
        <v>111</v>
      </c>
      <c r="AA608" s="22">
        <f t="shared" si="47"/>
        <v>45.452731667084649</v>
      </c>
      <c r="AB608" s="17">
        <v>-0.1061</v>
      </c>
      <c r="AC608" s="18">
        <v>0.1061</v>
      </c>
      <c r="AD608" s="23"/>
      <c r="AE608" s="24"/>
      <c r="AF608" s="9"/>
      <c r="AG608" s="9"/>
    </row>
    <row r="609" spans="1:33" ht="15" customHeight="1" thickBot="1" x14ac:dyDescent="0.2">
      <c r="A609" s="25" t="s">
        <v>431</v>
      </c>
      <c r="B609" s="25" t="s">
        <v>402</v>
      </c>
      <c r="C609" s="25">
        <v>2018</v>
      </c>
      <c r="D609" s="25">
        <v>2018</v>
      </c>
      <c r="E609" s="25" t="s">
        <v>430</v>
      </c>
      <c r="F609" s="25" t="s">
        <v>76</v>
      </c>
      <c r="G609" s="25" t="s">
        <v>429</v>
      </c>
      <c r="H609" s="26">
        <v>3.46</v>
      </c>
      <c r="I609" s="26">
        <v>3.46</v>
      </c>
      <c r="J609" s="27"/>
      <c r="K609" s="25"/>
      <c r="L609" s="25" t="s">
        <v>428</v>
      </c>
      <c r="M609" s="25" t="s">
        <v>101</v>
      </c>
      <c r="N609" s="25" t="s">
        <v>100</v>
      </c>
      <c r="O609" s="25" t="s">
        <v>189</v>
      </c>
      <c r="P609" s="25" t="s">
        <v>427</v>
      </c>
      <c r="Q609" s="25" t="s">
        <v>97</v>
      </c>
      <c r="R609" s="28">
        <v>24</v>
      </c>
      <c r="S609" s="29">
        <v>98.581999999999994</v>
      </c>
      <c r="T609" s="29">
        <v>6.1859999999999999</v>
      </c>
      <c r="U609" s="29" t="s">
        <v>111</v>
      </c>
      <c r="V609" s="29">
        <f t="shared" si="46"/>
        <v>30.305087097713475</v>
      </c>
      <c r="W609" s="28">
        <v>24</v>
      </c>
      <c r="X609" s="29">
        <v>98.397999999999996</v>
      </c>
      <c r="Y609" s="29">
        <v>11.211</v>
      </c>
      <c r="Z609" s="29" t="s">
        <v>111</v>
      </c>
      <c r="AA609" s="29">
        <f t="shared" si="47"/>
        <v>54.922459012684413</v>
      </c>
      <c r="AB609" s="30">
        <v>-1.9E-3</v>
      </c>
      <c r="AC609" s="30">
        <v>1.9E-3</v>
      </c>
      <c r="AD609" s="31"/>
      <c r="AE609" s="32"/>
      <c r="AF609" s="25"/>
      <c r="AG609" s="25"/>
    </row>
    <row r="610" spans="1:33" ht="15" customHeight="1" x14ac:dyDescent="0.15">
      <c r="A610" s="10" t="s">
        <v>403</v>
      </c>
      <c r="B610" s="9" t="s">
        <v>402</v>
      </c>
      <c r="C610" s="10">
        <v>2017</v>
      </c>
      <c r="D610" s="9">
        <v>2018</v>
      </c>
      <c r="E610" s="9" t="s">
        <v>401</v>
      </c>
      <c r="F610" s="9" t="s">
        <v>426</v>
      </c>
      <c r="G610" s="10" t="s">
        <v>228</v>
      </c>
      <c r="H610" s="11">
        <v>8.9969999999999999</v>
      </c>
      <c r="I610" s="11">
        <v>8.9969999999999999</v>
      </c>
      <c r="J610" s="13">
        <v>9.7727272727272734</v>
      </c>
      <c r="K610" s="14" t="s">
        <v>80</v>
      </c>
      <c r="L610" s="9" t="s">
        <v>400</v>
      </c>
      <c r="M610" s="9" t="s">
        <v>399</v>
      </c>
      <c r="N610" s="9" t="s">
        <v>100</v>
      </c>
      <c r="O610" s="9" t="s">
        <v>114</v>
      </c>
      <c r="P610" s="9" t="s">
        <v>425</v>
      </c>
      <c r="Q610" s="9" t="s">
        <v>97</v>
      </c>
      <c r="R610" s="15">
        <v>8</v>
      </c>
      <c r="S610" s="16">
        <v>52.927</v>
      </c>
      <c r="T610" s="16">
        <v>5.8550000000000004</v>
      </c>
      <c r="U610" s="16" t="s">
        <v>111</v>
      </c>
      <c r="V610" s="16">
        <f t="shared" si="46"/>
        <v>16.560440815388944</v>
      </c>
      <c r="W610" s="15">
        <v>8</v>
      </c>
      <c r="X610" s="16">
        <v>54.097999999999999</v>
      </c>
      <c r="Y610" s="16">
        <v>6.5570000000000004</v>
      </c>
      <c r="Z610" s="16" t="s">
        <v>111</v>
      </c>
      <c r="AA610" s="16">
        <f t="shared" si="47"/>
        <v>18.545996656960771</v>
      </c>
      <c r="AB610" s="17">
        <v>2.1899999999999999E-2</v>
      </c>
      <c r="AC610" s="18">
        <v>2.1899999999999999E-2</v>
      </c>
      <c r="AD610" s="19">
        <f>AVERAGE(AC610:AC631)</f>
        <v>0.19619090909090911</v>
      </c>
      <c r="AE610" s="20" t="s">
        <v>234</v>
      </c>
      <c r="AF610" s="9" t="s">
        <v>108</v>
      </c>
      <c r="AG610" s="9" t="s">
        <v>1301</v>
      </c>
    </row>
    <row r="611" spans="1:33" ht="15" customHeight="1" x14ac:dyDescent="0.15">
      <c r="A611" s="9" t="s">
        <v>403</v>
      </c>
      <c r="B611" s="9" t="s">
        <v>402</v>
      </c>
      <c r="C611" s="9">
        <v>2017</v>
      </c>
      <c r="D611" s="9">
        <v>2018</v>
      </c>
      <c r="E611" s="9" t="s">
        <v>401</v>
      </c>
      <c r="F611" s="9" t="s">
        <v>76</v>
      </c>
      <c r="G611" s="9" t="s">
        <v>228</v>
      </c>
      <c r="H611" s="12">
        <v>8.9969999999999999</v>
      </c>
      <c r="I611" s="12">
        <v>8.9969999999999999</v>
      </c>
      <c r="J611" s="13"/>
      <c r="K611" s="14"/>
      <c r="L611" s="9" t="s">
        <v>400</v>
      </c>
      <c r="M611" s="9" t="s">
        <v>399</v>
      </c>
      <c r="N611" s="9" t="s">
        <v>100</v>
      </c>
      <c r="O611" s="9" t="s">
        <v>114</v>
      </c>
      <c r="P611" s="9" t="s">
        <v>424</v>
      </c>
      <c r="Q611" s="9" t="s">
        <v>97</v>
      </c>
      <c r="R611" s="21">
        <v>8</v>
      </c>
      <c r="S611" s="22">
        <v>52.927</v>
      </c>
      <c r="T611" s="22">
        <v>5.8550000000000004</v>
      </c>
      <c r="U611" s="22" t="s">
        <v>111</v>
      </c>
      <c r="V611" s="16">
        <f t="shared" si="46"/>
        <v>16.560440815388944</v>
      </c>
      <c r="W611" s="21">
        <v>6</v>
      </c>
      <c r="X611" s="22">
        <v>45.667000000000002</v>
      </c>
      <c r="Y611" s="22">
        <v>2.3420000000000001</v>
      </c>
      <c r="Z611" s="22" t="s">
        <v>111</v>
      </c>
      <c r="AA611" s="16">
        <f t="shared" si="47"/>
        <v>5.7367049775982029</v>
      </c>
      <c r="AB611" s="17">
        <v>-0.14749999999999999</v>
      </c>
      <c r="AC611" s="18">
        <v>0.14749999999999999</v>
      </c>
      <c r="AD611" s="23"/>
      <c r="AE611" s="24" t="s">
        <v>318</v>
      </c>
      <c r="AF611" s="9"/>
    </row>
    <row r="612" spans="1:33" ht="15" customHeight="1" x14ac:dyDescent="0.15">
      <c r="A612" s="9" t="s">
        <v>403</v>
      </c>
      <c r="B612" s="9" t="s">
        <v>402</v>
      </c>
      <c r="C612" s="9">
        <v>2017</v>
      </c>
      <c r="D612" s="9">
        <v>2018</v>
      </c>
      <c r="E612" s="9" t="s">
        <v>401</v>
      </c>
      <c r="F612" s="9" t="s">
        <v>76</v>
      </c>
      <c r="G612" s="9" t="s">
        <v>228</v>
      </c>
      <c r="H612" s="12">
        <v>8.9969999999999999</v>
      </c>
      <c r="I612" s="12">
        <v>8.9969999999999999</v>
      </c>
      <c r="J612" s="13"/>
      <c r="K612" s="14"/>
      <c r="L612" s="9" t="s">
        <v>400</v>
      </c>
      <c r="M612" s="9" t="s">
        <v>399</v>
      </c>
      <c r="N612" s="9" t="s">
        <v>100</v>
      </c>
      <c r="O612" s="9" t="s">
        <v>398</v>
      </c>
      <c r="P612" s="9" t="s">
        <v>423</v>
      </c>
      <c r="Q612" s="9" t="s">
        <v>97</v>
      </c>
      <c r="R612" s="21">
        <v>10</v>
      </c>
      <c r="S612" s="22">
        <v>576</v>
      </c>
      <c r="T612" s="22">
        <v>88.144000000000005</v>
      </c>
      <c r="U612" s="22" t="s">
        <v>307</v>
      </c>
      <c r="V612" s="22">
        <f t="shared" ref="V612:V619" si="48">T612/1.35</f>
        <v>65.291851851851845</v>
      </c>
      <c r="W612" s="21">
        <v>10</v>
      </c>
      <c r="X612" s="22">
        <v>524.30799999999999</v>
      </c>
      <c r="Y612" s="22">
        <v>103.62</v>
      </c>
      <c r="Z612" s="22" t="s">
        <v>307</v>
      </c>
      <c r="AA612" s="22">
        <f t="shared" ref="AA612:AA619" si="49">Y612/1.35</f>
        <v>76.75555555555556</v>
      </c>
      <c r="AB612" s="17">
        <v>-9.4E-2</v>
      </c>
      <c r="AC612" s="18">
        <v>9.4E-2</v>
      </c>
      <c r="AD612" s="23"/>
      <c r="AE612" s="24" t="s">
        <v>422</v>
      </c>
      <c r="AF612" s="9"/>
      <c r="AG612" s="9"/>
    </row>
    <row r="613" spans="1:33" ht="15" customHeight="1" x14ac:dyDescent="0.15">
      <c r="A613" s="9" t="s">
        <v>403</v>
      </c>
      <c r="B613" s="9" t="s">
        <v>402</v>
      </c>
      <c r="C613" s="9">
        <v>2017</v>
      </c>
      <c r="D613" s="9">
        <v>2018</v>
      </c>
      <c r="E613" s="9" t="s">
        <v>401</v>
      </c>
      <c r="F613" s="9" t="s">
        <v>76</v>
      </c>
      <c r="G613" s="9" t="s">
        <v>228</v>
      </c>
      <c r="H613" s="12">
        <v>8.9969999999999999</v>
      </c>
      <c r="I613" s="12">
        <v>8.9969999999999999</v>
      </c>
      <c r="J613" s="13"/>
      <c r="K613" s="14"/>
      <c r="L613" s="9" t="s">
        <v>400</v>
      </c>
      <c r="M613" s="9" t="s">
        <v>399</v>
      </c>
      <c r="N613" s="9" t="s">
        <v>100</v>
      </c>
      <c r="O613" s="9" t="s">
        <v>398</v>
      </c>
      <c r="P613" s="9" t="s">
        <v>421</v>
      </c>
      <c r="Q613" s="9" t="s">
        <v>97</v>
      </c>
      <c r="R613" s="21">
        <v>10</v>
      </c>
      <c r="S613" s="22">
        <v>576</v>
      </c>
      <c r="T613" s="22">
        <v>88.144000000000005</v>
      </c>
      <c r="U613" s="22" t="s">
        <v>307</v>
      </c>
      <c r="V613" s="22">
        <f t="shared" si="48"/>
        <v>65.291851851851845</v>
      </c>
      <c r="W613" s="21">
        <v>10</v>
      </c>
      <c r="X613" s="22">
        <v>588.923</v>
      </c>
      <c r="Y613" s="22">
        <v>44.844999999999999</v>
      </c>
      <c r="Z613" s="22" t="s">
        <v>307</v>
      </c>
      <c r="AA613" s="22">
        <f t="shared" si="49"/>
        <v>33.218518518518515</v>
      </c>
      <c r="AB613" s="17">
        <v>2.2200000000000001E-2</v>
      </c>
      <c r="AC613" s="18">
        <v>2.2200000000000001E-2</v>
      </c>
      <c r="AD613" s="23"/>
      <c r="AE613" s="24"/>
      <c r="AF613" s="9"/>
      <c r="AG613" s="9"/>
    </row>
    <row r="614" spans="1:33" ht="15" customHeight="1" x14ac:dyDescent="0.15">
      <c r="A614" s="9" t="s">
        <v>403</v>
      </c>
      <c r="B614" s="9" t="s">
        <v>402</v>
      </c>
      <c r="C614" s="9">
        <v>2017</v>
      </c>
      <c r="D614" s="9">
        <v>2018</v>
      </c>
      <c r="E614" s="9" t="s">
        <v>401</v>
      </c>
      <c r="F614" s="9" t="s">
        <v>76</v>
      </c>
      <c r="G614" s="9" t="s">
        <v>228</v>
      </c>
      <c r="H614" s="12">
        <v>8.9969999999999999</v>
      </c>
      <c r="I614" s="12">
        <v>8.9969999999999999</v>
      </c>
      <c r="J614" s="13"/>
      <c r="K614" s="14"/>
      <c r="L614" s="9" t="s">
        <v>400</v>
      </c>
      <c r="M614" s="9" t="s">
        <v>399</v>
      </c>
      <c r="N614" s="9" t="s">
        <v>100</v>
      </c>
      <c r="O614" s="9" t="s">
        <v>398</v>
      </c>
      <c r="P614" s="9" t="s">
        <v>420</v>
      </c>
      <c r="Q614" s="9" t="s">
        <v>97</v>
      </c>
      <c r="R614" s="68">
        <v>10</v>
      </c>
      <c r="S614" s="64">
        <v>504.923</v>
      </c>
      <c r="T614" s="64">
        <v>89.691000000000003</v>
      </c>
      <c r="U614" s="64" t="s">
        <v>307</v>
      </c>
      <c r="V614" s="64">
        <f t="shared" si="48"/>
        <v>66.437777777777782</v>
      </c>
      <c r="W614" s="68">
        <v>10</v>
      </c>
      <c r="X614" s="64">
        <v>534.46199999999999</v>
      </c>
      <c r="Y614" s="64">
        <v>197.93799999999999</v>
      </c>
      <c r="Z614" s="64" t="s">
        <v>307</v>
      </c>
      <c r="AA614" s="64">
        <f t="shared" si="49"/>
        <v>146.62074074074073</v>
      </c>
      <c r="AB614" s="59">
        <v>5.6899999999999999E-2</v>
      </c>
      <c r="AC614" s="89">
        <v>5.6899999999999999E-2</v>
      </c>
      <c r="AD614" s="23"/>
      <c r="AE614" s="24"/>
      <c r="AF614" s="9"/>
      <c r="AG614" s="9"/>
    </row>
    <row r="615" spans="1:33" ht="15" customHeight="1" x14ac:dyDescent="0.15">
      <c r="A615" s="9" t="s">
        <v>403</v>
      </c>
      <c r="B615" s="9" t="s">
        <v>402</v>
      </c>
      <c r="C615" s="9">
        <v>2017</v>
      </c>
      <c r="D615" s="9">
        <v>2018</v>
      </c>
      <c r="E615" s="9" t="s">
        <v>401</v>
      </c>
      <c r="F615" s="9" t="s">
        <v>76</v>
      </c>
      <c r="G615" s="9" t="s">
        <v>228</v>
      </c>
      <c r="H615" s="12">
        <v>8.9969999999999999</v>
      </c>
      <c r="I615" s="12">
        <v>8.9969999999999999</v>
      </c>
      <c r="J615" s="13"/>
      <c r="K615" s="14"/>
      <c r="L615" s="9" t="s">
        <v>400</v>
      </c>
      <c r="M615" s="9" t="s">
        <v>399</v>
      </c>
      <c r="N615" s="9" t="s">
        <v>100</v>
      </c>
      <c r="O615" s="9" t="s">
        <v>398</v>
      </c>
      <c r="P615" s="9" t="s">
        <v>419</v>
      </c>
      <c r="Q615" s="9" t="s">
        <v>97</v>
      </c>
      <c r="R615" s="21">
        <v>10</v>
      </c>
      <c r="S615" s="22">
        <v>504.923</v>
      </c>
      <c r="T615" s="22">
        <v>89.691000000000003</v>
      </c>
      <c r="U615" s="22" t="s">
        <v>307</v>
      </c>
      <c r="V615" s="22">
        <f t="shared" si="48"/>
        <v>66.437777777777782</v>
      </c>
      <c r="W615" s="21">
        <v>10</v>
      </c>
      <c r="X615" s="22">
        <v>469.846</v>
      </c>
      <c r="Y615" s="22">
        <v>146.90700000000001</v>
      </c>
      <c r="Z615" s="22" t="s">
        <v>307</v>
      </c>
      <c r="AA615" s="22">
        <f t="shared" si="49"/>
        <v>108.82000000000001</v>
      </c>
      <c r="AB615" s="62">
        <v>-7.1999999999999995E-2</v>
      </c>
      <c r="AC615" s="62">
        <v>7.1999999999999995E-2</v>
      </c>
      <c r="AD615" s="23"/>
      <c r="AE615" s="24"/>
      <c r="AF615" s="9"/>
      <c r="AG615" s="9"/>
    </row>
    <row r="616" spans="1:33" ht="15" customHeight="1" x14ac:dyDescent="0.15">
      <c r="A616" s="9" t="s">
        <v>403</v>
      </c>
      <c r="B616" s="9" t="s">
        <v>402</v>
      </c>
      <c r="C616" s="9">
        <v>2017</v>
      </c>
      <c r="D616" s="9">
        <v>2018</v>
      </c>
      <c r="E616" s="9" t="s">
        <v>401</v>
      </c>
      <c r="F616" s="9" t="s">
        <v>76</v>
      </c>
      <c r="G616" s="9" t="s">
        <v>228</v>
      </c>
      <c r="H616" s="12">
        <v>8.9969999999999999</v>
      </c>
      <c r="I616" s="12">
        <v>8.9969999999999999</v>
      </c>
      <c r="J616" s="13"/>
      <c r="K616" s="14"/>
      <c r="L616" s="9" t="s">
        <v>400</v>
      </c>
      <c r="M616" s="9" t="s">
        <v>399</v>
      </c>
      <c r="N616" s="9" t="s">
        <v>100</v>
      </c>
      <c r="O616" s="9" t="s">
        <v>398</v>
      </c>
      <c r="P616" s="9" t="s">
        <v>418</v>
      </c>
      <c r="Q616" s="9" t="s">
        <v>97</v>
      </c>
      <c r="R616" s="21">
        <v>10</v>
      </c>
      <c r="S616" s="22">
        <v>141.892</v>
      </c>
      <c r="T616" s="22">
        <v>214.86500000000001</v>
      </c>
      <c r="U616" s="22" t="s">
        <v>307</v>
      </c>
      <c r="V616" s="22">
        <f t="shared" si="48"/>
        <v>159.15925925925924</v>
      </c>
      <c r="W616" s="21">
        <v>10</v>
      </c>
      <c r="X616" s="22">
        <v>120.27</v>
      </c>
      <c r="Y616" s="22">
        <v>74.323999999999998</v>
      </c>
      <c r="Z616" s="22" t="s">
        <v>307</v>
      </c>
      <c r="AA616" s="22">
        <f t="shared" si="49"/>
        <v>55.054814814814812</v>
      </c>
      <c r="AB616" s="62">
        <v>-0.1653</v>
      </c>
      <c r="AC616" s="62">
        <v>0.1653</v>
      </c>
      <c r="AD616" s="23"/>
      <c r="AE616" s="24"/>
      <c r="AF616" s="9"/>
    </row>
    <row r="617" spans="1:33" ht="15" customHeight="1" x14ac:dyDescent="0.15">
      <c r="A617" s="9" t="s">
        <v>403</v>
      </c>
      <c r="B617" s="9" t="s">
        <v>402</v>
      </c>
      <c r="C617" s="9">
        <v>2017</v>
      </c>
      <c r="D617" s="9">
        <v>2018</v>
      </c>
      <c r="E617" s="9" t="s">
        <v>401</v>
      </c>
      <c r="F617" s="9" t="s">
        <v>76</v>
      </c>
      <c r="G617" s="9" t="s">
        <v>228</v>
      </c>
      <c r="H617" s="12">
        <v>8.9969999999999999</v>
      </c>
      <c r="I617" s="12">
        <v>8.9969999999999999</v>
      </c>
      <c r="J617" s="13"/>
      <c r="K617" s="14"/>
      <c r="L617" s="9" t="s">
        <v>400</v>
      </c>
      <c r="M617" s="9" t="s">
        <v>399</v>
      </c>
      <c r="N617" s="9" t="s">
        <v>100</v>
      </c>
      <c r="O617" s="9" t="s">
        <v>398</v>
      </c>
      <c r="P617" s="9" t="s">
        <v>417</v>
      </c>
      <c r="Q617" s="9" t="s">
        <v>97</v>
      </c>
      <c r="R617" s="21">
        <v>10</v>
      </c>
      <c r="S617" s="22">
        <v>141.892</v>
      </c>
      <c r="T617" s="22">
        <v>214.86500000000001</v>
      </c>
      <c r="U617" s="22" t="s">
        <v>307</v>
      </c>
      <c r="V617" s="22">
        <f t="shared" si="48"/>
        <v>159.15925925925924</v>
      </c>
      <c r="W617" s="21">
        <v>10</v>
      </c>
      <c r="X617" s="22">
        <v>102.703</v>
      </c>
      <c r="Y617" s="22">
        <v>118.919</v>
      </c>
      <c r="Z617" s="22" t="s">
        <v>307</v>
      </c>
      <c r="AA617" s="22">
        <f t="shared" si="49"/>
        <v>88.088148148148136</v>
      </c>
      <c r="AB617" s="62">
        <v>-0.32319999999999999</v>
      </c>
      <c r="AC617" s="62">
        <v>0.32319999999999999</v>
      </c>
      <c r="AD617" s="23"/>
      <c r="AE617" s="24"/>
      <c r="AF617" s="9"/>
    </row>
    <row r="618" spans="1:33" ht="15" customHeight="1" x14ac:dyDescent="0.15">
      <c r="A618" s="9" t="s">
        <v>403</v>
      </c>
      <c r="B618" s="9" t="s">
        <v>402</v>
      </c>
      <c r="C618" s="9">
        <v>2017</v>
      </c>
      <c r="D618" s="9">
        <v>2018</v>
      </c>
      <c r="E618" s="9" t="s">
        <v>401</v>
      </c>
      <c r="F618" s="9" t="s">
        <v>76</v>
      </c>
      <c r="G618" s="9" t="s">
        <v>228</v>
      </c>
      <c r="H618" s="12">
        <v>8.9969999999999999</v>
      </c>
      <c r="I618" s="12">
        <v>8.9969999999999999</v>
      </c>
      <c r="J618" s="13"/>
      <c r="K618" s="14"/>
      <c r="L618" s="9" t="s">
        <v>400</v>
      </c>
      <c r="M618" s="9" t="s">
        <v>399</v>
      </c>
      <c r="N618" s="9" t="s">
        <v>100</v>
      </c>
      <c r="O618" s="9" t="s">
        <v>398</v>
      </c>
      <c r="P618" s="9" t="s">
        <v>416</v>
      </c>
      <c r="Q618" s="9" t="s">
        <v>97</v>
      </c>
      <c r="R618" s="21">
        <v>10</v>
      </c>
      <c r="S618" s="22">
        <v>125.676</v>
      </c>
      <c r="T618" s="22">
        <v>109.459</v>
      </c>
      <c r="U618" s="22" t="s">
        <v>307</v>
      </c>
      <c r="V618" s="22">
        <f t="shared" si="48"/>
        <v>81.080740740740737</v>
      </c>
      <c r="W618" s="21">
        <v>10</v>
      </c>
      <c r="X618" s="22">
        <v>118.919</v>
      </c>
      <c r="Y618" s="22">
        <v>101.351</v>
      </c>
      <c r="Z618" s="22" t="s">
        <v>307</v>
      </c>
      <c r="AA618" s="22">
        <f t="shared" si="49"/>
        <v>75.074814814814815</v>
      </c>
      <c r="AB618" s="62">
        <v>-5.5300000000000002E-2</v>
      </c>
      <c r="AC618" s="62">
        <v>5.5300000000000002E-2</v>
      </c>
      <c r="AD618" s="23"/>
      <c r="AE618" s="24"/>
      <c r="AF618" s="9"/>
    </row>
    <row r="619" spans="1:33" ht="15" customHeight="1" x14ac:dyDescent="0.15">
      <c r="A619" s="9" t="s">
        <v>403</v>
      </c>
      <c r="B619" s="9" t="s">
        <v>402</v>
      </c>
      <c r="C619" s="9">
        <v>2017</v>
      </c>
      <c r="D619" s="9">
        <v>2018</v>
      </c>
      <c r="E619" s="9" t="s">
        <v>401</v>
      </c>
      <c r="F619" s="9" t="s">
        <v>76</v>
      </c>
      <c r="G619" s="9" t="s">
        <v>228</v>
      </c>
      <c r="H619" s="12">
        <v>8.9969999999999999</v>
      </c>
      <c r="I619" s="12">
        <v>8.9969999999999999</v>
      </c>
      <c r="J619" s="13"/>
      <c r="K619" s="14"/>
      <c r="L619" s="9" t="s">
        <v>400</v>
      </c>
      <c r="M619" s="9" t="s">
        <v>399</v>
      </c>
      <c r="N619" s="9" t="s">
        <v>100</v>
      </c>
      <c r="O619" s="9" t="s">
        <v>398</v>
      </c>
      <c r="P619" s="9" t="s">
        <v>415</v>
      </c>
      <c r="Q619" s="9" t="s">
        <v>97</v>
      </c>
      <c r="R619" s="21">
        <v>10</v>
      </c>
      <c r="S619" s="22">
        <v>125.676</v>
      </c>
      <c r="T619" s="22">
        <v>109.459</v>
      </c>
      <c r="U619" s="22" t="s">
        <v>307</v>
      </c>
      <c r="V619" s="22">
        <f t="shared" si="48"/>
        <v>81.080740740740737</v>
      </c>
      <c r="W619" s="21">
        <v>10</v>
      </c>
      <c r="X619" s="22">
        <v>67.567999999999998</v>
      </c>
      <c r="Y619" s="22">
        <v>40.540999999999997</v>
      </c>
      <c r="Z619" s="22" t="s">
        <v>307</v>
      </c>
      <c r="AA619" s="22">
        <f t="shared" si="49"/>
        <v>30.030370370370367</v>
      </c>
      <c r="AB619" s="62">
        <v>-0.62060000000000004</v>
      </c>
      <c r="AC619" s="62">
        <v>0.62060000000000004</v>
      </c>
      <c r="AD619" s="23"/>
      <c r="AE619" s="24"/>
      <c r="AF619" s="9"/>
    </row>
    <row r="620" spans="1:33" ht="15" customHeight="1" x14ac:dyDescent="0.15">
      <c r="A620" s="9" t="s">
        <v>403</v>
      </c>
      <c r="B620" s="9" t="s">
        <v>402</v>
      </c>
      <c r="C620" s="9">
        <v>2017</v>
      </c>
      <c r="D620" s="9">
        <v>2018</v>
      </c>
      <c r="E620" s="9" t="s">
        <v>401</v>
      </c>
      <c r="F620" s="9" t="s">
        <v>76</v>
      </c>
      <c r="G620" s="9" t="s">
        <v>228</v>
      </c>
      <c r="H620" s="12">
        <v>8.9969999999999999</v>
      </c>
      <c r="I620" s="12">
        <v>8.9969999999999999</v>
      </c>
      <c r="J620" s="13"/>
      <c r="K620" s="14"/>
      <c r="L620" s="9" t="s">
        <v>400</v>
      </c>
      <c r="M620" s="9" t="s">
        <v>399</v>
      </c>
      <c r="N620" s="9" t="s">
        <v>100</v>
      </c>
      <c r="O620" s="9" t="s">
        <v>398</v>
      </c>
      <c r="P620" s="9" t="s">
        <v>414</v>
      </c>
      <c r="Q620" s="9" t="s">
        <v>97</v>
      </c>
      <c r="R620" s="21">
        <v>10</v>
      </c>
      <c r="S620" s="22">
        <v>33.148000000000003</v>
      </c>
      <c r="T620" s="16">
        <v>7.5209999999999999</v>
      </c>
      <c r="U620" s="22" t="s">
        <v>111</v>
      </c>
      <c r="V620" s="16">
        <f t="shared" ref="V620:V631" si="50">T620*SQRT(R620)</f>
        <v>23.783490282126383</v>
      </c>
      <c r="W620" s="21">
        <v>10</v>
      </c>
      <c r="X620" s="22">
        <v>22.562999999999999</v>
      </c>
      <c r="Y620" s="22">
        <v>4.4569999999999999</v>
      </c>
      <c r="Z620" s="22" t="s">
        <v>111</v>
      </c>
      <c r="AA620" s="16">
        <f t="shared" ref="AA620:AA631" si="51">Y620*SQRT(W620)</f>
        <v>14.094271531370467</v>
      </c>
      <c r="AB620" s="18">
        <v>-0.38469999999999999</v>
      </c>
      <c r="AC620" s="62">
        <v>0.38469999999999999</v>
      </c>
      <c r="AD620" s="23"/>
      <c r="AE620" s="24"/>
      <c r="AF620" s="9"/>
    </row>
    <row r="621" spans="1:33" ht="15" customHeight="1" x14ac:dyDescent="0.15">
      <c r="A621" s="9" t="s">
        <v>403</v>
      </c>
      <c r="B621" s="9" t="s">
        <v>402</v>
      </c>
      <c r="C621" s="9">
        <v>2017</v>
      </c>
      <c r="D621" s="9">
        <v>2018</v>
      </c>
      <c r="E621" s="9" t="s">
        <v>401</v>
      </c>
      <c r="F621" s="9" t="s">
        <v>76</v>
      </c>
      <c r="G621" s="9" t="s">
        <v>228</v>
      </c>
      <c r="H621" s="12">
        <v>8.9969999999999999</v>
      </c>
      <c r="I621" s="12">
        <v>8.9969999999999999</v>
      </c>
      <c r="J621" s="13"/>
      <c r="K621" s="14"/>
      <c r="L621" s="9" t="s">
        <v>400</v>
      </c>
      <c r="M621" s="9" t="s">
        <v>399</v>
      </c>
      <c r="N621" s="9" t="s">
        <v>100</v>
      </c>
      <c r="O621" s="9" t="s">
        <v>398</v>
      </c>
      <c r="P621" s="9" t="s">
        <v>413</v>
      </c>
      <c r="Q621" s="9" t="s">
        <v>97</v>
      </c>
      <c r="R621" s="21">
        <v>10</v>
      </c>
      <c r="S621" s="22">
        <v>33.148000000000003</v>
      </c>
      <c r="T621" s="16">
        <v>7.5209999999999999</v>
      </c>
      <c r="U621" s="22" t="s">
        <v>111</v>
      </c>
      <c r="V621" s="16">
        <f t="shared" si="50"/>
        <v>23.783490282126383</v>
      </c>
      <c r="W621" s="21">
        <v>10</v>
      </c>
      <c r="X621" s="22">
        <v>25.626999999999999</v>
      </c>
      <c r="Y621" s="22">
        <v>6.6849999999999996</v>
      </c>
      <c r="Z621" s="22" t="s">
        <v>111</v>
      </c>
      <c r="AA621" s="16">
        <f t="shared" si="51"/>
        <v>21.139826158225617</v>
      </c>
      <c r="AB621" s="18">
        <v>-0.25729999999999997</v>
      </c>
      <c r="AC621" s="62">
        <v>0.25729999999999997</v>
      </c>
      <c r="AD621" s="23"/>
      <c r="AE621" s="24"/>
      <c r="AF621" s="9"/>
    </row>
    <row r="622" spans="1:33" ht="15" customHeight="1" x14ac:dyDescent="0.15">
      <c r="A622" s="9" t="s">
        <v>403</v>
      </c>
      <c r="B622" s="9" t="s">
        <v>402</v>
      </c>
      <c r="C622" s="9">
        <v>2017</v>
      </c>
      <c r="D622" s="9">
        <v>2018</v>
      </c>
      <c r="E622" s="9" t="s">
        <v>401</v>
      </c>
      <c r="F622" s="9" t="s">
        <v>76</v>
      </c>
      <c r="G622" s="9" t="s">
        <v>228</v>
      </c>
      <c r="H622" s="12">
        <v>8.9969999999999999</v>
      </c>
      <c r="I622" s="12">
        <v>8.9969999999999999</v>
      </c>
      <c r="J622" s="13"/>
      <c r="K622" s="14"/>
      <c r="L622" s="9" t="s">
        <v>400</v>
      </c>
      <c r="M622" s="9" t="s">
        <v>399</v>
      </c>
      <c r="N622" s="9" t="s">
        <v>100</v>
      </c>
      <c r="O622" s="9" t="s">
        <v>398</v>
      </c>
      <c r="P622" s="9" t="s">
        <v>412</v>
      </c>
      <c r="Q622" s="9" t="s">
        <v>97</v>
      </c>
      <c r="R622" s="21">
        <v>10</v>
      </c>
      <c r="S622" s="22">
        <v>22.283999999999999</v>
      </c>
      <c r="T622" s="22">
        <v>4.7350000000000003</v>
      </c>
      <c r="U622" s="22" t="s">
        <v>111</v>
      </c>
      <c r="V622" s="16">
        <f t="shared" si="50"/>
        <v>14.973384720897277</v>
      </c>
      <c r="W622" s="21">
        <v>10</v>
      </c>
      <c r="X622" s="22">
        <v>26.741</v>
      </c>
      <c r="Y622" s="22">
        <v>6.1280000000000001</v>
      </c>
      <c r="Z622" s="22" t="s">
        <v>111</v>
      </c>
      <c r="AA622" s="16">
        <f t="shared" si="51"/>
        <v>19.378437501511829</v>
      </c>
      <c r="AB622" s="18">
        <v>0.18229999999999999</v>
      </c>
      <c r="AC622" s="62">
        <v>0.18229999999999999</v>
      </c>
      <c r="AD622" s="23"/>
      <c r="AE622" s="24"/>
      <c r="AF622" s="9"/>
    </row>
    <row r="623" spans="1:33" ht="15" customHeight="1" x14ac:dyDescent="0.15">
      <c r="A623" s="9" t="s">
        <v>403</v>
      </c>
      <c r="B623" s="9" t="s">
        <v>402</v>
      </c>
      <c r="C623" s="9">
        <v>2017</v>
      </c>
      <c r="D623" s="9">
        <v>2018</v>
      </c>
      <c r="E623" s="9" t="s">
        <v>401</v>
      </c>
      <c r="F623" s="9" t="s">
        <v>76</v>
      </c>
      <c r="G623" s="9" t="s">
        <v>228</v>
      </c>
      <c r="H623" s="12">
        <v>8.9969999999999999</v>
      </c>
      <c r="I623" s="12">
        <v>8.9969999999999999</v>
      </c>
      <c r="J623" s="13"/>
      <c r="K623" s="14"/>
      <c r="L623" s="9" t="s">
        <v>400</v>
      </c>
      <c r="M623" s="9" t="s">
        <v>399</v>
      </c>
      <c r="N623" s="9" t="s">
        <v>100</v>
      </c>
      <c r="O623" s="9" t="s">
        <v>398</v>
      </c>
      <c r="P623" s="9" t="s">
        <v>411</v>
      </c>
      <c r="Q623" s="9" t="s">
        <v>97</v>
      </c>
      <c r="R623" s="21">
        <v>10</v>
      </c>
      <c r="S623" s="22">
        <v>22.283999999999999</v>
      </c>
      <c r="T623" s="22">
        <v>4.7350000000000003</v>
      </c>
      <c r="U623" s="22" t="s">
        <v>111</v>
      </c>
      <c r="V623" s="16">
        <f t="shared" si="50"/>
        <v>14.973384720897277</v>
      </c>
      <c r="W623" s="21">
        <v>10</v>
      </c>
      <c r="X623" s="22">
        <v>13.648999999999999</v>
      </c>
      <c r="Y623" s="22">
        <v>1.95</v>
      </c>
      <c r="Z623" s="22" t="s">
        <v>111</v>
      </c>
      <c r="AA623" s="16">
        <f t="shared" si="51"/>
        <v>6.1664414373283396</v>
      </c>
      <c r="AB623" s="18">
        <v>-0.49020000000000002</v>
      </c>
      <c r="AC623" s="62">
        <v>0.49020000000000002</v>
      </c>
      <c r="AD623" s="23"/>
      <c r="AE623" s="24"/>
      <c r="AF623" s="9"/>
    </row>
    <row r="624" spans="1:33" ht="15" customHeight="1" x14ac:dyDescent="0.15">
      <c r="A624" s="9" t="s">
        <v>403</v>
      </c>
      <c r="B624" s="9" t="s">
        <v>402</v>
      </c>
      <c r="C624" s="9">
        <v>2017</v>
      </c>
      <c r="D624" s="9">
        <v>2018</v>
      </c>
      <c r="E624" s="9" t="s">
        <v>401</v>
      </c>
      <c r="F624" s="9" t="s">
        <v>76</v>
      </c>
      <c r="G624" s="9" t="s">
        <v>228</v>
      </c>
      <c r="H624" s="12">
        <v>8.9969999999999999</v>
      </c>
      <c r="I624" s="12">
        <v>8.9969999999999999</v>
      </c>
      <c r="J624" s="13"/>
      <c r="K624" s="14"/>
      <c r="L624" s="9" t="s">
        <v>400</v>
      </c>
      <c r="M624" s="9" t="s">
        <v>399</v>
      </c>
      <c r="N624" s="9" t="s">
        <v>100</v>
      </c>
      <c r="O624" s="9" t="s">
        <v>398</v>
      </c>
      <c r="P624" s="9" t="s">
        <v>410</v>
      </c>
      <c r="Q624" s="9" t="s">
        <v>97</v>
      </c>
      <c r="R624" s="21">
        <v>10</v>
      </c>
      <c r="S624" s="22">
        <v>45.682000000000002</v>
      </c>
      <c r="T624" s="22">
        <v>6.6849999999999996</v>
      </c>
      <c r="U624" s="22" t="s">
        <v>111</v>
      </c>
      <c r="V624" s="16">
        <f t="shared" si="50"/>
        <v>21.139826158225617</v>
      </c>
      <c r="W624" s="21">
        <v>10</v>
      </c>
      <c r="X624" s="22">
        <v>49.582000000000001</v>
      </c>
      <c r="Y624" s="22">
        <v>5.0140000000000002</v>
      </c>
      <c r="Z624" s="22" t="s">
        <v>111</v>
      </c>
      <c r="AA624" s="16">
        <f t="shared" si="51"/>
        <v>15.855660188084256</v>
      </c>
      <c r="AB624" s="18">
        <v>8.1900000000000001E-2</v>
      </c>
      <c r="AC624" s="62">
        <v>8.1900000000000001E-2</v>
      </c>
      <c r="AD624" s="23"/>
      <c r="AE624" s="24"/>
      <c r="AF624" s="9"/>
    </row>
    <row r="625" spans="1:33" ht="15" customHeight="1" x14ac:dyDescent="0.15">
      <c r="A625" s="9" t="s">
        <v>403</v>
      </c>
      <c r="B625" s="9" t="s">
        <v>402</v>
      </c>
      <c r="C625" s="9">
        <v>2017</v>
      </c>
      <c r="D625" s="9">
        <v>2018</v>
      </c>
      <c r="E625" s="9" t="s">
        <v>401</v>
      </c>
      <c r="F625" s="9" t="s">
        <v>76</v>
      </c>
      <c r="G625" s="9" t="s">
        <v>228</v>
      </c>
      <c r="H625" s="12">
        <v>8.9969999999999999</v>
      </c>
      <c r="I625" s="12">
        <v>8.9969999999999999</v>
      </c>
      <c r="J625" s="13"/>
      <c r="K625" s="14"/>
      <c r="L625" s="9" t="s">
        <v>400</v>
      </c>
      <c r="M625" s="9" t="s">
        <v>399</v>
      </c>
      <c r="N625" s="9" t="s">
        <v>100</v>
      </c>
      <c r="O625" s="9" t="s">
        <v>398</v>
      </c>
      <c r="P625" s="9" t="s">
        <v>409</v>
      </c>
      <c r="Q625" s="9" t="s">
        <v>97</v>
      </c>
      <c r="R625" s="21">
        <v>10</v>
      </c>
      <c r="S625" s="22">
        <v>45.682000000000002</v>
      </c>
      <c r="T625" s="22">
        <v>6.6849999999999996</v>
      </c>
      <c r="U625" s="22" t="s">
        <v>111</v>
      </c>
      <c r="V625" s="16">
        <f t="shared" si="50"/>
        <v>21.139826158225617</v>
      </c>
      <c r="W625" s="21">
        <v>10</v>
      </c>
      <c r="X625" s="22">
        <v>49.304000000000002</v>
      </c>
      <c r="Y625" s="22">
        <v>6.6849999999999996</v>
      </c>
      <c r="Z625" s="22" t="s">
        <v>111</v>
      </c>
      <c r="AA625" s="16">
        <f t="shared" si="51"/>
        <v>21.139826158225617</v>
      </c>
      <c r="AB625" s="18">
        <v>7.6300000000000007E-2</v>
      </c>
      <c r="AC625" s="62">
        <v>7.6300000000000007E-2</v>
      </c>
      <c r="AD625" s="23"/>
      <c r="AE625" s="24"/>
      <c r="AF625" s="9"/>
    </row>
    <row r="626" spans="1:33" ht="15" customHeight="1" x14ac:dyDescent="0.15">
      <c r="A626" s="9" t="s">
        <v>403</v>
      </c>
      <c r="B626" s="9" t="s">
        <v>402</v>
      </c>
      <c r="C626" s="9">
        <v>2017</v>
      </c>
      <c r="D626" s="9">
        <v>2018</v>
      </c>
      <c r="E626" s="9" t="s">
        <v>401</v>
      </c>
      <c r="F626" s="9" t="s">
        <v>76</v>
      </c>
      <c r="G626" s="9" t="s">
        <v>228</v>
      </c>
      <c r="H626" s="12">
        <v>8.9969999999999999</v>
      </c>
      <c r="I626" s="12">
        <v>8.9969999999999999</v>
      </c>
      <c r="J626" s="13"/>
      <c r="K626" s="14"/>
      <c r="L626" s="9" t="s">
        <v>400</v>
      </c>
      <c r="M626" s="9" t="s">
        <v>399</v>
      </c>
      <c r="N626" s="9" t="s">
        <v>100</v>
      </c>
      <c r="O626" s="9" t="s">
        <v>398</v>
      </c>
      <c r="P626" s="9" t="s">
        <v>408</v>
      </c>
      <c r="Q626" s="9" t="s">
        <v>97</v>
      </c>
      <c r="R626" s="21">
        <v>10</v>
      </c>
      <c r="S626" s="22">
        <v>53.203000000000003</v>
      </c>
      <c r="T626" s="22">
        <v>4.4569999999999999</v>
      </c>
      <c r="U626" s="22" t="s">
        <v>111</v>
      </c>
      <c r="V626" s="16">
        <f t="shared" si="50"/>
        <v>14.094271531370467</v>
      </c>
      <c r="W626" s="21">
        <v>10</v>
      </c>
      <c r="X626" s="22">
        <v>55.432000000000002</v>
      </c>
      <c r="Y626" s="22">
        <v>4.4569999999999999</v>
      </c>
      <c r="Z626" s="22" t="s">
        <v>111</v>
      </c>
      <c r="AA626" s="16">
        <f t="shared" si="51"/>
        <v>14.094271531370467</v>
      </c>
      <c r="AB626" s="18">
        <v>4.1000000000000002E-2</v>
      </c>
      <c r="AC626" s="62">
        <v>4.1000000000000002E-2</v>
      </c>
      <c r="AD626" s="23"/>
      <c r="AE626" s="24"/>
      <c r="AF626" s="9"/>
    </row>
    <row r="627" spans="1:33" ht="15" customHeight="1" x14ac:dyDescent="0.15">
      <c r="A627" s="9" t="s">
        <v>403</v>
      </c>
      <c r="B627" s="9" t="s">
        <v>402</v>
      </c>
      <c r="C627" s="9">
        <v>2017</v>
      </c>
      <c r="D627" s="9">
        <v>2018</v>
      </c>
      <c r="E627" s="9" t="s">
        <v>401</v>
      </c>
      <c r="F627" s="9" t="s">
        <v>76</v>
      </c>
      <c r="G627" s="9" t="s">
        <v>228</v>
      </c>
      <c r="H627" s="12">
        <v>8.9969999999999999</v>
      </c>
      <c r="I627" s="12">
        <v>8.9969999999999999</v>
      </c>
      <c r="J627" s="13"/>
      <c r="K627" s="14"/>
      <c r="L627" s="9" t="s">
        <v>400</v>
      </c>
      <c r="M627" s="9" t="s">
        <v>399</v>
      </c>
      <c r="N627" s="9" t="s">
        <v>100</v>
      </c>
      <c r="O627" s="9" t="s">
        <v>398</v>
      </c>
      <c r="P627" s="9" t="s">
        <v>407</v>
      </c>
      <c r="Q627" s="9" t="s">
        <v>97</v>
      </c>
      <c r="R627" s="21">
        <v>10</v>
      </c>
      <c r="S627" s="22">
        <v>53.203000000000003</v>
      </c>
      <c r="T627" s="22">
        <v>4.4569999999999999</v>
      </c>
      <c r="U627" s="22" t="s">
        <v>111</v>
      </c>
      <c r="V627" s="16">
        <f t="shared" si="50"/>
        <v>14.094271531370467</v>
      </c>
      <c r="W627" s="21">
        <v>10</v>
      </c>
      <c r="X627" s="22">
        <v>66.573999999999998</v>
      </c>
      <c r="Y627" s="22">
        <v>1.95</v>
      </c>
      <c r="Z627" s="22" t="s">
        <v>111</v>
      </c>
      <c r="AA627" s="16">
        <f t="shared" si="51"/>
        <v>6.1664414373283396</v>
      </c>
      <c r="AB627" s="18">
        <v>0.22420000000000001</v>
      </c>
      <c r="AC627" s="62">
        <v>0.22420000000000001</v>
      </c>
      <c r="AD627" s="23"/>
      <c r="AE627" s="24"/>
      <c r="AF627" s="9"/>
    </row>
    <row r="628" spans="1:33" ht="15" customHeight="1" x14ac:dyDescent="0.15">
      <c r="A628" s="9" t="s">
        <v>403</v>
      </c>
      <c r="B628" s="9" t="s">
        <v>402</v>
      </c>
      <c r="C628" s="9">
        <v>2017</v>
      </c>
      <c r="D628" s="9">
        <v>2018</v>
      </c>
      <c r="E628" s="9" t="s">
        <v>401</v>
      </c>
      <c r="F628" s="9" t="s">
        <v>76</v>
      </c>
      <c r="G628" s="9" t="s">
        <v>228</v>
      </c>
      <c r="H628" s="12">
        <v>8.9969999999999999</v>
      </c>
      <c r="I628" s="12">
        <v>8.9969999999999999</v>
      </c>
      <c r="J628" s="13"/>
      <c r="K628" s="14"/>
      <c r="L628" s="9" t="s">
        <v>400</v>
      </c>
      <c r="M628" s="9" t="s">
        <v>399</v>
      </c>
      <c r="N628" s="9" t="s">
        <v>100</v>
      </c>
      <c r="O628" s="9" t="s">
        <v>398</v>
      </c>
      <c r="P628" s="9" t="s">
        <v>406</v>
      </c>
      <c r="Q628" s="9" t="s">
        <v>97</v>
      </c>
      <c r="R628" s="21">
        <v>10</v>
      </c>
      <c r="S628" s="22">
        <v>20.613</v>
      </c>
      <c r="T628" s="16">
        <v>5.85</v>
      </c>
      <c r="U628" s="22" t="s">
        <v>111</v>
      </c>
      <c r="V628" s="16">
        <f t="shared" si="50"/>
        <v>18.499324311985021</v>
      </c>
      <c r="W628" s="21">
        <v>10</v>
      </c>
      <c r="X628" s="22">
        <v>26.741</v>
      </c>
      <c r="Y628" s="22">
        <v>5.85</v>
      </c>
      <c r="Z628" s="22" t="s">
        <v>111</v>
      </c>
      <c r="AA628" s="16">
        <f t="shared" si="51"/>
        <v>18.499324311985021</v>
      </c>
      <c r="AB628" s="18">
        <v>0.26029999999999998</v>
      </c>
      <c r="AC628" s="62">
        <v>0.26029999999999998</v>
      </c>
      <c r="AD628" s="23"/>
      <c r="AE628" s="24"/>
      <c r="AF628" s="9"/>
    </row>
    <row r="629" spans="1:33" ht="15" customHeight="1" x14ac:dyDescent="0.15">
      <c r="A629" s="9" t="s">
        <v>403</v>
      </c>
      <c r="B629" s="9" t="s">
        <v>402</v>
      </c>
      <c r="C629" s="9">
        <v>2017</v>
      </c>
      <c r="D629" s="9">
        <v>2018</v>
      </c>
      <c r="E629" s="9" t="s">
        <v>401</v>
      </c>
      <c r="F629" s="9" t="s">
        <v>76</v>
      </c>
      <c r="G629" s="9" t="s">
        <v>228</v>
      </c>
      <c r="H629" s="12">
        <v>8.9969999999999999</v>
      </c>
      <c r="I629" s="12">
        <v>8.9969999999999999</v>
      </c>
      <c r="J629" s="13"/>
      <c r="K629" s="14"/>
      <c r="L629" s="9" t="s">
        <v>400</v>
      </c>
      <c r="M629" s="9" t="s">
        <v>399</v>
      </c>
      <c r="N629" s="9" t="s">
        <v>100</v>
      </c>
      <c r="O629" s="9" t="s">
        <v>398</v>
      </c>
      <c r="P629" s="9" t="s">
        <v>405</v>
      </c>
      <c r="Q629" s="9" t="s">
        <v>97</v>
      </c>
      <c r="R629" s="21">
        <v>10</v>
      </c>
      <c r="S629" s="22">
        <v>20.613</v>
      </c>
      <c r="T629" s="16">
        <v>5.85</v>
      </c>
      <c r="U629" s="22" t="s">
        <v>111</v>
      </c>
      <c r="V629" s="16">
        <f t="shared" si="50"/>
        <v>18.499324311985021</v>
      </c>
      <c r="W629" s="21">
        <v>10</v>
      </c>
      <c r="X629" s="22">
        <v>24.513000000000002</v>
      </c>
      <c r="Y629" s="22">
        <v>6.6849999999999996</v>
      </c>
      <c r="Z629" s="22" t="s">
        <v>111</v>
      </c>
      <c r="AA629" s="16">
        <f t="shared" si="51"/>
        <v>21.139826158225617</v>
      </c>
      <c r="AB629" s="18">
        <v>0.17330000000000001</v>
      </c>
      <c r="AC629" s="62">
        <v>0.17330000000000001</v>
      </c>
      <c r="AD629" s="23"/>
      <c r="AE629" s="24"/>
      <c r="AF629" s="9"/>
    </row>
    <row r="630" spans="1:33" ht="15" customHeight="1" x14ac:dyDescent="0.15">
      <c r="A630" s="9" t="s">
        <v>403</v>
      </c>
      <c r="B630" s="9" t="s">
        <v>402</v>
      </c>
      <c r="C630" s="9">
        <v>2017</v>
      </c>
      <c r="D630" s="9">
        <v>2018</v>
      </c>
      <c r="E630" s="9" t="s">
        <v>401</v>
      </c>
      <c r="F630" s="9" t="s">
        <v>76</v>
      </c>
      <c r="G630" s="9" t="s">
        <v>228</v>
      </c>
      <c r="H630" s="12">
        <v>8.9969999999999999</v>
      </c>
      <c r="I630" s="12">
        <v>8.9969999999999999</v>
      </c>
      <c r="J630" s="13"/>
      <c r="K630" s="14"/>
      <c r="L630" s="9" t="s">
        <v>400</v>
      </c>
      <c r="M630" s="9" t="s">
        <v>399</v>
      </c>
      <c r="N630" s="9" t="s">
        <v>100</v>
      </c>
      <c r="O630" s="9" t="s">
        <v>398</v>
      </c>
      <c r="P630" s="9" t="s">
        <v>404</v>
      </c>
      <c r="Q630" s="9" t="s">
        <v>97</v>
      </c>
      <c r="R630" s="21">
        <v>10</v>
      </c>
      <c r="S630" s="22">
        <v>23.954999999999998</v>
      </c>
      <c r="T630" s="22">
        <v>7.7990000000000004</v>
      </c>
      <c r="U630" s="22" t="s">
        <v>111</v>
      </c>
      <c r="V630" s="16">
        <f t="shared" si="50"/>
        <v>24.662603471653192</v>
      </c>
      <c r="W630" s="21">
        <v>10</v>
      </c>
      <c r="X630" s="22">
        <v>16.713000000000001</v>
      </c>
      <c r="Y630" s="22">
        <v>3.621</v>
      </c>
      <c r="Z630" s="22" t="s">
        <v>111</v>
      </c>
      <c r="AA630" s="16">
        <f t="shared" si="51"/>
        <v>11.450607407469702</v>
      </c>
      <c r="AB630" s="18">
        <v>-0.36</v>
      </c>
      <c r="AC630" s="62">
        <v>0.36</v>
      </c>
      <c r="AD630" s="23"/>
      <c r="AE630" s="24"/>
      <c r="AF630" s="9"/>
    </row>
    <row r="631" spans="1:33" ht="15" customHeight="1" thickBot="1" x14ac:dyDescent="0.2">
      <c r="A631" s="25" t="s">
        <v>403</v>
      </c>
      <c r="B631" s="25" t="s">
        <v>402</v>
      </c>
      <c r="C631" s="25">
        <v>2017</v>
      </c>
      <c r="D631" s="25">
        <v>2018</v>
      </c>
      <c r="E631" s="25" t="s">
        <v>401</v>
      </c>
      <c r="F631" s="25" t="s">
        <v>76</v>
      </c>
      <c r="G631" s="25" t="s">
        <v>228</v>
      </c>
      <c r="H631" s="26">
        <v>8.9969999999999999</v>
      </c>
      <c r="I631" s="26">
        <v>8.9969999999999999</v>
      </c>
      <c r="J631" s="27"/>
      <c r="K631" s="40"/>
      <c r="L631" s="25" t="s">
        <v>400</v>
      </c>
      <c r="M631" s="25" t="s">
        <v>399</v>
      </c>
      <c r="N631" s="25" t="s">
        <v>100</v>
      </c>
      <c r="O631" s="25" t="s">
        <v>398</v>
      </c>
      <c r="P631" s="25" t="s">
        <v>397</v>
      </c>
      <c r="Q631" s="40" t="s">
        <v>97</v>
      </c>
      <c r="R631" s="28">
        <v>10</v>
      </c>
      <c r="S631" s="29">
        <v>23.954999999999998</v>
      </c>
      <c r="T631" s="29">
        <v>7.7990000000000004</v>
      </c>
      <c r="U631" s="29" t="s">
        <v>111</v>
      </c>
      <c r="V631" s="35">
        <f t="shared" si="50"/>
        <v>24.662603471653192</v>
      </c>
      <c r="W631" s="28">
        <v>10</v>
      </c>
      <c r="X631" s="29">
        <v>19.498999999999999</v>
      </c>
      <c r="Y631" s="29">
        <v>5.5709999999999997</v>
      </c>
      <c r="Z631" s="29" t="s">
        <v>111</v>
      </c>
      <c r="AA631" s="35">
        <f t="shared" si="51"/>
        <v>17.617048844798042</v>
      </c>
      <c r="AB631" s="36">
        <v>-0.20580000000000001</v>
      </c>
      <c r="AC631" s="30">
        <v>0.20580000000000001</v>
      </c>
      <c r="AD631" s="31"/>
      <c r="AE631" s="32"/>
      <c r="AF631" s="25"/>
      <c r="AG631" s="40"/>
    </row>
    <row r="632" spans="1:33" ht="15" customHeight="1" x14ac:dyDescent="0.15">
      <c r="A632" s="9" t="s">
        <v>389</v>
      </c>
      <c r="B632" s="9" t="s">
        <v>388</v>
      </c>
      <c r="C632" s="9">
        <v>2018</v>
      </c>
      <c r="D632" s="9">
        <v>2018</v>
      </c>
      <c r="E632" s="9" t="s">
        <v>387</v>
      </c>
      <c r="F632" s="9" t="s">
        <v>76</v>
      </c>
      <c r="G632" s="10" t="s">
        <v>85</v>
      </c>
      <c r="H632" s="11">
        <v>19.181000000000001</v>
      </c>
      <c r="I632" s="11">
        <v>19.181000000000001</v>
      </c>
      <c r="J632" s="13">
        <v>104.92857142857143</v>
      </c>
      <c r="K632" s="14" t="s">
        <v>156</v>
      </c>
      <c r="L632" s="10" t="s">
        <v>1278</v>
      </c>
      <c r="M632" s="10" t="s">
        <v>1278</v>
      </c>
      <c r="N632" s="9" t="s">
        <v>100</v>
      </c>
      <c r="O632" s="9" t="s">
        <v>354</v>
      </c>
      <c r="P632" s="3" t="s">
        <v>396</v>
      </c>
      <c r="Q632" s="10" t="s">
        <v>1278</v>
      </c>
      <c r="R632" s="15">
        <v>165</v>
      </c>
      <c r="S632" s="16">
        <v>50.795000000000002</v>
      </c>
      <c r="T632" s="16">
        <v>6.4770000000000003</v>
      </c>
      <c r="U632" s="16" t="s">
        <v>111</v>
      </c>
      <c r="V632" s="16">
        <f t="shared" ref="V632:V637" si="52">SQRT(R632)*T632</f>
        <v>83.198571412014047</v>
      </c>
      <c r="W632" s="15">
        <v>165</v>
      </c>
      <c r="X632" s="16">
        <v>30.341000000000001</v>
      </c>
      <c r="Y632" s="16">
        <v>5.7949999999999999</v>
      </c>
      <c r="Z632" s="16" t="s">
        <v>111</v>
      </c>
      <c r="AA632" s="16">
        <f t="shared" ref="AA632:AA637" si="53">SQRT(W632)*Y632</f>
        <v>74.438122793364428</v>
      </c>
      <c r="AB632" s="17">
        <v>-0.51529999999999998</v>
      </c>
      <c r="AC632" s="18">
        <v>0.51529999999999998</v>
      </c>
      <c r="AD632" s="19">
        <f>AVERAGE(AC632:AC638)</f>
        <v>0.2892142857142857</v>
      </c>
      <c r="AE632" s="20" t="s">
        <v>395</v>
      </c>
      <c r="AF632" s="9" t="s">
        <v>108</v>
      </c>
      <c r="AG632" s="9" t="s">
        <v>1302</v>
      </c>
    </row>
    <row r="633" spans="1:33" ht="15" customHeight="1" x14ac:dyDescent="0.15">
      <c r="A633" s="9" t="s">
        <v>389</v>
      </c>
      <c r="B633" s="9" t="s">
        <v>388</v>
      </c>
      <c r="C633" s="9">
        <v>2018</v>
      </c>
      <c r="D633" s="9">
        <v>2018</v>
      </c>
      <c r="E633" s="9" t="s">
        <v>387</v>
      </c>
      <c r="F633" s="9" t="s">
        <v>76</v>
      </c>
      <c r="G633" s="9" t="s">
        <v>85</v>
      </c>
      <c r="H633" s="12">
        <v>19.181000000000001</v>
      </c>
      <c r="I633" s="12">
        <v>19.181000000000001</v>
      </c>
      <c r="J633" s="13"/>
      <c r="K633" s="14"/>
      <c r="L633" s="14" t="s">
        <v>1278</v>
      </c>
      <c r="M633" s="14" t="s">
        <v>1278</v>
      </c>
      <c r="N633" s="9" t="s">
        <v>100</v>
      </c>
      <c r="O633" s="9" t="s">
        <v>354</v>
      </c>
      <c r="P633" s="3" t="s">
        <v>394</v>
      </c>
      <c r="Q633" s="37" t="s">
        <v>1278</v>
      </c>
      <c r="R633" s="21">
        <v>165</v>
      </c>
      <c r="S633" s="22">
        <v>48.75</v>
      </c>
      <c r="T633" s="22">
        <v>6.4770000000000003</v>
      </c>
      <c r="U633" s="22" t="s">
        <v>111</v>
      </c>
      <c r="V633" s="22">
        <f t="shared" si="52"/>
        <v>83.198571412014047</v>
      </c>
      <c r="W633" s="21">
        <v>165</v>
      </c>
      <c r="X633" s="22">
        <v>31.364000000000001</v>
      </c>
      <c r="Y633" s="22">
        <v>5.1139999999999999</v>
      </c>
      <c r="Z633" s="22" t="s">
        <v>111</v>
      </c>
      <c r="AA633" s="22">
        <f t="shared" si="53"/>
        <v>65.690519407293465</v>
      </c>
      <c r="AB633" s="17">
        <v>-0.441</v>
      </c>
      <c r="AC633" s="18">
        <v>0.441</v>
      </c>
      <c r="AD633" s="19"/>
      <c r="AE633" s="20"/>
      <c r="AF633" s="9"/>
      <c r="AG633" s="9" t="s">
        <v>1303</v>
      </c>
    </row>
    <row r="634" spans="1:33" ht="15" customHeight="1" x14ac:dyDescent="0.15">
      <c r="A634" s="9" t="s">
        <v>389</v>
      </c>
      <c r="B634" s="9" t="s">
        <v>388</v>
      </c>
      <c r="C634" s="9">
        <v>2018</v>
      </c>
      <c r="D634" s="9">
        <v>2018</v>
      </c>
      <c r="E634" s="9" t="s">
        <v>387</v>
      </c>
      <c r="F634" s="9" t="s">
        <v>76</v>
      </c>
      <c r="G634" s="9" t="s">
        <v>85</v>
      </c>
      <c r="H634" s="12">
        <v>19.181000000000001</v>
      </c>
      <c r="I634" s="12">
        <v>19.181000000000001</v>
      </c>
      <c r="J634" s="13"/>
      <c r="K634" s="14"/>
      <c r="L634" s="14" t="s">
        <v>1278</v>
      </c>
      <c r="M634" s="14" t="s">
        <v>1278</v>
      </c>
      <c r="N634" s="9" t="s">
        <v>100</v>
      </c>
      <c r="O634" s="9" t="s">
        <v>354</v>
      </c>
      <c r="P634" s="9" t="s">
        <v>393</v>
      </c>
      <c r="Q634" s="37" t="s">
        <v>1278</v>
      </c>
      <c r="R634" s="21">
        <v>165</v>
      </c>
      <c r="S634" s="22">
        <v>49.576000000000001</v>
      </c>
      <c r="T634" s="22">
        <v>7.1189999999999998</v>
      </c>
      <c r="U634" s="22" t="s">
        <v>111</v>
      </c>
      <c r="V634" s="22">
        <f t="shared" si="52"/>
        <v>91.44521072751705</v>
      </c>
      <c r="W634" s="21">
        <v>165</v>
      </c>
      <c r="X634" s="22">
        <v>56.695</v>
      </c>
      <c r="Y634" s="22">
        <v>2.5419999999999998</v>
      </c>
      <c r="Z634" s="22" t="s">
        <v>111</v>
      </c>
      <c r="AA634" s="22">
        <f t="shared" si="53"/>
        <v>32.652581214966759</v>
      </c>
      <c r="AB634" s="17">
        <v>0.13420000000000001</v>
      </c>
      <c r="AC634" s="18">
        <v>0.13420000000000001</v>
      </c>
      <c r="AD634" s="19"/>
      <c r="AE634" s="20"/>
    </row>
    <row r="635" spans="1:33" ht="15" customHeight="1" x14ac:dyDescent="0.15">
      <c r="A635" s="9" t="s">
        <v>389</v>
      </c>
      <c r="B635" s="9" t="s">
        <v>388</v>
      </c>
      <c r="C635" s="9">
        <v>2018</v>
      </c>
      <c r="D635" s="9">
        <v>2018</v>
      </c>
      <c r="E635" s="9" t="s">
        <v>387</v>
      </c>
      <c r="F635" s="9" t="s">
        <v>76</v>
      </c>
      <c r="G635" s="9" t="s">
        <v>85</v>
      </c>
      <c r="H635" s="12">
        <v>19.181000000000001</v>
      </c>
      <c r="I635" s="12">
        <v>19.181000000000001</v>
      </c>
      <c r="J635" s="13"/>
      <c r="K635" s="14"/>
      <c r="L635" s="14" t="s">
        <v>1278</v>
      </c>
      <c r="M635" s="14" t="s">
        <v>1278</v>
      </c>
      <c r="N635" s="9" t="s">
        <v>100</v>
      </c>
      <c r="O635" s="9" t="s">
        <v>354</v>
      </c>
      <c r="P635" s="9" t="s">
        <v>392</v>
      </c>
      <c r="Q635" s="37" t="s">
        <v>1278</v>
      </c>
      <c r="R635" s="21">
        <v>53</v>
      </c>
      <c r="S635" s="22">
        <v>95.043000000000006</v>
      </c>
      <c r="T635" s="22">
        <v>9.9459999999999997</v>
      </c>
      <c r="U635" s="22" t="s">
        <v>111</v>
      </c>
      <c r="V635" s="16">
        <f t="shared" si="52"/>
        <v>72.407972958784029</v>
      </c>
      <c r="W635" s="21">
        <v>62</v>
      </c>
      <c r="X635" s="22">
        <v>117.876</v>
      </c>
      <c r="Y635" s="22">
        <v>10.233000000000001</v>
      </c>
      <c r="Z635" s="22" t="s">
        <v>111</v>
      </c>
      <c r="AA635" s="16">
        <f t="shared" si="53"/>
        <v>80.574722574762873</v>
      </c>
      <c r="AB635" s="17">
        <v>0.21529999999999999</v>
      </c>
      <c r="AC635" s="18">
        <v>0.21529999999999999</v>
      </c>
      <c r="AD635" s="19"/>
      <c r="AE635" s="20"/>
    </row>
    <row r="636" spans="1:33" ht="15" customHeight="1" x14ac:dyDescent="0.15">
      <c r="A636" s="9" t="s">
        <v>389</v>
      </c>
      <c r="B636" s="9" t="s">
        <v>388</v>
      </c>
      <c r="C636" s="9">
        <v>2018</v>
      </c>
      <c r="D636" s="9">
        <v>2018</v>
      </c>
      <c r="E636" s="9" t="s">
        <v>387</v>
      </c>
      <c r="F636" s="9" t="s">
        <v>76</v>
      </c>
      <c r="G636" s="9" t="s">
        <v>85</v>
      </c>
      <c r="H636" s="12">
        <v>19.181000000000001</v>
      </c>
      <c r="I636" s="12">
        <v>19.181000000000001</v>
      </c>
      <c r="J636" s="13"/>
      <c r="K636" s="14"/>
      <c r="L636" s="14" t="s">
        <v>1278</v>
      </c>
      <c r="M636" s="14" t="s">
        <v>1278</v>
      </c>
      <c r="N636" s="9" t="s">
        <v>100</v>
      </c>
      <c r="O636" s="9" t="s">
        <v>354</v>
      </c>
      <c r="P636" s="9" t="s">
        <v>391</v>
      </c>
      <c r="Q636" s="37" t="s">
        <v>1278</v>
      </c>
      <c r="R636" s="21">
        <v>165</v>
      </c>
      <c r="S636" s="22">
        <v>0.44</v>
      </c>
      <c r="T636" s="22">
        <v>3.3000000000000002E-2</v>
      </c>
      <c r="U636" s="22" t="s">
        <v>111</v>
      </c>
      <c r="V636" s="22">
        <f t="shared" si="52"/>
        <v>0.4238926750959493</v>
      </c>
      <c r="W636" s="21">
        <v>165</v>
      </c>
      <c r="X636" s="22">
        <v>0.39</v>
      </c>
      <c r="Y636" s="22">
        <v>6.9000000000000006E-2</v>
      </c>
      <c r="Z636" s="22" t="s">
        <v>111</v>
      </c>
      <c r="AA636" s="16">
        <f t="shared" si="53"/>
        <v>0.88632104792789401</v>
      </c>
      <c r="AB636" s="17">
        <v>-0.1206</v>
      </c>
      <c r="AC636" s="18">
        <v>0.1206</v>
      </c>
      <c r="AD636" s="19"/>
      <c r="AE636" s="20"/>
      <c r="AF636" s="9"/>
      <c r="AG636" s="9"/>
    </row>
    <row r="637" spans="1:33" ht="15" customHeight="1" x14ac:dyDescent="0.15">
      <c r="A637" s="9" t="s">
        <v>389</v>
      </c>
      <c r="B637" s="9" t="s">
        <v>388</v>
      </c>
      <c r="C637" s="9">
        <v>2018</v>
      </c>
      <c r="D637" s="9">
        <v>2018</v>
      </c>
      <c r="E637" s="9" t="s">
        <v>387</v>
      </c>
      <c r="F637" s="9" t="s">
        <v>76</v>
      </c>
      <c r="G637" s="9" t="s">
        <v>85</v>
      </c>
      <c r="H637" s="12">
        <v>19.181000000000001</v>
      </c>
      <c r="I637" s="12">
        <v>19.181000000000001</v>
      </c>
      <c r="J637" s="13"/>
      <c r="K637" s="14"/>
      <c r="L637" s="14" t="s">
        <v>1278</v>
      </c>
      <c r="M637" s="14" t="s">
        <v>1278</v>
      </c>
      <c r="N637" s="9" t="s">
        <v>80</v>
      </c>
      <c r="O637" s="9" t="s">
        <v>74</v>
      </c>
      <c r="P637" s="9" t="s">
        <v>390</v>
      </c>
      <c r="Q637" s="37" t="s">
        <v>1278</v>
      </c>
      <c r="R637" s="56">
        <v>9</v>
      </c>
      <c r="S637" s="57">
        <v>0.87305976375505756</v>
      </c>
      <c r="T637" s="57">
        <v>0.85482575585509724</v>
      </c>
      <c r="U637" s="57" t="s">
        <v>111</v>
      </c>
      <c r="V637" s="16">
        <f t="shared" si="52"/>
        <v>2.5644772675652918</v>
      </c>
      <c r="W637" s="56">
        <v>8</v>
      </c>
      <c r="X637" s="57">
        <v>0.80644922499941163</v>
      </c>
      <c r="Y637" s="57">
        <v>0.41218966838946319</v>
      </c>
      <c r="Z637" s="57" t="s">
        <v>111</v>
      </c>
      <c r="AA637" s="16">
        <f t="shared" si="53"/>
        <v>1.1658484386128951</v>
      </c>
      <c r="AB637" s="17">
        <v>-7.9500000000000001E-2</v>
      </c>
      <c r="AC637" s="18">
        <v>7.9500000000000001E-2</v>
      </c>
      <c r="AD637" s="19"/>
      <c r="AE637" s="20"/>
    </row>
    <row r="638" spans="1:33" ht="15" customHeight="1" thickBot="1" x14ac:dyDescent="0.2">
      <c r="A638" s="25" t="s">
        <v>389</v>
      </c>
      <c r="B638" s="25" t="s">
        <v>388</v>
      </c>
      <c r="C638" s="25">
        <v>2018</v>
      </c>
      <c r="D638" s="25">
        <v>2018</v>
      </c>
      <c r="E638" s="25" t="s">
        <v>387</v>
      </c>
      <c r="F638" s="25" t="s">
        <v>76</v>
      </c>
      <c r="G638" s="25" t="s">
        <v>85</v>
      </c>
      <c r="H638" s="26">
        <v>19.181000000000001</v>
      </c>
      <c r="I638" s="26">
        <v>19.181000000000001</v>
      </c>
      <c r="J638" s="27"/>
      <c r="K638" s="25"/>
      <c r="L638" s="25" t="s">
        <v>1278</v>
      </c>
      <c r="M638" s="25" t="s">
        <v>1278</v>
      </c>
      <c r="N638" s="25" t="s">
        <v>100</v>
      </c>
      <c r="O638" s="25" t="s">
        <v>189</v>
      </c>
      <c r="P638" s="25" t="s">
        <v>386</v>
      </c>
      <c r="Q638" s="87" t="s">
        <v>1278</v>
      </c>
      <c r="R638" s="28">
        <v>9</v>
      </c>
      <c r="S638" s="29">
        <v>0.15920000000000001</v>
      </c>
      <c r="T638" s="29">
        <v>0.23549999999999999</v>
      </c>
      <c r="U638" s="29" t="s">
        <v>96</v>
      </c>
      <c r="V638" s="35">
        <f>T638</f>
        <v>0.23549999999999999</v>
      </c>
      <c r="W638" s="28">
        <v>8</v>
      </c>
      <c r="X638" s="29">
        <v>0.26740000000000003</v>
      </c>
      <c r="Y638" s="29">
        <v>0.28120000000000001</v>
      </c>
      <c r="Z638" s="29" t="s">
        <v>96</v>
      </c>
      <c r="AA638" s="35">
        <f>Y638</f>
        <v>0.28120000000000001</v>
      </c>
      <c r="AB638" s="36">
        <v>0.51859999999999995</v>
      </c>
      <c r="AC638" s="30">
        <v>0.51859999999999995</v>
      </c>
      <c r="AD638" s="31"/>
      <c r="AE638" s="32"/>
      <c r="AF638" s="25"/>
      <c r="AG638" s="25"/>
    </row>
    <row r="639" spans="1:33" ht="15" customHeight="1" x14ac:dyDescent="0.15">
      <c r="A639" s="9" t="s">
        <v>381</v>
      </c>
      <c r="B639" s="9" t="s">
        <v>105</v>
      </c>
      <c r="C639" s="9">
        <v>2018</v>
      </c>
      <c r="D639" s="9">
        <v>2018</v>
      </c>
      <c r="E639" s="9" t="s">
        <v>380</v>
      </c>
      <c r="F639" s="9" t="s">
        <v>76</v>
      </c>
      <c r="G639" s="10" t="s">
        <v>379</v>
      </c>
      <c r="H639" s="11" t="s">
        <v>74</v>
      </c>
      <c r="I639" s="11" t="s">
        <v>74</v>
      </c>
      <c r="J639" s="13">
        <v>33.5</v>
      </c>
      <c r="K639" s="14" t="s">
        <v>80</v>
      </c>
      <c r="L639" s="9" t="s">
        <v>227</v>
      </c>
      <c r="M639" s="9" t="s">
        <v>170</v>
      </c>
      <c r="N639" s="9" t="s">
        <v>80</v>
      </c>
      <c r="O639" s="9" t="s">
        <v>74</v>
      </c>
      <c r="P639" s="9" t="s">
        <v>385</v>
      </c>
      <c r="Q639" s="9" t="s">
        <v>112</v>
      </c>
      <c r="R639" s="15">
        <v>29</v>
      </c>
      <c r="S639" s="16">
        <v>1395.2334000000001</v>
      </c>
      <c r="T639" s="16">
        <v>904.10511581214087</v>
      </c>
      <c r="U639" s="16" t="s">
        <v>96</v>
      </c>
      <c r="V639" s="16">
        <v>904.10511581214087</v>
      </c>
      <c r="W639" s="15">
        <v>38</v>
      </c>
      <c r="X639" s="16">
        <v>1542.2420713280922</v>
      </c>
      <c r="Y639" s="16">
        <v>1075.0644042269032</v>
      </c>
      <c r="Z639" s="16" t="s">
        <v>96</v>
      </c>
      <c r="AA639" s="16">
        <v>1075.0644042269032</v>
      </c>
      <c r="AB639" s="17">
        <v>0.1002</v>
      </c>
      <c r="AC639" s="18">
        <v>0.1002</v>
      </c>
      <c r="AD639" s="19">
        <f>AVERAGE(AC639:AC642)</f>
        <v>0.10745000000000002</v>
      </c>
      <c r="AE639" s="20" t="s">
        <v>234</v>
      </c>
      <c r="AF639" s="9" t="s">
        <v>217</v>
      </c>
      <c r="AG639" s="9" t="s">
        <v>278</v>
      </c>
    </row>
    <row r="640" spans="1:33" ht="15" customHeight="1" x14ac:dyDescent="0.15">
      <c r="A640" s="9" t="s">
        <v>381</v>
      </c>
      <c r="B640" s="9" t="s">
        <v>105</v>
      </c>
      <c r="C640" s="9">
        <v>2018</v>
      </c>
      <c r="D640" s="9">
        <v>2018</v>
      </c>
      <c r="E640" s="9" t="s">
        <v>380</v>
      </c>
      <c r="F640" s="9" t="s">
        <v>76</v>
      </c>
      <c r="G640" s="9" t="s">
        <v>379</v>
      </c>
      <c r="H640" s="12" t="s">
        <v>74</v>
      </c>
      <c r="I640" s="12" t="s">
        <v>74</v>
      </c>
      <c r="J640" s="13"/>
      <c r="K640" s="14"/>
      <c r="L640" s="9" t="s">
        <v>227</v>
      </c>
      <c r="M640" s="9" t="s">
        <v>170</v>
      </c>
      <c r="N640" s="9" t="s">
        <v>80</v>
      </c>
      <c r="O640" s="9" t="s">
        <v>74</v>
      </c>
      <c r="P640" s="9" t="s">
        <v>384</v>
      </c>
      <c r="Q640" s="9" t="s">
        <v>112</v>
      </c>
      <c r="R640" s="21">
        <v>29</v>
      </c>
      <c r="S640" s="22">
        <v>2.6755172413793109</v>
      </c>
      <c r="T640" s="22">
        <v>0.93086590336592379</v>
      </c>
      <c r="U640" s="22" t="s">
        <v>96</v>
      </c>
      <c r="V640" s="22">
        <v>0.93086590336592379</v>
      </c>
      <c r="W640" s="21">
        <v>38</v>
      </c>
      <c r="X640" s="22">
        <v>2.651420138181654</v>
      </c>
      <c r="Y640" s="22">
        <v>0.99655502119233941</v>
      </c>
      <c r="Z640" s="22" t="s">
        <v>96</v>
      </c>
      <c r="AA640" s="22">
        <v>0.99655502119233896</v>
      </c>
      <c r="AB640" s="17">
        <v>-8.9999999999999993E-3</v>
      </c>
      <c r="AC640" s="18">
        <v>8.9999999999999993E-3</v>
      </c>
      <c r="AD640" s="23"/>
      <c r="AE640" s="24" t="s">
        <v>383</v>
      </c>
      <c r="AF640" s="9"/>
      <c r="AG640" s="9"/>
    </row>
    <row r="641" spans="1:33" ht="15" customHeight="1" x14ac:dyDescent="0.15">
      <c r="A641" s="9" t="s">
        <v>381</v>
      </c>
      <c r="B641" s="9" t="s">
        <v>105</v>
      </c>
      <c r="C641" s="9">
        <v>2018</v>
      </c>
      <c r="D641" s="9">
        <v>2018</v>
      </c>
      <c r="E641" s="9" t="s">
        <v>380</v>
      </c>
      <c r="F641" s="9" t="s">
        <v>76</v>
      </c>
      <c r="G641" s="9" t="s">
        <v>379</v>
      </c>
      <c r="H641" s="12" t="s">
        <v>74</v>
      </c>
      <c r="I641" s="12" t="s">
        <v>74</v>
      </c>
      <c r="J641" s="13"/>
      <c r="K641" s="14"/>
      <c r="L641" s="9" t="s">
        <v>227</v>
      </c>
      <c r="M641" s="9" t="s">
        <v>170</v>
      </c>
      <c r="N641" s="9" t="s">
        <v>80</v>
      </c>
      <c r="O641" s="9" t="s">
        <v>74</v>
      </c>
      <c r="P641" s="9" t="s">
        <v>382</v>
      </c>
      <c r="Q641" s="9" t="s">
        <v>112</v>
      </c>
      <c r="R641" s="21">
        <v>29</v>
      </c>
      <c r="S641" s="22">
        <v>132.41379310344828</v>
      </c>
      <c r="T641" s="22">
        <v>108.8234209433466</v>
      </c>
      <c r="U641" s="22" t="s">
        <v>96</v>
      </c>
      <c r="V641" s="22">
        <v>108.8234209433466</v>
      </c>
      <c r="W641" s="21">
        <v>38</v>
      </c>
      <c r="X641" s="22">
        <v>102.68070171052631</v>
      </c>
      <c r="Y641" s="22">
        <v>84.293520019658118</v>
      </c>
      <c r="Z641" s="22" t="s">
        <v>96</v>
      </c>
      <c r="AA641" s="22">
        <v>84.293520019658118</v>
      </c>
      <c r="AB641" s="17">
        <v>-0.25430000000000003</v>
      </c>
      <c r="AC641" s="18">
        <v>0.25430000000000003</v>
      </c>
      <c r="AD641" s="23"/>
      <c r="AE641" s="24"/>
      <c r="AF641" s="9"/>
      <c r="AG641" s="9"/>
    </row>
    <row r="642" spans="1:33" ht="15" customHeight="1" thickBot="1" x14ac:dyDescent="0.2">
      <c r="A642" s="25" t="s">
        <v>381</v>
      </c>
      <c r="B642" s="25" t="s">
        <v>105</v>
      </c>
      <c r="C642" s="25">
        <v>2018</v>
      </c>
      <c r="D642" s="25">
        <v>2018</v>
      </c>
      <c r="E642" s="25" t="s">
        <v>380</v>
      </c>
      <c r="F642" s="25" t="s">
        <v>76</v>
      </c>
      <c r="G642" s="25" t="s">
        <v>379</v>
      </c>
      <c r="H642" s="26" t="s">
        <v>74</v>
      </c>
      <c r="I642" s="26" t="s">
        <v>74</v>
      </c>
      <c r="J642" s="27"/>
      <c r="K642" s="25"/>
      <c r="L642" s="25" t="s">
        <v>227</v>
      </c>
      <c r="M642" s="25" t="s">
        <v>170</v>
      </c>
      <c r="N642" s="25" t="s">
        <v>80</v>
      </c>
      <c r="O642" s="25" t="s">
        <v>74</v>
      </c>
      <c r="P642" s="25" t="s">
        <v>378</v>
      </c>
      <c r="Q642" s="25" t="s">
        <v>112</v>
      </c>
      <c r="R642" s="28">
        <v>29</v>
      </c>
      <c r="S642" s="29">
        <v>466.27586206896552</v>
      </c>
      <c r="T642" s="29">
        <v>176.74070930355336</v>
      </c>
      <c r="U642" s="29" t="s">
        <v>96</v>
      </c>
      <c r="V642" s="29">
        <v>176.74070930355336</v>
      </c>
      <c r="W642" s="28">
        <v>38</v>
      </c>
      <c r="X642" s="29">
        <v>498.22468818421044</v>
      </c>
      <c r="Y642" s="29">
        <v>184.33979429759199</v>
      </c>
      <c r="Z642" s="29" t="s">
        <v>96</v>
      </c>
      <c r="AA642" s="29">
        <v>184.33979429759199</v>
      </c>
      <c r="AB642" s="30">
        <v>6.6299999999999998E-2</v>
      </c>
      <c r="AC642" s="30">
        <v>6.6299999999999998E-2</v>
      </c>
      <c r="AD642" s="31"/>
      <c r="AE642" s="32"/>
      <c r="AF642" s="25"/>
      <c r="AG642" s="25"/>
    </row>
    <row r="643" spans="1:33" ht="15" customHeight="1" x14ac:dyDescent="0.15">
      <c r="A643" s="9" t="s">
        <v>370</v>
      </c>
      <c r="B643" s="9" t="s">
        <v>369</v>
      </c>
      <c r="C643" s="9">
        <v>2018</v>
      </c>
      <c r="D643" s="9">
        <v>2018</v>
      </c>
      <c r="E643" s="9" t="s">
        <v>368</v>
      </c>
      <c r="F643" s="9" t="s">
        <v>76</v>
      </c>
      <c r="G643" s="10" t="s">
        <v>367</v>
      </c>
      <c r="H643" s="11">
        <v>4.6100000000000003</v>
      </c>
      <c r="I643" s="11">
        <v>4.6100000000000003</v>
      </c>
      <c r="J643" s="13">
        <v>9.5833333333333339</v>
      </c>
      <c r="K643" s="14" t="s">
        <v>80</v>
      </c>
      <c r="L643" s="9" t="s">
        <v>366</v>
      </c>
      <c r="M643" s="9" t="s">
        <v>170</v>
      </c>
      <c r="N643" s="9" t="s">
        <v>100</v>
      </c>
      <c r="O643" s="9" t="s">
        <v>372</v>
      </c>
      <c r="P643" s="9" t="s">
        <v>377</v>
      </c>
      <c r="Q643" s="9" t="s">
        <v>97</v>
      </c>
      <c r="R643" s="15">
        <v>9</v>
      </c>
      <c r="S643" s="16">
        <v>77.778000000000006</v>
      </c>
      <c r="T643" s="16">
        <v>29.739000000000001</v>
      </c>
      <c r="U643" s="16" t="s">
        <v>96</v>
      </c>
      <c r="V643" s="16">
        <v>29.739000000000001</v>
      </c>
      <c r="W643" s="53">
        <v>10</v>
      </c>
      <c r="X643" s="16">
        <v>89.215999999999994</v>
      </c>
      <c r="Y643" s="16">
        <v>22.876000000000001</v>
      </c>
      <c r="Z643" s="16" t="s">
        <v>96</v>
      </c>
      <c r="AA643" s="16">
        <v>22.876000000000001</v>
      </c>
      <c r="AB643" s="17">
        <v>0.13719999999999999</v>
      </c>
      <c r="AC643" s="18">
        <v>0.13719999999999999</v>
      </c>
      <c r="AD643" s="19">
        <f>AVERAGE(AC643:AC648)</f>
        <v>0.34888333333333338</v>
      </c>
      <c r="AE643" s="20" t="s">
        <v>376</v>
      </c>
      <c r="AF643" s="9" t="s">
        <v>108</v>
      </c>
      <c r="AG643" s="91" t="s">
        <v>1304</v>
      </c>
    </row>
    <row r="644" spans="1:33" ht="15" customHeight="1" x14ac:dyDescent="0.15">
      <c r="A644" s="9" t="s">
        <v>370</v>
      </c>
      <c r="B644" s="9" t="s">
        <v>369</v>
      </c>
      <c r="C644" s="9">
        <v>2018</v>
      </c>
      <c r="D644" s="9">
        <v>2018</v>
      </c>
      <c r="E644" s="9" t="s">
        <v>368</v>
      </c>
      <c r="F644" s="9" t="s">
        <v>76</v>
      </c>
      <c r="G644" s="9" t="s">
        <v>367</v>
      </c>
      <c r="H644" s="12">
        <v>4.6100000000000003</v>
      </c>
      <c r="I644" s="12">
        <v>4.6100000000000003</v>
      </c>
      <c r="J644" s="13"/>
      <c r="K644" s="14"/>
      <c r="L644" s="9" t="s">
        <v>366</v>
      </c>
      <c r="M644" s="9" t="s">
        <v>170</v>
      </c>
      <c r="N644" s="9" t="s">
        <v>100</v>
      </c>
      <c r="O644" s="9" t="s">
        <v>372</v>
      </c>
      <c r="P644" s="9" t="s">
        <v>375</v>
      </c>
      <c r="Q644" s="9" t="s">
        <v>97</v>
      </c>
      <c r="R644" s="15">
        <v>9</v>
      </c>
      <c r="S644" s="22">
        <v>37.012999999999998</v>
      </c>
      <c r="T644" s="22">
        <v>1.2989999999999999</v>
      </c>
      <c r="U644" s="22" t="s">
        <v>96</v>
      </c>
      <c r="V644" s="22">
        <v>1.2989999999999999</v>
      </c>
      <c r="W644" s="15">
        <v>10</v>
      </c>
      <c r="X644" s="22">
        <v>16.234000000000002</v>
      </c>
      <c r="Y644" s="22">
        <v>2.597</v>
      </c>
      <c r="Z644" s="22" t="s">
        <v>96</v>
      </c>
      <c r="AA644" s="22">
        <v>2.597</v>
      </c>
      <c r="AB644" s="17">
        <v>-0.82420000000000004</v>
      </c>
      <c r="AC644" s="18">
        <v>0.82420000000000004</v>
      </c>
      <c r="AD644" s="23"/>
      <c r="AE644" s="24"/>
      <c r="AF644" s="9"/>
    </row>
    <row r="645" spans="1:33" ht="15" customHeight="1" x14ac:dyDescent="0.15">
      <c r="A645" s="9" t="s">
        <v>370</v>
      </c>
      <c r="B645" s="9" t="s">
        <v>369</v>
      </c>
      <c r="C645" s="9">
        <v>2018</v>
      </c>
      <c r="D645" s="9">
        <v>2018</v>
      </c>
      <c r="E645" s="9" t="s">
        <v>368</v>
      </c>
      <c r="F645" s="9" t="s">
        <v>76</v>
      </c>
      <c r="G645" s="9" t="s">
        <v>367</v>
      </c>
      <c r="H645" s="12">
        <v>4.6100000000000003</v>
      </c>
      <c r="I645" s="12">
        <v>4.6100000000000003</v>
      </c>
      <c r="J645" s="13"/>
      <c r="K645" s="14"/>
      <c r="L645" s="9" t="s">
        <v>366</v>
      </c>
      <c r="M645" s="9" t="s">
        <v>170</v>
      </c>
      <c r="N645" s="9" t="s">
        <v>100</v>
      </c>
      <c r="O645" s="9" t="s">
        <v>372</v>
      </c>
      <c r="P645" s="84" t="s">
        <v>374</v>
      </c>
      <c r="Q645" s="9" t="s">
        <v>97</v>
      </c>
      <c r="R645" s="15">
        <v>9</v>
      </c>
      <c r="S645" s="22">
        <v>4.9080000000000004</v>
      </c>
      <c r="T645" s="22">
        <v>2.4540000000000002</v>
      </c>
      <c r="U645" s="22" t="s">
        <v>96</v>
      </c>
      <c r="V645" s="22">
        <v>2.4540000000000002</v>
      </c>
      <c r="W645" s="15">
        <v>10</v>
      </c>
      <c r="X645" s="22">
        <v>5.2149999999999999</v>
      </c>
      <c r="Y645" s="22">
        <v>2.7610000000000001</v>
      </c>
      <c r="Z645" s="22" t="s">
        <v>96</v>
      </c>
      <c r="AA645" s="22">
        <v>2.7610000000000001</v>
      </c>
      <c r="AB645" s="17">
        <v>6.0699999999999997E-2</v>
      </c>
      <c r="AC645" s="18">
        <v>6.0699999999999997E-2</v>
      </c>
      <c r="AD645" s="23"/>
      <c r="AE645" s="24"/>
      <c r="AF645" s="9"/>
      <c r="AG645" s="9"/>
    </row>
    <row r="646" spans="1:33" ht="15" customHeight="1" x14ac:dyDescent="0.15">
      <c r="A646" s="9" t="s">
        <v>370</v>
      </c>
      <c r="B646" s="9" t="s">
        <v>369</v>
      </c>
      <c r="C646" s="9">
        <v>2018</v>
      </c>
      <c r="D646" s="9">
        <v>2018</v>
      </c>
      <c r="E646" s="9" t="s">
        <v>368</v>
      </c>
      <c r="F646" s="9" t="s">
        <v>76</v>
      </c>
      <c r="G646" s="9" t="s">
        <v>367</v>
      </c>
      <c r="H646" s="12">
        <v>4.6100000000000003</v>
      </c>
      <c r="I646" s="12">
        <v>4.6100000000000003</v>
      </c>
      <c r="J646" s="13"/>
      <c r="K646" s="14"/>
      <c r="L646" s="9" t="s">
        <v>366</v>
      </c>
      <c r="M646" s="9" t="s">
        <v>170</v>
      </c>
      <c r="N646" s="9" t="s">
        <v>100</v>
      </c>
      <c r="O646" s="9" t="s">
        <v>372</v>
      </c>
      <c r="P646" s="9" t="s">
        <v>373</v>
      </c>
      <c r="Q646" s="9" t="s">
        <v>97</v>
      </c>
      <c r="R646" s="15">
        <v>9</v>
      </c>
      <c r="S646" s="22">
        <v>54.054000000000002</v>
      </c>
      <c r="T646" s="22">
        <v>5.4050000000000002</v>
      </c>
      <c r="U646" s="22" t="s">
        <v>96</v>
      </c>
      <c r="V646" s="22">
        <v>5.4050000000000002</v>
      </c>
      <c r="W646" s="15">
        <v>10</v>
      </c>
      <c r="X646" s="22">
        <v>50.676000000000002</v>
      </c>
      <c r="Y646" s="22">
        <v>1.351</v>
      </c>
      <c r="Z646" s="22" t="s">
        <v>96</v>
      </c>
      <c r="AA646" s="22">
        <v>1.351</v>
      </c>
      <c r="AB646" s="17">
        <v>-6.4500000000000002E-2</v>
      </c>
      <c r="AC646" s="18">
        <v>6.4500000000000002E-2</v>
      </c>
      <c r="AD646" s="23"/>
      <c r="AE646" s="24"/>
      <c r="AF646" s="9"/>
      <c r="AG646" s="9"/>
    </row>
    <row r="647" spans="1:33" ht="15" customHeight="1" x14ac:dyDescent="0.15">
      <c r="A647" s="9" t="s">
        <v>370</v>
      </c>
      <c r="B647" s="9" t="s">
        <v>369</v>
      </c>
      <c r="C647" s="9">
        <v>2018</v>
      </c>
      <c r="D647" s="9">
        <v>2018</v>
      </c>
      <c r="E647" s="9" t="s">
        <v>368</v>
      </c>
      <c r="F647" s="9" t="s">
        <v>76</v>
      </c>
      <c r="G647" s="9" t="s">
        <v>367</v>
      </c>
      <c r="H647" s="12">
        <v>4.6100000000000003</v>
      </c>
      <c r="I647" s="12">
        <v>4.6100000000000003</v>
      </c>
      <c r="J647" s="13"/>
      <c r="K647" s="14"/>
      <c r="L647" s="9" t="s">
        <v>366</v>
      </c>
      <c r="M647" s="9" t="s">
        <v>170</v>
      </c>
      <c r="N647" s="9" t="s">
        <v>100</v>
      </c>
      <c r="O647" s="9" t="s">
        <v>372</v>
      </c>
      <c r="P647" s="9" t="s">
        <v>371</v>
      </c>
      <c r="Q647" s="9" t="s">
        <v>97</v>
      </c>
      <c r="R647" s="15">
        <v>9</v>
      </c>
      <c r="S647" s="22">
        <v>64.052000000000007</v>
      </c>
      <c r="T647" s="22">
        <v>15.032999999999999</v>
      </c>
      <c r="U647" s="22" t="s">
        <v>96</v>
      </c>
      <c r="V647" s="22">
        <v>15.032999999999999</v>
      </c>
      <c r="W647" s="15">
        <v>10</v>
      </c>
      <c r="X647" s="22">
        <v>44.444000000000003</v>
      </c>
      <c r="Y647" s="22">
        <v>9.8040000000000003</v>
      </c>
      <c r="Z647" s="22" t="s">
        <v>96</v>
      </c>
      <c r="AA647" s="22">
        <v>9.8040000000000003</v>
      </c>
      <c r="AB647" s="17">
        <v>-0.36549999999999999</v>
      </c>
      <c r="AC647" s="18">
        <v>0.36549999999999999</v>
      </c>
      <c r="AD647" s="23"/>
      <c r="AE647" s="24"/>
      <c r="AF647" s="9"/>
      <c r="AG647" s="9"/>
    </row>
    <row r="648" spans="1:33" ht="15" customHeight="1" thickBot="1" x14ac:dyDescent="0.2">
      <c r="A648" s="25" t="s">
        <v>370</v>
      </c>
      <c r="B648" s="25" t="s">
        <v>369</v>
      </c>
      <c r="C648" s="25">
        <v>2018</v>
      </c>
      <c r="D648" s="25">
        <v>2018</v>
      </c>
      <c r="E648" s="25" t="s">
        <v>368</v>
      </c>
      <c r="F648" s="25" t="s">
        <v>76</v>
      </c>
      <c r="G648" s="25" t="s">
        <v>367</v>
      </c>
      <c r="H648" s="26">
        <v>4.6100000000000003</v>
      </c>
      <c r="I648" s="26">
        <v>4.6100000000000003</v>
      </c>
      <c r="J648" s="27"/>
      <c r="K648" s="25"/>
      <c r="L648" s="25" t="s">
        <v>366</v>
      </c>
      <c r="M648" s="25" t="s">
        <v>170</v>
      </c>
      <c r="N648" s="25" t="s">
        <v>80</v>
      </c>
      <c r="O648" s="25" t="s">
        <v>74</v>
      </c>
      <c r="P648" s="25" t="s">
        <v>365</v>
      </c>
      <c r="Q648" s="25" t="s">
        <v>97</v>
      </c>
      <c r="R648" s="28">
        <v>10</v>
      </c>
      <c r="S648" s="29">
        <v>63.83</v>
      </c>
      <c r="T648" s="29">
        <v>19.149000000000001</v>
      </c>
      <c r="U648" s="29" t="s">
        <v>96</v>
      </c>
      <c r="V648" s="29">
        <v>19.149000000000001</v>
      </c>
      <c r="W648" s="54">
        <v>10</v>
      </c>
      <c r="X648" s="29">
        <v>33.616999999999997</v>
      </c>
      <c r="Y648" s="29">
        <v>26.809000000000001</v>
      </c>
      <c r="Z648" s="29" t="s">
        <v>96</v>
      </c>
      <c r="AA648" s="29">
        <v>26.809000000000001</v>
      </c>
      <c r="AB648" s="30">
        <v>-0.64119999999999999</v>
      </c>
      <c r="AC648" s="30">
        <v>0.64119999999999999</v>
      </c>
      <c r="AD648" s="31"/>
      <c r="AE648" s="32"/>
      <c r="AF648" s="25"/>
      <c r="AG648" s="25"/>
    </row>
    <row r="649" spans="1:33" ht="15" customHeight="1" x14ac:dyDescent="0.15">
      <c r="A649" s="9" t="s">
        <v>359</v>
      </c>
      <c r="B649" s="9" t="s">
        <v>358</v>
      </c>
      <c r="C649" s="9">
        <v>2018</v>
      </c>
      <c r="D649" s="9">
        <v>2018</v>
      </c>
      <c r="E649" s="9" t="s">
        <v>357</v>
      </c>
      <c r="F649" s="9" t="s">
        <v>76</v>
      </c>
      <c r="G649" s="10" t="s">
        <v>356</v>
      </c>
      <c r="H649" s="11">
        <v>4.8470000000000004</v>
      </c>
      <c r="I649" s="11">
        <v>4.8470000000000004</v>
      </c>
      <c r="J649" s="13">
        <v>19</v>
      </c>
      <c r="K649" s="14" t="s">
        <v>73</v>
      </c>
      <c r="L649" s="9" t="s">
        <v>355</v>
      </c>
      <c r="M649" s="9" t="s">
        <v>101</v>
      </c>
      <c r="N649" s="9" t="s">
        <v>100</v>
      </c>
      <c r="O649" s="9" t="s">
        <v>354</v>
      </c>
      <c r="P649" s="9" t="s">
        <v>364</v>
      </c>
      <c r="Q649" s="9" t="s">
        <v>236</v>
      </c>
      <c r="R649" s="15">
        <v>19</v>
      </c>
      <c r="S649" s="16">
        <v>4.9000000000000002E-2</v>
      </c>
      <c r="T649" s="16">
        <v>1.4999999999999999E-2</v>
      </c>
      <c r="U649" s="16" t="s">
        <v>111</v>
      </c>
      <c r="V649" s="16">
        <v>6.5383484153110114E-2</v>
      </c>
      <c r="W649" s="15">
        <v>19</v>
      </c>
      <c r="X649" s="16">
        <v>0.187</v>
      </c>
      <c r="Y649" s="16">
        <v>0.1</v>
      </c>
      <c r="Z649" s="16" t="s">
        <v>111</v>
      </c>
      <c r="AA649" s="16">
        <v>0.43588989435406744</v>
      </c>
      <c r="AB649" s="17">
        <v>1.3392999999999999</v>
      </c>
      <c r="AC649" s="18">
        <v>1.3392999999999999</v>
      </c>
      <c r="AD649" s="19">
        <f>AVERAGE(AC649:AC652)</f>
        <v>0.88402500000000006</v>
      </c>
      <c r="AE649" s="20" t="s">
        <v>363</v>
      </c>
      <c r="AF649" s="9" t="s">
        <v>217</v>
      </c>
      <c r="AG649" s="9" t="s">
        <v>278</v>
      </c>
    </row>
    <row r="650" spans="1:33" ht="15" customHeight="1" x14ac:dyDescent="0.15">
      <c r="A650" s="9" t="s">
        <v>359</v>
      </c>
      <c r="B650" s="9" t="s">
        <v>358</v>
      </c>
      <c r="C650" s="9">
        <v>2018</v>
      </c>
      <c r="D650" s="9">
        <v>2018</v>
      </c>
      <c r="E650" s="9" t="s">
        <v>357</v>
      </c>
      <c r="F650" s="9" t="s">
        <v>76</v>
      </c>
      <c r="G650" s="9" t="s">
        <v>356</v>
      </c>
      <c r="H650" s="12">
        <v>4.8470000000000004</v>
      </c>
      <c r="I650" s="12">
        <v>4.8470000000000004</v>
      </c>
      <c r="J650" s="13"/>
      <c r="K650" s="14"/>
      <c r="L650" s="9" t="s">
        <v>355</v>
      </c>
      <c r="M650" s="9" t="s">
        <v>101</v>
      </c>
      <c r="N650" s="9" t="s">
        <v>100</v>
      </c>
      <c r="O650" s="9" t="s">
        <v>354</v>
      </c>
      <c r="P650" s="9" t="s">
        <v>362</v>
      </c>
      <c r="Q650" s="9" t="s">
        <v>236</v>
      </c>
      <c r="R650" s="21">
        <v>19</v>
      </c>
      <c r="S650" s="22">
        <v>118.98099999999999</v>
      </c>
      <c r="T650" s="22">
        <v>9.8659999999999997</v>
      </c>
      <c r="U650" s="22" t="s">
        <v>111</v>
      </c>
      <c r="V650" s="22">
        <f>T650*SQRT(R650)</f>
        <v>43.00489697697229</v>
      </c>
      <c r="W650" s="21">
        <v>19</v>
      </c>
      <c r="X650" s="22">
        <v>84.665000000000006</v>
      </c>
      <c r="Y650" s="22">
        <v>10.724</v>
      </c>
      <c r="Z650" s="22" t="s">
        <v>111</v>
      </c>
      <c r="AA650" s="22">
        <f>Y650*SQRT(W650)</f>
        <v>46.744832270530189</v>
      </c>
      <c r="AB650" s="17">
        <v>-0.34029999999999999</v>
      </c>
      <c r="AC650" s="18">
        <v>0.34029999999999999</v>
      </c>
      <c r="AD650" s="23"/>
      <c r="AE650" s="24" t="s">
        <v>361</v>
      </c>
      <c r="AF650" s="9"/>
      <c r="AG650" s="9"/>
    </row>
    <row r="651" spans="1:33" ht="15" customHeight="1" x14ac:dyDescent="0.15">
      <c r="A651" s="9" t="s">
        <v>359</v>
      </c>
      <c r="B651" s="9" t="s">
        <v>358</v>
      </c>
      <c r="C651" s="9">
        <v>2018</v>
      </c>
      <c r="D651" s="9">
        <v>2018</v>
      </c>
      <c r="E651" s="9" t="s">
        <v>357</v>
      </c>
      <c r="F651" s="9" t="s">
        <v>76</v>
      </c>
      <c r="G651" s="9" t="s">
        <v>356</v>
      </c>
      <c r="H651" s="12">
        <v>4.8470000000000004</v>
      </c>
      <c r="I651" s="12">
        <v>4.8470000000000004</v>
      </c>
      <c r="J651" s="13"/>
      <c r="K651" s="14"/>
      <c r="L651" s="9" t="s">
        <v>355</v>
      </c>
      <c r="M651" s="9" t="s">
        <v>101</v>
      </c>
      <c r="N651" s="9" t="s">
        <v>100</v>
      </c>
      <c r="O651" s="9" t="s">
        <v>354</v>
      </c>
      <c r="P651" s="9" t="s">
        <v>360</v>
      </c>
      <c r="Q651" s="9" t="s">
        <v>236</v>
      </c>
      <c r="R651" s="21">
        <v>19</v>
      </c>
      <c r="S651" s="22">
        <v>333.05599999999998</v>
      </c>
      <c r="T651" s="22">
        <v>42.225000000000001</v>
      </c>
      <c r="U651" s="22" t="s">
        <v>111</v>
      </c>
      <c r="V651" s="22">
        <f>T651*SQRT(R651)</f>
        <v>184.05450789100496</v>
      </c>
      <c r="W651" s="21">
        <v>19</v>
      </c>
      <c r="X651" s="22">
        <v>180.107</v>
      </c>
      <c r="Y651" s="22">
        <v>43.164000000000001</v>
      </c>
      <c r="Z651" s="22" t="s">
        <v>111</v>
      </c>
      <c r="AA651" s="22">
        <f>Y651*SQRT(W651)</f>
        <v>188.14751399898967</v>
      </c>
      <c r="AB651" s="17">
        <v>-0.61480000000000001</v>
      </c>
      <c r="AC651" s="18">
        <v>0.61480000000000001</v>
      </c>
      <c r="AD651" s="23"/>
      <c r="AE651" s="24"/>
      <c r="AF651" s="9"/>
      <c r="AG651" s="9"/>
    </row>
    <row r="652" spans="1:33" ht="15" customHeight="1" thickBot="1" x14ac:dyDescent="0.2">
      <c r="A652" s="25" t="s">
        <v>359</v>
      </c>
      <c r="B652" s="25" t="s">
        <v>358</v>
      </c>
      <c r="C652" s="25">
        <v>2018</v>
      </c>
      <c r="D652" s="25">
        <v>2018</v>
      </c>
      <c r="E652" s="25" t="s">
        <v>357</v>
      </c>
      <c r="F652" s="25" t="s">
        <v>76</v>
      </c>
      <c r="G652" s="25" t="s">
        <v>356</v>
      </c>
      <c r="H652" s="26">
        <v>4.8470000000000004</v>
      </c>
      <c r="I652" s="26">
        <v>4.8470000000000004</v>
      </c>
      <c r="J652" s="27"/>
      <c r="K652" s="25"/>
      <c r="L652" s="25" t="s">
        <v>355</v>
      </c>
      <c r="M652" s="25" t="s">
        <v>101</v>
      </c>
      <c r="N652" s="25" t="s">
        <v>100</v>
      </c>
      <c r="O652" s="25" t="s">
        <v>354</v>
      </c>
      <c r="P652" s="25" t="s">
        <v>353</v>
      </c>
      <c r="Q652" s="25" t="s">
        <v>236</v>
      </c>
      <c r="R652" s="28">
        <v>19</v>
      </c>
      <c r="S652" s="29">
        <v>0.63</v>
      </c>
      <c r="T652" s="29">
        <v>0.14599999999999999</v>
      </c>
      <c r="U652" s="29" t="s">
        <v>111</v>
      </c>
      <c r="V652" s="29">
        <v>0.6363992457569384</v>
      </c>
      <c r="W652" s="28">
        <v>19</v>
      </c>
      <c r="X652" s="29">
        <v>0.182</v>
      </c>
      <c r="Y652" s="29">
        <v>0.161</v>
      </c>
      <c r="Z652" s="29" t="s">
        <v>111</v>
      </c>
      <c r="AA652" s="29">
        <v>0.70178272991004853</v>
      </c>
      <c r="AB652" s="30">
        <v>-1.2417</v>
      </c>
      <c r="AC652" s="30">
        <v>1.2417</v>
      </c>
      <c r="AD652" s="31"/>
      <c r="AE652" s="32"/>
      <c r="AF652" s="25"/>
      <c r="AG652" s="25"/>
    </row>
    <row r="653" spans="1:33" ht="15" customHeight="1" x14ac:dyDescent="0.15">
      <c r="A653" s="10" t="s">
        <v>339</v>
      </c>
      <c r="B653" s="9" t="s">
        <v>338</v>
      </c>
      <c r="C653" s="9">
        <v>2018</v>
      </c>
      <c r="D653" s="9">
        <v>2018</v>
      </c>
      <c r="E653" s="9" t="s">
        <v>337</v>
      </c>
      <c r="F653" s="9" t="s">
        <v>76</v>
      </c>
      <c r="G653" s="92" t="s">
        <v>336</v>
      </c>
      <c r="H653" s="11">
        <v>2.2759999999999998</v>
      </c>
      <c r="I653" s="11">
        <v>2.2759999999999998</v>
      </c>
      <c r="J653" s="13">
        <v>85.333333333333329</v>
      </c>
      <c r="K653" s="14" t="s">
        <v>73</v>
      </c>
      <c r="L653" s="9" t="s">
        <v>335</v>
      </c>
      <c r="M653" s="9" t="s">
        <v>101</v>
      </c>
      <c r="N653" s="9" t="s">
        <v>100</v>
      </c>
      <c r="O653" s="9" t="s">
        <v>99</v>
      </c>
      <c r="P653" s="9" t="s">
        <v>352</v>
      </c>
      <c r="Q653" s="9" t="s">
        <v>97</v>
      </c>
      <c r="R653" s="21">
        <v>137</v>
      </c>
      <c r="S653" s="22">
        <v>22.890999999999998</v>
      </c>
      <c r="T653" s="22">
        <v>0.59899999999999998</v>
      </c>
      <c r="U653" s="22" t="s">
        <v>111</v>
      </c>
      <c r="V653" s="22">
        <f t="shared" ref="V653:V664" si="54">SQRT(R653)*T653</f>
        <v>7.0111152465210553</v>
      </c>
      <c r="W653" s="21">
        <v>141</v>
      </c>
      <c r="X653" s="22">
        <v>23.435000000000002</v>
      </c>
      <c r="Y653" s="22">
        <v>0.65300000000000002</v>
      </c>
      <c r="Z653" s="22" t="s">
        <v>111</v>
      </c>
      <c r="AA653" s="22">
        <f t="shared" ref="AA653:AA664" si="55">SQRT(W653)*Y653</f>
        <v>7.7539453828357603</v>
      </c>
      <c r="AB653" s="62">
        <v>2.35E-2</v>
      </c>
      <c r="AC653" s="62">
        <v>2.35E-2</v>
      </c>
      <c r="AD653" s="19">
        <f>AVERAGE(AC653:AC664)</f>
        <v>0.45540000000000003</v>
      </c>
      <c r="AE653" s="24" t="s">
        <v>351</v>
      </c>
      <c r="AF653" s="9" t="s">
        <v>217</v>
      </c>
      <c r="AG653" s="9" t="s">
        <v>350</v>
      </c>
    </row>
    <row r="654" spans="1:33" ht="15" customHeight="1" x14ac:dyDescent="0.15">
      <c r="A654" s="9" t="s">
        <v>339</v>
      </c>
      <c r="B654" s="9" t="s">
        <v>338</v>
      </c>
      <c r="C654" s="9">
        <v>2018</v>
      </c>
      <c r="D654" s="9">
        <v>2018</v>
      </c>
      <c r="E654" s="9" t="s">
        <v>337</v>
      </c>
      <c r="F654" s="9" t="s">
        <v>76</v>
      </c>
      <c r="G654" s="3" t="s">
        <v>336</v>
      </c>
      <c r="H654" s="12">
        <v>2.2759999999999998</v>
      </c>
      <c r="I654" s="12">
        <v>2.2759999999999998</v>
      </c>
      <c r="J654" s="13"/>
      <c r="K654" s="14"/>
      <c r="L654" s="9" t="s">
        <v>335</v>
      </c>
      <c r="M654" s="9" t="s">
        <v>101</v>
      </c>
      <c r="N654" s="9" t="s">
        <v>100</v>
      </c>
      <c r="O654" s="9" t="s">
        <v>99</v>
      </c>
      <c r="P654" s="9" t="s">
        <v>349</v>
      </c>
      <c r="Q654" s="9" t="s">
        <v>97</v>
      </c>
      <c r="R654" s="21">
        <v>144</v>
      </c>
      <c r="S654" s="22">
        <v>26.155999999999999</v>
      </c>
      <c r="T654" s="22">
        <v>0.65300000000000002</v>
      </c>
      <c r="U654" s="22" t="s">
        <v>111</v>
      </c>
      <c r="V654" s="22">
        <f t="shared" si="54"/>
        <v>7.8360000000000003</v>
      </c>
      <c r="W654" s="21">
        <v>134</v>
      </c>
      <c r="X654" s="22">
        <v>24.632999999999999</v>
      </c>
      <c r="Y654" s="22">
        <v>0.65300000000000002</v>
      </c>
      <c r="Z654" s="22" t="s">
        <v>111</v>
      </c>
      <c r="AA654" s="22">
        <f t="shared" si="55"/>
        <v>7.5590214975220178</v>
      </c>
      <c r="AB654" s="62">
        <v>-0.06</v>
      </c>
      <c r="AC654" s="62">
        <v>0.06</v>
      </c>
      <c r="AD654" s="23"/>
      <c r="AE654" s="20" t="s">
        <v>302</v>
      </c>
      <c r="AF654" s="9"/>
      <c r="AG654" s="9"/>
    </row>
    <row r="655" spans="1:33" ht="15" customHeight="1" x14ac:dyDescent="0.15">
      <c r="A655" s="9" t="s">
        <v>339</v>
      </c>
      <c r="B655" s="9" t="s">
        <v>338</v>
      </c>
      <c r="C655" s="9">
        <v>2018</v>
      </c>
      <c r="D655" s="9">
        <v>2018</v>
      </c>
      <c r="E655" s="9" t="s">
        <v>337</v>
      </c>
      <c r="F655" s="9" t="s">
        <v>76</v>
      </c>
      <c r="G655" s="3" t="s">
        <v>336</v>
      </c>
      <c r="H655" s="12">
        <v>2.2759999999999998</v>
      </c>
      <c r="I655" s="12">
        <v>2.2759999999999998</v>
      </c>
      <c r="J655" s="13"/>
      <c r="K655" s="14"/>
      <c r="L655" s="9" t="s">
        <v>335</v>
      </c>
      <c r="M655" s="9" t="s">
        <v>101</v>
      </c>
      <c r="N655" s="9" t="s">
        <v>100</v>
      </c>
      <c r="O655" s="9" t="s">
        <v>99</v>
      </c>
      <c r="P655" s="9" t="s">
        <v>348</v>
      </c>
      <c r="Q655" s="9" t="s">
        <v>97</v>
      </c>
      <c r="R655" s="21">
        <v>118</v>
      </c>
      <c r="S655" s="22">
        <v>22.890999999999998</v>
      </c>
      <c r="T655" s="22">
        <v>0.59899999999999998</v>
      </c>
      <c r="U655" s="22" t="s">
        <v>111</v>
      </c>
      <c r="V655" s="22">
        <f t="shared" si="54"/>
        <v>6.5068055142289287</v>
      </c>
      <c r="W655" s="21">
        <v>117</v>
      </c>
      <c r="X655" s="22">
        <v>26.210999999999999</v>
      </c>
      <c r="Y655" s="22">
        <v>0.59899999999999998</v>
      </c>
      <c r="Z655" s="22" t="s">
        <v>111</v>
      </c>
      <c r="AA655" s="22">
        <f t="shared" si="55"/>
        <v>6.4791756420087889</v>
      </c>
      <c r="AB655" s="62">
        <v>0.13539999999999999</v>
      </c>
      <c r="AC655" s="62">
        <v>0.13539999999999999</v>
      </c>
      <c r="AD655" s="19"/>
      <c r="AE655" s="24"/>
      <c r="AF655" s="9"/>
      <c r="AG655" s="9"/>
    </row>
    <row r="656" spans="1:33" ht="15" customHeight="1" x14ac:dyDescent="0.15">
      <c r="A656" s="9" t="s">
        <v>339</v>
      </c>
      <c r="B656" s="9" t="s">
        <v>338</v>
      </c>
      <c r="C656" s="9">
        <v>2018</v>
      </c>
      <c r="D656" s="9">
        <v>2018</v>
      </c>
      <c r="E656" s="9" t="s">
        <v>337</v>
      </c>
      <c r="F656" s="9" t="s">
        <v>76</v>
      </c>
      <c r="G656" s="3" t="s">
        <v>336</v>
      </c>
      <c r="H656" s="12">
        <v>2.2759999999999998</v>
      </c>
      <c r="I656" s="12">
        <v>2.2759999999999998</v>
      </c>
      <c r="J656" s="13"/>
      <c r="K656" s="14"/>
      <c r="L656" s="9" t="s">
        <v>335</v>
      </c>
      <c r="M656" s="9" t="s">
        <v>101</v>
      </c>
      <c r="N656" s="9" t="s">
        <v>100</v>
      </c>
      <c r="O656" s="9" t="s">
        <v>99</v>
      </c>
      <c r="P656" s="9" t="s">
        <v>347</v>
      </c>
      <c r="Q656" s="9" t="s">
        <v>97</v>
      </c>
      <c r="R656" s="21">
        <v>118</v>
      </c>
      <c r="S656" s="22">
        <v>26.155999999999999</v>
      </c>
      <c r="T656" s="22">
        <v>0.65300000000000002</v>
      </c>
      <c r="U656" s="22" t="s">
        <v>111</v>
      </c>
      <c r="V656" s="22">
        <f t="shared" si="54"/>
        <v>7.0933956607537407</v>
      </c>
      <c r="W656" s="21">
        <v>115</v>
      </c>
      <c r="X656" s="22">
        <v>26.536999999999999</v>
      </c>
      <c r="Y656" s="22">
        <v>0.65300000000000002</v>
      </c>
      <c r="Z656" s="22" t="s">
        <v>111</v>
      </c>
      <c r="AA656" s="22">
        <f t="shared" si="55"/>
        <v>7.0026448574806359</v>
      </c>
      <c r="AB656" s="62">
        <v>1.4500000000000001E-2</v>
      </c>
      <c r="AC656" s="62">
        <v>1.4500000000000001E-2</v>
      </c>
      <c r="AD656" s="23"/>
      <c r="AE656" s="24"/>
      <c r="AF656" s="9"/>
      <c r="AG656" s="9"/>
    </row>
    <row r="657" spans="1:33" ht="15" customHeight="1" x14ac:dyDescent="0.15">
      <c r="A657" s="9" t="s">
        <v>339</v>
      </c>
      <c r="B657" s="9" t="s">
        <v>338</v>
      </c>
      <c r="C657" s="9">
        <v>2018</v>
      </c>
      <c r="D657" s="9">
        <v>2018</v>
      </c>
      <c r="E657" s="9" t="s">
        <v>337</v>
      </c>
      <c r="F657" s="9" t="s">
        <v>76</v>
      </c>
      <c r="G657" s="3" t="s">
        <v>336</v>
      </c>
      <c r="H657" s="12">
        <v>2.2759999999999998</v>
      </c>
      <c r="I657" s="12">
        <v>2.2759999999999998</v>
      </c>
      <c r="J657" s="13"/>
      <c r="K657" s="14"/>
      <c r="L657" s="9" t="s">
        <v>335</v>
      </c>
      <c r="M657" s="9" t="s">
        <v>101</v>
      </c>
      <c r="N657" s="9" t="s">
        <v>100</v>
      </c>
      <c r="O657" s="9" t="s">
        <v>99</v>
      </c>
      <c r="P657" s="9" t="s">
        <v>346</v>
      </c>
      <c r="Q657" s="37" t="s">
        <v>97</v>
      </c>
      <c r="R657" s="21">
        <v>66</v>
      </c>
      <c r="S657" s="22">
        <v>9.52</v>
      </c>
      <c r="T657" s="22">
        <v>0.21999999999999997</v>
      </c>
      <c r="U657" s="22" t="s">
        <v>111</v>
      </c>
      <c r="V657" s="22">
        <f t="shared" si="54"/>
        <v>1.7872884490199112</v>
      </c>
      <c r="W657" s="21">
        <v>71</v>
      </c>
      <c r="X657" s="22">
        <v>10.17</v>
      </c>
      <c r="Y657" s="22">
        <v>0.3</v>
      </c>
      <c r="Z657" s="22" t="s">
        <v>111</v>
      </c>
      <c r="AA657" s="22">
        <f t="shared" si="55"/>
        <v>2.5278449319529077</v>
      </c>
      <c r="AB657" s="62">
        <v>6.6000000000000003E-2</v>
      </c>
      <c r="AC657" s="62">
        <v>6.6000000000000003E-2</v>
      </c>
      <c r="AD657" s="19"/>
      <c r="AE657" s="24"/>
      <c r="AF657" s="9"/>
      <c r="AG657" s="9"/>
    </row>
    <row r="658" spans="1:33" ht="15" customHeight="1" x14ac:dyDescent="0.15">
      <c r="A658" s="9" t="s">
        <v>339</v>
      </c>
      <c r="B658" s="9" t="s">
        <v>338</v>
      </c>
      <c r="C658" s="9">
        <v>2018</v>
      </c>
      <c r="D658" s="9">
        <v>2018</v>
      </c>
      <c r="E658" s="9" t="s">
        <v>337</v>
      </c>
      <c r="F658" s="9" t="s">
        <v>76</v>
      </c>
      <c r="G658" s="3" t="s">
        <v>336</v>
      </c>
      <c r="H658" s="12">
        <v>2.2759999999999998</v>
      </c>
      <c r="I658" s="12">
        <v>2.2759999999999998</v>
      </c>
      <c r="J658" s="13"/>
      <c r="K658" s="14"/>
      <c r="L658" s="9" t="s">
        <v>335</v>
      </c>
      <c r="M658" s="9" t="s">
        <v>101</v>
      </c>
      <c r="N658" s="9" t="s">
        <v>100</v>
      </c>
      <c r="O658" s="9" t="s">
        <v>99</v>
      </c>
      <c r="P658" s="9" t="s">
        <v>345</v>
      </c>
      <c r="Q658" s="9" t="s">
        <v>97</v>
      </c>
      <c r="R658" s="21">
        <v>70</v>
      </c>
      <c r="S658" s="22">
        <v>9.7799999999999994</v>
      </c>
      <c r="T658" s="22">
        <v>0.21999999999999997</v>
      </c>
      <c r="U658" s="22" t="s">
        <v>111</v>
      </c>
      <c r="V658" s="22">
        <f t="shared" si="54"/>
        <v>1.8406520583749659</v>
      </c>
      <c r="W658" s="21">
        <v>65</v>
      </c>
      <c r="X658" s="22">
        <v>10.3</v>
      </c>
      <c r="Y658" s="22">
        <v>0.26</v>
      </c>
      <c r="Z658" s="22" t="s">
        <v>111</v>
      </c>
      <c r="AA658" s="22">
        <f t="shared" si="55"/>
        <v>2.0961870145576227</v>
      </c>
      <c r="AB658" s="62">
        <v>5.1799999999999999E-2</v>
      </c>
      <c r="AC658" s="62">
        <v>5.1799999999999999E-2</v>
      </c>
      <c r="AD658" s="19"/>
      <c r="AE658" s="20"/>
      <c r="AF658" s="9"/>
      <c r="AG658" s="9"/>
    </row>
    <row r="659" spans="1:33" ht="15" customHeight="1" x14ac:dyDescent="0.15">
      <c r="A659" s="9" t="s">
        <v>339</v>
      </c>
      <c r="B659" s="9" t="s">
        <v>338</v>
      </c>
      <c r="C659" s="9">
        <v>2018</v>
      </c>
      <c r="D659" s="9">
        <v>2018</v>
      </c>
      <c r="E659" s="9" t="s">
        <v>337</v>
      </c>
      <c r="F659" s="9" t="s">
        <v>76</v>
      </c>
      <c r="G659" s="3" t="s">
        <v>336</v>
      </c>
      <c r="H659" s="12">
        <v>2.2759999999999998</v>
      </c>
      <c r="I659" s="12">
        <v>2.2759999999999998</v>
      </c>
      <c r="J659" s="13"/>
      <c r="K659" s="14"/>
      <c r="L659" s="9" t="s">
        <v>335</v>
      </c>
      <c r="M659" s="9" t="s">
        <v>101</v>
      </c>
      <c r="N659" s="9" t="s">
        <v>100</v>
      </c>
      <c r="O659" s="9" t="s">
        <v>99</v>
      </c>
      <c r="P659" s="9" t="s">
        <v>344</v>
      </c>
      <c r="Q659" s="37" t="s">
        <v>97</v>
      </c>
      <c r="R659" s="21">
        <v>58</v>
      </c>
      <c r="S659" s="22">
        <v>9.52</v>
      </c>
      <c r="T659" s="22">
        <v>0.21999999999999997</v>
      </c>
      <c r="U659" s="22" t="s">
        <v>111</v>
      </c>
      <c r="V659" s="22">
        <f t="shared" si="54"/>
        <v>1.6754700832900598</v>
      </c>
      <c r="W659" s="21">
        <v>56</v>
      </c>
      <c r="X659" s="22">
        <v>10.3</v>
      </c>
      <c r="Y659" s="22">
        <v>0.35000000000000003</v>
      </c>
      <c r="Z659" s="22" t="s">
        <v>111</v>
      </c>
      <c r="AA659" s="22">
        <f t="shared" si="55"/>
        <v>2.6191601707417593</v>
      </c>
      <c r="AB659" s="62">
        <v>7.8700000000000006E-2</v>
      </c>
      <c r="AC659" s="62">
        <v>7.8700000000000006E-2</v>
      </c>
      <c r="AD659" s="19"/>
      <c r="AE659" s="24"/>
      <c r="AF659" s="9"/>
      <c r="AG659" s="9"/>
    </row>
    <row r="660" spans="1:33" ht="15" customHeight="1" x14ac:dyDescent="0.15">
      <c r="A660" s="9" t="s">
        <v>339</v>
      </c>
      <c r="B660" s="9" t="s">
        <v>338</v>
      </c>
      <c r="C660" s="9">
        <v>2018</v>
      </c>
      <c r="D660" s="9">
        <v>2018</v>
      </c>
      <c r="E660" s="9" t="s">
        <v>337</v>
      </c>
      <c r="F660" s="9" t="s">
        <v>76</v>
      </c>
      <c r="G660" s="3" t="s">
        <v>336</v>
      </c>
      <c r="H660" s="12">
        <v>2.2759999999999998</v>
      </c>
      <c r="I660" s="12">
        <v>2.2759999999999998</v>
      </c>
      <c r="J660" s="13"/>
      <c r="K660" s="14"/>
      <c r="L660" s="9" t="s">
        <v>335</v>
      </c>
      <c r="M660" s="9" t="s">
        <v>101</v>
      </c>
      <c r="N660" s="9" t="s">
        <v>100</v>
      </c>
      <c r="O660" s="9" t="s">
        <v>99</v>
      </c>
      <c r="P660" s="9" t="s">
        <v>343</v>
      </c>
      <c r="Q660" s="9" t="s">
        <v>97</v>
      </c>
      <c r="R660" s="21">
        <v>59</v>
      </c>
      <c r="S660" s="22">
        <v>9.7799999999999994</v>
      </c>
      <c r="T660" s="22">
        <v>0.21999999999999997</v>
      </c>
      <c r="U660" s="22" t="s">
        <v>111</v>
      </c>
      <c r="V660" s="22">
        <f t="shared" si="54"/>
        <v>1.6898520645310935</v>
      </c>
      <c r="W660" s="21">
        <v>55</v>
      </c>
      <c r="X660" s="22">
        <v>10.52</v>
      </c>
      <c r="Y660" s="22">
        <v>0.21999999999999997</v>
      </c>
      <c r="Z660" s="22" t="s">
        <v>111</v>
      </c>
      <c r="AA660" s="22">
        <f t="shared" si="55"/>
        <v>1.6315636671610456</v>
      </c>
      <c r="AB660" s="62">
        <v>7.2900000000000006E-2</v>
      </c>
      <c r="AC660" s="62">
        <v>7.2900000000000006E-2</v>
      </c>
      <c r="AD660" s="19"/>
      <c r="AE660" s="20"/>
      <c r="AF660" s="9"/>
      <c r="AG660" s="9"/>
    </row>
    <row r="661" spans="1:33" ht="15" customHeight="1" x14ac:dyDescent="0.15">
      <c r="A661" s="9" t="s">
        <v>339</v>
      </c>
      <c r="B661" s="9" t="s">
        <v>338</v>
      </c>
      <c r="C661" s="9">
        <v>2018</v>
      </c>
      <c r="D661" s="9">
        <v>2018</v>
      </c>
      <c r="E661" s="9" t="s">
        <v>337</v>
      </c>
      <c r="F661" s="9" t="s">
        <v>76</v>
      </c>
      <c r="G661" s="3" t="s">
        <v>336</v>
      </c>
      <c r="H661" s="12">
        <v>2.2759999999999998</v>
      </c>
      <c r="I661" s="12">
        <v>2.2759999999999998</v>
      </c>
      <c r="J661" s="13"/>
      <c r="K661" s="14"/>
      <c r="L661" s="9" t="s">
        <v>335</v>
      </c>
      <c r="M661" s="9" t="s">
        <v>101</v>
      </c>
      <c r="N661" s="9" t="s">
        <v>100</v>
      </c>
      <c r="O661" s="9" t="s">
        <v>99</v>
      </c>
      <c r="P661" s="9" t="s">
        <v>342</v>
      </c>
      <c r="Q661" s="37" t="s">
        <v>97</v>
      </c>
      <c r="R661" s="21">
        <v>71</v>
      </c>
      <c r="S661" s="22">
        <v>2.4299999999999997</v>
      </c>
      <c r="T661" s="22">
        <v>0.13</v>
      </c>
      <c r="U661" s="22" t="s">
        <v>111</v>
      </c>
      <c r="V661" s="22">
        <f t="shared" si="54"/>
        <v>1.0953994705129266</v>
      </c>
      <c r="W661" s="21">
        <v>70</v>
      </c>
      <c r="X661" s="22">
        <v>9.7799999999999994</v>
      </c>
      <c r="Y661" s="22">
        <v>0.21999999999999997</v>
      </c>
      <c r="Z661" s="22" t="s">
        <v>111</v>
      </c>
      <c r="AA661" s="22">
        <f t="shared" si="55"/>
        <v>1.8406520583749659</v>
      </c>
      <c r="AB661" s="62">
        <v>1.3924000000000001</v>
      </c>
      <c r="AC661" s="62">
        <v>1.3924000000000001</v>
      </c>
      <c r="AD661" s="19"/>
      <c r="AE661" s="24"/>
      <c r="AF661" s="9"/>
      <c r="AG661" s="9"/>
    </row>
    <row r="662" spans="1:33" ht="15" customHeight="1" x14ac:dyDescent="0.15">
      <c r="A662" s="9" t="s">
        <v>339</v>
      </c>
      <c r="B662" s="9" t="s">
        <v>338</v>
      </c>
      <c r="C662" s="9">
        <v>2018</v>
      </c>
      <c r="D662" s="9">
        <v>2018</v>
      </c>
      <c r="E662" s="9" t="s">
        <v>337</v>
      </c>
      <c r="F662" s="9" t="s">
        <v>76</v>
      </c>
      <c r="G662" s="3" t="s">
        <v>336</v>
      </c>
      <c r="H662" s="12">
        <v>2.2759999999999998</v>
      </c>
      <c r="I662" s="12">
        <v>2.2759999999999998</v>
      </c>
      <c r="J662" s="13"/>
      <c r="K662" s="14"/>
      <c r="L662" s="9" t="s">
        <v>335</v>
      </c>
      <c r="M662" s="9" t="s">
        <v>101</v>
      </c>
      <c r="N662" s="9" t="s">
        <v>100</v>
      </c>
      <c r="O662" s="9" t="s">
        <v>99</v>
      </c>
      <c r="P662" s="9" t="s">
        <v>341</v>
      </c>
      <c r="Q662" s="9" t="s">
        <v>97</v>
      </c>
      <c r="R662" s="21">
        <v>74</v>
      </c>
      <c r="S662" s="22">
        <v>3.25</v>
      </c>
      <c r="T662" s="22">
        <v>0.17</v>
      </c>
      <c r="U662" s="22" t="s">
        <v>111</v>
      </c>
      <c r="V662" s="22">
        <f t="shared" si="54"/>
        <v>1.4623952953972466</v>
      </c>
      <c r="W662" s="21">
        <v>69</v>
      </c>
      <c r="X662" s="22">
        <v>9.91</v>
      </c>
      <c r="Y662" s="22">
        <v>0.26</v>
      </c>
      <c r="Z662" s="22" t="s">
        <v>111</v>
      </c>
      <c r="AA662" s="22">
        <f t="shared" si="55"/>
        <v>2.1597222043586997</v>
      </c>
      <c r="AB662" s="62">
        <v>1.1149</v>
      </c>
      <c r="AC662" s="62">
        <v>1.1149</v>
      </c>
      <c r="AD662" s="19"/>
      <c r="AE662" s="20"/>
      <c r="AF662" s="9"/>
      <c r="AG662" s="9"/>
    </row>
    <row r="663" spans="1:33" ht="15" customHeight="1" x14ac:dyDescent="0.15">
      <c r="A663" s="9" t="s">
        <v>339</v>
      </c>
      <c r="B663" s="9" t="s">
        <v>338</v>
      </c>
      <c r="C663" s="9">
        <v>2018</v>
      </c>
      <c r="D663" s="9">
        <v>2018</v>
      </c>
      <c r="E663" s="9" t="s">
        <v>337</v>
      </c>
      <c r="F663" s="9" t="s">
        <v>76</v>
      </c>
      <c r="G663" s="3" t="s">
        <v>336</v>
      </c>
      <c r="H663" s="12">
        <v>2.2759999999999998</v>
      </c>
      <c r="I663" s="12">
        <v>2.2759999999999998</v>
      </c>
      <c r="J663" s="13"/>
      <c r="K663" s="14"/>
      <c r="L663" s="9" t="s">
        <v>335</v>
      </c>
      <c r="M663" s="9" t="s">
        <v>101</v>
      </c>
      <c r="N663" s="9" t="s">
        <v>100</v>
      </c>
      <c r="O663" s="9" t="s">
        <v>99</v>
      </c>
      <c r="P663" s="9" t="s">
        <v>340</v>
      </c>
      <c r="Q663" s="37" t="s">
        <v>97</v>
      </c>
      <c r="R663" s="21">
        <v>60</v>
      </c>
      <c r="S663" s="22">
        <v>2.4299999999999997</v>
      </c>
      <c r="T663" s="22">
        <v>0.13</v>
      </c>
      <c r="U663" s="22" t="s">
        <v>111</v>
      </c>
      <c r="V663" s="22">
        <f t="shared" si="54"/>
        <v>1.0069756700139285</v>
      </c>
      <c r="W663" s="21">
        <v>61</v>
      </c>
      <c r="X663" s="22">
        <v>9.44</v>
      </c>
      <c r="Y663" s="22">
        <v>0.17</v>
      </c>
      <c r="Z663" s="22" t="s">
        <v>111</v>
      </c>
      <c r="AA663" s="22">
        <f t="shared" si="55"/>
        <v>1.3277424449041313</v>
      </c>
      <c r="AB663" s="62">
        <v>1.3571</v>
      </c>
      <c r="AC663" s="62">
        <v>1.3571</v>
      </c>
      <c r="AD663" s="19"/>
      <c r="AE663" s="24"/>
      <c r="AF663" s="9"/>
      <c r="AG663" s="9"/>
    </row>
    <row r="664" spans="1:33" ht="15" customHeight="1" thickBot="1" x14ac:dyDescent="0.2">
      <c r="A664" s="25" t="s">
        <v>339</v>
      </c>
      <c r="B664" s="25" t="s">
        <v>338</v>
      </c>
      <c r="C664" s="25">
        <v>2018</v>
      </c>
      <c r="D664" s="25">
        <v>2018</v>
      </c>
      <c r="E664" s="25" t="s">
        <v>337</v>
      </c>
      <c r="F664" s="25" t="s">
        <v>76</v>
      </c>
      <c r="G664" s="40" t="s">
        <v>336</v>
      </c>
      <c r="H664" s="26">
        <v>2.2759999999999998</v>
      </c>
      <c r="I664" s="26">
        <v>2.2759999999999998</v>
      </c>
      <c r="J664" s="27"/>
      <c r="K664" s="25"/>
      <c r="L664" s="25" t="s">
        <v>335</v>
      </c>
      <c r="M664" s="25" t="s">
        <v>101</v>
      </c>
      <c r="N664" s="25" t="s">
        <v>100</v>
      </c>
      <c r="O664" s="25" t="s">
        <v>99</v>
      </c>
      <c r="P664" s="25" t="s">
        <v>334</v>
      </c>
      <c r="Q664" s="25" t="s">
        <v>97</v>
      </c>
      <c r="R664" s="54">
        <v>59</v>
      </c>
      <c r="S664" s="29">
        <v>3.25</v>
      </c>
      <c r="T664" s="29">
        <v>0.17</v>
      </c>
      <c r="U664" s="29" t="s">
        <v>111</v>
      </c>
      <c r="V664" s="29">
        <f t="shared" si="54"/>
        <v>1.3057947771376635</v>
      </c>
      <c r="W664" s="54">
        <v>60</v>
      </c>
      <c r="X664" s="35">
        <v>9.74</v>
      </c>
      <c r="Y664" s="35">
        <v>0.26</v>
      </c>
      <c r="Z664" s="29" t="s">
        <v>111</v>
      </c>
      <c r="AA664" s="29">
        <f t="shared" si="55"/>
        <v>2.013951340027857</v>
      </c>
      <c r="AB664" s="30">
        <v>1.0975999999999999</v>
      </c>
      <c r="AC664" s="30">
        <v>1.0975999999999999</v>
      </c>
      <c r="AD664" s="45"/>
      <c r="AE664" s="46"/>
      <c r="AF664" s="25"/>
      <c r="AG664" s="25"/>
    </row>
    <row r="665" spans="1:33" ht="15" customHeight="1" x14ac:dyDescent="0.15">
      <c r="A665" s="10" t="s">
        <v>324</v>
      </c>
      <c r="B665" s="9" t="s">
        <v>323</v>
      </c>
      <c r="C665" s="9">
        <v>2018</v>
      </c>
      <c r="D665" s="9">
        <v>2018</v>
      </c>
      <c r="E665" s="9" t="s">
        <v>322</v>
      </c>
      <c r="F665" s="9" t="s">
        <v>76</v>
      </c>
      <c r="G665" s="10" t="s">
        <v>85</v>
      </c>
      <c r="H665" s="11">
        <v>19.181000000000001</v>
      </c>
      <c r="I665" s="11">
        <v>19.181000000000001</v>
      </c>
      <c r="J665" s="13">
        <v>13.277777777777779</v>
      </c>
      <c r="K665" s="14" t="s">
        <v>73</v>
      </c>
      <c r="L665" s="9" t="s">
        <v>321</v>
      </c>
      <c r="M665" s="9" t="s">
        <v>170</v>
      </c>
      <c r="N665" s="9" t="s">
        <v>80</v>
      </c>
      <c r="O665" s="9" t="s">
        <v>74</v>
      </c>
      <c r="P665" s="9" t="s">
        <v>333</v>
      </c>
      <c r="Q665" s="9" t="s">
        <v>97</v>
      </c>
      <c r="R665" s="15">
        <v>13</v>
      </c>
      <c r="S665" s="16">
        <v>45.107692307692318</v>
      </c>
      <c r="T665" s="16">
        <v>26.525159802800466</v>
      </c>
      <c r="U665" s="16" t="s">
        <v>111</v>
      </c>
      <c r="V665" s="66">
        <f t="shared" ref="V665:V673" si="56">T665*SQRT(R665)</f>
        <v>95.637823758873353</v>
      </c>
      <c r="W665" s="15">
        <v>13</v>
      </c>
      <c r="X665" s="16">
        <v>42.04615384615385</v>
      </c>
      <c r="Y665" s="16">
        <v>27.018284407187899</v>
      </c>
      <c r="Z665" s="16" t="s">
        <v>111</v>
      </c>
      <c r="AA665" s="66">
        <f t="shared" ref="AA665:AA673" si="57">Y665*SQRT(W665)</f>
        <v>97.415809805185134</v>
      </c>
      <c r="AB665" s="17">
        <v>-7.0300000000000001E-2</v>
      </c>
      <c r="AC665" s="18">
        <v>7.0300000000000001E-2</v>
      </c>
      <c r="AD665" s="19">
        <f>AVERAGE(AC665:AC673)</f>
        <v>0.65298888888888884</v>
      </c>
      <c r="AE665" s="24" t="s">
        <v>332</v>
      </c>
      <c r="AF665" s="9" t="s">
        <v>108</v>
      </c>
      <c r="AG665" s="9" t="s">
        <v>1305</v>
      </c>
    </row>
    <row r="666" spans="1:33" ht="15" customHeight="1" x14ac:dyDescent="0.15">
      <c r="A666" s="9" t="s">
        <v>324</v>
      </c>
      <c r="B666" s="9" t="s">
        <v>323</v>
      </c>
      <c r="C666" s="9">
        <v>2018</v>
      </c>
      <c r="D666" s="9">
        <v>2018</v>
      </c>
      <c r="E666" s="9" t="s">
        <v>322</v>
      </c>
      <c r="F666" s="9" t="s">
        <v>76</v>
      </c>
      <c r="G666" s="9" t="s">
        <v>85</v>
      </c>
      <c r="H666" s="12">
        <v>19.181000000000001</v>
      </c>
      <c r="I666" s="12">
        <v>19.181000000000001</v>
      </c>
      <c r="J666" s="13"/>
      <c r="K666" s="14"/>
      <c r="L666" s="9" t="s">
        <v>321</v>
      </c>
      <c r="M666" s="9" t="s">
        <v>170</v>
      </c>
      <c r="N666" s="9" t="s">
        <v>80</v>
      </c>
      <c r="O666" s="9" t="s">
        <v>74</v>
      </c>
      <c r="P666" s="9" t="s">
        <v>331</v>
      </c>
      <c r="Q666" s="9" t="s">
        <v>97</v>
      </c>
      <c r="R666" s="21">
        <v>14</v>
      </c>
      <c r="S666" s="22">
        <v>50.828571428571422</v>
      </c>
      <c r="T666" s="22">
        <v>19.325528296945578</v>
      </c>
      <c r="U666" s="22" t="s">
        <v>111</v>
      </c>
      <c r="V666" s="16">
        <f t="shared" si="56"/>
        <v>72.309505705575248</v>
      </c>
      <c r="W666" s="21">
        <v>14</v>
      </c>
      <c r="X666" s="22">
        <v>36.014285714285712</v>
      </c>
      <c r="Y666" s="22">
        <v>20.712309871662807</v>
      </c>
      <c r="Z666" s="22" t="s">
        <v>111</v>
      </c>
      <c r="AA666" s="16">
        <f t="shared" si="57"/>
        <v>77.498367228457965</v>
      </c>
      <c r="AB666" s="17">
        <v>-0.34449999999999997</v>
      </c>
      <c r="AC666" s="18">
        <v>0.34449999999999997</v>
      </c>
      <c r="AD666" s="23"/>
      <c r="AE666" s="24" t="s">
        <v>330</v>
      </c>
      <c r="AF666" s="9"/>
      <c r="AG666" s="9"/>
    </row>
    <row r="667" spans="1:33" ht="15" customHeight="1" x14ac:dyDescent="0.15">
      <c r="A667" s="9" t="s">
        <v>324</v>
      </c>
      <c r="B667" s="9" t="s">
        <v>323</v>
      </c>
      <c r="C667" s="9">
        <v>2018</v>
      </c>
      <c r="D667" s="9">
        <v>2018</v>
      </c>
      <c r="E667" s="9" t="s">
        <v>322</v>
      </c>
      <c r="F667" s="9" t="s">
        <v>76</v>
      </c>
      <c r="G667" s="9" t="s">
        <v>85</v>
      </c>
      <c r="H667" s="12">
        <v>19.181000000000001</v>
      </c>
      <c r="I667" s="12">
        <v>19.181000000000001</v>
      </c>
      <c r="J667" s="13"/>
      <c r="K667" s="14"/>
      <c r="L667" s="9" t="s">
        <v>321</v>
      </c>
      <c r="M667" s="9" t="s">
        <v>170</v>
      </c>
      <c r="N667" s="9" t="s">
        <v>80</v>
      </c>
      <c r="O667" s="9" t="s">
        <v>74</v>
      </c>
      <c r="P667" s="9" t="s">
        <v>329</v>
      </c>
      <c r="Q667" s="9" t="s">
        <v>97</v>
      </c>
      <c r="R667" s="21">
        <v>13</v>
      </c>
      <c r="S667" s="22">
        <v>52.369230769230775</v>
      </c>
      <c r="T667" s="22">
        <v>16.62083956039249</v>
      </c>
      <c r="U667" s="22" t="s">
        <v>111</v>
      </c>
      <c r="V667" s="16">
        <f t="shared" si="56"/>
        <v>59.927289276255472</v>
      </c>
      <c r="W667" s="21">
        <v>14</v>
      </c>
      <c r="X667" s="22">
        <v>30.928571428571434</v>
      </c>
      <c r="Y667" s="22">
        <v>21.856821803287389</v>
      </c>
      <c r="Z667" s="22" t="s">
        <v>111</v>
      </c>
      <c r="AA667" s="16">
        <f t="shared" si="57"/>
        <v>81.78073875167199</v>
      </c>
      <c r="AB667" s="17">
        <v>-0.52659999999999996</v>
      </c>
      <c r="AC667" s="18">
        <v>0.52659999999999996</v>
      </c>
      <c r="AD667" s="23"/>
      <c r="AE667" s="44" t="s">
        <v>1282</v>
      </c>
      <c r="AF667" s="9"/>
      <c r="AG667" s="9"/>
    </row>
    <row r="668" spans="1:33" ht="15" customHeight="1" x14ac:dyDescent="0.15">
      <c r="A668" s="9" t="s">
        <v>324</v>
      </c>
      <c r="B668" s="9" t="s">
        <v>323</v>
      </c>
      <c r="C668" s="9">
        <v>2018</v>
      </c>
      <c r="D668" s="9">
        <v>2018</v>
      </c>
      <c r="E668" s="9" t="s">
        <v>322</v>
      </c>
      <c r="F668" s="9" t="s">
        <v>76</v>
      </c>
      <c r="G668" s="9" t="s">
        <v>85</v>
      </c>
      <c r="H668" s="12">
        <v>19.181000000000001</v>
      </c>
      <c r="I668" s="12">
        <v>19.181000000000001</v>
      </c>
      <c r="J668" s="13"/>
      <c r="K668" s="14"/>
      <c r="L668" s="9" t="s">
        <v>321</v>
      </c>
      <c r="M668" s="9" t="s">
        <v>170</v>
      </c>
      <c r="N668" s="9" t="s">
        <v>80</v>
      </c>
      <c r="O668" s="9" t="s">
        <v>74</v>
      </c>
      <c r="P668" s="9" t="s">
        <v>327</v>
      </c>
      <c r="Q668" s="9" t="s">
        <v>97</v>
      </c>
      <c r="R668" s="21">
        <v>13</v>
      </c>
      <c r="S668" s="22">
        <v>20.76923076923077</v>
      </c>
      <c r="T668" s="22">
        <v>26.207994474186197</v>
      </c>
      <c r="U668" s="22" t="s">
        <v>111</v>
      </c>
      <c r="V668" s="16">
        <f t="shared" si="56"/>
        <v>94.494267903755215</v>
      </c>
      <c r="W668" s="21">
        <v>13</v>
      </c>
      <c r="X668" s="22">
        <v>13.461538461538462</v>
      </c>
      <c r="Y668" s="22">
        <v>21.975802543613678</v>
      </c>
      <c r="Z668" s="22" t="s">
        <v>111</v>
      </c>
      <c r="AA668" s="16">
        <f t="shared" si="57"/>
        <v>79.23488289047107</v>
      </c>
      <c r="AB668" s="17">
        <v>-0.43359999999999999</v>
      </c>
      <c r="AC668" s="18">
        <v>0.43359999999999999</v>
      </c>
      <c r="AD668" s="23"/>
      <c r="AE668" s="24"/>
      <c r="AF668" s="9"/>
      <c r="AG668" s="9"/>
    </row>
    <row r="669" spans="1:33" ht="15" customHeight="1" x14ac:dyDescent="0.15">
      <c r="A669" s="9" t="s">
        <v>324</v>
      </c>
      <c r="B669" s="9" t="s">
        <v>323</v>
      </c>
      <c r="C669" s="9">
        <v>2018</v>
      </c>
      <c r="D669" s="9">
        <v>2018</v>
      </c>
      <c r="E669" s="9" t="s">
        <v>322</v>
      </c>
      <c r="F669" s="9" t="s">
        <v>76</v>
      </c>
      <c r="G669" s="9" t="s">
        <v>85</v>
      </c>
      <c r="H669" s="12">
        <v>19.181000000000001</v>
      </c>
      <c r="I669" s="12">
        <v>19.181000000000001</v>
      </c>
      <c r="J669" s="13"/>
      <c r="K669" s="14"/>
      <c r="L669" s="9" t="s">
        <v>321</v>
      </c>
      <c r="M669" s="9" t="s">
        <v>170</v>
      </c>
      <c r="N669" s="9" t="s">
        <v>80</v>
      </c>
      <c r="O669" s="9" t="s">
        <v>74</v>
      </c>
      <c r="P669" s="9" t="s">
        <v>328</v>
      </c>
      <c r="Q669" s="9" t="s">
        <v>97</v>
      </c>
      <c r="R669" s="21">
        <v>13</v>
      </c>
      <c r="S669" s="22">
        <v>2.5384615384615383</v>
      </c>
      <c r="T669" s="22">
        <v>6.7406155086829749</v>
      </c>
      <c r="U669" s="22" t="s">
        <v>111</v>
      </c>
      <c r="V669" s="16">
        <f t="shared" si="56"/>
        <v>24.303634844744245</v>
      </c>
      <c r="W669" s="21">
        <v>13</v>
      </c>
      <c r="X669" s="22">
        <v>7</v>
      </c>
      <c r="Y669" s="22">
        <v>13.564659966250536</v>
      </c>
      <c r="Z669" s="22" t="s">
        <v>111</v>
      </c>
      <c r="AA669" s="16">
        <f t="shared" si="57"/>
        <v>48.908077042549934</v>
      </c>
      <c r="AB669" s="17">
        <v>1.0143</v>
      </c>
      <c r="AC669" s="18">
        <v>1.0143</v>
      </c>
      <c r="AD669" s="23"/>
      <c r="AE669" s="24"/>
      <c r="AF669" s="9"/>
      <c r="AG669" s="9"/>
    </row>
    <row r="670" spans="1:33" ht="15" customHeight="1" x14ac:dyDescent="0.15">
      <c r="A670" s="9" t="s">
        <v>324</v>
      </c>
      <c r="B670" s="9" t="s">
        <v>323</v>
      </c>
      <c r="C670" s="9">
        <v>2018</v>
      </c>
      <c r="D670" s="9">
        <v>2018</v>
      </c>
      <c r="E670" s="9" t="s">
        <v>322</v>
      </c>
      <c r="F670" s="9" t="s">
        <v>76</v>
      </c>
      <c r="G670" s="9" t="s">
        <v>85</v>
      </c>
      <c r="H670" s="12">
        <v>19.181000000000001</v>
      </c>
      <c r="I670" s="12">
        <v>19.181000000000001</v>
      </c>
      <c r="J670" s="13"/>
      <c r="K670" s="14"/>
      <c r="L670" s="9" t="s">
        <v>321</v>
      </c>
      <c r="M670" s="9" t="s">
        <v>170</v>
      </c>
      <c r="N670" s="9" t="s">
        <v>80</v>
      </c>
      <c r="O670" s="9" t="s">
        <v>74</v>
      </c>
      <c r="P670" s="9" t="s">
        <v>327</v>
      </c>
      <c r="Q670" s="9" t="s">
        <v>97</v>
      </c>
      <c r="R670" s="21">
        <v>13</v>
      </c>
      <c r="S670" s="22">
        <v>2.4153846153846152</v>
      </c>
      <c r="T670" s="22">
        <v>7.1023289787982167</v>
      </c>
      <c r="U670" s="22" t="s">
        <v>111</v>
      </c>
      <c r="V670" s="16">
        <f t="shared" si="56"/>
        <v>25.607811308270762</v>
      </c>
      <c r="W670" s="21">
        <v>14</v>
      </c>
      <c r="X670" s="22">
        <v>9.5214285714285722</v>
      </c>
      <c r="Y670" s="22">
        <v>15.929371930804118</v>
      </c>
      <c r="Z670" s="22" t="s">
        <v>111</v>
      </c>
      <c r="AA670" s="16">
        <f t="shared" si="57"/>
        <v>59.602252151562709</v>
      </c>
      <c r="AB670" s="17">
        <v>1.3716999999999999</v>
      </c>
      <c r="AC670" s="18">
        <v>1.3716999999999999</v>
      </c>
      <c r="AD670" s="23"/>
      <c r="AE670" s="24"/>
      <c r="AF670" s="9"/>
      <c r="AG670" s="9"/>
    </row>
    <row r="671" spans="1:33" ht="15" customHeight="1" x14ac:dyDescent="0.15">
      <c r="A671" s="9" t="s">
        <v>324</v>
      </c>
      <c r="B671" s="9" t="s">
        <v>323</v>
      </c>
      <c r="C671" s="9">
        <v>2018</v>
      </c>
      <c r="D671" s="9">
        <v>2018</v>
      </c>
      <c r="E671" s="9" t="s">
        <v>322</v>
      </c>
      <c r="F671" s="9" t="s">
        <v>76</v>
      </c>
      <c r="G671" s="9" t="s">
        <v>85</v>
      </c>
      <c r="H671" s="12">
        <v>19.181000000000001</v>
      </c>
      <c r="I671" s="12">
        <v>19.181000000000001</v>
      </c>
      <c r="J671" s="13"/>
      <c r="K671" s="14"/>
      <c r="L671" s="9" t="s">
        <v>321</v>
      </c>
      <c r="M671" s="9" t="s">
        <v>170</v>
      </c>
      <c r="N671" s="9" t="s">
        <v>100</v>
      </c>
      <c r="O671" s="9" t="s">
        <v>189</v>
      </c>
      <c r="P671" s="9" t="s">
        <v>326</v>
      </c>
      <c r="Q671" s="9" t="s">
        <v>97</v>
      </c>
      <c r="R671" s="21">
        <v>13</v>
      </c>
      <c r="S671" s="22">
        <v>23.923076923076923</v>
      </c>
      <c r="T671" s="22">
        <v>23.918129589851358</v>
      </c>
      <c r="U671" s="22" t="s">
        <v>111</v>
      </c>
      <c r="V671" s="16">
        <f t="shared" si="56"/>
        <v>86.238042649401535</v>
      </c>
      <c r="W671" s="21">
        <v>13</v>
      </c>
      <c r="X671" s="22">
        <v>18.03846153846154</v>
      </c>
      <c r="Y671" s="22">
        <v>27.07432789136659</v>
      </c>
      <c r="Z671" s="22" t="s">
        <v>111</v>
      </c>
      <c r="AA671" s="16">
        <f t="shared" si="57"/>
        <v>97.617877461047058</v>
      </c>
      <c r="AB671" s="17">
        <v>-0.2823</v>
      </c>
      <c r="AC671" s="18">
        <v>0.2823</v>
      </c>
      <c r="AD671" s="23"/>
      <c r="AE671" s="24"/>
      <c r="AF671" s="9"/>
      <c r="AG671" s="9"/>
    </row>
    <row r="672" spans="1:33" ht="15" customHeight="1" x14ac:dyDescent="0.15">
      <c r="A672" s="9" t="s">
        <v>324</v>
      </c>
      <c r="B672" s="9" t="s">
        <v>323</v>
      </c>
      <c r="C672" s="9">
        <v>2018</v>
      </c>
      <c r="D672" s="9">
        <v>2018</v>
      </c>
      <c r="E672" s="9" t="s">
        <v>322</v>
      </c>
      <c r="F672" s="9" t="s">
        <v>76</v>
      </c>
      <c r="G672" s="9" t="s">
        <v>85</v>
      </c>
      <c r="H672" s="12">
        <v>19.181000000000001</v>
      </c>
      <c r="I672" s="12">
        <v>19.181000000000001</v>
      </c>
      <c r="J672" s="13"/>
      <c r="K672" s="14"/>
      <c r="L672" s="9" t="s">
        <v>321</v>
      </c>
      <c r="M672" s="9" t="s">
        <v>170</v>
      </c>
      <c r="N672" s="9" t="s">
        <v>100</v>
      </c>
      <c r="O672" s="9" t="s">
        <v>189</v>
      </c>
      <c r="P672" s="9" t="s">
        <v>325</v>
      </c>
      <c r="Q672" s="9" t="s">
        <v>97</v>
      </c>
      <c r="R672" s="21">
        <v>13</v>
      </c>
      <c r="S672" s="22">
        <v>5.8000000000000007</v>
      </c>
      <c r="T672" s="22">
        <v>8.1845382683854968</v>
      </c>
      <c r="U672" s="22" t="s">
        <v>111</v>
      </c>
      <c r="V672" s="16">
        <f t="shared" si="56"/>
        <v>29.509772392661159</v>
      </c>
      <c r="W672" s="21">
        <v>13</v>
      </c>
      <c r="X672" s="22">
        <v>12.13076923076923</v>
      </c>
      <c r="Y672" s="22">
        <v>18.323636130027278</v>
      </c>
      <c r="Z672" s="22" t="s">
        <v>111</v>
      </c>
      <c r="AA672" s="16">
        <f t="shared" si="57"/>
        <v>66.06680961975789</v>
      </c>
      <c r="AB672" s="17">
        <v>0.7379</v>
      </c>
      <c r="AC672" s="18">
        <v>0.7379</v>
      </c>
      <c r="AD672" s="23"/>
      <c r="AE672" s="24"/>
      <c r="AF672" s="9"/>
      <c r="AG672" s="9"/>
    </row>
    <row r="673" spans="1:33" ht="15" customHeight="1" thickBot="1" x14ac:dyDescent="0.2">
      <c r="A673" s="25" t="s">
        <v>324</v>
      </c>
      <c r="B673" s="25" t="s">
        <v>323</v>
      </c>
      <c r="C673" s="25">
        <v>2018</v>
      </c>
      <c r="D673" s="25">
        <v>2018</v>
      </c>
      <c r="E673" s="25" t="s">
        <v>322</v>
      </c>
      <c r="F673" s="25" t="s">
        <v>76</v>
      </c>
      <c r="G673" s="25" t="s">
        <v>85</v>
      </c>
      <c r="H673" s="26">
        <v>19.181000000000001</v>
      </c>
      <c r="I673" s="26">
        <v>19.181000000000001</v>
      </c>
      <c r="J673" s="27"/>
      <c r="K673" s="25"/>
      <c r="L673" s="25" t="s">
        <v>321</v>
      </c>
      <c r="M673" s="25" t="s">
        <v>170</v>
      </c>
      <c r="N673" s="25" t="s">
        <v>100</v>
      </c>
      <c r="O673" s="25" t="s">
        <v>189</v>
      </c>
      <c r="P673" s="25" t="s">
        <v>320</v>
      </c>
      <c r="Q673" s="25" t="s">
        <v>97</v>
      </c>
      <c r="R673" s="28">
        <v>13</v>
      </c>
      <c r="S673" s="29">
        <v>6.884615384615385</v>
      </c>
      <c r="T673" s="29">
        <v>10.840959840180677</v>
      </c>
      <c r="U673" s="29" t="s">
        <v>111</v>
      </c>
      <c r="V673" s="35">
        <f t="shared" si="56"/>
        <v>39.087636579017321</v>
      </c>
      <c r="W673" s="28">
        <v>14</v>
      </c>
      <c r="X673" s="29">
        <v>20.592857142857138</v>
      </c>
      <c r="Y673" s="29">
        <v>18.771888322936277</v>
      </c>
      <c r="Z673" s="29" t="s">
        <v>111</v>
      </c>
      <c r="AA673" s="35">
        <f t="shared" si="57"/>
        <v>70.23797460721002</v>
      </c>
      <c r="AB673" s="36">
        <v>1.0956999999999999</v>
      </c>
      <c r="AC673" s="30">
        <v>1.0956999999999999</v>
      </c>
      <c r="AD673" s="31"/>
      <c r="AE673" s="32"/>
      <c r="AF673" s="25"/>
      <c r="AG673" s="25"/>
    </row>
    <row r="674" spans="1:33" ht="15" customHeight="1" x14ac:dyDescent="0.15">
      <c r="A674" s="9" t="s">
        <v>313</v>
      </c>
      <c r="B674" s="9" t="s">
        <v>312</v>
      </c>
      <c r="C674" s="9">
        <v>2018</v>
      </c>
      <c r="D674" s="9">
        <v>2018</v>
      </c>
      <c r="E674" s="9" t="s">
        <v>311</v>
      </c>
      <c r="F674" s="9" t="s">
        <v>76</v>
      </c>
      <c r="G674" s="10" t="s">
        <v>310</v>
      </c>
      <c r="H674" s="11">
        <v>1.702</v>
      </c>
      <c r="I674" s="11">
        <v>1.702</v>
      </c>
      <c r="J674" s="13">
        <v>10.5</v>
      </c>
      <c r="K674" s="14" t="s">
        <v>80</v>
      </c>
      <c r="L674" s="9" t="s">
        <v>309</v>
      </c>
      <c r="M674" s="9" t="s">
        <v>101</v>
      </c>
      <c r="N674" s="10" t="s">
        <v>100</v>
      </c>
      <c r="O674" s="10" t="s">
        <v>158</v>
      </c>
      <c r="P674" s="9" t="s">
        <v>319</v>
      </c>
      <c r="Q674" s="9" t="s">
        <v>236</v>
      </c>
      <c r="R674" s="15">
        <v>10</v>
      </c>
      <c r="S674" s="16">
        <v>1E-4</v>
      </c>
      <c r="T674" s="16">
        <v>0.61199999999999999</v>
      </c>
      <c r="U674" s="16" t="s">
        <v>307</v>
      </c>
      <c r="V674" s="66">
        <f t="shared" ref="V674:V679" si="58">T674/1.35</f>
        <v>0.45333333333333331</v>
      </c>
      <c r="W674" s="15">
        <v>11</v>
      </c>
      <c r="X674" s="16">
        <v>1E-4</v>
      </c>
      <c r="Y674" s="16">
        <v>0.95899999999999996</v>
      </c>
      <c r="Z674" s="16" t="s">
        <v>307</v>
      </c>
      <c r="AA674" s="66">
        <f t="shared" ref="AA674:AA679" si="59">Y674/1.35</f>
        <v>0.71037037037037032</v>
      </c>
      <c r="AB674" s="17">
        <v>0</v>
      </c>
      <c r="AC674" s="18">
        <v>0</v>
      </c>
      <c r="AD674" s="19">
        <f>AVERAGE(AC674:AC679)</f>
        <v>8.2366666666666671E-2</v>
      </c>
      <c r="AE674" s="24" t="s">
        <v>318</v>
      </c>
      <c r="AF674" s="9" t="s">
        <v>217</v>
      </c>
      <c r="AG674" s="9" t="s">
        <v>278</v>
      </c>
    </row>
    <row r="675" spans="1:33" ht="15" customHeight="1" x14ac:dyDescent="0.15">
      <c r="A675" s="9" t="s">
        <v>313</v>
      </c>
      <c r="B675" s="9" t="s">
        <v>312</v>
      </c>
      <c r="C675" s="9">
        <v>2018</v>
      </c>
      <c r="D675" s="9">
        <v>2018</v>
      </c>
      <c r="E675" s="9" t="s">
        <v>311</v>
      </c>
      <c r="F675" s="9" t="s">
        <v>76</v>
      </c>
      <c r="G675" s="9" t="s">
        <v>310</v>
      </c>
      <c r="H675" s="12">
        <v>1.702</v>
      </c>
      <c r="I675" s="12">
        <v>1.702</v>
      </c>
      <c r="J675" s="13"/>
      <c r="K675" s="14"/>
      <c r="L675" s="9" t="s">
        <v>309</v>
      </c>
      <c r="M675" s="9" t="s">
        <v>101</v>
      </c>
      <c r="N675" s="9" t="s">
        <v>100</v>
      </c>
      <c r="O675" s="9" t="s">
        <v>158</v>
      </c>
      <c r="P675" s="9" t="s">
        <v>317</v>
      </c>
      <c r="Q675" s="9" t="s">
        <v>236</v>
      </c>
      <c r="R675" s="21">
        <v>10</v>
      </c>
      <c r="S675" s="22">
        <v>8.5920000000000005</v>
      </c>
      <c r="T675" s="22">
        <v>3.2490000000000001</v>
      </c>
      <c r="U675" s="22" t="s">
        <v>307</v>
      </c>
      <c r="V675" s="16">
        <f t="shared" si="58"/>
        <v>2.4066666666666667</v>
      </c>
      <c r="W675" s="21">
        <v>11</v>
      </c>
      <c r="X675" s="22">
        <v>8.1690000000000005</v>
      </c>
      <c r="Y675" s="22">
        <v>5.8879999999999999</v>
      </c>
      <c r="Z675" s="22" t="s">
        <v>307</v>
      </c>
      <c r="AA675" s="16">
        <f t="shared" si="59"/>
        <v>4.3614814814814808</v>
      </c>
      <c r="AB675" s="17">
        <v>-5.0500000000000003E-2</v>
      </c>
      <c r="AC675" s="18">
        <v>5.0500000000000003E-2</v>
      </c>
      <c r="AD675" s="23"/>
      <c r="AE675" s="44" t="s">
        <v>1282</v>
      </c>
      <c r="AF675" s="9"/>
      <c r="AG675" s="9"/>
    </row>
    <row r="676" spans="1:33" ht="15" customHeight="1" x14ac:dyDescent="0.15">
      <c r="A676" s="9" t="s">
        <v>313</v>
      </c>
      <c r="B676" s="9" t="s">
        <v>312</v>
      </c>
      <c r="C676" s="9">
        <v>2018</v>
      </c>
      <c r="D676" s="9">
        <v>2018</v>
      </c>
      <c r="E676" s="9" t="s">
        <v>311</v>
      </c>
      <c r="F676" s="9" t="s">
        <v>76</v>
      </c>
      <c r="G676" s="9" t="s">
        <v>310</v>
      </c>
      <c r="H676" s="12">
        <v>1.702</v>
      </c>
      <c r="I676" s="12">
        <v>1.702</v>
      </c>
      <c r="J676" s="13"/>
      <c r="K676" s="14"/>
      <c r="L676" s="9" t="s">
        <v>309</v>
      </c>
      <c r="M676" s="9" t="s">
        <v>101</v>
      </c>
      <c r="N676" s="9" t="s">
        <v>100</v>
      </c>
      <c r="O676" s="9" t="s">
        <v>158</v>
      </c>
      <c r="P676" s="9" t="s">
        <v>316</v>
      </c>
      <c r="Q676" s="9" t="s">
        <v>236</v>
      </c>
      <c r="R676" s="21">
        <v>10</v>
      </c>
      <c r="S676" s="22">
        <v>20</v>
      </c>
      <c r="T676" s="22">
        <v>7.5129999999999999</v>
      </c>
      <c r="U676" s="22" t="s">
        <v>307</v>
      </c>
      <c r="V676" s="16">
        <f t="shared" si="58"/>
        <v>5.565185185185185</v>
      </c>
      <c r="W676" s="21">
        <v>11</v>
      </c>
      <c r="X676" s="22">
        <v>14.085000000000001</v>
      </c>
      <c r="Y676" s="22">
        <v>8.7309999999999999</v>
      </c>
      <c r="Z676" s="22" t="s">
        <v>307</v>
      </c>
      <c r="AA676" s="16">
        <f t="shared" si="59"/>
        <v>6.467407407407407</v>
      </c>
      <c r="AB676" s="17">
        <v>-0.35060000000000002</v>
      </c>
      <c r="AC676" s="18">
        <v>0.35060000000000002</v>
      </c>
      <c r="AD676" s="23"/>
      <c r="AE676" s="24"/>
      <c r="AF676" s="9"/>
      <c r="AG676" s="9"/>
    </row>
    <row r="677" spans="1:33" ht="15" customHeight="1" x14ac:dyDescent="0.15">
      <c r="A677" s="9" t="s">
        <v>313</v>
      </c>
      <c r="B677" s="9" t="s">
        <v>312</v>
      </c>
      <c r="C677" s="9">
        <v>2018</v>
      </c>
      <c r="D677" s="9">
        <v>2018</v>
      </c>
      <c r="E677" s="9" t="s">
        <v>311</v>
      </c>
      <c r="F677" s="9" t="s">
        <v>76</v>
      </c>
      <c r="G677" s="9" t="s">
        <v>310</v>
      </c>
      <c r="H677" s="12">
        <v>1.702</v>
      </c>
      <c r="I677" s="12">
        <v>1.702</v>
      </c>
      <c r="J677" s="13"/>
      <c r="K677" s="14"/>
      <c r="L677" s="9" t="s">
        <v>309</v>
      </c>
      <c r="M677" s="9" t="s">
        <v>101</v>
      </c>
      <c r="N677" s="9" t="s">
        <v>100</v>
      </c>
      <c r="O677" s="9" t="s">
        <v>158</v>
      </c>
      <c r="P677" s="9" t="s">
        <v>315</v>
      </c>
      <c r="Q677" s="9" t="s">
        <v>236</v>
      </c>
      <c r="R677" s="21">
        <v>10</v>
      </c>
      <c r="S677" s="22">
        <v>88.135999999999996</v>
      </c>
      <c r="T677" s="22">
        <v>3</v>
      </c>
      <c r="U677" s="22" t="s">
        <v>307</v>
      </c>
      <c r="V677" s="16">
        <f t="shared" si="58"/>
        <v>2.2222222222222219</v>
      </c>
      <c r="W677" s="21">
        <v>11</v>
      </c>
      <c r="X677" s="22">
        <v>91.186000000000007</v>
      </c>
      <c r="Y677" s="22">
        <v>10.615</v>
      </c>
      <c r="Z677" s="22" t="s">
        <v>307</v>
      </c>
      <c r="AA677" s="16">
        <f t="shared" si="59"/>
        <v>7.8629629629629623</v>
      </c>
      <c r="AB677" s="17">
        <v>3.4000000000000002E-2</v>
      </c>
      <c r="AC677" s="18">
        <v>3.4000000000000002E-2</v>
      </c>
      <c r="AD677" s="23"/>
      <c r="AE677" s="24"/>
      <c r="AF677" s="9"/>
      <c r="AG677" s="9"/>
    </row>
    <row r="678" spans="1:33" ht="15" customHeight="1" x14ac:dyDescent="0.15">
      <c r="A678" s="9" t="s">
        <v>313</v>
      </c>
      <c r="B678" s="9" t="s">
        <v>312</v>
      </c>
      <c r="C678" s="9">
        <v>2018</v>
      </c>
      <c r="D678" s="9">
        <v>2018</v>
      </c>
      <c r="E678" s="9" t="s">
        <v>311</v>
      </c>
      <c r="F678" s="9" t="s">
        <v>76</v>
      </c>
      <c r="G678" s="9" t="s">
        <v>310</v>
      </c>
      <c r="H678" s="12">
        <v>1.702</v>
      </c>
      <c r="I678" s="12">
        <v>1.702</v>
      </c>
      <c r="J678" s="13"/>
      <c r="K678" s="14"/>
      <c r="L678" s="9" t="s">
        <v>309</v>
      </c>
      <c r="M678" s="9" t="s">
        <v>101</v>
      </c>
      <c r="N678" s="9" t="s">
        <v>100</v>
      </c>
      <c r="O678" s="9" t="s">
        <v>158</v>
      </c>
      <c r="P678" s="9" t="s">
        <v>314</v>
      </c>
      <c r="Q678" s="9" t="s">
        <v>236</v>
      </c>
      <c r="R678" s="21">
        <v>10</v>
      </c>
      <c r="S678" s="22">
        <v>20</v>
      </c>
      <c r="T678" s="22">
        <v>2.8260000000000001</v>
      </c>
      <c r="U678" s="22" t="s">
        <v>307</v>
      </c>
      <c r="V678" s="16">
        <f t="shared" si="58"/>
        <v>2.0933333333333333</v>
      </c>
      <c r="W678" s="21">
        <v>11</v>
      </c>
      <c r="X678" s="22">
        <v>20.155999999999999</v>
      </c>
      <c r="Y678" s="22">
        <v>4.5650000000000004</v>
      </c>
      <c r="Z678" s="22" t="s">
        <v>307</v>
      </c>
      <c r="AA678" s="16">
        <f t="shared" si="59"/>
        <v>3.3814814814814818</v>
      </c>
      <c r="AB678" s="17">
        <v>7.7999999999999996E-3</v>
      </c>
      <c r="AC678" s="18">
        <v>7.7999999999999996E-3</v>
      </c>
      <c r="AD678" s="23"/>
      <c r="AE678" s="24"/>
      <c r="AF678" s="9"/>
      <c r="AG678" s="9"/>
    </row>
    <row r="679" spans="1:33" ht="15" customHeight="1" thickBot="1" x14ac:dyDescent="0.2">
      <c r="A679" s="25" t="s">
        <v>313</v>
      </c>
      <c r="B679" s="25" t="s">
        <v>312</v>
      </c>
      <c r="C679" s="25">
        <v>2018</v>
      </c>
      <c r="D679" s="25">
        <v>2018</v>
      </c>
      <c r="E679" s="25" t="s">
        <v>311</v>
      </c>
      <c r="F679" s="25" t="s">
        <v>76</v>
      </c>
      <c r="G679" s="25" t="s">
        <v>310</v>
      </c>
      <c r="H679" s="26">
        <v>1.702</v>
      </c>
      <c r="I679" s="26">
        <v>1.702</v>
      </c>
      <c r="J679" s="27"/>
      <c r="K679" s="25"/>
      <c r="L679" s="25" t="s">
        <v>309</v>
      </c>
      <c r="M679" s="25" t="s">
        <v>101</v>
      </c>
      <c r="N679" s="25" t="s">
        <v>100</v>
      </c>
      <c r="O679" s="25" t="s">
        <v>158</v>
      </c>
      <c r="P679" s="25" t="s">
        <v>308</v>
      </c>
      <c r="Q679" s="25" t="s">
        <v>236</v>
      </c>
      <c r="R679" s="28">
        <v>10</v>
      </c>
      <c r="S679" s="29">
        <v>2.794</v>
      </c>
      <c r="T679" s="29">
        <v>0.68899999999999995</v>
      </c>
      <c r="U679" s="29" t="s">
        <v>307</v>
      </c>
      <c r="V679" s="35">
        <f t="shared" si="58"/>
        <v>0.51037037037037025</v>
      </c>
      <c r="W679" s="28">
        <v>11</v>
      </c>
      <c r="X679" s="29">
        <v>2.9409999999999998</v>
      </c>
      <c r="Y679" s="29">
        <v>0.89300000000000002</v>
      </c>
      <c r="Z679" s="29" t="s">
        <v>307</v>
      </c>
      <c r="AA679" s="35">
        <f t="shared" si="59"/>
        <v>0.66148148148148145</v>
      </c>
      <c r="AB679" s="36">
        <v>5.1299999999999998E-2</v>
      </c>
      <c r="AC679" s="30">
        <v>5.1299999999999998E-2</v>
      </c>
      <c r="AD679" s="31"/>
      <c r="AE679" s="32"/>
      <c r="AF679" s="25"/>
      <c r="AG679" s="25"/>
    </row>
    <row r="680" spans="1:33" x14ac:dyDescent="0.15">
      <c r="A680" s="10" t="s">
        <v>286</v>
      </c>
      <c r="B680" s="9" t="s">
        <v>285</v>
      </c>
      <c r="C680" s="9">
        <v>2018</v>
      </c>
      <c r="D680" s="9">
        <v>2018</v>
      </c>
      <c r="E680" s="9" t="s">
        <v>284</v>
      </c>
      <c r="F680" s="9" t="s">
        <v>76</v>
      </c>
      <c r="G680" s="10" t="s">
        <v>283</v>
      </c>
      <c r="H680" s="11">
        <v>3.2410000000000001</v>
      </c>
      <c r="I680" s="11">
        <v>3.2410000000000001</v>
      </c>
      <c r="J680" s="13">
        <v>4.25</v>
      </c>
      <c r="K680" s="14" t="s">
        <v>156</v>
      </c>
      <c r="L680" s="9" t="s">
        <v>282</v>
      </c>
      <c r="M680" s="9" t="s">
        <v>159</v>
      </c>
      <c r="N680" s="9" t="s">
        <v>100</v>
      </c>
      <c r="O680" s="9" t="s">
        <v>281</v>
      </c>
      <c r="P680" s="3" t="s">
        <v>306</v>
      </c>
      <c r="Q680" s="9" t="s">
        <v>97</v>
      </c>
      <c r="R680" s="21">
        <v>5</v>
      </c>
      <c r="S680" s="22">
        <v>2.5179999999999998</v>
      </c>
      <c r="T680" s="22">
        <v>2.1579999999999999</v>
      </c>
      <c r="U680" s="22" t="s">
        <v>111</v>
      </c>
      <c r="V680" s="22">
        <f t="shared" ref="V680:V697" si="60">T680*SQRT(R680)</f>
        <v>4.825434695444546</v>
      </c>
      <c r="W680" s="21">
        <v>4</v>
      </c>
      <c r="X680" s="22">
        <v>0.71899999999999997</v>
      </c>
      <c r="Y680" s="22">
        <v>0.36</v>
      </c>
      <c r="Z680" s="22" t="s">
        <v>111</v>
      </c>
      <c r="AA680" s="22">
        <f t="shared" ref="AA680:AA697" si="61">Y680*SQRT(W680)</f>
        <v>0.72</v>
      </c>
      <c r="AB680" s="62">
        <v>-1.2534000000000001</v>
      </c>
      <c r="AC680" s="62">
        <v>1.2534000000000001</v>
      </c>
      <c r="AD680" s="19">
        <f>AVERAGE(AC680:AC697)</f>
        <v>2.4548722222222223</v>
      </c>
      <c r="AE680" s="24" t="s">
        <v>305</v>
      </c>
      <c r="AF680" s="3" t="s">
        <v>217</v>
      </c>
      <c r="AG680" s="9" t="s">
        <v>304</v>
      </c>
    </row>
    <row r="681" spans="1:33" x14ac:dyDescent="0.15">
      <c r="A681" s="9" t="s">
        <v>286</v>
      </c>
      <c r="B681" s="9" t="s">
        <v>285</v>
      </c>
      <c r="C681" s="9">
        <v>2018</v>
      </c>
      <c r="D681" s="9">
        <v>2018</v>
      </c>
      <c r="E681" s="9" t="s">
        <v>284</v>
      </c>
      <c r="F681" s="9" t="s">
        <v>76</v>
      </c>
      <c r="G681" s="9" t="s">
        <v>283</v>
      </c>
      <c r="H681" s="12">
        <v>3.2410000000000001</v>
      </c>
      <c r="I681" s="12">
        <v>3.2410000000000001</v>
      </c>
      <c r="J681" s="13"/>
      <c r="K681" s="14"/>
      <c r="L681" s="9" t="s">
        <v>282</v>
      </c>
      <c r="M681" s="9" t="s">
        <v>159</v>
      </c>
      <c r="N681" s="9" t="s">
        <v>100</v>
      </c>
      <c r="O681" s="9" t="s">
        <v>281</v>
      </c>
      <c r="P681" s="3" t="s">
        <v>303</v>
      </c>
      <c r="Q681" s="9" t="s">
        <v>97</v>
      </c>
      <c r="R681" s="21">
        <v>5</v>
      </c>
      <c r="S681" s="22">
        <v>24.46</v>
      </c>
      <c r="T681" s="22">
        <v>14.388</v>
      </c>
      <c r="U681" s="22" t="s">
        <v>111</v>
      </c>
      <c r="V681" s="22">
        <f t="shared" si="60"/>
        <v>32.172546060266974</v>
      </c>
      <c r="W681" s="21">
        <v>4</v>
      </c>
      <c r="X681" s="22">
        <v>11.510999999999999</v>
      </c>
      <c r="Y681" s="22">
        <v>10.432</v>
      </c>
      <c r="Z681" s="22" t="s">
        <v>111</v>
      </c>
      <c r="AA681" s="22">
        <f t="shared" si="61"/>
        <v>20.864000000000001</v>
      </c>
      <c r="AB681" s="62">
        <v>-0.75370000000000004</v>
      </c>
      <c r="AC681" s="62">
        <v>0.75370000000000004</v>
      </c>
      <c r="AD681" s="19"/>
      <c r="AE681" s="20" t="s">
        <v>302</v>
      </c>
    </row>
    <row r="682" spans="1:33" x14ac:dyDescent="0.15">
      <c r="A682" s="9" t="s">
        <v>286</v>
      </c>
      <c r="B682" s="9" t="s">
        <v>285</v>
      </c>
      <c r="C682" s="9">
        <v>2018</v>
      </c>
      <c r="D682" s="9">
        <v>2018</v>
      </c>
      <c r="E682" s="9" t="s">
        <v>284</v>
      </c>
      <c r="F682" s="9" t="s">
        <v>76</v>
      </c>
      <c r="G682" s="9" t="s">
        <v>283</v>
      </c>
      <c r="H682" s="12">
        <v>3.2410000000000001</v>
      </c>
      <c r="I682" s="12">
        <v>3.2410000000000001</v>
      </c>
      <c r="J682" s="13"/>
      <c r="K682" s="14"/>
      <c r="L682" s="9" t="s">
        <v>282</v>
      </c>
      <c r="M682" s="9" t="s">
        <v>159</v>
      </c>
      <c r="N682" s="9" t="s">
        <v>100</v>
      </c>
      <c r="O682" s="9" t="s">
        <v>281</v>
      </c>
      <c r="P682" s="3" t="s">
        <v>301</v>
      </c>
      <c r="Q682" s="9" t="s">
        <v>97</v>
      </c>
      <c r="R682" s="21">
        <v>4</v>
      </c>
      <c r="S682" s="22">
        <v>1E-4</v>
      </c>
      <c r="T682" s="22">
        <v>1E-4</v>
      </c>
      <c r="U682" s="22" t="s">
        <v>111</v>
      </c>
      <c r="V682" s="22">
        <f t="shared" si="60"/>
        <v>2.0000000000000001E-4</v>
      </c>
      <c r="W682" s="21">
        <v>2</v>
      </c>
      <c r="X682" s="22">
        <v>2.5179999999999998</v>
      </c>
      <c r="Y682" s="22">
        <v>2.5179999999999998</v>
      </c>
      <c r="Z682" s="22" t="s">
        <v>111</v>
      </c>
      <c r="AA682" s="22">
        <f t="shared" si="61"/>
        <v>3.5609897500554535</v>
      </c>
      <c r="AB682" s="62">
        <v>10.133800000000001</v>
      </c>
      <c r="AC682" s="62">
        <v>10.133800000000001</v>
      </c>
      <c r="AD682" s="19"/>
      <c r="AE682" s="24"/>
    </row>
    <row r="683" spans="1:33" x14ac:dyDescent="0.15">
      <c r="A683" s="9" t="s">
        <v>286</v>
      </c>
      <c r="B683" s="9" t="s">
        <v>285</v>
      </c>
      <c r="C683" s="9">
        <v>2018</v>
      </c>
      <c r="D683" s="9">
        <v>2018</v>
      </c>
      <c r="E683" s="9" t="s">
        <v>284</v>
      </c>
      <c r="F683" s="9" t="s">
        <v>76</v>
      </c>
      <c r="G683" s="9" t="s">
        <v>283</v>
      </c>
      <c r="H683" s="12">
        <v>3.2410000000000001</v>
      </c>
      <c r="I683" s="12">
        <v>3.2410000000000001</v>
      </c>
      <c r="J683" s="13"/>
      <c r="K683" s="14"/>
      <c r="L683" s="9" t="s">
        <v>282</v>
      </c>
      <c r="M683" s="9" t="s">
        <v>159</v>
      </c>
      <c r="N683" s="9" t="s">
        <v>100</v>
      </c>
      <c r="O683" s="9" t="s">
        <v>281</v>
      </c>
      <c r="P683" s="3" t="s">
        <v>300</v>
      </c>
      <c r="Q683" s="9" t="s">
        <v>97</v>
      </c>
      <c r="R683" s="21">
        <v>5</v>
      </c>
      <c r="S683" s="22">
        <v>72.694999999999993</v>
      </c>
      <c r="T683" s="22">
        <v>18.794</v>
      </c>
      <c r="U683" s="22" t="s">
        <v>111</v>
      </c>
      <c r="V683" s="22">
        <f t="shared" si="60"/>
        <v>42.024661569131048</v>
      </c>
      <c r="W683" s="21">
        <v>4</v>
      </c>
      <c r="X683" s="22">
        <v>95.034999999999997</v>
      </c>
      <c r="Y683" s="22">
        <v>1.7729999999999999</v>
      </c>
      <c r="Z683" s="22" t="s">
        <v>111</v>
      </c>
      <c r="AA683" s="22">
        <f t="shared" si="61"/>
        <v>3.5459999999999998</v>
      </c>
      <c r="AB683" s="62">
        <v>0.26800000000000002</v>
      </c>
      <c r="AC683" s="62">
        <v>0.26800000000000002</v>
      </c>
      <c r="AD683" s="19"/>
      <c r="AE683" s="24"/>
    </row>
    <row r="684" spans="1:33" x14ac:dyDescent="0.15">
      <c r="A684" s="9" t="s">
        <v>286</v>
      </c>
      <c r="B684" s="9" t="s">
        <v>285</v>
      </c>
      <c r="C684" s="9">
        <v>2018</v>
      </c>
      <c r="D684" s="9">
        <v>2018</v>
      </c>
      <c r="E684" s="9" t="s">
        <v>284</v>
      </c>
      <c r="F684" s="9" t="s">
        <v>76</v>
      </c>
      <c r="G684" s="9" t="s">
        <v>283</v>
      </c>
      <c r="H684" s="12">
        <v>3.2410000000000001</v>
      </c>
      <c r="I684" s="12">
        <v>3.2410000000000001</v>
      </c>
      <c r="J684" s="13"/>
      <c r="K684" s="14"/>
      <c r="L684" s="9" t="s">
        <v>282</v>
      </c>
      <c r="M684" s="9" t="s">
        <v>159</v>
      </c>
      <c r="N684" s="9" t="s">
        <v>100</v>
      </c>
      <c r="O684" s="9" t="s">
        <v>281</v>
      </c>
      <c r="P684" s="3" t="s">
        <v>299</v>
      </c>
      <c r="Q684" s="9" t="s">
        <v>97</v>
      </c>
      <c r="R684" s="21">
        <v>5</v>
      </c>
      <c r="S684" s="22">
        <v>52.837000000000003</v>
      </c>
      <c r="T684" s="22">
        <v>16.312000000000001</v>
      </c>
      <c r="U684" s="22" t="s">
        <v>111</v>
      </c>
      <c r="V684" s="22">
        <f t="shared" si="60"/>
        <v>36.474740848976573</v>
      </c>
      <c r="W684" s="21">
        <v>4</v>
      </c>
      <c r="X684" s="22">
        <v>47.518000000000001</v>
      </c>
      <c r="Y684" s="22">
        <v>14.183999999999999</v>
      </c>
      <c r="Z684" s="22" t="s">
        <v>111</v>
      </c>
      <c r="AA684" s="22">
        <f t="shared" si="61"/>
        <v>28.367999999999999</v>
      </c>
      <c r="AB684" s="62">
        <v>-0.1061</v>
      </c>
      <c r="AC684" s="62">
        <v>0.1061</v>
      </c>
      <c r="AD684" s="19"/>
      <c r="AE684" s="24"/>
    </row>
    <row r="685" spans="1:33" x14ac:dyDescent="0.15">
      <c r="A685" s="9" t="s">
        <v>286</v>
      </c>
      <c r="B685" s="9" t="s">
        <v>285</v>
      </c>
      <c r="C685" s="9">
        <v>2018</v>
      </c>
      <c r="D685" s="9">
        <v>2018</v>
      </c>
      <c r="E685" s="9" t="s">
        <v>284</v>
      </c>
      <c r="F685" s="9" t="s">
        <v>76</v>
      </c>
      <c r="G685" s="9" t="s">
        <v>283</v>
      </c>
      <c r="H685" s="12">
        <v>3.2410000000000001</v>
      </c>
      <c r="I685" s="12">
        <v>3.2410000000000001</v>
      </c>
      <c r="J685" s="13"/>
      <c r="K685" s="14"/>
      <c r="L685" s="9" t="s">
        <v>282</v>
      </c>
      <c r="M685" s="9" t="s">
        <v>159</v>
      </c>
      <c r="N685" s="9" t="s">
        <v>100</v>
      </c>
      <c r="O685" s="9" t="s">
        <v>281</v>
      </c>
      <c r="P685" s="3" t="s">
        <v>298</v>
      </c>
      <c r="Q685" s="9" t="s">
        <v>97</v>
      </c>
      <c r="R685" s="21">
        <v>4</v>
      </c>
      <c r="S685" s="22">
        <v>53.545999999999999</v>
      </c>
      <c r="T685" s="22">
        <v>21.986000000000001</v>
      </c>
      <c r="U685" s="22" t="s">
        <v>111</v>
      </c>
      <c r="V685" s="22">
        <f t="shared" si="60"/>
        <v>43.972000000000001</v>
      </c>
      <c r="W685" s="21">
        <v>2</v>
      </c>
      <c r="X685" s="22">
        <v>97.518000000000001</v>
      </c>
      <c r="Y685" s="22">
        <v>2.4820000000000002</v>
      </c>
      <c r="Z685" s="22" t="s">
        <v>111</v>
      </c>
      <c r="AA685" s="22">
        <f t="shared" si="61"/>
        <v>3.5100780618100225</v>
      </c>
      <c r="AB685" s="62">
        <v>0.59950000000000003</v>
      </c>
      <c r="AC685" s="62">
        <v>0.59950000000000003</v>
      </c>
      <c r="AD685" s="19"/>
      <c r="AE685" s="24"/>
    </row>
    <row r="686" spans="1:33" x14ac:dyDescent="0.15">
      <c r="A686" s="9" t="s">
        <v>286</v>
      </c>
      <c r="B686" s="9" t="s">
        <v>285</v>
      </c>
      <c r="C686" s="9">
        <v>2018</v>
      </c>
      <c r="D686" s="9">
        <v>2018</v>
      </c>
      <c r="E686" s="9" t="s">
        <v>284</v>
      </c>
      <c r="F686" s="9" t="s">
        <v>76</v>
      </c>
      <c r="G686" s="9" t="s">
        <v>283</v>
      </c>
      <c r="H686" s="12">
        <v>3.2410000000000001</v>
      </c>
      <c r="I686" s="12">
        <v>3.2410000000000001</v>
      </c>
      <c r="J686" s="13"/>
      <c r="K686" s="14"/>
      <c r="L686" s="9" t="s">
        <v>282</v>
      </c>
      <c r="M686" s="9" t="s">
        <v>159</v>
      </c>
      <c r="N686" s="9" t="s">
        <v>100</v>
      </c>
      <c r="O686" s="9" t="s">
        <v>281</v>
      </c>
      <c r="P686" s="3" t="s">
        <v>297</v>
      </c>
      <c r="Q686" s="9" t="s">
        <v>97</v>
      </c>
      <c r="R686" s="21">
        <v>5</v>
      </c>
      <c r="S686" s="22">
        <v>24.468</v>
      </c>
      <c r="T686" s="22">
        <v>18.794</v>
      </c>
      <c r="U686" s="22" t="s">
        <v>111</v>
      </c>
      <c r="V686" s="22">
        <f t="shared" si="60"/>
        <v>42.024661569131048</v>
      </c>
      <c r="W686" s="21">
        <v>4</v>
      </c>
      <c r="X686" s="22">
        <v>3.915</v>
      </c>
      <c r="Y686" s="22">
        <v>1.7789999999999999</v>
      </c>
      <c r="Z686" s="22" t="s">
        <v>111</v>
      </c>
      <c r="AA686" s="22">
        <f t="shared" si="61"/>
        <v>3.5579999999999998</v>
      </c>
      <c r="AB686" s="62">
        <v>-1.8326</v>
      </c>
      <c r="AC686" s="62">
        <v>1.8326</v>
      </c>
      <c r="AD686" s="19"/>
      <c r="AE686" s="24"/>
    </row>
    <row r="687" spans="1:33" x14ac:dyDescent="0.15">
      <c r="A687" s="9" t="s">
        <v>286</v>
      </c>
      <c r="B687" s="9" t="s">
        <v>285</v>
      </c>
      <c r="C687" s="9">
        <v>2018</v>
      </c>
      <c r="D687" s="9">
        <v>2018</v>
      </c>
      <c r="E687" s="9" t="s">
        <v>284</v>
      </c>
      <c r="F687" s="9" t="s">
        <v>76</v>
      </c>
      <c r="G687" s="9" t="s">
        <v>283</v>
      </c>
      <c r="H687" s="12">
        <v>3.2410000000000001</v>
      </c>
      <c r="I687" s="12">
        <v>3.2410000000000001</v>
      </c>
      <c r="J687" s="13"/>
      <c r="K687" s="14"/>
      <c r="L687" s="9" t="s">
        <v>282</v>
      </c>
      <c r="M687" s="9" t="s">
        <v>159</v>
      </c>
      <c r="N687" s="9" t="s">
        <v>100</v>
      </c>
      <c r="O687" s="9" t="s">
        <v>281</v>
      </c>
      <c r="P687" s="3" t="s">
        <v>296</v>
      </c>
      <c r="Q687" s="9" t="s">
        <v>97</v>
      </c>
      <c r="R687" s="21">
        <v>5</v>
      </c>
      <c r="S687" s="22">
        <v>20.922000000000001</v>
      </c>
      <c r="T687" s="22">
        <v>3.9009999999999998</v>
      </c>
      <c r="U687" s="22" t="s">
        <v>111</v>
      </c>
      <c r="V687" s="22">
        <f t="shared" si="60"/>
        <v>8.72290118022668</v>
      </c>
      <c r="W687" s="21">
        <v>4</v>
      </c>
      <c r="X687" s="22">
        <v>39.857999999999997</v>
      </c>
      <c r="Y687" s="22">
        <v>12.456</v>
      </c>
      <c r="Z687" s="22" t="s">
        <v>111</v>
      </c>
      <c r="AA687" s="22">
        <f t="shared" si="61"/>
        <v>24.911999999999999</v>
      </c>
      <c r="AB687" s="62">
        <v>0.64449999999999996</v>
      </c>
      <c r="AC687" s="62">
        <v>0.64449999999999996</v>
      </c>
      <c r="AD687" s="19"/>
      <c r="AE687" s="24"/>
    </row>
    <row r="688" spans="1:33" x14ac:dyDescent="0.15">
      <c r="A688" s="9" t="s">
        <v>286</v>
      </c>
      <c r="B688" s="9" t="s">
        <v>285</v>
      </c>
      <c r="C688" s="9">
        <v>2018</v>
      </c>
      <c r="D688" s="9">
        <v>2018</v>
      </c>
      <c r="E688" s="9" t="s">
        <v>284</v>
      </c>
      <c r="F688" s="9" t="s">
        <v>76</v>
      </c>
      <c r="G688" s="9" t="s">
        <v>283</v>
      </c>
      <c r="H688" s="12">
        <v>3.2410000000000001</v>
      </c>
      <c r="I688" s="12">
        <v>3.2410000000000001</v>
      </c>
      <c r="J688" s="13"/>
      <c r="K688" s="14"/>
      <c r="L688" s="9" t="s">
        <v>282</v>
      </c>
      <c r="M688" s="9" t="s">
        <v>159</v>
      </c>
      <c r="N688" s="9" t="s">
        <v>100</v>
      </c>
      <c r="O688" s="9" t="s">
        <v>281</v>
      </c>
      <c r="P688" s="3" t="s">
        <v>295</v>
      </c>
      <c r="Q688" s="9" t="s">
        <v>97</v>
      </c>
      <c r="R688" s="21">
        <v>4</v>
      </c>
      <c r="S688" s="22">
        <v>46.098999999999997</v>
      </c>
      <c r="T688" s="22">
        <v>21.631</v>
      </c>
      <c r="U688" s="22" t="s">
        <v>111</v>
      </c>
      <c r="V688" s="22">
        <f t="shared" si="60"/>
        <v>43.262</v>
      </c>
      <c r="W688" s="21">
        <v>2</v>
      </c>
      <c r="X688" s="22">
        <v>1E-4</v>
      </c>
      <c r="Y688" s="22">
        <v>1E-4</v>
      </c>
      <c r="Z688" s="22" t="s">
        <v>111</v>
      </c>
      <c r="AA688" s="22">
        <f t="shared" si="61"/>
        <v>1.4142135623730951E-4</v>
      </c>
      <c r="AB688" s="62">
        <v>-13.0411</v>
      </c>
      <c r="AC688" s="62">
        <v>13.0411</v>
      </c>
      <c r="AD688" s="19"/>
      <c r="AE688" s="24"/>
    </row>
    <row r="689" spans="1:33" ht="15" customHeight="1" x14ac:dyDescent="0.15">
      <c r="A689" s="9" t="s">
        <v>286</v>
      </c>
      <c r="B689" s="9" t="s">
        <v>285</v>
      </c>
      <c r="C689" s="9">
        <v>2018</v>
      </c>
      <c r="D689" s="9">
        <v>2018</v>
      </c>
      <c r="E689" s="9" t="s">
        <v>284</v>
      </c>
      <c r="F689" s="9" t="s">
        <v>76</v>
      </c>
      <c r="G689" s="9" t="s">
        <v>283</v>
      </c>
      <c r="H689" s="12">
        <v>3.2410000000000001</v>
      </c>
      <c r="I689" s="12">
        <v>3.2410000000000001</v>
      </c>
      <c r="J689" s="13"/>
      <c r="K689" s="14"/>
      <c r="L689" s="9" t="s">
        <v>282</v>
      </c>
      <c r="M689" s="9" t="s">
        <v>159</v>
      </c>
      <c r="N689" s="9" t="s">
        <v>100</v>
      </c>
      <c r="O689" s="9" t="s">
        <v>281</v>
      </c>
      <c r="P689" s="9" t="s">
        <v>294</v>
      </c>
      <c r="Q689" s="9" t="s">
        <v>97</v>
      </c>
      <c r="R689" s="21">
        <v>5</v>
      </c>
      <c r="S689" s="16">
        <v>2.5179999999999998</v>
      </c>
      <c r="T689" s="16">
        <v>2.1579999999999999</v>
      </c>
      <c r="U689" s="22" t="s">
        <v>111</v>
      </c>
      <c r="V689" s="22">
        <f t="shared" si="60"/>
        <v>4.825434695444546</v>
      </c>
      <c r="W689" s="21">
        <v>5</v>
      </c>
      <c r="X689" s="22">
        <v>7.194</v>
      </c>
      <c r="Y689" s="22">
        <v>2.8780000000000001</v>
      </c>
      <c r="Z689" s="22" t="s">
        <v>111</v>
      </c>
      <c r="AA689" s="22">
        <f t="shared" si="61"/>
        <v>6.4354036392443952</v>
      </c>
      <c r="AB689" s="62">
        <v>1.0498000000000001</v>
      </c>
      <c r="AC689" s="62">
        <v>1.0498000000000001</v>
      </c>
      <c r="AD689" s="19"/>
      <c r="AE689" s="24"/>
      <c r="AF689" s="9"/>
    </row>
    <row r="690" spans="1:33" ht="15" customHeight="1" x14ac:dyDescent="0.15">
      <c r="A690" s="9" t="s">
        <v>286</v>
      </c>
      <c r="B690" s="9" t="s">
        <v>285</v>
      </c>
      <c r="C690" s="9">
        <v>2018</v>
      </c>
      <c r="D690" s="9">
        <v>2018</v>
      </c>
      <c r="E690" s="9" t="s">
        <v>284</v>
      </c>
      <c r="F690" s="9" t="s">
        <v>76</v>
      </c>
      <c r="G690" s="9" t="s">
        <v>283</v>
      </c>
      <c r="H690" s="12">
        <v>3.2410000000000001</v>
      </c>
      <c r="I690" s="12">
        <v>3.2410000000000001</v>
      </c>
      <c r="J690" s="13"/>
      <c r="K690" s="14"/>
      <c r="L690" s="9" t="s">
        <v>282</v>
      </c>
      <c r="M690" s="9" t="s">
        <v>159</v>
      </c>
      <c r="N690" s="9" t="s">
        <v>100</v>
      </c>
      <c r="O690" s="9" t="s">
        <v>281</v>
      </c>
      <c r="P690" s="9" t="s">
        <v>293</v>
      </c>
      <c r="Q690" s="9" t="s">
        <v>97</v>
      </c>
      <c r="R690" s="21">
        <v>5</v>
      </c>
      <c r="S690" s="22">
        <v>24.46</v>
      </c>
      <c r="T690" s="22">
        <v>14.388</v>
      </c>
      <c r="U690" s="22" t="s">
        <v>111</v>
      </c>
      <c r="V690" s="22">
        <f t="shared" si="60"/>
        <v>32.172546060266974</v>
      </c>
      <c r="W690" s="21">
        <v>5</v>
      </c>
      <c r="X690" s="22">
        <v>28.058</v>
      </c>
      <c r="Y690" s="22">
        <v>17.626000000000001</v>
      </c>
      <c r="Z690" s="22" t="s">
        <v>111</v>
      </c>
      <c r="AA690" s="22">
        <f t="shared" si="61"/>
        <v>39.412934171411301</v>
      </c>
      <c r="AB690" s="62">
        <v>0.13719999999999999</v>
      </c>
      <c r="AC690" s="62">
        <v>0.13719999999999999</v>
      </c>
      <c r="AD690" s="23"/>
      <c r="AE690" s="24"/>
      <c r="AF690" s="9"/>
      <c r="AG690" s="9"/>
    </row>
    <row r="691" spans="1:33" ht="15" customHeight="1" x14ac:dyDescent="0.15">
      <c r="A691" s="9" t="s">
        <v>286</v>
      </c>
      <c r="B691" s="9" t="s">
        <v>285</v>
      </c>
      <c r="C691" s="9">
        <v>2018</v>
      </c>
      <c r="D691" s="9">
        <v>2018</v>
      </c>
      <c r="E691" s="9" t="s">
        <v>284</v>
      </c>
      <c r="F691" s="9" t="s">
        <v>76</v>
      </c>
      <c r="G691" s="9" t="s">
        <v>283</v>
      </c>
      <c r="H691" s="12">
        <v>3.2410000000000001</v>
      </c>
      <c r="I691" s="12">
        <v>3.2410000000000001</v>
      </c>
      <c r="J691" s="13"/>
      <c r="K691" s="14"/>
      <c r="L691" s="9" t="s">
        <v>282</v>
      </c>
      <c r="M691" s="9" t="s">
        <v>159</v>
      </c>
      <c r="N691" s="9" t="s">
        <v>100</v>
      </c>
      <c r="O691" s="9" t="s">
        <v>281</v>
      </c>
      <c r="P691" s="9" t="s">
        <v>292</v>
      </c>
      <c r="Q691" s="9" t="s">
        <v>97</v>
      </c>
      <c r="R691" s="21">
        <v>4</v>
      </c>
      <c r="S691" s="22">
        <v>1E-4</v>
      </c>
      <c r="T691" s="22">
        <v>1E-4</v>
      </c>
      <c r="U691" s="22" t="s">
        <v>111</v>
      </c>
      <c r="V691" s="22">
        <f t="shared" si="60"/>
        <v>2.0000000000000001E-4</v>
      </c>
      <c r="W691" s="21">
        <v>3</v>
      </c>
      <c r="X691" s="22">
        <v>15.827</v>
      </c>
      <c r="Y691" s="22">
        <v>15.827</v>
      </c>
      <c r="Z691" s="22" t="s">
        <v>111</v>
      </c>
      <c r="AA691" s="22">
        <f t="shared" si="61"/>
        <v>27.41316813139262</v>
      </c>
      <c r="AB691" s="62">
        <v>11.972099999999999</v>
      </c>
      <c r="AC691" s="62">
        <v>11.972099999999999</v>
      </c>
      <c r="AD691" s="23"/>
      <c r="AE691" s="24"/>
      <c r="AF691" s="9"/>
      <c r="AG691" s="9"/>
    </row>
    <row r="692" spans="1:33" ht="15" customHeight="1" x14ac:dyDescent="0.15">
      <c r="A692" s="9" t="s">
        <v>286</v>
      </c>
      <c r="B692" s="9" t="s">
        <v>285</v>
      </c>
      <c r="C692" s="9">
        <v>2018</v>
      </c>
      <c r="D692" s="9">
        <v>2018</v>
      </c>
      <c r="E692" s="9" t="s">
        <v>284</v>
      </c>
      <c r="F692" s="9" t="s">
        <v>76</v>
      </c>
      <c r="G692" s="9" t="s">
        <v>283</v>
      </c>
      <c r="H692" s="12">
        <v>3.2410000000000001</v>
      </c>
      <c r="I692" s="12">
        <v>3.2410000000000001</v>
      </c>
      <c r="J692" s="13"/>
      <c r="K692" s="14"/>
      <c r="L692" s="9" t="s">
        <v>282</v>
      </c>
      <c r="M692" s="9" t="s">
        <v>159</v>
      </c>
      <c r="N692" s="9" t="s">
        <v>100</v>
      </c>
      <c r="O692" s="9" t="s">
        <v>281</v>
      </c>
      <c r="P692" s="9" t="s">
        <v>291</v>
      </c>
      <c r="Q692" s="9" t="s">
        <v>97</v>
      </c>
      <c r="R692" s="21">
        <v>5</v>
      </c>
      <c r="S692" s="22">
        <v>72.694999999999993</v>
      </c>
      <c r="T692" s="22">
        <v>18.794</v>
      </c>
      <c r="U692" s="22" t="s">
        <v>111</v>
      </c>
      <c r="V692" s="22">
        <f t="shared" si="60"/>
        <v>42.024661569131048</v>
      </c>
      <c r="W692" s="21">
        <v>5</v>
      </c>
      <c r="X692" s="22">
        <v>66.311999999999998</v>
      </c>
      <c r="Y692" s="22">
        <v>17.376000000000001</v>
      </c>
      <c r="Z692" s="22" t="s">
        <v>111</v>
      </c>
      <c r="AA692" s="22">
        <f t="shared" si="61"/>
        <v>38.853917177036351</v>
      </c>
      <c r="AB692" s="62">
        <v>-9.1899999999999996E-2</v>
      </c>
      <c r="AC692" s="62">
        <v>9.1899999999999996E-2</v>
      </c>
      <c r="AD692" s="23"/>
      <c r="AE692" s="24"/>
      <c r="AF692" s="9"/>
      <c r="AG692" s="9"/>
    </row>
    <row r="693" spans="1:33" ht="15" customHeight="1" x14ac:dyDescent="0.15">
      <c r="A693" s="9" t="s">
        <v>286</v>
      </c>
      <c r="B693" s="9" t="s">
        <v>285</v>
      </c>
      <c r="C693" s="9">
        <v>2018</v>
      </c>
      <c r="D693" s="9">
        <v>2018</v>
      </c>
      <c r="E693" s="9" t="s">
        <v>284</v>
      </c>
      <c r="F693" s="9" t="s">
        <v>76</v>
      </c>
      <c r="G693" s="9" t="s">
        <v>283</v>
      </c>
      <c r="H693" s="12">
        <v>3.2410000000000001</v>
      </c>
      <c r="I693" s="12">
        <v>3.2410000000000001</v>
      </c>
      <c r="J693" s="13"/>
      <c r="K693" s="14"/>
      <c r="L693" s="9" t="s">
        <v>282</v>
      </c>
      <c r="M693" s="9" t="s">
        <v>159</v>
      </c>
      <c r="N693" s="9" t="s">
        <v>100</v>
      </c>
      <c r="O693" s="9" t="s">
        <v>281</v>
      </c>
      <c r="P693" s="9" t="s">
        <v>290</v>
      </c>
      <c r="Q693" s="9" t="s">
        <v>97</v>
      </c>
      <c r="R693" s="21">
        <v>5</v>
      </c>
      <c r="S693" s="22">
        <v>52.837000000000003</v>
      </c>
      <c r="T693" s="22">
        <v>16.312000000000001</v>
      </c>
      <c r="U693" s="22" t="s">
        <v>111</v>
      </c>
      <c r="V693" s="22">
        <f t="shared" si="60"/>
        <v>36.474740848976573</v>
      </c>
      <c r="W693" s="21">
        <v>5</v>
      </c>
      <c r="X693" s="22">
        <v>39.716000000000001</v>
      </c>
      <c r="Y693" s="22">
        <v>15.603</v>
      </c>
      <c r="Z693" s="22" t="s">
        <v>111</v>
      </c>
      <c r="AA693" s="22">
        <f t="shared" si="61"/>
        <v>34.889368652929221</v>
      </c>
      <c r="AB693" s="62">
        <v>-0.28549999999999998</v>
      </c>
      <c r="AC693" s="62">
        <v>0.28549999999999998</v>
      </c>
      <c r="AD693" s="23"/>
      <c r="AE693" s="24"/>
      <c r="AF693" s="9"/>
      <c r="AG693" s="9"/>
    </row>
    <row r="694" spans="1:33" ht="15" customHeight="1" x14ac:dyDescent="0.15">
      <c r="A694" s="9" t="s">
        <v>286</v>
      </c>
      <c r="B694" s="9" t="s">
        <v>285</v>
      </c>
      <c r="C694" s="9">
        <v>2018</v>
      </c>
      <c r="D694" s="9">
        <v>2018</v>
      </c>
      <c r="E694" s="9" t="s">
        <v>284</v>
      </c>
      <c r="F694" s="9" t="s">
        <v>76</v>
      </c>
      <c r="G694" s="9" t="s">
        <v>283</v>
      </c>
      <c r="H694" s="12">
        <v>3.2410000000000001</v>
      </c>
      <c r="I694" s="12">
        <v>3.2410000000000001</v>
      </c>
      <c r="J694" s="13"/>
      <c r="K694" s="14"/>
      <c r="L694" s="9" t="s">
        <v>282</v>
      </c>
      <c r="M694" s="9" t="s">
        <v>159</v>
      </c>
      <c r="N694" s="9" t="s">
        <v>100</v>
      </c>
      <c r="O694" s="9" t="s">
        <v>281</v>
      </c>
      <c r="P694" s="9" t="s">
        <v>289</v>
      </c>
      <c r="Q694" s="9" t="s">
        <v>97</v>
      </c>
      <c r="R694" s="21">
        <v>4</v>
      </c>
      <c r="S694" s="22">
        <v>53.545999999999999</v>
      </c>
      <c r="T694" s="22">
        <v>21.986000000000001</v>
      </c>
      <c r="U694" s="22" t="s">
        <v>111</v>
      </c>
      <c r="V694" s="22">
        <f t="shared" si="60"/>
        <v>43.972000000000001</v>
      </c>
      <c r="W694" s="21">
        <v>3</v>
      </c>
      <c r="X694" s="22">
        <v>15.957000000000001</v>
      </c>
      <c r="Y694" s="22">
        <v>4.6100000000000003</v>
      </c>
      <c r="Z694" s="22" t="s">
        <v>111</v>
      </c>
      <c r="AA694" s="22">
        <f t="shared" si="61"/>
        <v>7.9847542228925246</v>
      </c>
      <c r="AB694" s="62">
        <v>-1.2105999999999999</v>
      </c>
      <c r="AC694" s="62">
        <v>1.2105999999999999</v>
      </c>
      <c r="AD694" s="23"/>
      <c r="AE694" s="24"/>
      <c r="AF694" s="9"/>
      <c r="AG694" s="9"/>
    </row>
    <row r="695" spans="1:33" ht="15" customHeight="1" x14ac:dyDescent="0.15">
      <c r="A695" s="9" t="s">
        <v>286</v>
      </c>
      <c r="B695" s="9" t="s">
        <v>285</v>
      </c>
      <c r="C695" s="9">
        <v>2018</v>
      </c>
      <c r="D695" s="9">
        <v>2018</v>
      </c>
      <c r="E695" s="9" t="s">
        <v>284</v>
      </c>
      <c r="F695" s="9" t="s">
        <v>76</v>
      </c>
      <c r="G695" s="9" t="s">
        <v>283</v>
      </c>
      <c r="H695" s="12">
        <v>3.2410000000000001</v>
      </c>
      <c r="I695" s="12">
        <v>3.2410000000000001</v>
      </c>
      <c r="J695" s="13"/>
      <c r="K695" s="14"/>
      <c r="L695" s="9" t="s">
        <v>282</v>
      </c>
      <c r="M695" s="9" t="s">
        <v>159</v>
      </c>
      <c r="N695" s="9" t="s">
        <v>100</v>
      </c>
      <c r="O695" s="9" t="s">
        <v>281</v>
      </c>
      <c r="P695" s="9" t="s">
        <v>288</v>
      </c>
      <c r="Q695" s="9" t="s">
        <v>97</v>
      </c>
      <c r="R695" s="21">
        <v>5</v>
      </c>
      <c r="S695" s="22">
        <v>24.468</v>
      </c>
      <c r="T695" s="22">
        <v>18.794</v>
      </c>
      <c r="U695" s="22" t="s">
        <v>111</v>
      </c>
      <c r="V695" s="22">
        <f t="shared" si="60"/>
        <v>42.024661569131048</v>
      </c>
      <c r="W695" s="21">
        <v>5</v>
      </c>
      <c r="X695" s="22">
        <v>25.177</v>
      </c>
      <c r="Y695" s="22">
        <v>18.794</v>
      </c>
      <c r="Z695" s="22" t="s">
        <v>111</v>
      </c>
      <c r="AA695" s="22">
        <f t="shared" si="61"/>
        <v>42.024661569131048</v>
      </c>
      <c r="AB695" s="17">
        <v>2.86E-2</v>
      </c>
      <c r="AC695" s="18">
        <v>2.86E-2</v>
      </c>
      <c r="AD695" s="19"/>
      <c r="AE695" s="20"/>
    </row>
    <row r="696" spans="1:33" ht="15" customHeight="1" x14ac:dyDescent="0.15">
      <c r="A696" s="9" t="s">
        <v>286</v>
      </c>
      <c r="B696" s="9" t="s">
        <v>285</v>
      </c>
      <c r="C696" s="9">
        <v>2018</v>
      </c>
      <c r="D696" s="9">
        <v>2018</v>
      </c>
      <c r="E696" s="9" t="s">
        <v>284</v>
      </c>
      <c r="F696" s="9" t="s">
        <v>76</v>
      </c>
      <c r="G696" s="9" t="s">
        <v>283</v>
      </c>
      <c r="H696" s="12">
        <v>3.2410000000000001</v>
      </c>
      <c r="I696" s="12">
        <v>3.2410000000000001</v>
      </c>
      <c r="J696" s="13"/>
      <c r="K696" s="14"/>
      <c r="L696" s="9" t="s">
        <v>282</v>
      </c>
      <c r="M696" s="9" t="s">
        <v>159</v>
      </c>
      <c r="N696" s="9" t="s">
        <v>100</v>
      </c>
      <c r="O696" s="9" t="s">
        <v>281</v>
      </c>
      <c r="P696" s="9" t="s">
        <v>287</v>
      </c>
      <c r="Q696" s="9" t="s">
        <v>97</v>
      </c>
      <c r="R696" s="21">
        <v>5</v>
      </c>
      <c r="S696" s="22">
        <v>20.922000000000001</v>
      </c>
      <c r="T696" s="22">
        <v>3.9009999999999998</v>
      </c>
      <c r="U696" s="22" t="s">
        <v>111</v>
      </c>
      <c r="V696" s="22">
        <f t="shared" si="60"/>
        <v>8.72290118022668</v>
      </c>
      <c r="W696" s="21">
        <v>5</v>
      </c>
      <c r="X696" s="22">
        <v>31.206</v>
      </c>
      <c r="Y696" s="22">
        <v>18.794</v>
      </c>
      <c r="Z696" s="22" t="s">
        <v>111</v>
      </c>
      <c r="AA696" s="22">
        <f t="shared" si="61"/>
        <v>42.024661569131048</v>
      </c>
      <c r="AB696" s="17">
        <v>0.39979999999999999</v>
      </c>
      <c r="AC696" s="18">
        <v>0.39979999999999999</v>
      </c>
      <c r="AD696" s="23"/>
      <c r="AE696" s="24"/>
      <c r="AF696" s="9"/>
      <c r="AG696" s="9"/>
    </row>
    <row r="697" spans="1:33" ht="15" customHeight="1" thickBot="1" x14ac:dyDescent="0.2">
      <c r="A697" s="25" t="s">
        <v>286</v>
      </c>
      <c r="B697" s="25" t="s">
        <v>285</v>
      </c>
      <c r="C697" s="25">
        <v>2018</v>
      </c>
      <c r="D697" s="25">
        <v>2018</v>
      </c>
      <c r="E697" s="25" t="s">
        <v>284</v>
      </c>
      <c r="F697" s="25" t="s">
        <v>76</v>
      </c>
      <c r="G697" s="25" t="s">
        <v>283</v>
      </c>
      <c r="H697" s="26">
        <v>3.2410000000000001</v>
      </c>
      <c r="I697" s="26">
        <v>3.2410000000000001</v>
      </c>
      <c r="J697" s="27"/>
      <c r="K697" s="25"/>
      <c r="L697" s="25" t="s">
        <v>282</v>
      </c>
      <c r="M697" s="25" t="s">
        <v>159</v>
      </c>
      <c r="N697" s="25" t="s">
        <v>100</v>
      </c>
      <c r="O697" s="25" t="s">
        <v>281</v>
      </c>
      <c r="P697" s="25" t="s">
        <v>280</v>
      </c>
      <c r="Q697" s="25" t="s">
        <v>97</v>
      </c>
      <c r="R697" s="28">
        <v>4</v>
      </c>
      <c r="S697" s="29">
        <v>46.098999999999997</v>
      </c>
      <c r="T697" s="29">
        <v>21.631</v>
      </c>
      <c r="U697" s="29" t="s">
        <v>111</v>
      </c>
      <c r="V697" s="29">
        <f t="shared" si="60"/>
        <v>43.262</v>
      </c>
      <c r="W697" s="28">
        <v>3</v>
      </c>
      <c r="X697" s="29">
        <v>67.376000000000005</v>
      </c>
      <c r="Y697" s="29">
        <v>18.440000000000001</v>
      </c>
      <c r="Z697" s="29" t="s">
        <v>111</v>
      </c>
      <c r="AA697" s="29">
        <f t="shared" si="61"/>
        <v>31.939016891570098</v>
      </c>
      <c r="AB697" s="30">
        <v>0.3795</v>
      </c>
      <c r="AC697" s="30">
        <v>0.3795</v>
      </c>
      <c r="AD697" s="31"/>
      <c r="AE697" s="32"/>
      <c r="AF697" s="25"/>
      <c r="AG697" s="25"/>
    </row>
    <row r="698" spans="1:33" ht="15" customHeight="1" x14ac:dyDescent="0.15">
      <c r="A698" s="10" t="s">
        <v>260</v>
      </c>
      <c r="B698" s="10" t="s">
        <v>259</v>
      </c>
      <c r="C698" s="9">
        <v>2018</v>
      </c>
      <c r="D698" s="9">
        <v>2018</v>
      </c>
      <c r="E698" s="9" t="s">
        <v>258</v>
      </c>
      <c r="F698" s="9" t="s">
        <v>76</v>
      </c>
      <c r="G698" s="10" t="s">
        <v>103</v>
      </c>
      <c r="H698" s="11">
        <v>4.1219999999999999</v>
      </c>
      <c r="I698" s="11">
        <v>4.1219999999999999</v>
      </c>
      <c r="J698" s="13">
        <v>11.894736842105264</v>
      </c>
      <c r="K698" s="14" t="s">
        <v>73</v>
      </c>
      <c r="L698" s="9" t="s">
        <v>257</v>
      </c>
      <c r="M698" s="9" t="s">
        <v>101</v>
      </c>
      <c r="N698" s="9" t="s">
        <v>100</v>
      </c>
      <c r="O698" s="9" t="s">
        <v>256</v>
      </c>
      <c r="P698" s="9" t="s">
        <v>279</v>
      </c>
      <c r="Q698" s="9" t="s">
        <v>112</v>
      </c>
      <c r="R698" s="15">
        <v>10</v>
      </c>
      <c r="S698" s="16">
        <v>63.921999999999997</v>
      </c>
      <c r="T698" s="16">
        <v>6.2750000000000004</v>
      </c>
      <c r="U698" s="16" t="s">
        <v>111</v>
      </c>
      <c r="V698" s="16">
        <v>19.843292317556582</v>
      </c>
      <c r="W698" s="15">
        <v>10</v>
      </c>
      <c r="X698" s="16">
        <v>27.059000000000001</v>
      </c>
      <c r="Y698" s="16">
        <v>5.49</v>
      </c>
      <c r="Z698" s="16" t="s">
        <v>111</v>
      </c>
      <c r="AA698" s="16">
        <v>17.360904354324404</v>
      </c>
      <c r="AB698" s="17">
        <v>-0.85960000000000003</v>
      </c>
      <c r="AC698" s="18">
        <v>0.85960000000000003</v>
      </c>
      <c r="AD698" s="19">
        <f>AVERAGE(AC698:AC716)</f>
        <v>0.21118947368421051</v>
      </c>
      <c r="AE698" s="20"/>
      <c r="AF698" s="9" t="s">
        <v>217</v>
      </c>
      <c r="AG698" s="9" t="s">
        <v>278</v>
      </c>
    </row>
    <row r="699" spans="1:33" ht="15" customHeight="1" x14ac:dyDescent="0.15">
      <c r="A699" s="9" t="s">
        <v>260</v>
      </c>
      <c r="B699" s="9" t="s">
        <v>259</v>
      </c>
      <c r="C699" s="9">
        <v>2018</v>
      </c>
      <c r="D699" s="9">
        <v>2018</v>
      </c>
      <c r="E699" s="9" t="s">
        <v>258</v>
      </c>
      <c r="F699" s="9" t="s">
        <v>76</v>
      </c>
      <c r="G699" s="9" t="s">
        <v>103</v>
      </c>
      <c r="H699" s="12">
        <v>4.1219999999999999</v>
      </c>
      <c r="I699" s="12">
        <v>4.1219999999999999</v>
      </c>
      <c r="J699" s="13"/>
      <c r="K699" s="14"/>
      <c r="L699" s="9" t="s">
        <v>257</v>
      </c>
      <c r="M699" s="9" t="s">
        <v>101</v>
      </c>
      <c r="N699" s="9" t="s">
        <v>100</v>
      </c>
      <c r="O699" s="9" t="s">
        <v>256</v>
      </c>
      <c r="P699" s="9" t="s">
        <v>277</v>
      </c>
      <c r="Q699" s="9" t="s">
        <v>112</v>
      </c>
      <c r="R699" s="21">
        <v>10</v>
      </c>
      <c r="S699" s="22">
        <v>54.51</v>
      </c>
      <c r="T699" s="22">
        <v>5.49</v>
      </c>
      <c r="U699" s="22" t="s">
        <v>111</v>
      </c>
      <c r="V699" s="22">
        <v>17.360904354324404</v>
      </c>
      <c r="W699" s="21">
        <v>10</v>
      </c>
      <c r="X699" s="22">
        <v>37.255000000000003</v>
      </c>
      <c r="Y699" s="22">
        <v>5.0979999999999999</v>
      </c>
      <c r="Z699" s="22" t="s">
        <v>111</v>
      </c>
      <c r="AA699" s="22">
        <v>16.121291511538399</v>
      </c>
      <c r="AB699" s="17">
        <v>-0.38059999999999999</v>
      </c>
      <c r="AC699" s="18">
        <v>0.38059999999999999</v>
      </c>
      <c r="AD699" s="23"/>
      <c r="AE699" s="24"/>
      <c r="AF699" s="9"/>
      <c r="AG699" s="9"/>
    </row>
    <row r="700" spans="1:33" ht="15" customHeight="1" x14ac:dyDescent="0.15">
      <c r="A700" s="9" t="s">
        <v>260</v>
      </c>
      <c r="B700" s="9" t="s">
        <v>259</v>
      </c>
      <c r="C700" s="9">
        <v>2018</v>
      </c>
      <c r="D700" s="9">
        <v>2018</v>
      </c>
      <c r="E700" s="9" t="s">
        <v>258</v>
      </c>
      <c r="F700" s="9" t="s">
        <v>76</v>
      </c>
      <c r="G700" s="9" t="s">
        <v>103</v>
      </c>
      <c r="H700" s="12">
        <v>4.1219999999999999</v>
      </c>
      <c r="I700" s="12">
        <v>4.1219999999999999</v>
      </c>
      <c r="J700" s="13"/>
      <c r="K700" s="14"/>
      <c r="L700" s="9" t="s">
        <v>257</v>
      </c>
      <c r="M700" s="9" t="s">
        <v>101</v>
      </c>
      <c r="N700" s="9" t="s">
        <v>100</v>
      </c>
      <c r="O700" s="9" t="s">
        <v>256</v>
      </c>
      <c r="P700" s="9" t="s">
        <v>276</v>
      </c>
      <c r="Q700" s="9" t="s">
        <v>112</v>
      </c>
      <c r="R700" s="21">
        <v>10</v>
      </c>
      <c r="S700" s="22">
        <v>44.706000000000003</v>
      </c>
      <c r="T700" s="22">
        <v>10.587999999999999</v>
      </c>
      <c r="U700" s="22" t="s">
        <v>111</v>
      </c>
      <c r="V700" s="22">
        <v>33.482195865862799</v>
      </c>
      <c r="W700" s="21">
        <v>10</v>
      </c>
      <c r="X700" s="22">
        <v>53.332999999999998</v>
      </c>
      <c r="Y700" s="22">
        <v>10.587999999999999</v>
      </c>
      <c r="Z700" s="22" t="s">
        <v>111</v>
      </c>
      <c r="AA700" s="22">
        <v>33.482195865862799</v>
      </c>
      <c r="AB700" s="17">
        <v>0.1764</v>
      </c>
      <c r="AC700" s="18">
        <v>0.1764</v>
      </c>
      <c r="AD700" s="23"/>
      <c r="AE700" s="24"/>
      <c r="AF700" s="9"/>
      <c r="AG700" s="9"/>
    </row>
    <row r="701" spans="1:33" ht="15" customHeight="1" x14ac:dyDescent="0.15">
      <c r="A701" s="9" t="s">
        <v>260</v>
      </c>
      <c r="B701" s="9" t="s">
        <v>259</v>
      </c>
      <c r="C701" s="9">
        <v>2018</v>
      </c>
      <c r="D701" s="9">
        <v>2018</v>
      </c>
      <c r="E701" s="9" t="s">
        <v>258</v>
      </c>
      <c r="F701" s="9" t="s">
        <v>76</v>
      </c>
      <c r="G701" s="9" t="s">
        <v>103</v>
      </c>
      <c r="H701" s="12">
        <v>4.1219999999999999</v>
      </c>
      <c r="I701" s="12">
        <v>4.1219999999999999</v>
      </c>
      <c r="J701" s="13"/>
      <c r="K701" s="14"/>
      <c r="L701" s="9" t="s">
        <v>257</v>
      </c>
      <c r="M701" s="9" t="s">
        <v>101</v>
      </c>
      <c r="N701" s="9" t="s">
        <v>100</v>
      </c>
      <c r="O701" s="9" t="s">
        <v>256</v>
      </c>
      <c r="P701" s="9" t="s">
        <v>275</v>
      </c>
      <c r="Q701" s="9" t="s">
        <v>112</v>
      </c>
      <c r="R701" s="21">
        <v>10</v>
      </c>
      <c r="S701" s="22">
        <v>46.667000000000002</v>
      </c>
      <c r="T701" s="22">
        <v>7.0590000000000002</v>
      </c>
      <c r="U701" s="22" t="s">
        <v>111</v>
      </c>
      <c r="V701" s="22">
        <v>22.322518003128593</v>
      </c>
      <c r="W701" s="21">
        <v>10</v>
      </c>
      <c r="X701" s="22">
        <v>49.084000000000003</v>
      </c>
      <c r="Y701" s="22">
        <v>6.6669999999999998</v>
      </c>
      <c r="Z701" s="22" t="s">
        <v>111</v>
      </c>
      <c r="AA701" s="22">
        <v>21.082905160342587</v>
      </c>
      <c r="AB701" s="17">
        <v>5.0500000000000003E-2</v>
      </c>
      <c r="AC701" s="18">
        <v>5.0500000000000003E-2</v>
      </c>
      <c r="AD701" s="23"/>
      <c r="AE701" s="24"/>
      <c r="AF701" s="9"/>
      <c r="AG701" s="9"/>
    </row>
    <row r="702" spans="1:33" ht="15" customHeight="1" x14ac:dyDescent="0.15">
      <c r="A702" s="9" t="s">
        <v>260</v>
      </c>
      <c r="B702" s="9" t="s">
        <v>259</v>
      </c>
      <c r="C702" s="9">
        <v>2018</v>
      </c>
      <c r="D702" s="9">
        <v>2018</v>
      </c>
      <c r="E702" s="9" t="s">
        <v>258</v>
      </c>
      <c r="F702" s="9" t="s">
        <v>76</v>
      </c>
      <c r="G702" s="9" t="s">
        <v>103</v>
      </c>
      <c r="H702" s="12">
        <v>4.1219999999999999</v>
      </c>
      <c r="I702" s="12">
        <v>4.1219999999999999</v>
      </c>
      <c r="J702" s="13"/>
      <c r="K702" s="14"/>
      <c r="L702" s="9" t="s">
        <v>257</v>
      </c>
      <c r="M702" s="9" t="s">
        <v>101</v>
      </c>
      <c r="N702" s="9" t="s">
        <v>100</v>
      </c>
      <c r="O702" s="9" t="s">
        <v>256</v>
      </c>
      <c r="P702" s="9" t="s">
        <v>274</v>
      </c>
      <c r="Q702" s="9" t="s">
        <v>112</v>
      </c>
      <c r="R702" s="21">
        <v>10</v>
      </c>
      <c r="S702" s="22">
        <v>52.646999999999998</v>
      </c>
      <c r="T702" s="22">
        <v>5.5880000000000001</v>
      </c>
      <c r="U702" s="22" t="s">
        <v>111</v>
      </c>
      <c r="V702" s="22">
        <v>17.670807565020905</v>
      </c>
      <c r="W702" s="21">
        <v>10</v>
      </c>
      <c r="X702" s="22">
        <v>54.706000000000003</v>
      </c>
      <c r="Y702" s="22">
        <v>5.8819999999999997</v>
      </c>
      <c r="Z702" s="22" t="s">
        <v>111</v>
      </c>
      <c r="AA702" s="22">
        <v>18.600517197110406</v>
      </c>
      <c r="AB702" s="17">
        <v>3.8399999999999997E-2</v>
      </c>
      <c r="AC702" s="18">
        <v>3.8399999999999997E-2</v>
      </c>
      <c r="AD702" s="23"/>
      <c r="AE702" s="24"/>
      <c r="AF702" s="9"/>
      <c r="AG702" s="9"/>
    </row>
    <row r="703" spans="1:33" ht="15" customHeight="1" x14ac:dyDescent="0.15">
      <c r="A703" s="9" t="s">
        <v>260</v>
      </c>
      <c r="B703" s="9" t="s">
        <v>259</v>
      </c>
      <c r="C703" s="9">
        <v>2018</v>
      </c>
      <c r="D703" s="9">
        <v>2018</v>
      </c>
      <c r="E703" s="9" t="s">
        <v>258</v>
      </c>
      <c r="F703" s="9" t="s">
        <v>76</v>
      </c>
      <c r="G703" s="9" t="s">
        <v>103</v>
      </c>
      <c r="H703" s="12">
        <v>4.1219999999999999</v>
      </c>
      <c r="I703" s="12">
        <v>4.1219999999999999</v>
      </c>
      <c r="J703" s="13"/>
      <c r="K703" s="14"/>
      <c r="L703" s="9" t="s">
        <v>257</v>
      </c>
      <c r="M703" s="9" t="s">
        <v>101</v>
      </c>
      <c r="N703" s="9" t="s">
        <v>100</v>
      </c>
      <c r="O703" s="9" t="s">
        <v>256</v>
      </c>
      <c r="P703" s="9" t="s">
        <v>273</v>
      </c>
      <c r="Q703" s="9" t="s">
        <v>112</v>
      </c>
      <c r="R703" s="21">
        <v>16</v>
      </c>
      <c r="S703" s="22">
        <v>52.35</v>
      </c>
      <c r="T703" s="22">
        <v>4.7930000000000001</v>
      </c>
      <c r="U703" s="22" t="s">
        <v>111</v>
      </c>
      <c r="V703" s="22">
        <v>15.156796825187044</v>
      </c>
      <c r="W703" s="21">
        <v>16</v>
      </c>
      <c r="X703" s="22">
        <v>59.723999999999997</v>
      </c>
      <c r="Y703" s="22">
        <v>5.53</v>
      </c>
      <c r="Z703" s="22" t="s">
        <v>111</v>
      </c>
      <c r="AA703" s="22">
        <v>17.48739546073114</v>
      </c>
      <c r="AB703" s="17">
        <v>0.1318</v>
      </c>
      <c r="AC703" s="18">
        <v>0.1318</v>
      </c>
      <c r="AD703" s="23"/>
      <c r="AE703" s="24"/>
      <c r="AF703" s="9"/>
      <c r="AG703" s="9"/>
    </row>
    <row r="704" spans="1:33" ht="15" customHeight="1" x14ac:dyDescent="0.15">
      <c r="A704" s="9" t="s">
        <v>260</v>
      </c>
      <c r="B704" s="9" t="s">
        <v>259</v>
      </c>
      <c r="C704" s="9">
        <v>2018</v>
      </c>
      <c r="D704" s="9">
        <v>2018</v>
      </c>
      <c r="E704" s="9" t="s">
        <v>258</v>
      </c>
      <c r="F704" s="9" t="s">
        <v>76</v>
      </c>
      <c r="G704" s="9" t="s">
        <v>103</v>
      </c>
      <c r="H704" s="12">
        <v>4.1219999999999999</v>
      </c>
      <c r="I704" s="12">
        <v>4.1219999999999999</v>
      </c>
      <c r="J704" s="13"/>
      <c r="K704" s="14"/>
      <c r="L704" s="9" t="s">
        <v>257</v>
      </c>
      <c r="M704" s="9" t="s">
        <v>101</v>
      </c>
      <c r="N704" s="9" t="s">
        <v>100</v>
      </c>
      <c r="O704" s="9" t="s">
        <v>256</v>
      </c>
      <c r="P704" s="9" t="s">
        <v>272</v>
      </c>
      <c r="Q704" s="9" t="s">
        <v>112</v>
      </c>
      <c r="R704" s="21">
        <v>16</v>
      </c>
      <c r="S704" s="22">
        <v>47.558</v>
      </c>
      <c r="T704" s="22">
        <v>3.3180000000000001</v>
      </c>
      <c r="U704" s="22" t="s">
        <v>111</v>
      </c>
      <c r="V704" s="22">
        <v>10.492437276438684</v>
      </c>
      <c r="W704" s="21">
        <v>16</v>
      </c>
      <c r="X704" s="22">
        <v>47.558</v>
      </c>
      <c r="Y704" s="22">
        <v>3.6869999999999998</v>
      </c>
      <c r="Z704" s="22" t="s">
        <v>111</v>
      </c>
      <c r="AA704" s="22">
        <v>11.659317733040815</v>
      </c>
      <c r="AB704" s="17">
        <v>0</v>
      </c>
      <c r="AC704" s="18">
        <v>0</v>
      </c>
      <c r="AD704" s="23"/>
      <c r="AE704" s="24"/>
      <c r="AF704" s="9"/>
      <c r="AG704" s="9"/>
    </row>
    <row r="705" spans="1:33" ht="15" customHeight="1" x14ac:dyDescent="0.15">
      <c r="A705" s="9" t="s">
        <v>260</v>
      </c>
      <c r="B705" s="9" t="s">
        <v>259</v>
      </c>
      <c r="C705" s="9">
        <v>2018</v>
      </c>
      <c r="D705" s="9">
        <v>2018</v>
      </c>
      <c r="E705" s="9" t="s">
        <v>258</v>
      </c>
      <c r="F705" s="9" t="s">
        <v>76</v>
      </c>
      <c r="G705" s="9" t="s">
        <v>103</v>
      </c>
      <c r="H705" s="12">
        <v>4.1219999999999999</v>
      </c>
      <c r="I705" s="12">
        <v>4.1219999999999999</v>
      </c>
      <c r="J705" s="13"/>
      <c r="K705" s="14"/>
      <c r="L705" s="9" t="s">
        <v>257</v>
      </c>
      <c r="M705" s="9" t="s">
        <v>101</v>
      </c>
      <c r="N705" s="9" t="s">
        <v>100</v>
      </c>
      <c r="O705" s="9" t="s">
        <v>256</v>
      </c>
      <c r="P705" s="9" t="s">
        <v>271</v>
      </c>
      <c r="Q705" s="9" t="s">
        <v>112</v>
      </c>
      <c r="R705" s="21">
        <v>16</v>
      </c>
      <c r="S705" s="22">
        <v>53.825000000000003</v>
      </c>
      <c r="T705" s="22">
        <v>2.581</v>
      </c>
      <c r="U705" s="22" t="s">
        <v>111</v>
      </c>
      <c r="V705" s="22">
        <v>8.1618386408945867</v>
      </c>
      <c r="W705" s="21">
        <v>16</v>
      </c>
      <c r="X705" s="22">
        <v>50.875999999999998</v>
      </c>
      <c r="Y705" s="22">
        <v>2.9489999999999998</v>
      </c>
      <c r="Z705" s="22" t="s">
        <v>111</v>
      </c>
      <c r="AA705" s="22">
        <v>9.3255568198365513</v>
      </c>
      <c r="AB705" s="17">
        <v>-5.6300000000000003E-2</v>
      </c>
      <c r="AC705" s="18">
        <v>5.6300000000000003E-2</v>
      </c>
      <c r="AD705" s="23"/>
      <c r="AE705" s="24"/>
      <c r="AF705" s="9"/>
      <c r="AG705" s="9"/>
    </row>
    <row r="706" spans="1:33" ht="15" customHeight="1" x14ac:dyDescent="0.15">
      <c r="A706" s="9" t="s">
        <v>260</v>
      </c>
      <c r="B706" s="9" t="s">
        <v>259</v>
      </c>
      <c r="C706" s="9">
        <v>2018</v>
      </c>
      <c r="D706" s="9">
        <v>2018</v>
      </c>
      <c r="E706" s="9" t="s">
        <v>258</v>
      </c>
      <c r="F706" s="9" t="s">
        <v>76</v>
      </c>
      <c r="G706" s="9" t="s">
        <v>103</v>
      </c>
      <c r="H706" s="12">
        <v>4.1219999999999999</v>
      </c>
      <c r="I706" s="12">
        <v>4.1219999999999999</v>
      </c>
      <c r="J706" s="13"/>
      <c r="K706" s="14"/>
      <c r="L706" s="9" t="s">
        <v>257</v>
      </c>
      <c r="M706" s="9" t="s">
        <v>101</v>
      </c>
      <c r="N706" s="9" t="s">
        <v>100</v>
      </c>
      <c r="O706" s="9" t="s">
        <v>256</v>
      </c>
      <c r="P706" s="9" t="s">
        <v>270</v>
      </c>
      <c r="Q706" s="9" t="s">
        <v>112</v>
      </c>
      <c r="R706" s="21">
        <v>16</v>
      </c>
      <c r="S706" s="22">
        <v>49.031999999999996</v>
      </c>
      <c r="T706" s="22">
        <v>4.4240000000000004</v>
      </c>
      <c r="U706" s="22" t="s">
        <v>111</v>
      </c>
      <c r="V706" s="22">
        <v>13.989916368584913</v>
      </c>
      <c r="W706" s="21">
        <v>16</v>
      </c>
      <c r="X706" s="22">
        <v>51.613</v>
      </c>
      <c r="Y706" s="22">
        <v>2.9489999999999998</v>
      </c>
      <c r="Z706" s="22" t="s">
        <v>111</v>
      </c>
      <c r="AA706" s="22">
        <v>9.3255568198365513</v>
      </c>
      <c r="AB706" s="17">
        <v>5.1299999999999998E-2</v>
      </c>
      <c r="AC706" s="18">
        <v>5.1299999999999998E-2</v>
      </c>
      <c r="AD706" s="23"/>
      <c r="AE706" s="24"/>
      <c r="AF706" s="9"/>
      <c r="AG706" s="9"/>
    </row>
    <row r="707" spans="1:33" ht="15" customHeight="1" x14ac:dyDescent="0.15">
      <c r="A707" s="9" t="s">
        <v>260</v>
      </c>
      <c r="B707" s="9" t="s">
        <v>259</v>
      </c>
      <c r="C707" s="9">
        <v>2018</v>
      </c>
      <c r="D707" s="9">
        <v>2018</v>
      </c>
      <c r="E707" s="9" t="s">
        <v>258</v>
      </c>
      <c r="F707" s="9" t="s">
        <v>76</v>
      </c>
      <c r="G707" s="9" t="s">
        <v>103</v>
      </c>
      <c r="H707" s="12">
        <v>4.1219999999999999</v>
      </c>
      <c r="I707" s="12">
        <v>4.1219999999999999</v>
      </c>
      <c r="J707" s="13"/>
      <c r="K707" s="14"/>
      <c r="L707" s="9" t="s">
        <v>257</v>
      </c>
      <c r="M707" s="9" t="s">
        <v>101</v>
      </c>
      <c r="N707" s="9" t="s">
        <v>100</v>
      </c>
      <c r="O707" s="9" t="s">
        <v>256</v>
      </c>
      <c r="P707" s="9" t="s">
        <v>269</v>
      </c>
      <c r="Q707" s="9" t="s">
        <v>112</v>
      </c>
      <c r="R707" s="21">
        <v>16</v>
      </c>
      <c r="S707" s="22">
        <v>45.713999999999999</v>
      </c>
      <c r="T707" s="22">
        <v>3.3180000000000001</v>
      </c>
      <c r="U707" s="22" t="s">
        <v>111</v>
      </c>
      <c r="V707" s="22">
        <v>10.492437276438684</v>
      </c>
      <c r="W707" s="21">
        <v>16</v>
      </c>
      <c r="X707" s="22">
        <v>49.401000000000003</v>
      </c>
      <c r="Y707" s="22">
        <v>2.2120000000000002</v>
      </c>
      <c r="Z707" s="22" t="s">
        <v>111</v>
      </c>
      <c r="AA707" s="22">
        <v>6.9949581842924564</v>
      </c>
      <c r="AB707" s="17">
        <v>7.7600000000000002E-2</v>
      </c>
      <c r="AC707" s="18">
        <v>7.7600000000000002E-2</v>
      </c>
      <c r="AD707" s="23"/>
      <c r="AE707" s="24"/>
      <c r="AF707" s="9"/>
      <c r="AG707" s="9"/>
    </row>
    <row r="708" spans="1:33" ht="15" customHeight="1" x14ac:dyDescent="0.15">
      <c r="A708" s="9" t="s">
        <v>260</v>
      </c>
      <c r="B708" s="9" t="s">
        <v>259</v>
      </c>
      <c r="C708" s="9">
        <v>2018</v>
      </c>
      <c r="D708" s="9">
        <v>2018</v>
      </c>
      <c r="E708" s="9" t="s">
        <v>258</v>
      </c>
      <c r="F708" s="9" t="s">
        <v>76</v>
      </c>
      <c r="G708" s="9" t="s">
        <v>103</v>
      </c>
      <c r="H708" s="12">
        <v>4.1219999999999999</v>
      </c>
      <c r="I708" s="12">
        <v>4.1219999999999999</v>
      </c>
      <c r="J708" s="13"/>
      <c r="K708" s="14"/>
      <c r="L708" s="9" t="s">
        <v>257</v>
      </c>
      <c r="M708" s="9" t="s">
        <v>101</v>
      </c>
      <c r="N708" s="9" t="s">
        <v>100</v>
      </c>
      <c r="O708" s="9" t="s">
        <v>256</v>
      </c>
      <c r="P708" s="9" t="s">
        <v>268</v>
      </c>
      <c r="Q708" s="9" t="s">
        <v>112</v>
      </c>
      <c r="R708" s="21">
        <v>16</v>
      </c>
      <c r="S708" s="22">
        <v>52.042000000000002</v>
      </c>
      <c r="T708" s="22">
        <v>2.4910000000000001</v>
      </c>
      <c r="U708" s="22" t="s">
        <v>111</v>
      </c>
      <c r="V708" s="22">
        <v>7.8772336514794334</v>
      </c>
      <c r="W708" s="21">
        <v>16</v>
      </c>
      <c r="X708" s="22">
        <v>49.828000000000003</v>
      </c>
      <c r="Y708" s="22">
        <v>2.4910000000000001</v>
      </c>
      <c r="Z708" s="22" t="s">
        <v>111</v>
      </c>
      <c r="AA708" s="22">
        <v>7.8772336514794334</v>
      </c>
      <c r="AB708" s="17">
        <v>-4.3499999999999997E-2</v>
      </c>
      <c r="AC708" s="18">
        <v>4.3499999999999997E-2</v>
      </c>
      <c r="AD708" s="23"/>
      <c r="AE708" s="24"/>
      <c r="AF708" s="9"/>
      <c r="AG708" s="9"/>
    </row>
    <row r="709" spans="1:33" ht="15" customHeight="1" x14ac:dyDescent="0.15">
      <c r="A709" s="9" t="s">
        <v>260</v>
      </c>
      <c r="B709" s="9" t="s">
        <v>259</v>
      </c>
      <c r="C709" s="9">
        <v>2018</v>
      </c>
      <c r="D709" s="9">
        <v>2018</v>
      </c>
      <c r="E709" s="9" t="s">
        <v>258</v>
      </c>
      <c r="F709" s="9" t="s">
        <v>76</v>
      </c>
      <c r="G709" s="9" t="s">
        <v>103</v>
      </c>
      <c r="H709" s="12">
        <v>4.1219999999999999</v>
      </c>
      <c r="I709" s="12">
        <v>4.1219999999999999</v>
      </c>
      <c r="J709" s="13"/>
      <c r="K709" s="14"/>
      <c r="L709" s="9" t="s">
        <v>257</v>
      </c>
      <c r="M709" s="9" t="s">
        <v>101</v>
      </c>
      <c r="N709" s="9" t="s">
        <v>100</v>
      </c>
      <c r="O709" s="9" t="s">
        <v>256</v>
      </c>
      <c r="P709" s="9" t="s">
        <v>267</v>
      </c>
      <c r="Q709" s="9" t="s">
        <v>112</v>
      </c>
      <c r="R709" s="21">
        <v>10</v>
      </c>
      <c r="S709" s="22">
        <v>33.031999999999996</v>
      </c>
      <c r="T709" s="22">
        <v>13.164</v>
      </c>
      <c r="U709" s="22" t="s">
        <v>111</v>
      </c>
      <c r="V709" s="22">
        <v>41.628223118456546</v>
      </c>
      <c r="W709" s="21">
        <v>10</v>
      </c>
      <c r="X709" s="22">
        <v>70.194000000000003</v>
      </c>
      <c r="Y709" s="22">
        <v>9.032</v>
      </c>
      <c r="Z709" s="22" t="s">
        <v>111</v>
      </c>
      <c r="AA709" s="22">
        <v>28.561691826640804</v>
      </c>
      <c r="AB709" s="17">
        <v>0.75380000000000003</v>
      </c>
      <c r="AC709" s="18">
        <v>0.75380000000000003</v>
      </c>
      <c r="AD709" s="23"/>
      <c r="AE709" s="24"/>
      <c r="AF709" s="9"/>
      <c r="AG709" s="9"/>
    </row>
    <row r="710" spans="1:33" ht="15" customHeight="1" x14ac:dyDescent="0.15">
      <c r="A710" s="9" t="s">
        <v>260</v>
      </c>
      <c r="B710" s="9" t="s">
        <v>259</v>
      </c>
      <c r="C710" s="9">
        <v>2018</v>
      </c>
      <c r="D710" s="9">
        <v>2018</v>
      </c>
      <c r="E710" s="9" t="s">
        <v>258</v>
      </c>
      <c r="F710" s="9" t="s">
        <v>76</v>
      </c>
      <c r="G710" s="9" t="s">
        <v>103</v>
      </c>
      <c r="H710" s="12">
        <v>4.1219999999999999</v>
      </c>
      <c r="I710" s="12">
        <v>4.1219999999999999</v>
      </c>
      <c r="J710" s="13"/>
      <c r="K710" s="14"/>
      <c r="L710" s="9" t="s">
        <v>257</v>
      </c>
      <c r="M710" s="9" t="s">
        <v>101</v>
      </c>
      <c r="N710" s="9" t="s">
        <v>100</v>
      </c>
      <c r="O710" s="9" t="s">
        <v>256</v>
      </c>
      <c r="P710" s="9" t="s">
        <v>266</v>
      </c>
      <c r="Q710" s="9" t="s">
        <v>112</v>
      </c>
      <c r="R710" s="21">
        <v>10</v>
      </c>
      <c r="S710" s="22">
        <v>55.484000000000002</v>
      </c>
      <c r="T710" s="22">
        <v>10.065</v>
      </c>
      <c r="U710" s="22" t="s">
        <v>111</v>
      </c>
      <c r="V710" s="22">
        <v>31.828324649594737</v>
      </c>
      <c r="W710" s="21">
        <v>10</v>
      </c>
      <c r="X710" s="22">
        <v>41.031999999999996</v>
      </c>
      <c r="Y710" s="22">
        <v>10.581</v>
      </c>
      <c r="Z710" s="22" t="s">
        <v>111</v>
      </c>
      <c r="AA710" s="22">
        <v>33.460059922241619</v>
      </c>
      <c r="AB710" s="17">
        <v>-0.30170000000000002</v>
      </c>
      <c r="AC710" s="18">
        <v>0.30170000000000002</v>
      </c>
      <c r="AD710" s="23"/>
      <c r="AE710" s="24"/>
      <c r="AF710" s="9"/>
      <c r="AG710" s="9"/>
    </row>
    <row r="711" spans="1:33" ht="15" customHeight="1" x14ac:dyDescent="0.15">
      <c r="A711" s="9" t="s">
        <v>260</v>
      </c>
      <c r="B711" s="9" t="s">
        <v>259</v>
      </c>
      <c r="C711" s="9">
        <v>2018</v>
      </c>
      <c r="D711" s="9">
        <v>2018</v>
      </c>
      <c r="E711" s="9" t="s">
        <v>258</v>
      </c>
      <c r="F711" s="9" t="s">
        <v>76</v>
      </c>
      <c r="G711" s="9" t="s">
        <v>103</v>
      </c>
      <c r="H711" s="12">
        <v>4.1219999999999999</v>
      </c>
      <c r="I711" s="12">
        <v>4.1219999999999999</v>
      </c>
      <c r="J711" s="13"/>
      <c r="K711" s="14"/>
      <c r="L711" s="9" t="s">
        <v>257</v>
      </c>
      <c r="M711" s="9" t="s">
        <v>101</v>
      </c>
      <c r="N711" s="9" t="s">
        <v>100</v>
      </c>
      <c r="O711" s="9" t="s">
        <v>256</v>
      </c>
      <c r="P711" s="9" t="s">
        <v>265</v>
      </c>
      <c r="Q711" s="9" t="s">
        <v>112</v>
      </c>
      <c r="R711" s="21">
        <v>10</v>
      </c>
      <c r="S711" s="22">
        <v>49.548999999999999</v>
      </c>
      <c r="T711" s="22">
        <v>12.645</v>
      </c>
      <c r="U711" s="22" t="s">
        <v>111</v>
      </c>
      <c r="V711" s="22">
        <v>39.987001012829161</v>
      </c>
      <c r="W711" s="21">
        <v>10</v>
      </c>
      <c r="X711" s="22">
        <v>43.097000000000001</v>
      </c>
      <c r="Y711" s="22">
        <v>9.032</v>
      </c>
      <c r="Z711" s="22" t="s">
        <v>111</v>
      </c>
      <c r="AA711" s="22">
        <v>28.561691826640804</v>
      </c>
      <c r="AB711" s="17">
        <v>-0.13950000000000001</v>
      </c>
      <c r="AC711" s="18">
        <v>0.13950000000000001</v>
      </c>
      <c r="AD711" s="23"/>
      <c r="AE711" s="24"/>
      <c r="AF711" s="9"/>
      <c r="AG711" s="9"/>
    </row>
    <row r="712" spans="1:33" ht="15" customHeight="1" x14ac:dyDescent="0.15">
      <c r="A712" s="9" t="s">
        <v>260</v>
      </c>
      <c r="B712" s="9" t="s">
        <v>259</v>
      </c>
      <c r="C712" s="9">
        <v>2018</v>
      </c>
      <c r="D712" s="9">
        <v>2018</v>
      </c>
      <c r="E712" s="9" t="s">
        <v>258</v>
      </c>
      <c r="F712" s="9" t="s">
        <v>76</v>
      </c>
      <c r="G712" s="9" t="s">
        <v>103</v>
      </c>
      <c r="H712" s="12">
        <v>4.1219999999999999</v>
      </c>
      <c r="I712" s="12">
        <v>4.1219999999999999</v>
      </c>
      <c r="J712" s="13"/>
      <c r="K712" s="14"/>
      <c r="L712" s="9" t="s">
        <v>257</v>
      </c>
      <c r="M712" s="9" t="s">
        <v>101</v>
      </c>
      <c r="N712" s="9" t="s">
        <v>100</v>
      </c>
      <c r="O712" s="9" t="s">
        <v>256</v>
      </c>
      <c r="P712" s="9" t="s">
        <v>264</v>
      </c>
      <c r="Q712" s="9" t="s">
        <v>112</v>
      </c>
      <c r="R712" s="21">
        <v>10</v>
      </c>
      <c r="S712" s="22">
        <v>49.031999999999996</v>
      </c>
      <c r="T712" s="22">
        <v>6.71</v>
      </c>
      <c r="U712" s="22" t="s">
        <v>111</v>
      </c>
      <c r="V712" s="22">
        <v>21.218883099729826</v>
      </c>
      <c r="W712" s="21">
        <v>10</v>
      </c>
      <c r="X712" s="22">
        <v>41.548000000000002</v>
      </c>
      <c r="Y712" s="22">
        <v>7.742</v>
      </c>
      <c r="Z712" s="22" t="s">
        <v>111</v>
      </c>
      <c r="AA712" s="22">
        <v>24.482353645023593</v>
      </c>
      <c r="AB712" s="17">
        <v>-0.1656</v>
      </c>
      <c r="AC712" s="18">
        <v>0.1656</v>
      </c>
      <c r="AD712" s="23"/>
      <c r="AE712" s="24"/>
      <c r="AF712" s="9"/>
      <c r="AG712" s="9"/>
    </row>
    <row r="713" spans="1:33" ht="15" customHeight="1" x14ac:dyDescent="0.15">
      <c r="A713" s="9" t="s">
        <v>260</v>
      </c>
      <c r="B713" s="9" t="s">
        <v>259</v>
      </c>
      <c r="C713" s="9">
        <v>2018</v>
      </c>
      <c r="D713" s="9">
        <v>2018</v>
      </c>
      <c r="E713" s="9" t="s">
        <v>258</v>
      </c>
      <c r="F713" s="9" t="s">
        <v>76</v>
      </c>
      <c r="G713" s="9" t="s">
        <v>103</v>
      </c>
      <c r="H713" s="12">
        <v>4.1219999999999999</v>
      </c>
      <c r="I713" s="12">
        <v>4.1219999999999999</v>
      </c>
      <c r="J713" s="13"/>
      <c r="K713" s="14"/>
      <c r="L713" s="9" t="s">
        <v>257</v>
      </c>
      <c r="M713" s="9" t="s">
        <v>101</v>
      </c>
      <c r="N713" s="9" t="s">
        <v>100</v>
      </c>
      <c r="O713" s="9" t="s">
        <v>256</v>
      </c>
      <c r="P713" s="9" t="s">
        <v>263</v>
      </c>
      <c r="Q713" s="9" t="s">
        <v>112</v>
      </c>
      <c r="R713" s="21">
        <v>10</v>
      </c>
      <c r="S713" s="22">
        <v>55.484000000000002</v>
      </c>
      <c r="T713" s="22">
        <v>6.194</v>
      </c>
      <c r="U713" s="22" t="s">
        <v>111</v>
      </c>
      <c r="V713" s="22">
        <v>19.587147827082944</v>
      </c>
      <c r="W713" s="21">
        <v>10</v>
      </c>
      <c r="X713" s="22">
        <v>48</v>
      </c>
      <c r="Y713" s="22">
        <v>4.1289999999999996</v>
      </c>
      <c r="Z713" s="22" t="s">
        <v>111</v>
      </c>
      <c r="AA713" s="22">
        <v>13.057044458835238</v>
      </c>
      <c r="AB713" s="17">
        <v>-0.1449</v>
      </c>
      <c r="AC713" s="18">
        <v>0.1449</v>
      </c>
      <c r="AD713" s="23"/>
      <c r="AE713" s="24"/>
      <c r="AF713" s="9"/>
      <c r="AG713" s="9"/>
    </row>
    <row r="714" spans="1:33" ht="15" customHeight="1" x14ac:dyDescent="0.15">
      <c r="A714" s="9" t="s">
        <v>260</v>
      </c>
      <c r="B714" s="9" t="s">
        <v>259</v>
      </c>
      <c r="C714" s="9">
        <v>2018</v>
      </c>
      <c r="D714" s="9">
        <v>2018</v>
      </c>
      <c r="E714" s="9" t="s">
        <v>258</v>
      </c>
      <c r="F714" s="9" t="s">
        <v>76</v>
      </c>
      <c r="G714" s="9" t="s">
        <v>103</v>
      </c>
      <c r="H714" s="12">
        <v>4.1219999999999999</v>
      </c>
      <c r="I714" s="12">
        <v>4.1219999999999999</v>
      </c>
      <c r="J714" s="13"/>
      <c r="K714" s="14"/>
      <c r="L714" s="9" t="s">
        <v>257</v>
      </c>
      <c r="M714" s="9" t="s">
        <v>101</v>
      </c>
      <c r="N714" s="9" t="s">
        <v>100</v>
      </c>
      <c r="O714" s="9" t="s">
        <v>256</v>
      </c>
      <c r="P714" s="9" t="s">
        <v>262</v>
      </c>
      <c r="Q714" s="9" t="s">
        <v>112</v>
      </c>
      <c r="R714" s="21">
        <v>10</v>
      </c>
      <c r="S714" s="22">
        <v>55.225999999999999</v>
      </c>
      <c r="T714" s="22">
        <v>8.52</v>
      </c>
      <c r="U714" s="22" t="s">
        <v>111</v>
      </c>
      <c r="V714" s="22">
        <v>26.942605664634591</v>
      </c>
      <c r="W714" s="21">
        <v>10</v>
      </c>
      <c r="X714" s="22">
        <v>64</v>
      </c>
      <c r="Y714" s="22">
        <v>5.4189999999999996</v>
      </c>
      <c r="Z714" s="22" t="s">
        <v>111</v>
      </c>
      <c r="AA714" s="22">
        <v>17.136382640452446</v>
      </c>
      <c r="AB714" s="17">
        <v>0.1474</v>
      </c>
      <c r="AC714" s="18">
        <v>0.1474</v>
      </c>
      <c r="AD714" s="23"/>
      <c r="AE714" s="24"/>
      <c r="AF714" s="9"/>
      <c r="AG714" s="9"/>
    </row>
    <row r="715" spans="1:33" ht="15" customHeight="1" x14ac:dyDescent="0.15">
      <c r="A715" s="9" t="s">
        <v>260</v>
      </c>
      <c r="B715" s="9" t="s">
        <v>259</v>
      </c>
      <c r="C715" s="9">
        <v>2018</v>
      </c>
      <c r="D715" s="9">
        <v>2018</v>
      </c>
      <c r="E715" s="9" t="s">
        <v>258</v>
      </c>
      <c r="F715" s="9" t="s">
        <v>76</v>
      </c>
      <c r="G715" s="9" t="s">
        <v>103</v>
      </c>
      <c r="H715" s="12">
        <v>4.1219999999999999</v>
      </c>
      <c r="I715" s="12">
        <v>4.1219999999999999</v>
      </c>
      <c r="J715" s="13"/>
      <c r="K715" s="14"/>
      <c r="L715" s="9" t="s">
        <v>257</v>
      </c>
      <c r="M715" s="9" t="s">
        <v>101</v>
      </c>
      <c r="N715" s="9" t="s">
        <v>100</v>
      </c>
      <c r="O715" s="9" t="s">
        <v>256</v>
      </c>
      <c r="P715" s="9" t="s">
        <v>261</v>
      </c>
      <c r="Q715" s="9" t="s">
        <v>112</v>
      </c>
      <c r="R715" s="21">
        <v>10</v>
      </c>
      <c r="S715" s="22">
        <v>50.064999999999998</v>
      </c>
      <c r="T715" s="22">
        <v>8</v>
      </c>
      <c r="U715" s="22" t="s">
        <v>111</v>
      </c>
      <c r="V715" s="22">
        <v>25.298221281347036</v>
      </c>
      <c r="W715" s="21">
        <v>10</v>
      </c>
      <c r="X715" s="22">
        <v>42.323</v>
      </c>
      <c r="Y715" s="22">
        <v>4.6449999999999996</v>
      </c>
      <c r="Z715" s="22" t="s">
        <v>111</v>
      </c>
      <c r="AA715" s="22">
        <v>14.688779731482121</v>
      </c>
      <c r="AB715" s="17">
        <v>-0.16800000000000001</v>
      </c>
      <c r="AC715" s="18">
        <v>0.16800000000000001</v>
      </c>
      <c r="AD715" s="23"/>
      <c r="AE715" s="24"/>
      <c r="AF715" s="9"/>
      <c r="AG715" s="9"/>
    </row>
    <row r="716" spans="1:33" ht="15" customHeight="1" thickBot="1" x14ac:dyDescent="0.2">
      <c r="A716" s="25" t="s">
        <v>260</v>
      </c>
      <c r="B716" s="25" t="s">
        <v>259</v>
      </c>
      <c r="C716" s="25">
        <v>2018</v>
      </c>
      <c r="D716" s="25">
        <v>2018</v>
      </c>
      <c r="E716" s="25" t="s">
        <v>258</v>
      </c>
      <c r="F716" s="25" t="s">
        <v>76</v>
      </c>
      <c r="G716" s="25" t="s">
        <v>103</v>
      </c>
      <c r="H716" s="26">
        <v>4.1219999999999999</v>
      </c>
      <c r="I716" s="26">
        <v>4.1219999999999999</v>
      </c>
      <c r="J716" s="27"/>
      <c r="K716" s="25"/>
      <c r="L716" s="25" t="s">
        <v>257</v>
      </c>
      <c r="M716" s="25" t="s">
        <v>101</v>
      </c>
      <c r="N716" s="25" t="s">
        <v>100</v>
      </c>
      <c r="O716" s="25" t="s">
        <v>256</v>
      </c>
      <c r="P716" s="25" t="s">
        <v>255</v>
      </c>
      <c r="Q716" s="25" t="s">
        <v>112</v>
      </c>
      <c r="R716" s="28">
        <v>10</v>
      </c>
      <c r="S716" s="29">
        <v>48.258000000000003</v>
      </c>
      <c r="T716" s="29">
        <v>6.71</v>
      </c>
      <c r="U716" s="29" t="s">
        <v>111</v>
      </c>
      <c r="V716" s="29">
        <v>21.218883099729826</v>
      </c>
      <c r="W716" s="28">
        <v>10</v>
      </c>
      <c r="X716" s="29">
        <v>66.838999999999999</v>
      </c>
      <c r="Y716" s="29">
        <v>5.4189999999999996</v>
      </c>
      <c r="Z716" s="29" t="s">
        <v>111</v>
      </c>
      <c r="AA716" s="29">
        <v>17.136382640452446</v>
      </c>
      <c r="AB716" s="30">
        <v>0.32569999999999999</v>
      </c>
      <c r="AC716" s="30">
        <v>0.32569999999999999</v>
      </c>
      <c r="AD716" s="31"/>
      <c r="AE716" s="32"/>
      <c r="AF716" s="25"/>
      <c r="AG716" s="25"/>
    </row>
    <row r="717" spans="1:33" ht="15" customHeight="1" x14ac:dyDescent="0.15">
      <c r="A717" s="9" t="s">
        <v>252</v>
      </c>
      <c r="B717" s="9" t="s">
        <v>251</v>
      </c>
      <c r="C717" s="9">
        <v>2018</v>
      </c>
      <c r="D717" s="9">
        <v>2018</v>
      </c>
      <c r="E717" s="9" t="s">
        <v>250</v>
      </c>
      <c r="F717" s="9" t="s">
        <v>76</v>
      </c>
      <c r="G717" s="10" t="s">
        <v>249</v>
      </c>
      <c r="H717" s="11">
        <v>2.766</v>
      </c>
      <c r="I717" s="11">
        <v>2.766</v>
      </c>
      <c r="J717" s="13">
        <v>9</v>
      </c>
      <c r="K717" s="10" t="s">
        <v>80</v>
      </c>
      <c r="L717" s="14" t="s">
        <v>248</v>
      </c>
      <c r="M717" s="9" t="s">
        <v>159</v>
      </c>
      <c r="N717" s="9" t="s">
        <v>80</v>
      </c>
      <c r="O717" s="9" t="s">
        <v>74</v>
      </c>
      <c r="P717" s="9" t="s">
        <v>254</v>
      </c>
      <c r="Q717" s="85" t="s">
        <v>112</v>
      </c>
      <c r="R717" s="53">
        <v>6</v>
      </c>
      <c r="S717" s="66">
        <v>7288.3970784532876</v>
      </c>
      <c r="T717" s="66">
        <v>8116.3355854256342</v>
      </c>
      <c r="U717" s="66" t="s">
        <v>96</v>
      </c>
      <c r="V717" s="66">
        <f>T717</f>
        <v>8116.3355854256342</v>
      </c>
      <c r="W717" s="53">
        <v>6</v>
      </c>
      <c r="X717" s="66">
        <v>7667.7495919014373</v>
      </c>
      <c r="Y717" s="66">
        <v>4864.1553335952485</v>
      </c>
      <c r="Z717" s="66" t="s">
        <v>96</v>
      </c>
      <c r="AA717" s="66">
        <f>Y717</f>
        <v>4864.1553335952485</v>
      </c>
      <c r="AB717" s="17">
        <v>5.0700000000000002E-2</v>
      </c>
      <c r="AC717" s="18">
        <v>5.0700000000000002E-2</v>
      </c>
      <c r="AD717" s="19">
        <f>AVERAGE(AC717:AC718)</f>
        <v>0.15590000000000001</v>
      </c>
      <c r="AE717" s="20" t="s">
        <v>253</v>
      </c>
      <c r="AF717" s="9" t="s">
        <v>108</v>
      </c>
      <c r="AG717" s="9" t="s">
        <v>1306</v>
      </c>
    </row>
    <row r="718" spans="1:33" ht="15" customHeight="1" thickBot="1" x14ac:dyDescent="0.2">
      <c r="A718" s="25" t="s">
        <v>252</v>
      </c>
      <c r="B718" s="25" t="s">
        <v>251</v>
      </c>
      <c r="C718" s="25">
        <v>2018</v>
      </c>
      <c r="D718" s="25">
        <v>2018</v>
      </c>
      <c r="E718" s="25" t="s">
        <v>250</v>
      </c>
      <c r="F718" s="25" t="s">
        <v>76</v>
      </c>
      <c r="G718" s="25" t="s">
        <v>249</v>
      </c>
      <c r="H718" s="26">
        <v>2.766</v>
      </c>
      <c r="I718" s="26">
        <v>2.766</v>
      </c>
      <c r="J718" s="27"/>
      <c r="K718" s="25"/>
      <c r="L718" s="25" t="s">
        <v>248</v>
      </c>
      <c r="M718" s="25" t="s">
        <v>159</v>
      </c>
      <c r="N718" s="25" t="s">
        <v>80</v>
      </c>
      <c r="O718" s="25" t="s">
        <v>74</v>
      </c>
      <c r="P718" s="25" t="s">
        <v>247</v>
      </c>
      <c r="Q718" s="25" t="s">
        <v>112</v>
      </c>
      <c r="R718" s="54">
        <v>12</v>
      </c>
      <c r="S718" s="35">
        <v>10164.310227163181</v>
      </c>
      <c r="T718" s="35">
        <v>9856.4000051579333</v>
      </c>
      <c r="U718" s="35" t="s">
        <v>96</v>
      </c>
      <c r="V718" s="35">
        <f>T718</f>
        <v>9856.4000051579333</v>
      </c>
      <c r="W718" s="54">
        <v>12</v>
      </c>
      <c r="X718" s="35">
        <v>13197.127539740615</v>
      </c>
      <c r="Y718" s="35">
        <v>8667.4157385181825</v>
      </c>
      <c r="Z718" s="35" t="s">
        <v>96</v>
      </c>
      <c r="AA718" s="35">
        <f>Y718</f>
        <v>8667.4157385181825</v>
      </c>
      <c r="AB718" s="36">
        <v>0.2611</v>
      </c>
      <c r="AC718" s="30">
        <v>0.2611</v>
      </c>
      <c r="AD718" s="45"/>
      <c r="AE718" s="46"/>
      <c r="AF718" s="25"/>
      <c r="AG718" s="25" t="s">
        <v>1307</v>
      </c>
    </row>
    <row r="719" spans="1:33" ht="15" customHeight="1" x14ac:dyDescent="0.15">
      <c r="A719" s="9" t="s">
        <v>242</v>
      </c>
      <c r="B719" s="9" t="s">
        <v>241</v>
      </c>
      <c r="C719" s="9">
        <v>2018</v>
      </c>
      <c r="D719" s="9">
        <v>2018</v>
      </c>
      <c r="E719" s="9" t="s">
        <v>240</v>
      </c>
      <c r="F719" s="9" t="s">
        <v>76</v>
      </c>
      <c r="G719" s="10" t="s">
        <v>239</v>
      </c>
      <c r="H719" s="11">
        <v>2.504</v>
      </c>
      <c r="I719" s="11">
        <v>2.504</v>
      </c>
      <c r="J719" s="13">
        <v>21.25</v>
      </c>
      <c r="K719" s="14" t="s">
        <v>156</v>
      </c>
      <c r="L719" s="9" t="s">
        <v>238</v>
      </c>
      <c r="M719" s="9" t="s">
        <v>159</v>
      </c>
      <c r="N719" s="10" t="s">
        <v>80</v>
      </c>
      <c r="O719" s="9" t="s">
        <v>74</v>
      </c>
      <c r="P719" s="9" t="s">
        <v>246</v>
      </c>
      <c r="Q719" s="9" t="s">
        <v>236</v>
      </c>
      <c r="R719" s="15">
        <v>30</v>
      </c>
      <c r="S719" s="16">
        <v>32.317</v>
      </c>
      <c r="T719" s="16">
        <v>4.117</v>
      </c>
      <c r="U719" s="66" t="s">
        <v>111</v>
      </c>
      <c r="V719" s="66">
        <f>SQRT(R719)*T719</f>
        <v>22.549737692487689</v>
      </c>
      <c r="W719" s="15">
        <v>24</v>
      </c>
      <c r="X719" s="16">
        <v>32.317</v>
      </c>
      <c r="Y719" s="16">
        <v>4.9400000000000004</v>
      </c>
      <c r="Z719" s="66" t="s">
        <v>111</v>
      </c>
      <c r="AA719" s="66">
        <f>SQRT(W719)*Y719</f>
        <v>24.2009586586978</v>
      </c>
      <c r="AB719" s="17">
        <v>0</v>
      </c>
      <c r="AC719" s="18">
        <v>0</v>
      </c>
      <c r="AD719" s="19">
        <f>AVERAGE(AC719:AC722)</f>
        <v>0.1414</v>
      </c>
      <c r="AE719" s="20" t="s">
        <v>245</v>
      </c>
      <c r="AF719" s="9" t="s">
        <v>217</v>
      </c>
      <c r="AG719" s="9" t="s">
        <v>1343</v>
      </c>
    </row>
    <row r="720" spans="1:33" ht="15" customHeight="1" x14ac:dyDescent="0.15">
      <c r="A720" s="9" t="s">
        <v>242</v>
      </c>
      <c r="B720" s="9" t="s">
        <v>241</v>
      </c>
      <c r="C720" s="9">
        <v>2018</v>
      </c>
      <c r="D720" s="9">
        <v>2018</v>
      </c>
      <c r="E720" s="9" t="s">
        <v>240</v>
      </c>
      <c r="F720" s="9" t="s">
        <v>76</v>
      </c>
      <c r="G720" s="9" t="s">
        <v>239</v>
      </c>
      <c r="H720" s="12">
        <v>2.504</v>
      </c>
      <c r="I720" s="12">
        <v>2.504</v>
      </c>
      <c r="J720" s="13"/>
      <c r="K720" s="14"/>
      <c r="L720" s="9" t="s">
        <v>238</v>
      </c>
      <c r="M720" s="9" t="s">
        <v>159</v>
      </c>
      <c r="N720" s="9" t="s">
        <v>80</v>
      </c>
      <c r="O720" s="9" t="s">
        <v>74</v>
      </c>
      <c r="P720" s="9" t="s">
        <v>244</v>
      </c>
      <c r="Q720" s="9" t="s">
        <v>236</v>
      </c>
      <c r="R720" s="21">
        <v>11</v>
      </c>
      <c r="S720" s="22">
        <v>31.492000000000001</v>
      </c>
      <c r="T720" s="22">
        <v>9.8800000000000008</v>
      </c>
      <c r="U720" s="16" t="s">
        <v>111</v>
      </c>
      <c r="V720" s="16">
        <f>SQRT(R720)*T720</f>
        <v>32.768252928711355</v>
      </c>
      <c r="W720" s="21">
        <v>19</v>
      </c>
      <c r="X720" s="22">
        <v>32.521000000000001</v>
      </c>
      <c r="Y720" s="22">
        <v>8.1300000000000008</v>
      </c>
      <c r="Z720" s="16" t="s">
        <v>111</v>
      </c>
      <c r="AA720" s="16">
        <f>SQRT(W720)*Y720</f>
        <v>35.43784841098568</v>
      </c>
      <c r="AB720" s="17">
        <v>3.2199999999999999E-2</v>
      </c>
      <c r="AC720" s="18">
        <v>3.2199999999999999E-2</v>
      </c>
      <c r="AD720" s="19"/>
      <c r="AE720" s="20"/>
      <c r="AF720" s="9"/>
      <c r="AG720" s="9"/>
    </row>
    <row r="721" spans="1:33" ht="15" customHeight="1" x14ac:dyDescent="0.15">
      <c r="A721" s="9" t="s">
        <v>242</v>
      </c>
      <c r="B721" s="9" t="s">
        <v>241</v>
      </c>
      <c r="C721" s="9">
        <v>2018</v>
      </c>
      <c r="D721" s="9">
        <v>2018</v>
      </c>
      <c r="E721" s="9" t="s">
        <v>240</v>
      </c>
      <c r="F721" s="9" t="s">
        <v>76</v>
      </c>
      <c r="G721" s="9" t="s">
        <v>239</v>
      </c>
      <c r="H721" s="12">
        <v>2.504</v>
      </c>
      <c r="I721" s="12">
        <v>2.504</v>
      </c>
      <c r="J721" s="13"/>
      <c r="K721" s="14"/>
      <c r="L721" s="9" t="s">
        <v>238</v>
      </c>
      <c r="M721" s="9" t="s">
        <v>159</v>
      </c>
      <c r="N721" s="9" t="s">
        <v>80</v>
      </c>
      <c r="O721" s="9" t="s">
        <v>74</v>
      </c>
      <c r="P721" s="9" t="s">
        <v>243</v>
      </c>
      <c r="Q721" s="9" t="s">
        <v>236</v>
      </c>
      <c r="R721" s="15">
        <v>16</v>
      </c>
      <c r="S721" s="16">
        <v>31.492000000000001</v>
      </c>
      <c r="T721" s="16">
        <v>4.9400000000000004</v>
      </c>
      <c r="U721" s="16" t="s">
        <v>111</v>
      </c>
      <c r="V721" s="16">
        <f>SQRT(R721)*T721</f>
        <v>19.760000000000002</v>
      </c>
      <c r="W721" s="15">
        <v>22</v>
      </c>
      <c r="X721" s="16">
        <v>42.093000000000004</v>
      </c>
      <c r="Y721" s="16">
        <v>5.9690000000000003</v>
      </c>
      <c r="Z721" s="16" t="s">
        <v>111</v>
      </c>
      <c r="AA721" s="16">
        <f>SQRT(W721)*Y721</f>
        <v>27.997091670386052</v>
      </c>
      <c r="AB721" s="17">
        <v>0.29010000000000002</v>
      </c>
      <c r="AC721" s="18">
        <v>0.29010000000000002</v>
      </c>
      <c r="AD721" s="19"/>
      <c r="AE721" s="20"/>
      <c r="AF721" s="9"/>
      <c r="AG721" s="9"/>
    </row>
    <row r="722" spans="1:33" ht="15" customHeight="1" thickBot="1" x14ac:dyDescent="0.2">
      <c r="A722" s="25" t="s">
        <v>242</v>
      </c>
      <c r="B722" s="25" t="s">
        <v>241</v>
      </c>
      <c r="C722" s="25">
        <v>2018</v>
      </c>
      <c r="D722" s="25">
        <v>2018</v>
      </c>
      <c r="E722" s="25" t="s">
        <v>240</v>
      </c>
      <c r="F722" s="25" t="s">
        <v>76</v>
      </c>
      <c r="G722" s="25" t="s">
        <v>239</v>
      </c>
      <c r="H722" s="26">
        <v>2.504</v>
      </c>
      <c r="I722" s="26">
        <v>2.504</v>
      </c>
      <c r="J722" s="27"/>
      <c r="K722" s="25"/>
      <c r="L722" s="25" t="s">
        <v>238</v>
      </c>
      <c r="M722" s="25" t="s">
        <v>159</v>
      </c>
      <c r="N722" s="25" t="s">
        <v>80</v>
      </c>
      <c r="O722" s="25" t="s">
        <v>74</v>
      </c>
      <c r="P722" s="25" t="s">
        <v>237</v>
      </c>
      <c r="Q722" s="25" t="s">
        <v>236</v>
      </c>
      <c r="R722" s="28">
        <v>23</v>
      </c>
      <c r="S722" s="29">
        <v>31.388999999999999</v>
      </c>
      <c r="T722" s="29">
        <v>5.66</v>
      </c>
      <c r="U722" s="35" t="s">
        <v>111</v>
      </c>
      <c r="V722" s="35">
        <f>SQRT(R722)*T722</f>
        <v>27.144406421949991</v>
      </c>
      <c r="W722" s="28">
        <v>25</v>
      </c>
      <c r="X722" s="29">
        <v>40.033999999999999</v>
      </c>
      <c r="Y722" s="29">
        <v>6.69</v>
      </c>
      <c r="Z722" s="35" t="s">
        <v>111</v>
      </c>
      <c r="AA722" s="35">
        <f>SQRT(W722)*Y722</f>
        <v>33.450000000000003</v>
      </c>
      <c r="AB722" s="36">
        <v>0.24329999999999999</v>
      </c>
      <c r="AC722" s="30">
        <v>0.24329999999999999</v>
      </c>
      <c r="AD722" s="31"/>
      <c r="AE722" s="32"/>
      <c r="AF722" s="25"/>
      <c r="AG722" s="25"/>
    </row>
    <row r="723" spans="1:33" ht="15" customHeight="1" x14ac:dyDescent="0.15">
      <c r="A723" s="9" t="s">
        <v>231</v>
      </c>
      <c r="B723" s="9" t="s">
        <v>230</v>
      </c>
      <c r="C723" s="9">
        <v>2018</v>
      </c>
      <c r="D723" s="9">
        <v>2018</v>
      </c>
      <c r="E723" s="9" t="s">
        <v>229</v>
      </c>
      <c r="F723" s="9" t="s">
        <v>76</v>
      </c>
      <c r="G723" s="10" t="s">
        <v>228</v>
      </c>
      <c r="H723" s="11">
        <v>8.9969999999999999</v>
      </c>
      <c r="I723" s="11">
        <v>8.9969999999999999</v>
      </c>
      <c r="J723" s="13">
        <v>41</v>
      </c>
      <c r="K723" s="14" t="s">
        <v>80</v>
      </c>
      <c r="L723" s="9" t="s">
        <v>227</v>
      </c>
      <c r="M723" s="9" t="s">
        <v>170</v>
      </c>
      <c r="N723" s="9" t="s">
        <v>100</v>
      </c>
      <c r="O723" s="10" t="s">
        <v>226</v>
      </c>
      <c r="P723" s="9" t="s">
        <v>235</v>
      </c>
      <c r="Q723" s="9" t="s">
        <v>97</v>
      </c>
      <c r="R723" s="15">
        <v>41</v>
      </c>
      <c r="S723" s="16">
        <v>4.2720000000000002</v>
      </c>
      <c r="T723" s="16">
        <v>1.444</v>
      </c>
      <c r="U723" s="16" t="s">
        <v>96</v>
      </c>
      <c r="V723" s="16">
        <v>1.444</v>
      </c>
      <c r="W723" s="15">
        <v>41</v>
      </c>
      <c r="X723" s="16">
        <v>4.5010000000000003</v>
      </c>
      <c r="Y723" s="16">
        <v>1.972</v>
      </c>
      <c r="Z723" s="16" t="s">
        <v>96</v>
      </c>
      <c r="AA723" s="16">
        <v>1.972</v>
      </c>
      <c r="AB723" s="17">
        <v>5.2200000000000003E-2</v>
      </c>
      <c r="AC723" s="18">
        <v>5.2200000000000003E-2</v>
      </c>
      <c r="AD723" s="19">
        <f>AVERAGE(AC723:AC725)</f>
        <v>8.3566666666666664E-2</v>
      </c>
      <c r="AE723" s="20" t="s">
        <v>234</v>
      </c>
      <c r="AF723" s="9" t="s">
        <v>108</v>
      </c>
      <c r="AG723" s="9" t="s">
        <v>233</v>
      </c>
    </row>
    <row r="724" spans="1:33" ht="15" customHeight="1" x14ac:dyDescent="0.15">
      <c r="A724" s="9" t="s">
        <v>231</v>
      </c>
      <c r="B724" s="9" t="s">
        <v>230</v>
      </c>
      <c r="C724" s="9">
        <v>2018</v>
      </c>
      <c r="D724" s="9">
        <v>2018</v>
      </c>
      <c r="E724" s="9" t="s">
        <v>229</v>
      </c>
      <c r="F724" s="9" t="s">
        <v>76</v>
      </c>
      <c r="G724" s="9" t="s">
        <v>228</v>
      </c>
      <c r="H724" s="12">
        <v>8.9969999999999999</v>
      </c>
      <c r="I724" s="12">
        <v>8.9969999999999999</v>
      </c>
      <c r="J724" s="13"/>
      <c r="K724" s="14"/>
      <c r="L724" s="9" t="s">
        <v>227</v>
      </c>
      <c r="M724" s="9" t="s">
        <v>170</v>
      </c>
      <c r="N724" s="9" t="s">
        <v>100</v>
      </c>
      <c r="O724" s="9" t="s">
        <v>226</v>
      </c>
      <c r="P724" s="9" t="s">
        <v>232</v>
      </c>
      <c r="Q724" s="9" t="s">
        <v>97</v>
      </c>
      <c r="R724" s="21">
        <v>41</v>
      </c>
      <c r="S724" s="22">
        <v>0.45100000000000001</v>
      </c>
      <c r="T724" s="22">
        <v>0.222</v>
      </c>
      <c r="U724" s="22" t="s">
        <v>96</v>
      </c>
      <c r="V724" s="22">
        <v>0.222</v>
      </c>
      <c r="W724" s="21">
        <v>41</v>
      </c>
      <c r="X724" s="22">
        <v>0.47099999999999997</v>
      </c>
      <c r="Y724" s="22">
        <v>0.23100000000000001</v>
      </c>
      <c r="Z724" s="22" t="s">
        <v>96</v>
      </c>
      <c r="AA724" s="22">
        <v>0.23100000000000001</v>
      </c>
      <c r="AB724" s="17">
        <v>4.3400000000000001E-2</v>
      </c>
      <c r="AC724" s="18">
        <v>4.3400000000000001E-2</v>
      </c>
      <c r="AD724" s="23"/>
      <c r="AE724" s="24"/>
      <c r="AF724" s="9"/>
    </row>
    <row r="725" spans="1:33" ht="15" customHeight="1" thickBot="1" x14ac:dyDescent="0.2">
      <c r="A725" s="25" t="s">
        <v>231</v>
      </c>
      <c r="B725" s="25" t="s">
        <v>230</v>
      </c>
      <c r="C725" s="25">
        <v>2018</v>
      </c>
      <c r="D725" s="25">
        <v>2018</v>
      </c>
      <c r="E725" s="25" t="s">
        <v>229</v>
      </c>
      <c r="F725" s="25" t="s">
        <v>76</v>
      </c>
      <c r="G725" s="25" t="s">
        <v>228</v>
      </c>
      <c r="H725" s="26">
        <v>8.9969999999999999</v>
      </c>
      <c r="I725" s="26">
        <v>8.9969999999999999</v>
      </c>
      <c r="J725" s="27"/>
      <c r="K725" s="25"/>
      <c r="L725" s="25" t="s">
        <v>227</v>
      </c>
      <c r="M725" s="25" t="s">
        <v>170</v>
      </c>
      <c r="N725" s="25" t="s">
        <v>100</v>
      </c>
      <c r="O725" s="25" t="s">
        <v>226</v>
      </c>
      <c r="P725" s="25" t="s">
        <v>225</v>
      </c>
      <c r="Q725" s="25" t="s">
        <v>97</v>
      </c>
      <c r="R725" s="28">
        <v>41</v>
      </c>
      <c r="S725" s="29">
        <v>0.57199999999999995</v>
      </c>
      <c r="T725" s="29">
        <v>0.30299999999999999</v>
      </c>
      <c r="U725" s="29" t="s">
        <v>96</v>
      </c>
      <c r="V725" s="29">
        <v>0.30299999999999999</v>
      </c>
      <c r="W725" s="28">
        <v>41</v>
      </c>
      <c r="X725" s="29">
        <v>0.66800000000000004</v>
      </c>
      <c r="Y725" s="29">
        <v>0.24399999999999999</v>
      </c>
      <c r="Z725" s="29" t="s">
        <v>96</v>
      </c>
      <c r="AA725" s="29">
        <v>0.24399999999999999</v>
      </c>
      <c r="AB725" s="30">
        <v>0.15509999999999999</v>
      </c>
      <c r="AC725" s="30">
        <v>0.15509999999999999</v>
      </c>
      <c r="AD725" s="31"/>
      <c r="AE725" s="32"/>
      <c r="AF725" s="25"/>
      <c r="AG725" s="25"/>
    </row>
    <row r="726" spans="1:33" ht="15" customHeight="1" thickBot="1" x14ac:dyDescent="0.2">
      <c r="A726" s="60" t="s">
        <v>224</v>
      </c>
      <c r="B726" s="60" t="s">
        <v>223</v>
      </c>
      <c r="C726" s="60">
        <v>2018</v>
      </c>
      <c r="D726" s="60">
        <v>2018</v>
      </c>
      <c r="E726" s="93" t="s">
        <v>222</v>
      </c>
      <c r="F726" s="93" t="s">
        <v>76</v>
      </c>
      <c r="G726" s="60" t="s">
        <v>221</v>
      </c>
      <c r="H726" s="61" t="s">
        <v>74</v>
      </c>
      <c r="I726" s="61" t="s">
        <v>74</v>
      </c>
      <c r="J726" s="94">
        <v>6</v>
      </c>
      <c r="K726" s="25" t="s">
        <v>80</v>
      </c>
      <c r="L726" s="93" t="s">
        <v>220</v>
      </c>
      <c r="M726" s="93" t="s">
        <v>159</v>
      </c>
      <c r="N726" s="93" t="s">
        <v>100</v>
      </c>
      <c r="O726" s="93" t="s">
        <v>189</v>
      </c>
      <c r="P726" s="60" t="s">
        <v>219</v>
      </c>
      <c r="Q726" s="95" t="s">
        <v>97</v>
      </c>
      <c r="R726" s="28">
        <v>6</v>
      </c>
      <c r="S726" s="29">
        <v>0.12379999999999999</v>
      </c>
      <c r="T726" s="29">
        <v>5.7500000000000002E-2</v>
      </c>
      <c r="U726" s="29" t="s">
        <v>111</v>
      </c>
      <c r="V726" s="29">
        <f t="shared" ref="V726:V757" si="62">T726*SQRT(R726)</f>
        <v>0.14084566021003272</v>
      </c>
      <c r="W726" s="28">
        <v>6</v>
      </c>
      <c r="X726" s="29">
        <v>2.98E-2</v>
      </c>
      <c r="Y726" s="28">
        <v>6.4699999999999994E-2</v>
      </c>
      <c r="Z726" s="29" t="s">
        <v>111</v>
      </c>
      <c r="AA726" s="29">
        <f t="shared" ref="AA726:AA757" si="63">Y726*SQRT(W726)</f>
        <v>0.15848198635807159</v>
      </c>
      <c r="AB726" s="30">
        <v>-1.4241999999999999</v>
      </c>
      <c r="AC726" s="30">
        <v>1.4241999999999999</v>
      </c>
      <c r="AD726" s="96">
        <v>1.4241999999999999</v>
      </c>
      <c r="AE726" s="32" t="s">
        <v>218</v>
      </c>
      <c r="AF726" s="93" t="s">
        <v>217</v>
      </c>
      <c r="AG726" s="93" t="s">
        <v>1344</v>
      </c>
    </row>
    <row r="727" spans="1:33" ht="15" customHeight="1" x14ac:dyDescent="0.15">
      <c r="A727" s="10" t="s">
        <v>175</v>
      </c>
      <c r="B727" s="9" t="s">
        <v>174</v>
      </c>
      <c r="C727" s="9">
        <v>2018</v>
      </c>
      <c r="D727" s="9">
        <v>2018</v>
      </c>
      <c r="E727" s="9" t="s">
        <v>173</v>
      </c>
      <c r="F727" s="9" t="s">
        <v>76</v>
      </c>
      <c r="G727" s="10" t="s">
        <v>172</v>
      </c>
      <c r="H727" s="11">
        <v>1.7290000000000001</v>
      </c>
      <c r="I727" s="11">
        <v>1.7290000000000001</v>
      </c>
      <c r="J727" s="13">
        <v>36</v>
      </c>
      <c r="K727" s="48" t="s">
        <v>80</v>
      </c>
      <c r="L727" s="3" t="s">
        <v>171</v>
      </c>
      <c r="M727" s="9" t="s">
        <v>170</v>
      </c>
      <c r="N727" s="9" t="s">
        <v>80</v>
      </c>
      <c r="O727" s="9" t="s">
        <v>74</v>
      </c>
      <c r="P727" s="3" t="s">
        <v>216</v>
      </c>
      <c r="Q727" s="3" t="s">
        <v>97</v>
      </c>
      <c r="R727" s="53">
        <v>36</v>
      </c>
      <c r="S727" s="22">
        <v>0.20399999999999999</v>
      </c>
      <c r="T727" s="22">
        <v>8.2000000000000003E-2</v>
      </c>
      <c r="U727" s="22" t="s">
        <v>111</v>
      </c>
      <c r="V727" s="22">
        <f t="shared" si="62"/>
        <v>0.49199999999999999</v>
      </c>
      <c r="W727" s="53">
        <v>36</v>
      </c>
      <c r="X727" s="22">
        <v>0.17899999999999999</v>
      </c>
      <c r="Y727" s="22">
        <v>7.9000000000000001E-2</v>
      </c>
      <c r="Z727" s="22" t="s">
        <v>111</v>
      </c>
      <c r="AA727" s="22">
        <f t="shared" si="63"/>
        <v>0.47399999999999998</v>
      </c>
      <c r="AB727" s="62">
        <v>-0.13070000000000001</v>
      </c>
      <c r="AC727" s="62">
        <v>0.13070000000000001</v>
      </c>
      <c r="AD727" s="19">
        <f>AVERAGE(AC727:AC766)</f>
        <v>0.14873499999999995</v>
      </c>
      <c r="AE727" s="24"/>
      <c r="AF727" s="3" t="s">
        <v>108</v>
      </c>
      <c r="AG727" s="3" t="s">
        <v>1345</v>
      </c>
    </row>
    <row r="728" spans="1:33" ht="15" customHeight="1" x14ac:dyDescent="0.15">
      <c r="A728" s="9" t="s">
        <v>175</v>
      </c>
      <c r="B728" s="9" t="s">
        <v>174</v>
      </c>
      <c r="C728" s="9">
        <v>2018</v>
      </c>
      <c r="D728" s="9">
        <v>2018</v>
      </c>
      <c r="E728" s="9" t="s">
        <v>173</v>
      </c>
      <c r="F728" s="9" t="s">
        <v>76</v>
      </c>
      <c r="G728" s="9" t="s">
        <v>172</v>
      </c>
      <c r="H728" s="12">
        <v>1.7290000000000001</v>
      </c>
      <c r="I728" s="12">
        <v>1.7290000000000001</v>
      </c>
      <c r="J728" s="13"/>
      <c r="L728" s="3" t="s">
        <v>171</v>
      </c>
      <c r="M728" s="9" t="s">
        <v>170</v>
      </c>
      <c r="N728" s="9" t="s">
        <v>80</v>
      </c>
      <c r="O728" s="9" t="s">
        <v>74</v>
      </c>
      <c r="P728" s="3" t="s">
        <v>215</v>
      </c>
      <c r="Q728" s="3" t="s">
        <v>97</v>
      </c>
      <c r="R728" s="21">
        <v>36</v>
      </c>
      <c r="S728" s="22">
        <v>0.20399999999999999</v>
      </c>
      <c r="T728" s="22">
        <v>8.2000000000000003E-2</v>
      </c>
      <c r="U728" s="22" t="s">
        <v>111</v>
      </c>
      <c r="V728" s="22">
        <f t="shared" si="62"/>
        <v>0.49199999999999999</v>
      </c>
      <c r="W728" s="21">
        <v>36</v>
      </c>
      <c r="X728" s="22">
        <v>0.34100000000000003</v>
      </c>
      <c r="Y728" s="22">
        <v>8.5999999999999993E-2</v>
      </c>
      <c r="Z728" s="22" t="s">
        <v>111</v>
      </c>
      <c r="AA728" s="22">
        <f t="shared" si="63"/>
        <v>0.51600000000000001</v>
      </c>
      <c r="AB728" s="17">
        <v>0.51380000000000003</v>
      </c>
      <c r="AC728" s="18">
        <v>0.51380000000000003</v>
      </c>
      <c r="AD728" s="23"/>
      <c r="AE728" s="24"/>
    </row>
    <row r="729" spans="1:33" ht="15" customHeight="1" x14ac:dyDescent="0.15">
      <c r="A729" s="9" t="s">
        <v>175</v>
      </c>
      <c r="B729" s="9" t="s">
        <v>174</v>
      </c>
      <c r="C729" s="9">
        <v>2018</v>
      </c>
      <c r="D729" s="9">
        <v>2018</v>
      </c>
      <c r="E729" s="9" t="s">
        <v>173</v>
      </c>
      <c r="F729" s="9" t="s">
        <v>76</v>
      </c>
      <c r="G729" s="9" t="s">
        <v>172</v>
      </c>
      <c r="H729" s="12">
        <v>1.7290000000000001</v>
      </c>
      <c r="I729" s="12">
        <v>1.7290000000000001</v>
      </c>
      <c r="J729" s="13"/>
      <c r="L729" s="3" t="s">
        <v>171</v>
      </c>
      <c r="M729" s="9" t="s">
        <v>170</v>
      </c>
      <c r="N729" s="9" t="s">
        <v>100</v>
      </c>
      <c r="O729" s="9" t="s">
        <v>189</v>
      </c>
      <c r="P729" s="3" t="s">
        <v>214</v>
      </c>
      <c r="Q729" s="3" t="s">
        <v>97</v>
      </c>
      <c r="R729" s="21">
        <v>36</v>
      </c>
      <c r="S729" s="22">
        <v>0.27400000000000002</v>
      </c>
      <c r="T729" s="22">
        <v>8.5999999999999993E-2</v>
      </c>
      <c r="U729" s="22" t="s">
        <v>111</v>
      </c>
      <c r="V729" s="22">
        <f t="shared" si="62"/>
        <v>0.51600000000000001</v>
      </c>
      <c r="W729" s="21">
        <v>36</v>
      </c>
      <c r="X729" s="22">
        <v>0.23499999999999999</v>
      </c>
      <c r="Y729" s="22">
        <v>9.8000000000000004E-2</v>
      </c>
      <c r="Z729" s="22" t="s">
        <v>111</v>
      </c>
      <c r="AA729" s="22">
        <f t="shared" si="63"/>
        <v>0.58800000000000008</v>
      </c>
      <c r="AB729" s="17">
        <v>-0.1535</v>
      </c>
      <c r="AC729" s="18">
        <v>0.1535</v>
      </c>
      <c r="AD729" s="23"/>
      <c r="AE729" s="24"/>
    </row>
    <row r="730" spans="1:33" ht="15" customHeight="1" x14ac:dyDescent="0.15">
      <c r="A730" s="9" t="s">
        <v>175</v>
      </c>
      <c r="B730" s="9" t="s">
        <v>174</v>
      </c>
      <c r="C730" s="9">
        <v>2018</v>
      </c>
      <c r="D730" s="9">
        <v>2018</v>
      </c>
      <c r="E730" s="9" t="s">
        <v>173</v>
      </c>
      <c r="F730" s="9" t="s">
        <v>76</v>
      </c>
      <c r="G730" s="9" t="s">
        <v>172</v>
      </c>
      <c r="H730" s="12">
        <v>1.7290000000000001</v>
      </c>
      <c r="I730" s="12">
        <v>1.7290000000000001</v>
      </c>
      <c r="J730" s="13"/>
      <c r="L730" s="3" t="s">
        <v>171</v>
      </c>
      <c r="M730" s="9" t="s">
        <v>170</v>
      </c>
      <c r="N730" s="9" t="s">
        <v>100</v>
      </c>
      <c r="O730" s="9" t="s">
        <v>189</v>
      </c>
      <c r="P730" s="3" t="s">
        <v>213</v>
      </c>
      <c r="Q730" s="3" t="s">
        <v>97</v>
      </c>
      <c r="R730" s="21">
        <v>36</v>
      </c>
      <c r="S730" s="22">
        <v>0.27400000000000002</v>
      </c>
      <c r="T730" s="22">
        <v>8.5999999999999993E-2</v>
      </c>
      <c r="U730" s="22" t="s">
        <v>111</v>
      </c>
      <c r="V730" s="22">
        <f t="shared" si="62"/>
        <v>0.51600000000000001</v>
      </c>
      <c r="W730" s="21">
        <v>36</v>
      </c>
      <c r="X730" s="22">
        <v>0.32100000000000001</v>
      </c>
      <c r="Y730" s="22">
        <v>8.5999999999999993E-2</v>
      </c>
      <c r="Z730" s="22" t="s">
        <v>111</v>
      </c>
      <c r="AA730" s="22">
        <f t="shared" si="63"/>
        <v>0.51600000000000001</v>
      </c>
      <c r="AB730" s="17">
        <v>0.1583</v>
      </c>
      <c r="AC730" s="18">
        <v>0.1583</v>
      </c>
      <c r="AD730" s="23"/>
      <c r="AE730" s="24"/>
    </row>
    <row r="731" spans="1:33" ht="15" customHeight="1" x14ac:dyDescent="0.15">
      <c r="A731" s="9" t="s">
        <v>175</v>
      </c>
      <c r="B731" s="9" t="s">
        <v>174</v>
      </c>
      <c r="C731" s="9">
        <v>2018</v>
      </c>
      <c r="D731" s="9">
        <v>2018</v>
      </c>
      <c r="E731" s="9" t="s">
        <v>173</v>
      </c>
      <c r="F731" s="9" t="s">
        <v>76</v>
      </c>
      <c r="G731" s="9" t="s">
        <v>172</v>
      </c>
      <c r="H731" s="12">
        <v>1.7290000000000001</v>
      </c>
      <c r="I731" s="12">
        <v>1.7290000000000001</v>
      </c>
      <c r="J731" s="13"/>
      <c r="L731" s="3" t="s">
        <v>171</v>
      </c>
      <c r="M731" s="9" t="s">
        <v>170</v>
      </c>
      <c r="N731" s="9" t="s">
        <v>100</v>
      </c>
      <c r="O731" s="9" t="s">
        <v>99</v>
      </c>
      <c r="P731" s="3" t="s">
        <v>212</v>
      </c>
      <c r="Q731" s="3" t="s">
        <v>97</v>
      </c>
      <c r="R731" s="21">
        <v>36</v>
      </c>
      <c r="S731" s="22">
        <v>0.76</v>
      </c>
      <c r="T731" s="22">
        <v>0.153</v>
      </c>
      <c r="U731" s="22" t="s">
        <v>111</v>
      </c>
      <c r="V731" s="22">
        <f t="shared" si="62"/>
        <v>0.91799999999999993</v>
      </c>
      <c r="W731" s="21">
        <v>36</v>
      </c>
      <c r="X731" s="22">
        <v>0.98399999999999999</v>
      </c>
      <c r="Y731" s="22">
        <v>0.157</v>
      </c>
      <c r="Z731" s="22" t="s">
        <v>111</v>
      </c>
      <c r="AA731" s="22">
        <f t="shared" si="63"/>
        <v>0.94199999999999995</v>
      </c>
      <c r="AB731" s="17">
        <v>0.25829999999999997</v>
      </c>
      <c r="AC731" s="18">
        <v>0.25829999999999997</v>
      </c>
      <c r="AD731" s="23"/>
      <c r="AE731" s="24"/>
    </row>
    <row r="732" spans="1:33" ht="15" customHeight="1" x14ac:dyDescent="0.15">
      <c r="A732" s="9" t="s">
        <v>175</v>
      </c>
      <c r="B732" s="9" t="s">
        <v>174</v>
      </c>
      <c r="C732" s="9">
        <v>2018</v>
      </c>
      <c r="D732" s="9">
        <v>2018</v>
      </c>
      <c r="E732" s="9" t="s">
        <v>173</v>
      </c>
      <c r="F732" s="9" t="s">
        <v>76</v>
      </c>
      <c r="G732" s="9" t="s">
        <v>172</v>
      </c>
      <c r="H732" s="12">
        <v>1.7290000000000001</v>
      </c>
      <c r="I732" s="12">
        <v>1.7290000000000001</v>
      </c>
      <c r="J732" s="13"/>
      <c r="L732" s="3" t="s">
        <v>171</v>
      </c>
      <c r="M732" s="9" t="s">
        <v>170</v>
      </c>
      <c r="N732" s="9" t="s">
        <v>100</v>
      </c>
      <c r="O732" s="9" t="s">
        <v>99</v>
      </c>
      <c r="P732" s="3" t="s">
        <v>211</v>
      </c>
      <c r="Q732" s="3" t="s">
        <v>97</v>
      </c>
      <c r="R732" s="21">
        <v>36</v>
      </c>
      <c r="S732" s="22">
        <v>0.76</v>
      </c>
      <c r="T732" s="22">
        <v>0.153</v>
      </c>
      <c r="U732" s="22" t="s">
        <v>111</v>
      </c>
      <c r="V732" s="22">
        <f t="shared" si="62"/>
        <v>0.91799999999999993</v>
      </c>
      <c r="W732" s="21">
        <v>36</v>
      </c>
      <c r="X732" s="22">
        <v>0.98399999999999999</v>
      </c>
      <c r="Y732" s="22">
        <v>0.13700000000000001</v>
      </c>
      <c r="Z732" s="22" t="s">
        <v>111</v>
      </c>
      <c r="AA732" s="22">
        <f t="shared" si="63"/>
        <v>0.82200000000000006</v>
      </c>
      <c r="AB732" s="17">
        <v>0.25829999999999997</v>
      </c>
      <c r="AC732" s="18">
        <v>0.25829999999999997</v>
      </c>
      <c r="AD732" s="23"/>
      <c r="AE732" s="24"/>
    </row>
    <row r="733" spans="1:33" ht="15" customHeight="1" x14ac:dyDescent="0.15">
      <c r="A733" s="9" t="s">
        <v>175</v>
      </c>
      <c r="B733" s="9" t="s">
        <v>174</v>
      </c>
      <c r="C733" s="9">
        <v>2018</v>
      </c>
      <c r="D733" s="9">
        <v>2018</v>
      </c>
      <c r="E733" s="9" t="s">
        <v>173</v>
      </c>
      <c r="F733" s="9" t="s">
        <v>76</v>
      </c>
      <c r="G733" s="9" t="s">
        <v>172</v>
      </c>
      <c r="H733" s="12">
        <v>1.7290000000000001</v>
      </c>
      <c r="I733" s="12">
        <v>1.7290000000000001</v>
      </c>
      <c r="J733" s="13"/>
      <c r="L733" s="3" t="s">
        <v>171</v>
      </c>
      <c r="M733" s="9" t="s">
        <v>170</v>
      </c>
      <c r="N733" s="9" t="s">
        <v>80</v>
      </c>
      <c r="O733" s="9" t="s">
        <v>74</v>
      </c>
      <c r="P733" s="3" t="s">
        <v>210</v>
      </c>
      <c r="Q733" s="3" t="s">
        <v>97</v>
      </c>
      <c r="R733" s="21">
        <v>36</v>
      </c>
      <c r="S733" s="22">
        <v>1.0269999999999999</v>
      </c>
      <c r="T733" s="22">
        <v>0.16500000000000001</v>
      </c>
      <c r="U733" s="22" t="s">
        <v>111</v>
      </c>
      <c r="V733" s="22">
        <f t="shared" si="62"/>
        <v>0.99</v>
      </c>
      <c r="W733" s="21">
        <v>36</v>
      </c>
      <c r="X733" s="22">
        <v>1.034</v>
      </c>
      <c r="Y733" s="22">
        <v>0.161</v>
      </c>
      <c r="Z733" s="22" t="s">
        <v>111</v>
      </c>
      <c r="AA733" s="22">
        <f t="shared" si="63"/>
        <v>0.96599999999999997</v>
      </c>
      <c r="AB733" s="17">
        <v>6.7999999999999996E-3</v>
      </c>
      <c r="AC733" s="18">
        <v>6.7999999999999996E-3</v>
      </c>
      <c r="AD733" s="23"/>
      <c r="AE733" s="24"/>
    </row>
    <row r="734" spans="1:33" ht="15" customHeight="1" x14ac:dyDescent="0.15">
      <c r="A734" s="9" t="s">
        <v>175</v>
      </c>
      <c r="B734" s="9" t="s">
        <v>174</v>
      </c>
      <c r="C734" s="9">
        <v>2018</v>
      </c>
      <c r="D734" s="9">
        <v>2018</v>
      </c>
      <c r="E734" s="9" t="s">
        <v>173</v>
      </c>
      <c r="F734" s="9" t="s">
        <v>76</v>
      </c>
      <c r="G734" s="9" t="s">
        <v>172</v>
      </c>
      <c r="H734" s="12">
        <v>1.7290000000000001</v>
      </c>
      <c r="I734" s="12">
        <v>1.7290000000000001</v>
      </c>
      <c r="J734" s="13"/>
      <c r="L734" s="3" t="s">
        <v>171</v>
      </c>
      <c r="M734" s="9" t="s">
        <v>170</v>
      </c>
      <c r="N734" s="9" t="s">
        <v>80</v>
      </c>
      <c r="O734" s="9" t="s">
        <v>74</v>
      </c>
      <c r="P734" s="3" t="s">
        <v>209</v>
      </c>
      <c r="Q734" s="3" t="s">
        <v>97</v>
      </c>
      <c r="R734" s="21">
        <v>36</v>
      </c>
      <c r="S734" s="22">
        <v>1.0269999999999999</v>
      </c>
      <c r="T734" s="22">
        <v>0.16500000000000001</v>
      </c>
      <c r="U734" s="22" t="s">
        <v>111</v>
      </c>
      <c r="V734" s="22">
        <f t="shared" si="62"/>
        <v>0.99</v>
      </c>
      <c r="W734" s="21">
        <v>36</v>
      </c>
      <c r="X734" s="22">
        <v>1.2849999999999999</v>
      </c>
      <c r="Y734" s="22">
        <v>0.14899999999999999</v>
      </c>
      <c r="Z734" s="22" t="s">
        <v>111</v>
      </c>
      <c r="AA734" s="22">
        <f t="shared" si="63"/>
        <v>0.89399999999999991</v>
      </c>
      <c r="AB734" s="17">
        <v>0.22409999999999999</v>
      </c>
      <c r="AC734" s="18">
        <v>0.22409999999999999</v>
      </c>
      <c r="AD734" s="19"/>
      <c r="AE734" s="24"/>
    </row>
    <row r="735" spans="1:33" ht="15" customHeight="1" x14ac:dyDescent="0.15">
      <c r="A735" s="9" t="s">
        <v>175</v>
      </c>
      <c r="B735" s="9" t="s">
        <v>174</v>
      </c>
      <c r="C735" s="9">
        <v>2018</v>
      </c>
      <c r="D735" s="9">
        <v>2018</v>
      </c>
      <c r="E735" s="9" t="s">
        <v>173</v>
      </c>
      <c r="F735" s="9" t="s">
        <v>76</v>
      </c>
      <c r="G735" s="9" t="s">
        <v>172</v>
      </c>
      <c r="H735" s="12">
        <v>1.7290000000000001</v>
      </c>
      <c r="I735" s="12">
        <v>1.7290000000000001</v>
      </c>
      <c r="J735" s="13"/>
      <c r="L735" s="3" t="s">
        <v>171</v>
      </c>
      <c r="M735" s="9" t="s">
        <v>170</v>
      </c>
      <c r="N735" s="9" t="s">
        <v>80</v>
      </c>
      <c r="O735" s="9" t="s">
        <v>74</v>
      </c>
      <c r="P735" s="3" t="s">
        <v>208</v>
      </c>
      <c r="Q735" s="3" t="s">
        <v>97</v>
      </c>
      <c r="R735" s="21">
        <v>36</v>
      </c>
      <c r="S735" s="22">
        <v>0.88900000000000001</v>
      </c>
      <c r="T735" s="22">
        <v>0.19600000000000001</v>
      </c>
      <c r="U735" s="22" t="s">
        <v>111</v>
      </c>
      <c r="V735" s="22">
        <f t="shared" si="62"/>
        <v>1.1760000000000002</v>
      </c>
      <c r="W735" s="21">
        <v>36</v>
      </c>
      <c r="X735" s="22">
        <v>0.51700000000000002</v>
      </c>
      <c r="Y735" s="22">
        <v>0.14099999999999999</v>
      </c>
      <c r="Z735" s="22" t="s">
        <v>111</v>
      </c>
      <c r="AA735" s="22">
        <f t="shared" si="63"/>
        <v>0.84599999999999986</v>
      </c>
      <c r="AB735" s="17">
        <v>-0.54210000000000003</v>
      </c>
      <c r="AC735" s="18">
        <v>0.54210000000000003</v>
      </c>
      <c r="AD735" s="19"/>
      <c r="AE735" s="24"/>
    </row>
    <row r="736" spans="1:33" ht="15" customHeight="1" x14ac:dyDescent="0.15">
      <c r="A736" s="9" t="s">
        <v>175</v>
      </c>
      <c r="B736" s="9" t="s">
        <v>174</v>
      </c>
      <c r="C736" s="9">
        <v>2018</v>
      </c>
      <c r="D736" s="9">
        <v>2018</v>
      </c>
      <c r="E736" s="9" t="s">
        <v>173</v>
      </c>
      <c r="F736" s="9" t="s">
        <v>76</v>
      </c>
      <c r="G736" s="9" t="s">
        <v>172</v>
      </c>
      <c r="H736" s="12">
        <v>1.7290000000000001</v>
      </c>
      <c r="I736" s="12">
        <v>1.7290000000000001</v>
      </c>
      <c r="J736" s="13"/>
      <c r="L736" s="3" t="s">
        <v>171</v>
      </c>
      <c r="M736" s="9" t="s">
        <v>170</v>
      </c>
      <c r="N736" s="9" t="s">
        <v>80</v>
      </c>
      <c r="O736" s="9" t="s">
        <v>74</v>
      </c>
      <c r="P736" s="3" t="s">
        <v>207</v>
      </c>
      <c r="Q736" s="3" t="s">
        <v>97</v>
      </c>
      <c r="R736" s="21">
        <v>36</v>
      </c>
      <c r="S736" s="22">
        <v>0.88900000000000001</v>
      </c>
      <c r="T736" s="22">
        <v>0.19600000000000001</v>
      </c>
      <c r="U736" s="22" t="s">
        <v>111</v>
      </c>
      <c r="V736" s="22">
        <f t="shared" si="62"/>
        <v>1.1760000000000002</v>
      </c>
      <c r="W736" s="21">
        <v>36</v>
      </c>
      <c r="X736" s="22">
        <v>0.80300000000000005</v>
      </c>
      <c r="Y736" s="22">
        <v>0.17199999999999999</v>
      </c>
      <c r="Z736" s="22" t="s">
        <v>111</v>
      </c>
      <c r="AA736" s="22">
        <f t="shared" si="63"/>
        <v>1.032</v>
      </c>
      <c r="AB736" s="17">
        <v>-0.1017</v>
      </c>
      <c r="AC736" s="18">
        <v>0.1017</v>
      </c>
      <c r="AD736" s="19"/>
      <c r="AE736" s="24"/>
    </row>
    <row r="737" spans="1:31" ht="15" customHeight="1" x14ac:dyDescent="0.15">
      <c r="A737" s="9" t="s">
        <v>175</v>
      </c>
      <c r="B737" s="9" t="s">
        <v>174</v>
      </c>
      <c r="C737" s="9">
        <v>2018</v>
      </c>
      <c r="D737" s="9">
        <v>2018</v>
      </c>
      <c r="E737" s="9" t="s">
        <v>173</v>
      </c>
      <c r="F737" s="9" t="s">
        <v>76</v>
      </c>
      <c r="G737" s="9" t="s">
        <v>172</v>
      </c>
      <c r="H737" s="12">
        <v>1.7290000000000001</v>
      </c>
      <c r="I737" s="12">
        <v>1.7290000000000001</v>
      </c>
      <c r="J737" s="13"/>
      <c r="L737" s="3" t="s">
        <v>171</v>
      </c>
      <c r="M737" s="9" t="s">
        <v>170</v>
      </c>
      <c r="N737" s="9" t="s">
        <v>100</v>
      </c>
      <c r="O737" s="9" t="s">
        <v>189</v>
      </c>
      <c r="P737" s="3" t="s">
        <v>206</v>
      </c>
      <c r="Q737" s="3" t="s">
        <v>97</v>
      </c>
      <c r="R737" s="21">
        <v>36</v>
      </c>
      <c r="S737" s="22">
        <v>0.90500000000000003</v>
      </c>
      <c r="T737" s="22">
        <v>0.184</v>
      </c>
      <c r="U737" s="22" t="s">
        <v>111</v>
      </c>
      <c r="V737" s="22">
        <f t="shared" si="62"/>
        <v>1.1040000000000001</v>
      </c>
      <c r="W737" s="21">
        <v>36</v>
      </c>
      <c r="X737" s="22">
        <v>0.61099999999999999</v>
      </c>
      <c r="Y737" s="22">
        <v>0.153</v>
      </c>
      <c r="Z737" s="22" t="s">
        <v>111</v>
      </c>
      <c r="AA737" s="22">
        <f t="shared" si="63"/>
        <v>0.91799999999999993</v>
      </c>
      <c r="AB737" s="17">
        <v>-0.39279999999999998</v>
      </c>
      <c r="AC737" s="18">
        <v>0.39279999999999998</v>
      </c>
      <c r="AD737" s="19"/>
      <c r="AE737" s="24"/>
    </row>
    <row r="738" spans="1:31" ht="15" customHeight="1" x14ac:dyDescent="0.15">
      <c r="A738" s="9" t="s">
        <v>175</v>
      </c>
      <c r="B738" s="9" t="s">
        <v>174</v>
      </c>
      <c r="C738" s="9">
        <v>2018</v>
      </c>
      <c r="D738" s="9">
        <v>2018</v>
      </c>
      <c r="E738" s="9" t="s">
        <v>173</v>
      </c>
      <c r="F738" s="9" t="s">
        <v>76</v>
      </c>
      <c r="G738" s="9" t="s">
        <v>172</v>
      </c>
      <c r="H738" s="12">
        <v>1.7290000000000001</v>
      </c>
      <c r="I738" s="12">
        <v>1.7290000000000001</v>
      </c>
      <c r="J738" s="13"/>
      <c r="L738" s="3" t="s">
        <v>171</v>
      </c>
      <c r="M738" s="9" t="s">
        <v>170</v>
      </c>
      <c r="N738" s="9" t="s">
        <v>100</v>
      </c>
      <c r="O738" s="9" t="s">
        <v>189</v>
      </c>
      <c r="P738" s="3" t="s">
        <v>205</v>
      </c>
      <c r="Q738" s="3" t="s">
        <v>97</v>
      </c>
      <c r="R738" s="21">
        <v>36</v>
      </c>
      <c r="S738" s="22">
        <v>0.90500000000000003</v>
      </c>
      <c r="T738" s="22">
        <v>0.184</v>
      </c>
      <c r="U738" s="22" t="s">
        <v>111</v>
      </c>
      <c r="V738" s="22">
        <f t="shared" si="62"/>
        <v>1.1040000000000001</v>
      </c>
      <c r="W738" s="21">
        <v>36</v>
      </c>
      <c r="X738" s="22">
        <v>0.86199999999999999</v>
      </c>
      <c r="Y738" s="22">
        <v>0.2</v>
      </c>
      <c r="Z738" s="22" t="s">
        <v>111</v>
      </c>
      <c r="AA738" s="22">
        <f t="shared" si="63"/>
        <v>1.2000000000000002</v>
      </c>
      <c r="AB738" s="17">
        <v>-4.87E-2</v>
      </c>
      <c r="AC738" s="18">
        <v>4.87E-2</v>
      </c>
      <c r="AD738" s="19"/>
      <c r="AE738" s="24"/>
    </row>
    <row r="739" spans="1:31" ht="15" customHeight="1" x14ac:dyDescent="0.15">
      <c r="A739" s="9" t="s">
        <v>175</v>
      </c>
      <c r="B739" s="9" t="s">
        <v>174</v>
      </c>
      <c r="C739" s="9">
        <v>2018</v>
      </c>
      <c r="D739" s="9">
        <v>2018</v>
      </c>
      <c r="E739" s="9" t="s">
        <v>173</v>
      </c>
      <c r="F739" s="9" t="s">
        <v>76</v>
      </c>
      <c r="G739" s="9" t="s">
        <v>172</v>
      </c>
      <c r="H739" s="12">
        <v>1.7290000000000001</v>
      </c>
      <c r="I739" s="12">
        <v>1.7290000000000001</v>
      </c>
      <c r="J739" s="13"/>
      <c r="L739" s="3" t="s">
        <v>171</v>
      </c>
      <c r="M739" s="9" t="s">
        <v>170</v>
      </c>
      <c r="N739" s="9" t="s">
        <v>100</v>
      </c>
      <c r="O739" s="9" t="s">
        <v>99</v>
      </c>
      <c r="P739" s="3" t="s">
        <v>204</v>
      </c>
      <c r="Q739" s="3" t="s">
        <v>97</v>
      </c>
      <c r="R739" s="21">
        <v>36</v>
      </c>
      <c r="S739" s="22">
        <v>1.716</v>
      </c>
      <c r="T739" s="22">
        <v>0.157</v>
      </c>
      <c r="U739" s="22" t="s">
        <v>111</v>
      </c>
      <c r="V739" s="22">
        <f t="shared" si="62"/>
        <v>0.94199999999999995</v>
      </c>
      <c r="W739" s="21">
        <v>36</v>
      </c>
      <c r="X739" s="22">
        <v>1.524</v>
      </c>
      <c r="Y739" s="22">
        <v>0.153</v>
      </c>
      <c r="Z739" s="22" t="s">
        <v>111</v>
      </c>
      <c r="AA739" s="22">
        <f t="shared" si="63"/>
        <v>0.91799999999999993</v>
      </c>
      <c r="AB739" s="17">
        <v>-0.1187</v>
      </c>
      <c r="AC739" s="18">
        <v>0.1187</v>
      </c>
      <c r="AD739" s="23"/>
      <c r="AE739" s="24"/>
    </row>
    <row r="740" spans="1:31" ht="15" customHeight="1" x14ac:dyDescent="0.15">
      <c r="A740" s="9" t="s">
        <v>175</v>
      </c>
      <c r="B740" s="9" t="s">
        <v>174</v>
      </c>
      <c r="C740" s="9">
        <v>2018</v>
      </c>
      <c r="D740" s="9">
        <v>2018</v>
      </c>
      <c r="E740" s="9" t="s">
        <v>173</v>
      </c>
      <c r="F740" s="9" t="s">
        <v>76</v>
      </c>
      <c r="G740" s="9" t="s">
        <v>172</v>
      </c>
      <c r="H740" s="12">
        <v>1.7290000000000001</v>
      </c>
      <c r="I740" s="12">
        <v>1.7290000000000001</v>
      </c>
      <c r="J740" s="13"/>
      <c r="L740" s="3" t="s">
        <v>171</v>
      </c>
      <c r="M740" s="9" t="s">
        <v>170</v>
      </c>
      <c r="N740" s="9" t="s">
        <v>100</v>
      </c>
      <c r="O740" s="9" t="s">
        <v>99</v>
      </c>
      <c r="P740" s="3" t="s">
        <v>203</v>
      </c>
      <c r="Q740" s="3" t="s">
        <v>97</v>
      </c>
      <c r="R740" s="21">
        <v>36</v>
      </c>
      <c r="S740" s="22">
        <v>1.716</v>
      </c>
      <c r="T740" s="22">
        <v>0.157</v>
      </c>
      <c r="U740" s="22" t="s">
        <v>111</v>
      </c>
      <c r="V740" s="22">
        <f t="shared" si="62"/>
        <v>0.94199999999999995</v>
      </c>
      <c r="W740" s="21">
        <v>36</v>
      </c>
      <c r="X740" s="22">
        <v>1.7909999999999999</v>
      </c>
      <c r="Y740" s="22">
        <v>0.125</v>
      </c>
      <c r="Z740" s="22" t="s">
        <v>111</v>
      </c>
      <c r="AA740" s="22">
        <f t="shared" si="63"/>
        <v>0.75</v>
      </c>
      <c r="AB740" s="17">
        <v>4.2799999999999998E-2</v>
      </c>
      <c r="AC740" s="18">
        <v>4.2799999999999998E-2</v>
      </c>
      <c r="AD740" s="23"/>
      <c r="AE740" s="24"/>
    </row>
    <row r="741" spans="1:31" ht="15" customHeight="1" x14ac:dyDescent="0.15">
      <c r="A741" s="9" t="s">
        <v>175</v>
      </c>
      <c r="B741" s="9" t="s">
        <v>174</v>
      </c>
      <c r="C741" s="9">
        <v>2018</v>
      </c>
      <c r="D741" s="9">
        <v>2018</v>
      </c>
      <c r="E741" s="9" t="s">
        <v>173</v>
      </c>
      <c r="F741" s="9" t="s">
        <v>76</v>
      </c>
      <c r="G741" s="9" t="s">
        <v>172</v>
      </c>
      <c r="H741" s="12">
        <v>1.7290000000000001</v>
      </c>
      <c r="I741" s="12">
        <v>1.7290000000000001</v>
      </c>
      <c r="J741" s="13"/>
      <c r="L741" s="3" t="s">
        <v>171</v>
      </c>
      <c r="M741" s="9" t="s">
        <v>170</v>
      </c>
      <c r="N741" s="9" t="s">
        <v>80</v>
      </c>
      <c r="O741" s="9" t="s">
        <v>74</v>
      </c>
      <c r="P741" s="3" t="s">
        <v>202</v>
      </c>
      <c r="Q741" s="3" t="s">
        <v>97</v>
      </c>
      <c r="R741" s="21">
        <v>36</v>
      </c>
      <c r="S741" s="22">
        <v>1.6890000000000001</v>
      </c>
      <c r="T741" s="22">
        <v>0.18</v>
      </c>
      <c r="U741" s="22" t="s">
        <v>111</v>
      </c>
      <c r="V741" s="22">
        <f t="shared" si="62"/>
        <v>1.08</v>
      </c>
      <c r="W741" s="21">
        <v>36</v>
      </c>
      <c r="X741" s="22">
        <v>1.4179999999999999</v>
      </c>
      <c r="Y741" s="22">
        <v>0.153</v>
      </c>
      <c r="Z741" s="22" t="s">
        <v>111</v>
      </c>
      <c r="AA741" s="22">
        <f t="shared" si="63"/>
        <v>0.91799999999999993</v>
      </c>
      <c r="AB741" s="17">
        <v>-0.1749</v>
      </c>
      <c r="AC741" s="18">
        <v>0.1749</v>
      </c>
      <c r="AD741" s="23"/>
      <c r="AE741" s="24"/>
    </row>
    <row r="742" spans="1:31" ht="15" customHeight="1" x14ac:dyDescent="0.15">
      <c r="A742" s="9" t="s">
        <v>175</v>
      </c>
      <c r="B742" s="9" t="s">
        <v>174</v>
      </c>
      <c r="C742" s="9">
        <v>2018</v>
      </c>
      <c r="D742" s="9">
        <v>2018</v>
      </c>
      <c r="E742" s="9" t="s">
        <v>173</v>
      </c>
      <c r="F742" s="9" t="s">
        <v>76</v>
      </c>
      <c r="G742" s="9" t="s">
        <v>172</v>
      </c>
      <c r="H742" s="12">
        <v>1.7290000000000001</v>
      </c>
      <c r="I742" s="12">
        <v>1.7290000000000001</v>
      </c>
      <c r="J742" s="13"/>
      <c r="L742" s="3" t="s">
        <v>171</v>
      </c>
      <c r="M742" s="9" t="s">
        <v>170</v>
      </c>
      <c r="N742" s="9" t="s">
        <v>80</v>
      </c>
      <c r="O742" s="9" t="s">
        <v>74</v>
      </c>
      <c r="P742" s="3" t="s">
        <v>201</v>
      </c>
      <c r="Q742" s="3" t="s">
        <v>97</v>
      </c>
      <c r="R742" s="21">
        <v>36</v>
      </c>
      <c r="S742" s="22">
        <v>1.6890000000000001</v>
      </c>
      <c r="T742" s="22">
        <v>0.18</v>
      </c>
      <c r="U742" s="22" t="s">
        <v>111</v>
      </c>
      <c r="V742" s="22">
        <f t="shared" si="62"/>
        <v>1.08</v>
      </c>
      <c r="W742" s="21">
        <v>36</v>
      </c>
      <c r="X742" s="22">
        <v>1.893</v>
      </c>
      <c r="Y742" s="22">
        <v>0.14099999999999999</v>
      </c>
      <c r="Z742" s="22" t="s">
        <v>111</v>
      </c>
      <c r="AA742" s="22">
        <f t="shared" si="63"/>
        <v>0.84599999999999986</v>
      </c>
      <c r="AB742" s="17">
        <v>0.114</v>
      </c>
      <c r="AC742" s="18">
        <v>0.114</v>
      </c>
      <c r="AD742" s="23"/>
      <c r="AE742" s="24"/>
    </row>
    <row r="743" spans="1:31" ht="15" customHeight="1" x14ac:dyDescent="0.15">
      <c r="A743" s="9" t="s">
        <v>175</v>
      </c>
      <c r="B743" s="9" t="s">
        <v>174</v>
      </c>
      <c r="C743" s="9">
        <v>2018</v>
      </c>
      <c r="D743" s="9">
        <v>2018</v>
      </c>
      <c r="E743" s="9" t="s">
        <v>173</v>
      </c>
      <c r="F743" s="9" t="s">
        <v>76</v>
      </c>
      <c r="G743" s="9" t="s">
        <v>172</v>
      </c>
      <c r="H743" s="12">
        <v>1.7290000000000001</v>
      </c>
      <c r="I743" s="12">
        <v>1.7290000000000001</v>
      </c>
      <c r="J743" s="13"/>
      <c r="L743" s="3" t="s">
        <v>171</v>
      </c>
      <c r="M743" s="9" t="s">
        <v>170</v>
      </c>
      <c r="N743" s="9" t="s">
        <v>80</v>
      </c>
      <c r="O743" s="9" t="s">
        <v>74</v>
      </c>
      <c r="P743" s="3" t="s">
        <v>200</v>
      </c>
      <c r="Q743" s="3" t="s">
        <v>97</v>
      </c>
      <c r="R743" s="21">
        <v>36</v>
      </c>
      <c r="S743" s="22">
        <v>1.371</v>
      </c>
      <c r="T743" s="22">
        <v>0.21199999999999999</v>
      </c>
      <c r="U743" s="22" t="s">
        <v>111</v>
      </c>
      <c r="V743" s="22">
        <f t="shared" si="62"/>
        <v>1.272</v>
      </c>
      <c r="W743" s="21">
        <v>36</v>
      </c>
      <c r="X743" s="22">
        <v>1.1950000000000001</v>
      </c>
      <c r="Y743" s="22">
        <v>0.14499999999999999</v>
      </c>
      <c r="Z743" s="22" t="s">
        <v>111</v>
      </c>
      <c r="AA743" s="22">
        <f t="shared" si="63"/>
        <v>0.86999999999999988</v>
      </c>
      <c r="AB743" s="17">
        <v>-0.13739999999999999</v>
      </c>
      <c r="AC743" s="18">
        <v>0.13739999999999999</v>
      </c>
      <c r="AD743" s="23"/>
      <c r="AE743" s="24"/>
    </row>
    <row r="744" spans="1:31" ht="15" customHeight="1" x14ac:dyDescent="0.15">
      <c r="A744" s="9" t="s">
        <v>175</v>
      </c>
      <c r="B744" s="9" t="s">
        <v>174</v>
      </c>
      <c r="C744" s="9">
        <v>2018</v>
      </c>
      <c r="D744" s="9">
        <v>2018</v>
      </c>
      <c r="E744" s="9" t="s">
        <v>173</v>
      </c>
      <c r="F744" s="9" t="s">
        <v>76</v>
      </c>
      <c r="G744" s="9" t="s">
        <v>172</v>
      </c>
      <c r="H744" s="12">
        <v>1.7290000000000001</v>
      </c>
      <c r="I744" s="12">
        <v>1.7290000000000001</v>
      </c>
      <c r="J744" s="13"/>
      <c r="L744" s="3" t="s">
        <v>171</v>
      </c>
      <c r="M744" s="9" t="s">
        <v>170</v>
      </c>
      <c r="N744" s="9" t="s">
        <v>80</v>
      </c>
      <c r="O744" s="9" t="s">
        <v>74</v>
      </c>
      <c r="P744" s="3" t="s">
        <v>199</v>
      </c>
      <c r="Q744" s="3" t="s">
        <v>97</v>
      </c>
      <c r="R744" s="21">
        <v>36</v>
      </c>
      <c r="S744" s="22">
        <v>1.371</v>
      </c>
      <c r="T744" s="22">
        <v>0.21199999999999999</v>
      </c>
      <c r="U744" s="22" t="s">
        <v>111</v>
      </c>
      <c r="V744" s="22">
        <f t="shared" si="62"/>
        <v>1.272</v>
      </c>
      <c r="W744" s="21">
        <v>36</v>
      </c>
      <c r="X744" s="22">
        <v>1.3240000000000001</v>
      </c>
      <c r="Y744" s="22">
        <v>0.153</v>
      </c>
      <c r="Z744" s="22" t="s">
        <v>111</v>
      </c>
      <c r="AA744" s="22">
        <f t="shared" si="63"/>
        <v>0.91799999999999993</v>
      </c>
      <c r="AB744" s="17">
        <v>-3.49E-2</v>
      </c>
      <c r="AC744" s="18">
        <v>3.49E-2</v>
      </c>
      <c r="AD744" s="23"/>
      <c r="AE744" s="24"/>
    </row>
    <row r="745" spans="1:31" ht="15" customHeight="1" x14ac:dyDescent="0.15">
      <c r="A745" s="9" t="s">
        <v>175</v>
      </c>
      <c r="B745" s="9" t="s">
        <v>174</v>
      </c>
      <c r="C745" s="9">
        <v>2018</v>
      </c>
      <c r="D745" s="9">
        <v>2018</v>
      </c>
      <c r="E745" s="9" t="s">
        <v>173</v>
      </c>
      <c r="F745" s="9" t="s">
        <v>76</v>
      </c>
      <c r="G745" s="9" t="s">
        <v>172</v>
      </c>
      <c r="H745" s="12">
        <v>1.7290000000000001</v>
      </c>
      <c r="I745" s="12">
        <v>1.7290000000000001</v>
      </c>
      <c r="J745" s="13"/>
      <c r="L745" s="3" t="s">
        <v>171</v>
      </c>
      <c r="M745" s="9" t="s">
        <v>170</v>
      </c>
      <c r="N745" s="9" t="s">
        <v>100</v>
      </c>
      <c r="O745" s="9" t="s">
        <v>189</v>
      </c>
      <c r="P745" s="3" t="s">
        <v>198</v>
      </c>
      <c r="Q745" s="3" t="s">
        <v>97</v>
      </c>
      <c r="R745" s="21">
        <v>36</v>
      </c>
      <c r="S745" s="22">
        <v>1.7989999999999999</v>
      </c>
      <c r="T745" s="22">
        <v>0.20399999999999999</v>
      </c>
      <c r="U745" s="22" t="s">
        <v>111</v>
      </c>
      <c r="V745" s="22">
        <f t="shared" si="62"/>
        <v>1.224</v>
      </c>
      <c r="W745" s="21">
        <v>36</v>
      </c>
      <c r="X745" s="22">
        <v>1.4219999999999999</v>
      </c>
      <c r="Y745" s="22">
        <v>0.16800000000000001</v>
      </c>
      <c r="Z745" s="22" t="s">
        <v>111</v>
      </c>
      <c r="AA745" s="22">
        <f t="shared" si="63"/>
        <v>1.008</v>
      </c>
      <c r="AB745" s="17">
        <v>-0.23519999999999999</v>
      </c>
      <c r="AC745" s="18">
        <v>0.23519999999999999</v>
      </c>
      <c r="AD745" s="23"/>
      <c r="AE745" s="24"/>
    </row>
    <row r="746" spans="1:31" ht="15" customHeight="1" x14ac:dyDescent="0.15">
      <c r="A746" s="9" t="s">
        <v>175</v>
      </c>
      <c r="B746" s="9" t="s">
        <v>174</v>
      </c>
      <c r="C746" s="9">
        <v>2018</v>
      </c>
      <c r="D746" s="9">
        <v>2018</v>
      </c>
      <c r="E746" s="9" t="s">
        <v>173</v>
      </c>
      <c r="F746" s="9" t="s">
        <v>76</v>
      </c>
      <c r="G746" s="9" t="s">
        <v>172</v>
      </c>
      <c r="H746" s="12">
        <v>1.7290000000000001</v>
      </c>
      <c r="I746" s="12">
        <v>1.7290000000000001</v>
      </c>
      <c r="J746" s="13"/>
      <c r="L746" s="3" t="s">
        <v>171</v>
      </c>
      <c r="M746" s="9" t="s">
        <v>170</v>
      </c>
      <c r="N746" s="9" t="s">
        <v>100</v>
      </c>
      <c r="O746" s="9" t="s">
        <v>189</v>
      </c>
      <c r="P746" s="3" t="s">
        <v>197</v>
      </c>
      <c r="Q746" s="3" t="s">
        <v>97</v>
      </c>
      <c r="R746" s="21">
        <v>36</v>
      </c>
      <c r="S746" s="22">
        <v>1.7989999999999999</v>
      </c>
      <c r="T746" s="22">
        <v>0.20399999999999999</v>
      </c>
      <c r="U746" s="22" t="s">
        <v>111</v>
      </c>
      <c r="V746" s="22">
        <f t="shared" si="62"/>
        <v>1.224</v>
      </c>
      <c r="W746" s="21">
        <v>36</v>
      </c>
      <c r="X746" s="22">
        <v>1.673</v>
      </c>
      <c r="Y746" s="22">
        <v>0.153</v>
      </c>
      <c r="Z746" s="22" t="s">
        <v>111</v>
      </c>
      <c r="AA746" s="22">
        <f t="shared" si="63"/>
        <v>0.91799999999999993</v>
      </c>
      <c r="AB746" s="17">
        <v>-7.2599999999999998E-2</v>
      </c>
      <c r="AC746" s="18">
        <v>7.2599999999999998E-2</v>
      </c>
      <c r="AD746" s="23"/>
      <c r="AE746" s="24"/>
    </row>
    <row r="747" spans="1:31" ht="15" customHeight="1" x14ac:dyDescent="0.15">
      <c r="A747" s="9" t="s">
        <v>175</v>
      </c>
      <c r="B747" s="9" t="s">
        <v>174</v>
      </c>
      <c r="C747" s="9">
        <v>2018</v>
      </c>
      <c r="D747" s="9">
        <v>2018</v>
      </c>
      <c r="E747" s="9" t="s">
        <v>173</v>
      </c>
      <c r="F747" s="9" t="s">
        <v>76</v>
      </c>
      <c r="G747" s="9" t="s">
        <v>172</v>
      </c>
      <c r="H747" s="12">
        <v>1.7290000000000001</v>
      </c>
      <c r="I747" s="12">
        <v>1.7290000000000001</v>
      </c>
      <c r="J747" s="13"/>
      <c r="L747" s="3" t="s">
        <v>171</v>
      </c>
      <c r="M747" s="9" t="s">
        <v>170</v>
      </c>
      <c r="N747" s="9" t="s">
        <v>100</v>
      </c>
      <c r="O747" s="9" t="s">
        <v>99</v>
      </c>
      <c r="P747" s="3" t="s">
        <v>196</v>
      </c>
      <c r="Q747" s="3" t="s">
        <v>97</v>
      </c>
      <c r="R747" s="21">
        <v>36</v>
      </c>
      <c r="S747" s="22">
        <v>2.2410000000000001</v>
      </c>
      <c r="T747" s="22">
        <v>0.14899999999999999</v>
      </c>
      <c r="U747" s="22" t="s">
        <v>111</v>
      </c>
      <c r="V747" s="22">
        <f t="shared" si="62"/>
        <v>0.89399999999999991</v>
      </c>
      <c r="W747" s="21">
        <v>36</v>
      </c>
      <c r="X747" s="22">
        <v>2.0219999999999998</v>
      </c>
      <c r="Y747" s="22">
        <v>0.157</v>
      </c>
      <c r="Z747" s="22" t="s">
        <v>111</v>
      </c>
      <c r="AA747" s="22">
        <f t="shared" si="63"/>
        <v>0.94199999999999995</v>
      </c>
      <c r="AB747" s="17">
        <v>-0.1028</v>
      </c>
      <c r="AC747" s="18">
        <v>0.1028</v>
      </c>
      <c r="AD747" s="23"/>
      <c r="AE747" s="24"/>
    </row>
    <row r="748" spans="1:31" ht="15" customHeight="1" x14ac:dyDescent="0.15">
      <c r="A748" s="9" t="s">
        <v>175</v>
      </c>
      <c r="B748" s="9" t="s">
        <v>174</v>
      </c>
      <c r="C748" s="9">
        <v>2018</v>
      </c>
      <c r="D748" s="9">
        <v>2018</v>
      </c>
      <c r="E748" s="9" t="s">
        <v>173</v>
      </c>
      <c r="F748" s="9" t="s">
        <v>76</v>
      </c>
      <c r="G748" s="9" t="s">
        <v>172</v>
      </c>
      <c r="H748" s="12">
        <v>1.7290000000000001</v>
      </c>
      <c r="I748" s="12">
        <v>1.7290000000000001</v>
      </c>
      <c r="J748" s="13"/>
      <c r="L748" s="3" t="s">
        <v>171</v>
      </c>
      <c r="M748" s="9" t="s">
        <v>170</v>
      </c>
      <c r="N748" s="9" t="s">
        <v>100</v>
      </c>
      <c r="O748" s="9" t="s">
        <v>99</v>
      </c>
      <c r="P748" s="3" t="s">
        <v>195</v>
      </c>
      <c r="Q748" s="3" t="s">
        <v>97</v>
      </c>
      <c r="R748" s="21">
        <v>36</v>
      </c>
      <c r="S748" s="22">
        <v>2.2410000000000001</v>
      </c>
      <c r="T748" s="22">
        <v>0.14899999999999999</v>
      </c>
      <c r="U748" s="22" t="s">
        <v>111</v>
      </c>
      <c r="V748" s="22">
        <f t="shared" si="62"/>
        <v>0.89399999999999991</v>
      </c>
      <c r="W748" s="21">
        <v>36</v>
      </c>
      <c r="X748" s="22">
        <v>2.2410000000000001</v>
      </c>
      <c r="Y748" s="22">
        <v>0.121</v>
      </c>
      <c r="Z748" s="22" t="s">
        <v>111</v>
      </c>
      <c r="AA748" s="22">
        <f t="shared" si="63"/>
        <v>0.72599999999999998</v>
      </c>
      <c r="AB748" s="17">
        <v>0</v>
      </c>
      <c r="AC748" s="18">
        <v>0</v>
      </c>
      <c r="AD748" s="23"/>
      <c r="AE748" s="24"/>
    </row>
    <row r="749" spans="1:31" ht="15" customHeight="1" x14ac:dyDescent="0.15">
      <c r="A749" s="9" t="s">
        <v>175</v>
      </c>
      <c r="B749" s="9" t="s">
        <v>174</v>
      </c>
      <c r="C749" s="9">
        <v>2018</v>
      </c>
      <c r="D749" s="9">
        <v>2018</v>
      </c>
      <c r="E749" s="9" t="s">
        <v>173</v>
      </c>
      <c r="F749" s="9" t="s">
        <v>76</v>
      </c>
      <c r="G749" s="9" t="s">
        <v>172</v>
      </c>
      <c r="H749" s="12">
        <v>1.7290000000000001</v>
      </c>
      <c r="I749" s="12">
        <v>1.7290000000000001</v>
      </c>
      <c r="J749" s="13"/>
      <c r="L749" s="3" t="s">
        <v>171</v>
      </c>
      <c r="M749" s="9" t="s">
        <v>170</v>
      </c>
      <c r="N749" s="9" t="s">
        <v>80</v>
      </c>
      <c r="O749" s="9" t="s">
        <v>74</v>
      </c>
      <c r="P749" s="3" t="s">
        <v>194</v>
      </c>
      <c r="Q749" s="3" t="s">
        <v>97</v>
      </c>
      <c r="R749" s="21">
        <v>36</v>
      </c>
      <c r="S749" s="22">
        <v>1.7629999999999999</v>
      </c>
      <c r="T749" s="22">
        <v>0.18</v>
      </c>
      <c r="U749" s="22" t="s">
        <v>111</v>
      </c>
      <c r="V749" s="22">
        <f t="shared" si="62"/>
        <v>1.08</v>
      </c>
      <c r="W749" s="21">
        <v>36</v>
      </c>
      <c r="X749" s="22">
        <v>1.548</v>
      </c>
      <c r="Y749" s="22">
        <v>0.16500000000000001</v>
      </c>
      <c r="Z749" s="22" t="s">
        <v>111</v>
      </c>
      <c r="AA749" s="22">
        <f t="shared" si="63"/>
        <v>0.99</v>
      </c>
      <c r="AB749" s="17">
        <v>-0.13009999999999999</v>
      </c>
      <c r="AC749" s="18">
        <v>0.13009999999999999</v>
      </c>
      <c r="AD749" s="23"/>
      <c r="AE749" s="24"/>
    </row>
    <row r="750" spans="1:31" ht="15" customHeight="1" x14ac:dyDescent="0.15">
      <c r="A750" s="9" t="s">
        <v>175</v>
      </c>
      <c r="B750" s="9" t="s">
        <v>174</v>
      </c>
      <c r="C750" s="9">
        <v>2018</v>
      </c>
      <c r="D750" s="9">
        <v>2018</v>
      </c>
      <c r="E750" s="9" t="s">
        <v>173</v>
      </c>
      <c r="F750" s="9" t="s">
        <v>76</v>
      </c>
      <c r="G750" s="9" t="s">
        <v>172</v>
      </c>
      <c r="H750" s="12">
        <v>1.7290000000000001</v>
      </c>
      <c r="I750" s="12">
        <v>1.7290000000000001</v>
      </c>
      <c r="J750" s="13"/>
      <c r="L750" s="3" t="s">
        <v>171</v>
      </c>
      <c r="M750" s="9" t="s">
        <v>170</v>
      </c>
      <c r="N750" s="9" t="s">
        <v>80</v>
      </c>
      <c r="O750" s="9" t="s">
        <v>74</v>
      </c>
      <c r="P750" s="3" t="s">
        <v>193</v>
      </c>
      <c r="Q750" s="3" t="s">
        <v>97</v>
      </c>
      <c r="R750" s="21">
        <v>36</v>
      </c>
      <c r="S750" s="22">
        <v>1.7629999999999999</v>
      </c>
      <c r="T750" s="22">
        <v>0.18</v>
      </c>
      <c r="U750" s="22" t="s">
        <v>111</v>
      </c>
      <c r="V750" s="22">
        <f t="shared" si="62"/>
        <v>1.08</v>
      </c>
      <c r="W750" s="21">
        <v>36</v>
      </c>
      <c r="X750" s="22">
        <v>1.8340000000000001</v>
      </c>
      <c r="Y750" s="22">
        <v>0.125</v>
      </c>
      <c r="Z750" s="22" t="s">
        <v>111</v>
      </c>
      <c r="AA750" s="22">
        <f t="shared" si="63"/>
        <v>0.75</v>
      </c>
      <c r="AB750" s="17">
        <v>3.95E-2</v>
      </c>
      <c r="AC750" s="18">
        <v>3.95E-2</v>
      </c>
      <c r="AD750" s="23"/>
      <c r="AE750" s="24"/>
    </row>
    <row r="751" spans="1:31" ht="15" customHeight="1" x14ac:dyDescent="0.15">
      <c r="A751" s="9" t="s">
        <v>175</v>
      </c>
      <c r="B751" s="9" t="s">
        <v>174</v>
      </c>
      <c r="C751" s="9">
        <v>2018</v>
      </c>
      <c r="D751" s="9">
        <v>2018</v>
      </c>
      <c r="E751" s="9" t="s">
        <v>173</v>
      </c>
      <c r="F751" s="9" t="s">
        <v>76</v>
      </c>
      <c r="G751" s="9" t="s">
        <v>172</v>
      </c>
      <c r="H751" s="12">
        <v>1.7290000000000001</v>
      </c>
      <c r="I751" s="12">
        <v>1.7290000000000001</v>
      </c>
      <c r="J751" s="13"/>
      <c r="L751" s="3" t="s">
        <v>171</v>
      </c>
      <c r="M751" s="9" t="s">
        <v>170</v>
      </c>
      <c r="N751" s="9" t="s">
        <v>80</v>
      </c>
      <c r="O751" s="9" t="s">
        <v>74</v>
      </c>
      <c r="P751" s="3" t="s">
        <v>192</v>
      </c>
      <c r="Q751" s="3" t="s">
        <v>97</v>
      </c>
      <c r="R751" s="21">
        <v>36</v>
      </c>
      <c r="S751" s="22">
        <v>1.2070000000000001</v>
      </c>
      <c r="T751" s="22">
        <v>0.20799999999999999</v>
      </c>
      <c r="U751" s="22" t="s">
        <v>111</v>
      </c>
      <c r="V751" s="22">
        <f t="shared" si="62"/>
        <v>1.248</v>
      </c>
      <c r="W751" s="21">
        <v>36</v>
      </c>
      <c r="X751" s="22">
        <v>0.88900000000000001</v>
      </c>
      <c r="Y751" s="22">
        <v>0.184</v>
      </c>
      <c r="Z751" s="22" t="s">
        <v>111</v>
      </c>
      <c r="AA751" s="22">
        <f t="shared" si="63"/>
        <v>1.1040000000000001</v>
      </c>
      <c r="AB751" s="17">
        <v>-0.30580000000000002</v>
      </c>
      <c r="AC751" s="18">
        <v>0.30580000000000002</v>
      </c>
      <c r="AD751" s="23"/>
      <c r="AE751" s="24"/>
    </row>
    <row r="752" spans="1:31" ht="15" customHeight="1" x14ac:dyDescent="0.15">
      <c r="A752" s="9" t="s">
        <v>175</v>
      </c>
      <c r="B752" s="9" t="s">
        <v>174</v>
      </c>
      <c r="C752" s="9">
        <v>2018</v>
      </c>
      <c r="D752" s="9">
        <v>2018</v>
      </c>
      <c r="E752" s="9" t="s">
        <v>173</v>
      </c>
      <c r="F752" s="9" t="s">
        <v>76</v>
      </c>
      <c r="G752" s="9" t="s">
        <v>172</v>
      </c>
      <c r="H752" s="12">
        <v>1.7290000000000001</v>
      </c>
      <c r="I752" s="12">
        <v>1.7290000000000001</v>
      </c>
      <c r="J752" s="13"/>
      <c r="L752" s="3" t="s">
        <v>171</v>
      </c>
      <c r="M752" s="9" t="s">
        <v>170</v>
      </c>
      <c r="N752" s="9" t="s">
        <v>80</v>
      </c>
      <c r="O752" s="9" t="s">
        <v>74</v>
      </c>
      <c r="P752" s="3" t="s">
        <v>191</v>
      </c>
      <c r="Q752" s="3" t="s">
        <v>97</v>
      </c>
      <c r="R752" s="21">
        <v>36</v>
      </c>
      <c r="S752" s="22">
        <v>1.2070000000000001</v>
      </c>
      <c r="T752" s="22">
        <v>0.20799999999999999</v>
      </c>
      <c r="U752" s="22" t="s">
        <v>111</v>
      </c>
      <c r="V752" s="22">
        <f t="shared" si="62"/>
        <v>1.248</v>
      </c>
      <c r="W752" s="21">
        <v>36</v>
      </c>
      <c r="X752" s="22">
        <v>1.2849999999999999</v>
      </c>
      <c r="Y752" s="22">
        <v>0.18</v>
      </c>
      <c r="Z752" s="22" t="s">
        <v>111</v>
      </c>
      <c r="AA752" s="22">
        <f t="shared" si="63"/>
        <v>1.08</v>
      </c>
      <c r="AB752" s="17">
        <v>6.2600000000000003E-2</v>
      </c>
      <c r="AC752" s="18">
        <v>6.2600000000000003E-2</v>
      </c>
      <c r="AD752" s="23"/>
      <c r="AE752" s="24"/>
    </row>
    <row r="753" spans="1:33" ht="15" customHeight="1" x14ac:dyDescent="0.15">
      <c r="A753" s="9" t="s">
        <v>175</v>
      </c>
      <c r="B753" s="9" t="s">
        <v>174</v>
      </c>
      <c r="C753" s="9">
        <v>2018</v>
      </c>
      <c r="D753" s="9">
        <v>2018</v>
      </c>
      <c r="E753" s="9" t="s">
        <v>173</v>
      </c>
      <c r="F753" s="9" t="s">
        <v>76</v>
      </c>
      <c r="G753" s="9" t="s">
        <v>172</v>
      </c>
      <c r="H753" s="12">
        <v>1.7290000000000001</v>
      </c>
      <c r="I753" s="12">
        <v>1.7290000000000001</v>
      </c>
      <c r="J753" s="13"/>
      <c r="L753" s="3" t="s">
        <v>171</v>
      </c>
      <c r="M753" s="9" t="s">
        <v>170</v>
      </c>
      <c r="N753" s="9" t="s">
        <v>100</v>
      </c>
      <c r="O753" s="9" t="s">
        <v>189</v>
      </c>
      <c r="P753" s="3" t="s">
        <v>190</v>
      </c>
      <c r="Q753" s="3" t="s">
        <v>97</v>
      </c>
      <c r="R753" s="21">
        <v>36</v>
      </c>
      <c r="S753" s="22">
        <v>1.1399999999999999</v>
      </c>
      <c r="T753" s="22">
        <v>0.20399999999999999</v>
      </c>
      <c r="U753" s="22" t="s">
        <v>111</v>
      </c>
      <c r="V753" s="22">
        <f t="shared" si="62"/>
        <v>1.224</v>
      </c>
      <c r="W753" s="21">
        <v>36</v>
      </c>
      <c r="X753" s="22">
        <v>0.78800000000000003</v>
      </c>
      <c r="Y753" s="22">
        <v>0.2</v>
      </c>
      <c r="Z753" s="22" t="s">
        <v>111</v>
      </c>
      <c r="AA753" s="22">
        <f t="shared" si="63"/>
        <v>1.2000000000000002</v>
      </c>
      <c r="AB753" s="17">
        <v>-0.36930000000000002</v>
      </c>
      <c r="AC753" s="18">
        <v>0.36930000000000002</v>
      </c>
      <c r="AD753" s="23"/>
      <c r="AE753" s="24"/>
    </row>
    <row r="754" spans="1:33" ht="15" customHeight="1" x14ac:dyDescent="0.15">
      <c r="A754" s="9" t="s">
        <v>175</v>
      </c>
      <c r="B754" s="9" t="s">
        <v>174</v>
      </c>
      <c r="C754" s="9">
        <v>2018</v>
      </c>
      <c r="D754" s="9">
        <v>2018</v>
      </c>
      <c r="E754" s="9" t="s">
        <v>173</v>
      </c>
      <c r="F754" s="9" t="s">
        <v>76</v>
      </c>
      <c r="G754" s="9" t="s">
        <v>172</v>
      </c>
      <c r="H754" s="12">
        <v>1.7290000000000001</v>
      </c>
      <c r="I754" s="12">
        <v>1.7290000000000001</v>
      </c>
      <c r="J754" s="13"/>
      <c r="L754" s="3" t="s">
        <v>171</v>
      </c>
      <c r="M754" s="9" t="s">
        <v>170</v>
      </c>
      <c r="N754" s="9" t="s">
        <v>100</v>
      </c>
      <c r="O754" s="9" t="s">
        <v>189</v>
      </c>
      <c r="P754" s="3" t="s">
        <v>188</v>
      </c>
      <c r="Q754" s="3" t="s">
        <v>97</v>
      </c>
      <c r="R754" s="21">
        <v>36</v>
      </c>
      <c r="S754" s="22">
        <v>1.1399999999999999</v>
      </c>
      <c r="T754" s="22">
        <v>0.20399999999999999</v>
      </c>
      <c r="U754" s="22" t="s">
        <v>111</v>
      </c>
      <c r="V754" s="22">
        <f t="shared" si="62"/>
        <v>1.224</v>
      </c>
      <c r="W754" s="21">
        <v>36</v>
      </c>
      <c r="X754" s="22">
        <v>1.234</v>
      </c>
      <c r="Y754" s="22">
        <v>0.17199999999999999</v>
      </c>
      <c r="Z754" s="22" t="s">
        <v>111</v>
      </c>
      <c r="AA754" s="22">
        <f t="shared" si="63"/>
        <v>1.032</v>
      </c>
      <c r="AB754" s="17">
        <v>7.9200000000000007E-2</v>
      </c>
      <c r="AC754" s="18">
        <v>7.9200000000000007E-2</v>
      </c>
      <c r="AD754" s="23"/>
      <c r="AE754" s="24"/>
    </row>
    <row r="755" spans="1:33" ht="15" customHeight="1" x14ac:dyDescent="0.15">
      <c r="A755" s="9" t="s">
        <v>175</v>
      </c>
      <c r="B755" s="9" t="s">
        <v>174</v>
      </c>
      <c r="C755" s="9">
        <v>2018</v>
      </c>
      <c r="D755" s="9">
        <v>2018</v>
      </c>
      <c r="E755" s="9" t="s">
        <v>173</v>
      </c>
      <c r="F755" s="9" t="s">
        <v>76</v>
      </c>
      <c r="G755" s="9" t="s">
        <v>172</v>
      </c>
      <c r="H755" s="12">
        <v>1.7290000000000001</v>
      </c>
      <c r="I755" s="12">
        <v>1.7290000000000001</v>
      </c>
      <c r="J755" s="13"/>
      <c r="L755" s="3" t="s">
        <v>171</v>
      </c>
      <c r="M755" s="9" t="s">
        <v>170</v>
      </c>
      <c r="N755" s="9" t="s">
        <v>100</v>
      </c>
      <c r="O755" s="9" t="s">
        <v>99</v>
      </c>
      <c r="P755" s="3" t="s">
        <v>187</v>
      </c>
      <c r="Q755" s="3" t="s">
        <v>97</v>
      </c>
      <c r="R755" s="21">
        <v>36</v>
      </c>
      <c r="S755" s="22">
        <v>2.089</v>
      </c>
      <c r="T755" s="22">
        <v>0.20799999999999999</v>
      </c>
      <c r="U755" s="22" t="s">
        <v>111</v>
      </c>
      <c r="V755" s="22">
        <f t="shared" si="62"/>
        <v>1.248</v>
      </c>
      <c r="W755" s="21">
        <v>36</v>
      </c>
      <c r="X755" s="22">
        <v>1.8380000000000001</v>
      </c>
      <c r="Y755" s="22">
        <v>0.18</v>
      </c>
      <c r="Z755" s="22" t="s">
        <v>111</v>
      </c>
      <c r="AA755" s="22">
        <f t="shared" si="63"/>
        <v>1.08</v>
      </c>
      <c r="AB755" s="17">
        <v>-0.128</v>
      </c>
      <c r="AC755" s="18">
        <v>0.128</v>
      </c>
      <c r="AD755" s="23"/>
      <c r="AE755" s="24"/>
    </row>
    <row r="756" spans="1:33" ht="15" customHeight="1" x14ac:dyDescent="0.15">
      <c r="A756" s="9" t="s">
        <v>175</v>
      </c>
      <c r="B756" s="9" t="s">
        <v>174</v>
      </c>
      <c r="C756" s="9">
        <v>2018</v>
      </c>
      <c r="D756" s="9">
        <v>2018</v>
      </c>
      <c r="E756" s="9" t="s">
        <v>173</v>
      </c>
      <c r="F756" s="9" t="s">
        <v>76</v>
      </c>
      <c r="G756" s="9" t="s">
        <v>172</v>
      </c>
      <c r="H756" s="12">
        <v>1.7290000000000001</v>
      </c>
      <c r="I756" s="12">
        <v>1.7290000000000001</v>
      </c>
      <c r="J756" s="13"/>
      <c r="L756" s="3" t="s">
        <v>171</v>
      </c>
      <c r="M756" s="9" t="s">
        <v>170</v>
      </c>
      <c r="N756" s="9" t="s">
        <v>100</v>
      </c>
      <c r="O756" s="9" t="s">
        <v>99</v>
      </c>
      <c r="P756" s="3" t="s">
        <v>186</v>
      </c>
      <c r="Q756" s="3" t="s">
        <v>97</v>
      </c>
      <c r="R756" s="21">
        <v>36</v>
      </c>
      <c r="S756" s="22">
        <v>2.089</v>
      </c>
      <c r="T756" s="22">
        <v>0.20799999999999999</v>
      </c>
      <c r="U756" s="22" t="s">
        <v>111</v>
      </c>
      <c r="V756" s="22">
        <f t="shared" si="62"/>
        <v>1.248</v>
      </c>
      <c r="W756" s="21">
        <v>36</v>
      </c>
      <c r="X756" s="22">
        <v>1.9550000000000001</v>
      </c>
      <c r="Y756" s="22">
        <v>0.14899999999999999</v>
      </c>
      <c r="Z756" s="22" t="s">
        <v>111</v>
      </c>
      <c r="AA756" s="22">
        <f t="shared" si="63"/>
        <v>0.89399999999999991</v>
      </c>
      <c r="AB756" s="17">
        <v>-6.6299999999999998E-2</v>
      </c>
      <c r="AC756" s="18">
        <v>6.6299999999999998E-2</v>
      </c>
      <c r="AD756" s="23"/>
      <c r="AE756" s="24"/>
    </row>
    <row r="757" spans="1:33" ht="15" customHeight="1" x14ac:dyDescent="0.15">
      <c r="A757" s="9" t="s">
        <v>175</v>
      </c>
      <c r="B757" s="9" t="s">
        <v>174</v>
      </c>
      <c r="C757" s="9">
        <v>2018</v>
      </c>
      <c r="D757" s="9">
        <v>2018</v>
      </c>
      <c r="E757" s="9" t="s">
        <v>173</v>
      </c>
      <c r="F757" s="9" t="s">
        <v>76</v>
      </c>
      <c r="G757" s="9" t="s">
        <v>172</v>
      </c>
      <c r="H757" s="12">
        <v>1.7290000000000001</v>
      </c>
      <c r="I757" s="12">
        <v>1.7290000000000001</v>
      </c>
      <c r="J757" s="13"/>
      <c r="L757" s="3" t="s">
        <v>171</v>
      </c>
      <c r="M757" s="9" t="s">
        <v>170</v>
      </c>
      <c r="N757" s="9" t="s">
        <v>80</v>
      </c>
      <c r="O757" s="9" t="s">
        <v>74</v>
      </c>
      <c r="P757" s="3" t="s">
        <v>185</v>
      </c>
      <c r="Q757" s="3" t="s">
        <v>97</v>
      </c>
      <c r="R757" s="21">
        <v>36</v>
      </c>
      <c r="S757" s="22">
        <v>1.7909999999999999</v>
      </c>
      <c r="T757" s="22">
        <v>0.19600000000000001</v>
      </c>
      <c r="U757" s="22" t="s">
        <v>111</v>
      </c>
      <c r="V757" s="22">
        <f t="shared" si="62"/>
        <v>1.1760000000000002</v>
      </c>
      <c r="W757" s="21">
        <v>36</v>
      </c>
      <c r="X757" s="22">
        <v>1.7010000000000001</v>
      </c>
      <c r="Y757" s="22">
        <v>0.17599999999999999</v>
      </c>
      <c r="Z757" s="22" t="s">
        <v>111</v>
      </c>
      <c r="AA757" s="22">
        <f t="shared" si="63"/>
        <v>1.056</v>
      </c>
      <c r="AB757" s="17">
        <v>-5.16E-2</v>
      </c>
      <c r="AC757" s="18">
        <v>5.16E-2</v>
      </c>
      <c r="AD757" s="23"/>
      <c r="AE757" s="24"/>
    </row>
    <row r="758" spans="1:33" ht="15" customHeight="1" x14ac:dyDescent="0.15">
      <c r="A758" s="9" t="s">
        <v>175</v>
      </c>
      <c r="B758" s="9" t="s">
        <v>174</v>
      </c>
      <c r="C758" s="9">
        <v>2018</v>
      </c>
      <c r="D758" s="9">
        <v>2018</v>
      </c>
      <c r="E758" s="9" t="s">
        <v>173</v>
      </c>
      <c r="F758" s="9" t="s">
        <v>76</v>
      </c>
      <c r="G758" s="9" t="s">
        <v>172</v>
      </c>
      <c r="H758" s="12">
        <v>1.7290000000000001</v>
      </c>
      <c r="I758" s="12">
        <v>1.7290000000000001</v>
      </c>
      <c r="J758" s="13"/>
      <c r="L758" s="3" t="s">
        <v>171</v>
      </c>
      <c r="M758" s="9" t="s">
        <v>170</v>
      </c>
      <c r="N758" s="9" t="s">
        <v>80</v>
      </c>
      <c r="O758" s="9" t="s">
        <v>74</v>
      </c>
      <c r="P758" s="3" t="s">
        <v>184</v>
      </c>
      <c r="Q758" s="3" t="s">
        <v>97</v>
      </c>
      <c r="R758" s="21">
        <v>36</v>
      </c>
      <c r="S758" s="22">
        <v>1.7909999999999999</v>
      </c>
      <c r="T758" s="22">
        <v>0.19600000000000001</v>
      </c>
      <c r="U758" s="22" t="s">
        <v>111</v>
      </c>
      <c r="V758" s="22">
        <f t="shared" ref="V758:V776" si="64">T758*SQRT(R758)</f>
        <v>1.1760000000000002</v>
      </c>
      <c r="W758" s="21">
        <v>36</v>
      </c>
      <c r="X758" s="22">
        <v>1.7709999999999999</v>
      </c>
      <c r="Y758" s="22">
        <v>0.157</v>
      </c>
      <c r="Z758" s="22" t="s">
        <v>111</v>
      </c>
      <c r="AA758" s="22">
        <f t="shared" ref="AA758:AA776" si="65">Y758*SQRT(W758)</f>
        <v>0.94199999999999995</v>
      </c>
      <c r="AB758" s="17">
        <v>-1.12E-2</v>
      </c>
      <c r="AC758" s="18">
        <v>1.12E-2</v>
      </c>
      <c r="AD758" s="23"/>
      <c r="AE758" s="24"/>
    </row>
    <row r="759" spans="1:33" ht="15" customHeight="1" x14ac:dyDescent="0.15">
      <c r="A759" s="9" t="s">
        <v>175</v>
      </c>
      <c r="B759" s="9" t="s">
        <v>174</v>
      </c>
      <c r="C759" s="9">
        <v>2018</v>
      </c>
      <c r="D759" s="9">
        <v>2018</v>
      </c>
      <c r="E759" s="9" t="s">
        <v>173</v>
      </c>
      <c r="F759" s="9" t="s">
        <v>76</v>
      </c>
      <c r="G759" s="9" t="s">
        <v>172</v>
      </c>
      <c r="H759" s="12">
        <v>1.7290000000000001</v>
      </c>
      <c r="I759" s="12">
        <v>1.7290000000000001</v>
      </c>
      <c r="J759" s="13"/>
      <c r="L759" s="3" t="s">
        <v>171</v>
      </c>
      <c r="M759" s="9" t="s">
        <v>170</v>
      </c>
      <c r="N759" s="9" t="s">
        <v>100</v>
      </c>
      <c r="O759" s="9" t="s">
        <v>99</v>
      </c>
      <c r="P759" s="3" t="s">
        <v>183</v>
      </c>
      <c r="Q759" s="3" t="s">
        <v>97</v>
      </c>
      <c r="R759" s="21">
        <v>36</v>
      </c>
      <c r="S759" s="22">
        <v>1.8069999999999999</v>
      </c>
      <c r="T759" s="22">
        <v>0.496</v>
      </c>
      <c r="U759" s="22" t="s">
        <v>111</v>
      </c>
      <c r="V759" s="22">
        <f t="shared" si="64"/>
        <v>2.976</v>
      </c>
      <c r="W759" s="21">
        <v>36</v>
      </c>
      <c r="X759" s="22">
        <v>1.9990000000000001</v>
      </c>
      <c r="Y759" s="22">
        <v>0.51200000000000001</v>
      </c>
      <c r="Z759" s="22" t="s">
        <v>111</v>
      </c>
      <c r="AA759" s="22">
        <f t="shared" si="65"/>
        <v>3.0720000000000001</v>
      </c>
      <c r="AB759" s="17">
        <v>0.10100000000000001</v>
      </c>
      <c r="AC759" s="18">
        <v>0.10100000000000001</v>
      </c>
      <c r="AD759" s="23"/>
      <c r="AE759" s="24"/>
    </row>
    <row r="760" spans="1:33" ht="15" customHeight="1" x14ac:dyDescent="0.15">
      <c r="A760" s="9" t="s">
        <v>175</v>
      </c>
      <c r="B760" s="9" t="s">
        <v>174</v>
      </c>
      <c r="C760" s="9">
        <v>2018</v>
      </c>
      <c r="D760" s="9">
        <v>2018</v>
      </c>
      <c r="E760" s="9" t="s">
        <v>173</v>
      </c>
      <c r="F760" s="9" t="s">
        <v>76</v>
      </c>
      <c r="G760" s="9" t="s">
        <v>172</v>
      </c>
      <c r="H760" s="12">
        <v>1.7290000000000001</v>
      </c>
      <c r="I760" s="12">
        <v>1.7290000000000001</v>
      </c>
      <c r="J760" s="13"/>
      <c r="L760" s="3" t="s">
        <v>171</v>
      </c>
      <c r="M760" s="9" t="s">
        <v>170</v>
      </c>
      <c r="N760" s="9" t="s">
        <v>100</v>
      </c>
      <c r="O760" s="9" t="s">
        <v>99</v>
      </c>
      <c r="P760" s="3" t="s">
        <v>182</v>
      </c>
      <c r="Q760" s="3" t="s">
        <v>97</v>
      </c>
      <c r="R760" s="21">
        <v>36</v>
      </c>
      <c r="S760" s="22">
        <v>1.8069999999999999</v>
      </c>
      <c r="T760" s="22">
        <v>0.496</v>
      </c>
      <c r="U760" s="22" t="s">
        <v>111</v>
      </c>
      <c r="V760" s="22">
        <f t="shared" si="64"/>
        <v>2.976</v>
      </c>
      <c r="W760" s="21">
        <v>36</v>
      </c>
      <c r="X760" s="22">
        <v>1.663</v>
      </c>
      <c r="Y760" s="22">
        <v>0.54400000000000004</v>
      </c>
      <c r="Z760" s="22" t="s">
        <v>111</v>
      </c>
      <c r="AA760" s="22">
        <f t="shared" si="65"/>
        <v>3.2640000000000002</v>
      </c>
      <c r="AB760" s="17">
        <v>-8.3000000000000004E-2</v>
      </c>
      <c r="AC760" s="18">
        <v>8.3000000000000004E-2</v>
      </c>
      <c r="AD760" s="23"/>
      <c r="AE760" s="24"/>
    </row>
    <row r="761" spans="1:33" ht="15" customHeight="1" x14ac:dyDescent="0.15">
      <c r="A761" s="9" t="s">
        <v>175</v>
      </c>
      <c r="B761" s="9" t="s">
        <v>174</v>
      </c>
      <c r="C761" s="9">
        <v>2018</v>
      </c>
      <c r="D761" s="9">
        <v>2018</v>
      </c>
      <c r="E761" s="9" t="s">
        <v>173</v>
      </c>
      <c r="F761" s="9" t="s">
        <v>76</v>
      </c>
      <c r="G761" s="9" t="s">
        <v>172</v>
      </c>
      <c r="H761" s="12">
        <v>1.7290000000000001</v>
      </c>
      <c r="I761" s="12">
        <v>1.7290000000000001</v>
      </c>
      <c r="J761" s="13"/>
      <c r="L761" s="3" t="s">
        <v>171</v>
      </c>
      <c r="M761" s="9" t="s">
        <v>170</v>
      </c>
      <c r="N761" s="9" t="s">
        <v>100</v>
      </c>
      <c r="O761" s="9" t="s">
        <v>99</v>
      </c>
      <c r="P761" s="3" t="s">
        <v>181</v>
      </c>
      <c r="Q761" s="3" t="s">
        <v>97</v>
      </c>
      <c r="R761" s="21">
        <v>36</v>
      </c>
      <c r="S761" s="22">
        <v>5.133</v>
      </c>
      <c r="T761" s="22">
        <v>0.65600000000000003</v>
      </c>
      <c r="U761" s="22" t="s">
        <v>111</v>
      </c>
      <c r="V761" s="22">
        <f t="shared" si="64"/>
        <v>3.9359999999999999</v>
      </c>
      <c r="W761" s="21">
        <v>36</v>
      </c>
      <c r="X761" s="22">
        <v>4.2699999999999996</v>
      </c>
      <c r="Y761" s="22">
        <v>0.81599999999999995</v>
      </c>
      <c r="Z761" s="22" t="s">
        <v>111</v>
      </c>
      <c r="AA761" s="22">
        <f t="shared" si="65"/>
        <v>4.8959999999999999</v>
      </c>
      <c r="AB761" s="17">
        <v>-0.18410000000000001</v>
      </c>
      <c r="AC761" s="18">
        <v>0.18410000000000001</v>
      </c>
      <c r="AD761" s="23"/>
      <c r="AE761" s="24"/>
    </row>
    <row r="762" spans="1:33" ht="15" customHeight="1" x14ac:dyDescent="0.15">
      <c r="A762" s="9" t="s">
        <v>175</v>
      </c>
      <c r="B762" s="9" t="s">
        <v>174</v>
      </c>
      <c r="C762" s="9">
        <v>2018</v>
      </c>
      <c r="D762" s="9">
        <v>2018</v>
      </c>
      <c r="E762" s="9" t="s">
        <v>173</v>
      </c>
      <c r="F762" s="9" t="s">
        <v>76</v>
      </c>
      <c r="G762" s="9" t="s">
        <v>172</v>
      </c>
      <c r="H762" s="12">
        <v>1.7290000000000001</v>
      </c>
      <c r="I762" s="12">
        <v>1.7290000000000001</v>
      </c>
      <c r="J762" s="13"/>
      <c r="L762" s="3" t="s">
        <v>171</v>
      </c>
      <c r="M762" s="9" t="s">
        <v>170</v>
      </c>
      <c r="N762" s="9" t="s">
        <v>100</v>
      </c>
      <c r="O762" s="9" t="s">
        <v>99</v>
      </c>
      <c r="P762" s="3" t="s">
        <v>180</v>
      </c>
      <c r="Q762" s="3" t="s">
        <v>97</v>
      </c>
      <c r="R762" s="21">
        <v>36</v>
      </c>
      <c r="S762" s="22">
        <v>5.133</v>
      </c>
      <c r="T762" s="22">
        <v>0.65600000000000003</v>
      </c>
      <c r="U762" s="22" t="s">
        <v>111</v>
      </c>
      <c r="V762" s="22">
        <f t="shared" si="64"/>
        <v>3.9359999999999999</v>
      </c>
      <c r="W762" s="21">
        <v>36</v>
      </c>
      <c r="X762" s="22">
        <v>4.8289999999999997</v>
      </c>
      <c r="Y762" s="22">
        <v>0.64</v>
      </c>
      <c r="Z762" s="22" t="s">
        <v>111</v>
      </c>
      <c r="AA762" s="22">
        <f t="shared" si="65"/>
        <v>3.84</v>
      </c>
      <c r="AB762" s="17">
        <v>-6.1100000000000002E-2</v>
      </c>
      <c r="AC762" s="18">
        <v>6.1100000000000002E-2</v>
      </c>
      <c r="AD762" s="23"/>
      <c r="AE762" s="24"/>
    </row>
    <row r="763" spans="1:33" ht="15" customHeight="1" x14ac:dyDescent="0.15">
      <c r="A763" s="9" t="s">
        <v>175</v>
      </c>
      <c r="B763" s="9" t="s">
        <v>174</v>
      </c>
      <c r="C763" s="9">
        <v>2018</v>
      </c>
      <c r="D763" s="9">
        <v>2018</v>
      </c>
      <c r="E763" s="9" t="s">
        <v>173</v>
      </c>
      <c r="F763" s="9" t="s">
        <v>76</v>
      </c>
      <c r="G763" s="9" t="s">
        <v>172</v>
      </c>
      <c r="H763" s="12">
        <v>1.7290000000000001</v>
      </c>
      <c r="I763" s="12">
        <v>1.7290000000000001</v>
      </c>
      <c r="J763" s="13"/>
      <c r="L763" s="3" t="s">
        <v>171</v>
      </c>
      <c r="M763" s="9" t="s">
        <v>170</v>
      </c>
      <c r="N763" s="9" t="s">
        <v>100</v>
      </c>
      <c r="O763" s="9" t="s">
        <v>178</v>
      </c>
      <c r="P763" s="3" t="s">
        <v>179</v>
      </c>
      <c r="Q763" s="3" t="s">
        <v>97</v>
      </c>
      <c r="R763" s="21">
        <v>36</v>
      </c>
      <c r="S763" s="22">
        <v>5.2930000000000001</v>
      </c>
      <c r="T763" s="22">
        <v>0.65600000000000003</v>
      </c>
      <c r="U763" s="22" t="s">
        <v>111</v>
      </c>
      <c r="V763" s="22">
        <f t="shared" si="64"/>
        <v>3.9359999999999999</v>
      </c>
      <c r="W763" s="21">
        <v>36</v>
      </c>
      <c r="X763" s="22">
        <v>5.2610000000000001</v>
      </c>
      <c r="Y763" s="22">
        <v>0.68799999999999994</v>
      </c>
      <c r="Z763" s="22" t="s">
        <v>111</v>
      </c>
      <c r="AA763" s="22">
        <f t="shared" si="65"/>
        <v>4.1280000000000001</v>
      </c>
      <c r="AB763" s="17">
        <v>-6.1000000000000004E-3</v>
      </c>
      <c r="AC763" s="18">
        <v>6.1000000000000004E-3</v>
      </c>
      <c r="AD763" s="23"/>
      <c r="AE763" s="24"/>
    </row>
    <row r="764" spans="1:33" ht="15" customHeight="1" x14ac:dyDescent="0.15">
      <c r="A764" s="9" t="s">
        <v>175</v>
      </c>
      <c r="B764" s="9" t="s">
        <v>174</v>
      </c>
      <c r="C764" s="9">
        <v>2018</v>
      </c>
      <c r="D764" s="9">
        <v>2018</v>
      </c>
      <c r="E764" s="9" t="s">
        <v>173</v>
      </c>
      <c r="F764" s="9" t="s">
        <v>76</v>
      </c>
      <c r="G764" s="9" t="s">
        <v>172</v>
      </c>
      <c r="H764" s="12">
        <v>1.7290000000000001</v>
      </c>
      <c r="I764" s="12">
        <v>1.7290000000000001</v>
      </c>
      <c r="J764" s="13"/>
      <c r="L764" s="3" t="s">
        <v>171</v>
      </c>
      <c r="M764" s="9" t="s">
        <v>170</v>
      </c>
      <c r="N764" s="9" t="s">
        <v>100</v>
      </c>
      <c r="O764" s="9" t="s">
        <v>178</v>
      </c>
      <c r="P764" s="3" t="s">
        <v>177</v>
      </c>
      <c r="Q764" s="3" t="s">
        <v>97</v>
      </c>
      <c r="R764" s="21">
        <v>36</v>
      </c>
      <c r="S764" s="22">
        <v>5.2930000000000001</v>
      </c>
      <c r="T764" s="22">
        <v>0.65600000000000003</v>
      </c>
      <c r="U764" s="22" t="s">
        <v>111</v>
      </c>
      <c r="V764" s="22">
        <f t="shared" si="64"/>
        <v>3.9359999999999999</v>
      </c>
      <c r="W764" s="21">
        <v>36</v>
      </c>
      <c r="X764" s="22">
        <v>5.4850000000000003</v>
      </c>
      <c r="Y764" s="22">
        <v>0.56000000000000005</v>
      </c>
      <c r="Z764" s="22" t="s">
        <v>111</v>
      </c>
      <c r="AA764" s="22">
        <f t="shared" si="65"/>
        <v>3.3600000000000003</v>
      </c>
      <c r="AB764" s="17">
        <v>3.56E-2</v>
      </c>
      <c r="AC764" s="18">
        <v>3.56E-2</v>
      </c>
      <c r="AD764" s="23"/>
      <c r="AE764" s="24"/>
    </row>
    <row r="765" spans="1:33" ht="15" customHeight="1" x14ac:dyDescent="0.15">
      <c r="A765" s="9" t="s">
        <v>175</v>
      </c>
      <c r="B765" s="9" t="s">
        <v>174</v>
      </c>
      <c r="C765" s="9">
        <v>2018</v>
      </c>
      <c r="D765" s="9">
        <v>2018</v>
      </c>
      <c r="E765" s="9" t="s">
        <v>173</v>
      </c>
      <c r="F765" s="9" t="s">
        <v>76</v>
      </c>
      <c r="G765" s="9" t="s">
        <v>172</v>
      </c>
      <c r="H765" s="12">
        <v>1.7290000000000001</v>
      </c>
      <c r="I765" s="12">
        <v>1.7290000000000001</v>
      </c>
      <c r="J765" s="13"/>
      <c r="L765" s="3" t="s">
        <v>171</v>
      </c>
      <c r="M765" s="9" t="s">
        <v>170</v>
      </c>
      <c r="N765" s="9" t="s">
        <v>100</v>
      </c>
      <c r="O765" s="9" t="s">
        <v>99</v>
      </c>
      <c r="P765" s="3" t="s">
        <v>176</v>
      </c>
      <c r="Q765" s="3" t="s">
        <v>97</v>
      </c>
      <c r="R765" s="21">
        <v>36</v>
      </c>
      <c r="S765" s="22">
        <v>7.8680000000000003</v>
      </c>
      <c r="T765" s="22">
        <v>0.88</v>
      </c>
      <c r="U765" s="22" t="s">
        <v>111</v>
      </c>
      <c r="V765" s="22">
        <f t="shared" si="64"/>
        <v>5.28</v>
      </c>
      <c r="W765" s="21">
        <v>36</v>
      </c>
      <c r="X765" s="22">
        <v>6.6040000000000001</v>
      </c>
      <c r="Y765" s="22">
        <v>0.94299999999999995</v>
      </c>
      <c r="Z765" s="22" t="s">
        <v>111</v>
      </c>
      <c r="AA765" s="22">
        <f t="shared" si="65"/>
        <v>5.6579999999999995</v>
      </c>
      <c r="AB765" s="17">
        <v>-0.17510000000000001</v>
      </c>
      <c r="AC765" s="18">
        <v>0.17510000000000001</v>
      </c>
      <c r="AD765" s="23"/>
      <c r="AE765" s="24"/>
    </row>
    <row r="766" spans="1:33" ht="15" customHeight="1" thickBot="1" x14ac:dyDescent="0.2">
      <c r="A766" s="25" t="s">
        <v>175</v>
      </c>
      <c r="B766" s="25" t="s">
        <v>174</v>
      </c>
      <c r="C766" s="25">
        <v>2018</v>
      </c>
      <c r="D766" s="25">
        <v>2018</v>
      </c>
      <c r="E766" s="25" t="s">
        <v>173</v>
      </c>
      <c r="F766" s="25" t="s">
        <v>76</v>
      </c>
      <c r="G766" s="25" t="s">
        <v>172</v>
      </c>
      <c r="H766" s="26">
        <v>1.7290000000000001</v>
      </c>
      <c r="I766" s="26">
        <v>1.7290000000000001</v>
      </c>
      <c r="J766" s="27"/>
      <c r="K766" s="40"/>
      <c r="L766" s="40" t="s">
        <v>171</v>
      </c>
      <c r="M766" s="25" t="s">
        <v>170</v>
      </c>
      <c r="N766" s="25" t="s">
        <v>100</v>
      </c>
      <c r="O766" s="25" t="s">
        <v>99</v>
      </c>
      <c r="P766" s="40" t="s">
        <v>169</v>
      </c>
      <c r="Q766" s="40" t="s">
        <v>97</v>
      </c>
      <c r="R766" s="28">
        <v>36</v>
      </c>
      <c r="S766" s="29">
        <v>7.8680000000000003</v>
      </c>
      <c r="T766" s="29">
        <v>0.88</v>
      </c>
      <c r="U766" s="29" t="s">
        <v>111</v>
      </c>
      <c r="V766" s="29">
        <f t="shared" si="64"/>
        <v>5.28</v>
      </c>
      <c r="W766" s="28">
        <v>36</v>
      </c>
      <c r="X766" s="29">
        <v>6.2050000000000001</v>
      </c>
      <c r="Y766" s="29">
        <v>0.752</v>
      </c>
      <c r="Z766" s="29" t="s">
        <v>111</v>
      </c>
      <c r="AA766" s="29">
        <f t="shared" si="65"/>
        <v>4.5120000000000005</v>
      </c>
      <c r="AB766" s="52">
        <v>-0.2374</v>
      </c>
      <c r="AC766" s="30">
        <v>0.2374</v>
      </c>
      <c r="AD766" s="31"/>
      <c r="AE766" s="32"/>
      <c r="AF766" s="40"/>
      <c r="AG766" s="40"/>
    </row>
    <row r="767" spans="1:33" ht="15" customHeight="1" x14ac:dyDescent="0.15">
      <c r="A767" s="3" t="s">
        <v>164</v>
      </c>
      <c r="B767" s="3" t="s">
        <v>1356</v>
      </c>
      <c r="C767" s="9">
        <v>2018</v>
      </c>
      <c r="D767" s="9">
        <v>2018</v>
      </c>
      <c r="E767" s="3" t="s">
        <v>1357</v>
      </c>
      <c r="F767" s="3" t="s">
        <v>76</v>
      </c>
      <c r="G767" s="3" t="s">
        <v>221</v>
      </c>
      <c r="H767" s="3" t="s">
        <v>74</v>
      </c>
      <c r="I767" s="3" t="s">
        <v>74</v>
      </c>
      <c r="J767" s="9">
        <v>15</v>
      </c>
      <c r="K767" s="48" t="s">
        <v>73</v>
      </c>
      <c r="L767" s="3" t="s">
        <v>1358</v>
      </c>
      <c r="M767" s="3" t="s">
        <v>170</v>
      </c>
      <c r="N767" s="3" t="s">
        <v>100</v>
      </c>
      <c r="O767" s="3" t="s">
        <v>99</v>
      </c>
      <c r="P767" s="3" t="s">
        <v>1360</v>
      </c>
      <c r="Q767" s="3" t="s">
        <v>112</v>
      </c>
      <c r="R767" s="15">
        <v>15</v>
      </c>
      <c r="S767" s="22">
        <v>0.247</v>
      </c>
      <c r="T767" s="22">
        <v>3.0000000000000001E-3</v>
      </c>
      <c r="U767" s="15" t="s">
        <v>111</v>
      </c>
      <c r="V767" s="16">
        <f t="shared" si="64"/>
        <v>1.1618950038622251E-2</v>
      </c>
      <c r="W767" s="15">
        <v>15</v>
      </c>
      <c r="X767" s="22">
        <v>0.19500000000000001</v>
      </c>
      <c r="Y767" s="22">
        <v>1.2E-2</v>
      </c>
      <c r="Z767" s="15" t="s">
        <v>111</v>
      </c>
      <c r="AA767" s="16">
        <f t="shared" si="65"/>
        <v>4.6475800154489003E-2</v>
      </c>
      <c r="AB767" s="97">
        <v>-0.2364</v>
      </c>
      <c r="AC767" s="18">
        <v>0.23638877806423039</v>
      </c>
      <c r="AD767" s="98">
        <f>AVERAGE(AC767:AC776)</f>
        <v>0.54409978674395021</v>
      </c>
      <c r="AE767" s="24"/>
      <c r="AF767" s="3" t="s">
        <v>217</v>
      </c>
      <c r="AG767" s="3" t="s">
        <v>1359</v>
      </c>
    </row>
    <row r="768" spans="1:33" ht="15" customHeight="1" x14ac:dyDescent="0.15">
      <c r="A768" s="3" t="s">
        <v>164</v>
      </c>
      <c r="B768" s="3" t="s">
        <v>1356</v>
      </c>
      <c r="C768" s="9">
        <v>2018</v>
      </c>
      <c r="D768" s="9">
        <v>2018</v>
      </c>
      <c r="E768" s="3" t="s">
        <v>1357</v>
      </c>
      <c r="F768" s="3" t="s">
        <v>76</v>
      </c>
      <c r="G768" s="3" t="s">
        <v>221</v>
      </c>
      <c r="H768" s="3" t="s">
        <v>74</v>
      </c>
      <c r="I768" s="3" t="s">
        <v>74</v>
      </c>
      <c r="L768" s="3" t="s">
        <v>1358</v>
      </c>
      <c r="M768" s="3" t="s">
        <v>170</v>
      </c>
      <c r="N768" s="3" t="s">
        <v>100</v>
      </c>
      <c r="O768" s="3" t="s">
        <v>99</v>
      </c>
      <c r="P768" s="3" t="s">
        <v>1361</v>
      </c>
      <c r="Q768" s="3" t="s">
        <v>112</v>
      </c>
      <c r="R768" s="15">
        <v>15</v>
      </c>
      <c r="S768" s="22">
        <v>0.247</v>
      </c>
      <c r="T768" s="22">
        <v>3.0000000000000001E-3</v>
      </c>
      <c r="U768" s="15" t="s">
        <v>111</v>
      </c>
      <c r="V768" s="16">
        <f t="shared" si="64"/>
        <v>1.1618950038622251E-2</v>
      </c>
      <c r="W768" s="15">
        <v>15</v>
      </c>
      <c r="X768" s="22">
        <v>0.16</v>
      </c>
      <c r="Y768" s="22">
        <v>4.0000000000000001E-3</v>
      </c>
      <c r="Z768" s="15" t="s">
        <v>111</v>
      </c>
      <c r="AA768" s="99">
        <f t="shared" si="65"/>
        <v>1.5491933384829669E-2</v>
      </c>
      <c r="AB768" s="62">
        <v>-0.43419999999999997</v>
      </c>
      <c r="AC768" s="62">
        <v>0.43421452139415029</v>
      </c>
      <c r="AD768" s="100"/>
      <c r="AE768" s="24"/>
    </row>
    <row r="769" spans="1:33" ht="15" customHeight="1" x14ac:dyDescent="0.15">
      <c r="A769" s="3" t="s">
        <v>164</v>
      </c>
      <c r="B769" s="3" t="s">
        <v>1356</v>
      </c>
      <c r="C769" s="9">
        <v>2018</v>
      </c>
      <c r="D769" s="9">
        <v>2018</v>
      </c>
      <c r="E769" s="3" t="s">
        <v>1357</v>
      </c>
      <c r="F769" s="3" t="s">
        <v>76</v>
      </c>
      <c r="G769" s="3" t="s">
        <v>221</v>
      </c>
      <c r="H769" s="3" t="s">
        <v>74</v>
      </c>
      <c r="I769" s="3" t="s">
        <v>74</v>
      </c>
      <c r="L769" s="3" t="s">
        <v>1358</v>
      </c>
      <c r="M769" s="3" t="s">
        <v>170</v>
      </c>
      <c r="N769" s="3" t="s">
        <v>100</v>
      </c>
      <c r="O769" s="3" t="s">
        <v>99</v>
      </c>
      <c r="P769" s="3" t="s">
        <v>1193</v>
      </c>
      <c r="Q769" s="3" t="s">
        <v>112</v>
      </c>
      <c r="R769" s="15">
        <v>15</v>
      </c>
      <c r="S769" s="22">
        <v>6.0289999999999999</v>
      </c>
      <c r="T769" s="22">
        <v>0.65200000000000002</v>
      </c>
      <c r="U769" s="15" t="s">
        <v>111</v>
      </c>
      <c r="V769" s="16">
        <f t="shared" si="64"/>
        <v>2.5251851417272362</v>
      </c>
      <c r="W769" s="15">
        <v>15</v>
      </c>
      <c r="X769" s="22">
        <v>12.042999999999999</v>
      </c>
      <c r="Y769" s="22">
        <v>0.79700000000000004</v>
      </c>
      <c r="Z769" s="15" t="s">
        <v>111</v>
      </c>
      <c r="AA769" s="99">
        <f t="shared" si="65"/>
        <v>3.0867677269273117</v>
      </c>
      <c r="AB769" s="62">
        <v>0.69189999999999996</v>
      </c>
      <c r="AC769" s="62">
        <v>0.69190241877107428</v>
      </c>
      <c r="AD769" s="100"/>
      <c r="AE769" s="24"/>
    </row>
    <row r="770" spans="1:33" ht="15" customHeight="1" x14ac:dyDescent="0.15">
      <c r="A770" s="3" t="s">
        <v>164</v>
      </c>
      <c r="B770" s="3" t="s">
        <v>1356</v>
      </c>
      <c r="C770" s="9">
        <v>2018</v>
      </c>
      <c r="D770" s="9">
        <v>2018</v>
      </c>
      <c r="E770" s="3" t="s">
        <v>1357</v>
      </c>
      <c r="F770" s="3" t="s">
        <v>76</v>
      </c>
      <c r="G770" s="3" t="s">
        <v>221</v>
      </c>
      <c r="H770" s="3" t="s">
        <v>74</v>
      </c>
      <c r="I770" s="3" t="s">
        <v>74</v>
      </c>
      <c r="L770" s="3" t="s">
        <v>1358</v>
      </c>
      <c r="M770" s="3" t="s">
        <v>170</v>
      </c>
      <c r="N770" s="3" t="s">
        <v>100</v>
      </c>
      <c r="O770" s="3" t="s">
        <v>99</v>
      </c>
      <c r="P770" s="3" t="s">
        <v>1192</v>
      </c>
      <c r="Q770" s="3" t="s">
        <v>112</v>
      </c>
      <c r="R770" s="15">
        <v>15</v>
      </c>
      <c r="S770" s="22">
        <v>6.0289999999999999</v>
      </c>
      <c r="T770" s="22">
        <v>0.65200000000000002</v>
      </c>
      <c r="U770" s="15" t="s">
        <v>111</v>
      </c>
      <c r="V770" s="16">
        <f t="shared" si="64"/>
        <v>2.5251851417272362</v>
      </c>
      <c r="W770" s="15">
        <v>15</v>
      </c>
      <c r="X770" s="22">
        <v>14</v>
      </c>
      <c r="Y770" s="22">
        <v>2.536</v>
      </c>
      <c r="Z770" s="15" t="s">
        <v>111</v>
      </c>
      <c r="AA770" s="99">
        <f t="shared" si="65"/>
        <v>9.8218857659820102</v>
      </c>
      <c r="AB770" s="62">
        <v>0.84250000000000003</v>
      </c>
      <c r="AC770" s="62">
        <v>0.84247617010799025</v>
      </c>
      <c r="AD770" s="100"/>
      <c r="AE770" s="24"/>
    </row>
    <row r="771" spans="1:33" ht="15" customHeight="1" x14ac:dyDescent="0.15">
      <c r="A771" s="3" t="s">
        <v>164</v>
      </c>
      <c r="B771" s="3" t="s">
        <v>1356</v>
      </c>
      <c r="C771" s="9">
        <v>2018</v>
      </c>
      <c r="D771" s="9">
        <v>2018</v>
      </c>
      <c r="E771" s="3" t="s">
        <v>1357</v>
      </c>
      <c r="F771" s="3" t="s">
        <v>76</v>
      </c>
      <c r="G771" s="3" t="s">
        <v>221</v>
      </c>
      <c r="H771" s="3" t="s">
        <v>74</v>
      </c>
      <c r="I771" s="3" t="s">
        <v>74</v>
      </c>
      <c r="L771" s="3" t="s">
        <v>1358</v>
      </c>
      <c r="M771" s="3" t="s">
        <v>170</v>
      </c>
      <c r="N771" s="3" t="s">
        <v>100</v>
      </c>
      <c r="O771" s="3" t="s">
        <v>99</v>
      </c>
      <c r="P771" s="3" t="s">
        <v>1362</v>
      </c>
      <c r="Q771" s="3" t="s">
        <v>112</v>
      </c>
      <c r="R771" s="15">
        <v>15</v>
      </c>
      <c r="S771" s="22">
        <v>0.85399999999999998</v>
      </c>
      <c r="T771" s="22">
        <v>3.6999999999999998E-2</v>
      </c>
      <c r="U771" s="15" t="s">
        <v>111</v>
      </c>
      <c r="V771" s="16">
        <f t="shared" si="64"/>
        <v>0.14330038380967441</v>
      </c>
      <c r="W771" s="15">
        <v>15</v>
      </c>
      <c r="X771" s="22">
        <v>0.72599999999999998</v>
      </c>
      <c r="Y771" s="22">
        <v>4.9000000000000002E-2</v>
      </c>
      <c r="Z771" s="15" t="s">
        <v>111</v>
      </c>
      <c r="AA771" s="99">
        <f t="shared" si="65"/>
        <v>0.18977618396416343</v>
      </c>
      <c r="AB771" s="62">
        <v>-0.16239999999999999</v>
      </c>
      <c r="AC771" s="62">
        <v>0.16238117896377383</v>
      </c>
      <c r="AD771" s="100"/>
      <c r="AE771" s="24"/>
    </row>
    <row r="772" spans="1:33" ht="15" customHeight="1" x14ac:dyDescent="0.15">
      <c r="A772" s="3" t="s">
        <v>164</v>
      </c>
      <c r="B772" s="3" t="s">
        <v>1356</v>
      </c>
      <c r="C772" s="9">
        <v>2018</v>
      </c>
      <c r="D772" s="9">
        <v>2018</v>
      </c>
      <c r="E772" s="3" t="s">
        <v>1357</v>
      </c>
      <c r="F772" s="3" t="s">
        <v>76</v>
      </c>
      <c r="G772" s="3" t="s">
        <v>221</v>
      </c>
      <c r="H772" s="3" t="s">
        <v>74</v>
      </c>
      <c r="I772" s="3" t="s">
        <v>74</v>
      </c>
      <c r="L772" s="3" t="s">
        <v>1358</v>
      </c>
      <c r="M772" s="3" t="s">
        <v>170</v>
      </c>
      <c r="N772" s="3" t="s">
        <v>100</v>
      </c>
      <c r="O772" s="3" t="s">
        <v>99</v>
      </c>
      <c r="P772" s="3" t="s">
        <v>1363</v>
      </c>
      <c r="Q772" s="3" t="s">
        <v>112</v>
      </c>
      <c r="R772" s="15">
        <v>15</v>
      </c>
      <c r="S772" s="22">
        <v>0.85399999999999998</v>
      </c>
      <c r="T772" s="22">
        <v>3.6999999999999998E-2</v>
      </c>
      <c r="U772" s="15" t="s">
        <v>111</v>
      </c>
      <c r="V772" s="16">
        <f t="shared" si="64"/>
        <v>0.14330038380967441</v>
      </c>
      <c r="W772" s="15">
        <v>15</v>
      </c>
      <c r="X772" s="22">
        <v>0.52</v>
      </c>
      <c r="Y772" s="22">
        <v>3.4000000000000002E-2</v>
      </c>
      <c r="Z772" s="15" t="s">
        <v>111</v>
      </c>
      <c r="AA772" s="99">
        <f t="shared" si="65"/>
        <v>0.13168143377105218</v>
      </c>
      <c r="AB772" s="62">
        <v>-0.49609999999999999</v>
      </c>
      <c r="AC772" s="62">
        <v>0.49610238221309683</v>
      </c>
      <c r="AD772" s="100"/>
      <c r="AE772" s="24"/>
    </row>
    <row r="773" spans="1:33" ht="15" customHeight="1" x14ac:dyDescent="0.15">
      <c r="A773" s="3" t="s">
        <v>164</v>
      </c>
      <c r="B773" s="3" t="s">
        <v>1356</v>
      </c>
      <c r="C773" s="9">
        <v>2018</v>
      </c>
      <c r="D773" s="9">
        <v>2018</v>
      </c>
      <c r="E773" s="3" t="s">
        <v>1357</v>
      </c>
      <c r="F773" s="3" t="s">
        <v>76</v>
      </c>
      <c r="G773" s="3" t="s">
        <v>221</v>
      </c>
      <c r="H773" s="3" t="s">
        <v>74</v>
      </c>
      <c r="I773" s="3" t="s">
        <v>74</v>
      </c>
      <c r="L773" s="3" t="s">
        <v>1358</v>
      </c>
      <c r="M773" s="3" t="s">
        <v>170</v>
      </c>
      <c r="N773" s="3" t="s">
        <v>100</v>
      </c>
      <c r="O773" s="3" t="s">
        <v>99</v>
      </c>
      <c r="P773" s="3" t="s">
        <v>1364</v>
      </c>
      <c r="Q773" s="3" t="s">
        <v>112</v>
      </c>
      <c r="R773" s="15">
        <v>15</v>
      </c>
      <c r="S773" s="22">
        <v>1.1439999999999999</v>
      </c>
      <c r="T773" s="22">
        <v>6.6000000000000003E-2</v>
      </c>
      <c r="U773" s="15" t="s">
        <v>111</v>
      </c>
      <c r="V773" s="16">
        <f t="shared" si="64"/>
        <v>0.25561690084968952</v>
      </c>
      <c r="W773" s="15">
        <v>15</v>
      </c>
      <c r="X773" s="22">
        <v>1.377</v>
      </c>
      <c r="Y773" s="22">
        <v>7.8E-2</v>
      </c>
      <c r="Z773" s="15" t="s">
        <v>111</v>
      </c>
      <c r="AA773" s="99">
        <f t="shared" si="65"/>
        <v>0.30209270100417851</v>
      </c>
      <c r="AB773" s="62">
        <v>0.18540000000000001</v>
      </c>
      <c r="AC773" s="62">
        <v>0.18537632678891169</v>
      </c>
      <c r="AD773" s="100"/>
      <c r="AE773" s="101"/>
    </row>
    <row r="774" spans="1:33" ht="15" customHeight="1" x14ac:dyDescent="0.15">
      <c r="A774" s="3" t="s">
        <v>164</v>
      </c>
      <c r="B774" s="3" t="s">
        <v>1356</v>
      </c>
      <c r="C774" s="9">
        <v>2018</v>
      </c>
      <c r="D774" s="9">
        <v>2018</v>
      </c>
      <c r="E774" s="3" t="s">
        <v>1357</v>
      </c>
      <c r="F774" s="3" t="s">
        <v>76</v>
      </c>
      <c r="G774" s="3" t="s">
        <v>221</v>
      </c>
      <c r="H774" s="3" t="s">
        <v>74</v>
      </c>
      <c r="I774" s="3" t="s">
        <v>74</v>
      </c>
      <c r="L774" s="3" t="s">
        <v>1358</v>
      </c>
      <c r="M774" s="3" t="s">
        <v>170</v>
      </c>
      <c r="N774" s="3" t="s">
        <v>100</v>
      </c>
      <c r="O774" s="3" t="s">
        <v>99</v>
      </c>
      <c r="P774" s="3" t="s">
        <v>1365</v>
      </c>
      <c r="Q774" s="3" t="s">
        <v>112</v>
      </c>
      <c r="R774" s="15">
        <v>15</v>
      </c>
      <c r="S774" s="22">
        <v>1.1439999999999999</v>
      </c>
      <c r="T774" s="22">
        <v>6.6000000000000003E-2</v>
      </c>
      <c r="U774" s="15" t="s">
        <v>111</v>
      </c>
      <c r="V774" s="16">
        <f t="shared" si="64"/>
        <v>0.25561690084968952</v>
      </c>
      <c r="W774" s="15">
        <v>15</v>
      </c>
      <c r="X774" s="22">
        <v>1.946</v>
      </c>
      <c r="Y774" s="22">
        <v>0.17399999999999999</v>
      </c>
      <c r="Z774" s="15" t="s">
        <v>111</v>
      </c>
      <c r="AA774" s="99">
        <f t="shared" si="65"/>
        <v>0.67389910224009053</v>
      </c>
      <c r="AB774" s="62">
        <v>0.53120000000000001</v>
      </c>
      <c r="AC774" s="62">
        <v>0.53124509080620719</v>
      </c>
      <c r="AD774" s="100"/>
      <c r="AE774" s="101"/>
    </row>
    <row r="775" spans="1:33" ht="15" customHeight="1" x14ac:dyDescent="0.15">
      <c r="A775" s="3" t="s">
        <v>164</v>
      </c>
      <c r="B775" s="3" t="s">
        <v>1356</v>
      </c>
      <c r="C775" s="9">
        <v>2018</v>
      </c>
      <c r="D775" s="9">
        <v>2018</v>
      </c>
      <c r="E775" s="3" t="s">
        <v>1357</v>
      </c>
      <c r="F775" s="3" t="s">
        <v>76</v>
      </c>
      <c r="G775" s="3" t="s">
        <v>221</v>
      </c>
      <c r="H775" s="3" t="s">
        <v>74</v>
      </c>
      <c r="I775" s="3" t="s">
        <v>74</v>
      </c>
      <c r="L775" s="3" t="s">
        <v>1358</v>
      </c>
      <c r="M775" s="3" t="s">
        <v>170</v>
      </c>
      <c r="N775" s="3" t="s">
        <v>100</v>
      </c>
      <c r="O775" s="3" t="s">
        <v>99</v>
      </c>
      <c r="P775" s="3" t="s">
        <v>1366</v>
      </c>
      <c r="Q775" s="3" t="s">
        <v>112</v>
      </c>
      <c r="R775" s="15">
        <v>15</v>
      </c>
      <c r="S775" s="22">
        <v>0.47099999999999997</v>
      </c>
      <c r="T775" s="22">
        <v>0.129</v>
      </c>
      <c r="U775" s="15" t="s">
        <v>111</v>
      </c>
      <c r="V775" s="16">
        <f t="shared" si="64"/>
        <v>0.49961485166075681</v>
      </c>
      <c r="W775" s="15">
        <v>15</v>
      </c>
      <c r="X775" s="22">
        <v>0.65700000000000003</v>
      </c>
      <c r="Y775" s="22">
        <v>8.5999999999999993E-2</v>
      </c>
      <c r="Z775" s="15" t="s">
        <v>111</v>
      </c>
      <c r="AA775" s="99">
        <f t="shared" si="65"/>
        <v>0.33307656777383782</v>
      </c>
      <c r="AB775" s="62">
        <v>0.33279999999999998</v>
      </c>
      <c r="AC775" s="62">
        <v>0.33282592446819287</v>
      </c>
      <c r="AD775" s="100"/>
      <c r="AE775" s="101"/>
    </row>
    <row r="776" spans="1:33" s="9" customFormat="1" ht="15" customHeight="1" thickBot="1" x14ac:dyDescent="0.2">
      <c r="A776" s="40" t="s">
        <v>164</v>
      </c>
      <c r="B776" s="40" t="s">
        <v>1356</v>
      </c>
      <c r="C776" s="25">
        <v>2018</v>
      </c>
      <c r="D776" s="25">
        <v>2018</v>
      </c>
      <c r="E776" s="40" t="s">
        <v>1357</v>
      </c>
      <c r="F776" s="40" t="s">
        <v>76</v>
      </c>
      <c r="G776" s="40" t="s">
        <v>221</v>
      </c>
      <c r="H776" s="40" t="s">
        <v>74</v>
      </c>
      <c r="I776" s="40" t="s">
        <v>74</v>
      </c>
      <c r="J776" s="40"/>
      <c r="K776" s="40"/>
      <c r="L776" s="40" t="s">
        <v>1358</v>
      </c>
      <c r="M776" s="40" t="s">
        <v>170</v>
      </c>
      <c r="N776" s="40" t="s">
        <v>100</v>
      </c>
      <c r="O776" s="40" t="s">
        <v>99</v>
      </c>
      <c r="P776" s="40" t="s">
        <v>1367</v>
      </c>
      <c r="Q776" s="40" t="s">
        <v>112</v>
      </c>
      <c r="R776" s="54">
        <v>15</v>
      </c>
      <c r="S776" s="29">
        <v>0.47099999999999997</v>
      </c>
      <c r="T776" s="29">
        <v>0.129</v>
      </c>
      <c r="U776" s="54" t="s">
        <v>111</v>
      </c>
      <c r="V776" s="35">
        <f t="shared" si="64"/>
        <v>0.49961485166075681</v>
      </c>
      <c r="W776" s="54">
        <v>15</v>
      </c>
      <c r="X776" s="29">
        <v>2.1709999999999998</v>
      </c>
      <c r="Y776" s="29">
        <v>0.41399999999999998</v>
      </c>
      <c r="Z776" s="54" t="s">
        <v>111</v>
      </c>
      <c r="AA776" s="35">
        <f t="shared" si="65"/>
        <v>1.6034151053298706</v>
      </c>
      <c r="AB776" s="36">
        <v>1.5281</v>
      </c>
      <c r="AC776" s="30">
        <v>1.528085075861874</v>
      </c>
      <c r="AD776" s="102"/>
      <c r="AE776" s="32"/>
      <c r="AF776" s="25"/>
      <c r="AG776" s="25"/>
    </row>
    <row r="777" spans="1:33" ht="15" customHeight="1" x14ac:dyDescent="0.15">
      <c r="A777" s="9" t="s">
        <v>120</v>
      </c>
      <c r="B777" s="9" t="s">
        <v>163</v>
      </c>
      <c r="C777" s="9">
        <v>2019</v>
      </c>
      <c r="D777" s="9">
        <v>2019</v>
      </c>
      <c r="E777" s="9" t="s">
        <v>162</v>
      </c>
      <c r="F777" s="9" t="s">
        <v>76</v>
      </c>
      <c r="G777" s="10" t="s">
        <v>161</v>
      </c>
      <c r="H777" s="11">
        <v>3.3450000000000002</v>
      </c>
      <c r="I777" s="11">
        <v>3.3450000000000002</v>
      </c>
      <c r="J777" s="13">
        <v>8</v>
      </c>
      <c r="K777" s="48" t="s">
        <v>156</v>
      </c>
      <c r="L777" s="9" t="s">
        <v>160</v>
      </c>
      <c r="M777" s="9" t="s">
        <v>159</v>
      </c>
      <c r="N777" s="9" t="s">
        <v>100</v>
      </c>
      <c r="O777" s="9" t="s">
        <v>158</v>
      </c>
      <c r="P777" s="3" t="s">
        <v>168</v>
      </c>
      <c r="Q777" s="3" t="s">
        <v>112</v>
      </c>
      <c r="R777" s="15">
        <v>8</v>
      </c>
      <c r="S777" s="16">
        <v>0.2059</v>
      </c>
      <c r="T777" s="16">
        <v>8.8200000000000001E-2</v>
      </c>
      <c r="U777" s="15" t="s">
        <v>96</v>
      </c>
      <c r="V777" s="16">
        <f>T777</f>
        <v>8.8200000000000001E-2</v>
      </c>
      <c r="W777" s="15">
        <v>8</v>
      </c>
      <c r="X777" s="16">
        <v>0.22800000000000001</v>
      </c>
      <c r="Y777" s="16">
        <v>0.15959999999999999</v>
      </c>
      <c r="Z777" s="15" t="s">
        <v>96</v>
      </c>
      <c r="AA777" s="16">
        <f>Y777</f>
        <v>0.15959999999999999</v>
      </c>
      <c r="AB777" s="17">
        <v>0.10199999999999999</v>
      </c>
      <c r="AC777" s="18">
        <v>0.10199999999999999</v>
      </c>
      <c r="AD777" s="19">
        <f>AVERAGE(AC777:AC780)</f>
        <v>0.17872499999999999</v>
      </c>
      <c r="AE777" s="44" t="s">
        <v>167</v>
      </c>
      <c r="AF777" s="3" t="s">
        <v>108</v>
      </c>
      <c r="AG777" s="3" t="s">
        <v>1346</v>
      </c>
    </row>
    <row r="778" spans="1:33" ht="15" customHeight="1" x14ac:dyDescent="0.15">
      <c r="A778" s="9" t="s">
        <v>120</v>
      </c>
      <c r="B778" s="9" t="s">
        <v>163</v>
      </c>
      <c r="C778" s="9">
        <v>2019</v>
      </c>
      <c r="D778" s="9">
        <v>2019</v>
      </c>
      <c r="E778" s="9" t="s">
        <v>162</v>
      </c>
      <c r="F778" s="9" t="s">
        <v>76</v>
      </c>
      <c r="G778" s="9" t="s">
        <v>161</v>
      </c>
      <c r="H778" s="12">
        <v>3.3450000000000002</v>
      </c>
      <c r="I778" s="12">
        <v>3.3450000000000002</v>
      </c>
      <c r="J778" s="13"/>
      <c r="L778" s="9" t="s">
        <v>160</v>
      </c>
      <c r="M778" s="9" t="s">
        <v>159</v>
      </c>
      <c r="N778" s="9" t="s">
        <v>100</v>
      </c>
      <c r="O778" s="9" t="s">
        <v>158</v>
      </c>
      <c r="P778" s="9" t="s">
        <v>166</v>
      </c>
      <c r="Q778" s="3" t="s">
        <v>112</v>
      </c>
      <c r="R778" s="15">
        <v>8</v>
      </c>
      <c r="S778" s="16">
        <v>1.625</v>
      </c>
      <c r="T778" s="16">
        <v>0.91690000000000005</v>
      </c>
      <c r="U778" s="15" t="s">
        <v>96</v>
      </c>
      <c r="V778" s="16">
        <f>T778</f>
        <v>0.91690000000000005</v>
      </c>
      <c r="W778" s="15">
        <v>8</v>
      </c>
      <c r="X778" s="16">
        <v>1.125</v>
      </c>
      <c r="Y778" s="16">
        <v>1.3562000000000001</v>
      </c>
      <c r="Z778" s="15" t="s">
        <v>96</v>
      </c>
      <c r="AA778" s="16">
        <f>Y778</f>
        <v>1.3562000000000001</v>
      </c>
      <c r="AB778" s="17">
        <v>-0.36770000000000003</v>
      </c>
      <c r="AC778" s="18">
        <v>0.36770000000000003</v>
      </c>
      <c r="AD778" s="19"/>
      <c r="AE778" s="44"/>
    </row>
    <row r="779" spans="1:33" ht="15" customHeight="1" x14ac:dyDescent="0.15">
      <c r="A779" s="9" t="s">
        <v>120</v>
      </c>
      <c r="B779" s="3" t="s">
        <v>163</v>
      </c>
      <c r="C779" s="9">
        <v>2019</v>
      </c>
      <c r="D779" s="9">
        <v>2019</v>
      </c>
      <c r="E779" s="3" t="s">
        <v>162</v>
      </c>
      <c r="F779" s="3" t="s">
        <v>76</v>
      </c>
      <c r="G779" s="9" t="s">
        <v>161</v>
      </c>
      <c r="H779" s="12">
        <v>3.3450000000000002</v>
      </c>
      <c r="I779" s="12">
        <v>3.3450000000000002</v>
      </c>
      <c r="J779" s="13"/>
      <c r="L779" s="3" t="s">
        <v>160</v>
      </c>
      <c r="M779" s="9" t="s">
        <v>159</v>
      </c>
      <c r="N779" s="9" t="s">
        <v>100</v>
      </c>
      <c r="O779" s="9" t="s">
        <v>158</v>
      </c>
      <c r="P779" s="3" t="s">
        <v>165</v>
      </c>
      <c r="Q779" s="3" t="s">
        <v>112</v>
      </c>
      <c r="R779" s="15">
        <v>8</v>
      </c>
      <c r="S779" s="16">
        <v>0.35139999999999999</v>
      </c>
      <c r="T779" s="16">
        <v>0.125</v>
      </c>
      <c r="U779" s="15" t="s">
        <v>96</v>
      </c>
      <c r="V779" s="16">
        <f>T779</f>
        <v>0.125</v>
      </c>
      <c r="W779" s="15">
        <v>8</v>
      </c>
      <c r="X779" s="16">
        <v>0.37419999999999998</v>
      </c>
      <c r="Y779" s="16">
        <v>0.14949999999999999</v>
      </c>
      <c r="Z779" s="15" t="s">
        <v>96</v>
      </c>
      <c r="AA779" s="16">
        <f>Y779</f>
        <v>0.14949999999999999</v>
      </c>
      <c r="AB779" s="17">
        <v>6.2899999999999998E-2</v>
      </c>
      <c r="AC779" s="18">
        <v>6.2899999999999998E-2</v>
      </c>
      <c r="AD779" s="19"/>
      <c r="AE779" s="24"/>
    </row>
    <row r="780" spans="1:33" ht="15" customHeight="1" thickBot="1" x14ac:dyDescent="0.2">
      <c r="A780" s="25" t="s">
        <v>120</v>
      </c>
      <c r="B780" s="40" t="s">
        <v>163</v>
      </c>
      <c r="C780" s="25">
        <v>2019</v>
      </c>
      <c r="D780" s="25">
        <v>2019</v>
      </c>
      <c r="E780" s="40" t="s">
        <v>162</v>
      </c>
      <c r="F780" s="40" t="s">
        <v>76</v>
      </c>
      <c r="G780" s="25" t="s">
        <v>161</v>
      </c>
      <c r="H780" s="26">
        <v>3.3450000000000002</v>
      </c>
      <c r="I780" s="26">
        <v>3.3450000000000002</v>
      </c>
      <c r="J780" s="27"/>
      <c r="K780" s="40"/>
      <c r="L780" s="40" t="s">
        <v>160</v>
      </c>
      <c r="M780" s="40" t="s">
        <v>159</v>
      </c>
      <c r="N780" s="40" t="s">
        <v>100</v>
      </c>
      <c r="O780" s="40" t="s">
        <v>158</v>
      </c>
      <c r="P780" s="40" t="s">
        <v>157</v>
      </c>
      <c r="Q780" s="40" t="s">
        <v>112</v>
      </c>
      <c r="R780" s="28">
        <v>8</v>
      </c>
      <c r="S780" s="29">
        <v>3.75</v>
      </c>
      <c r="T780" s="29">
        <v>2.121</v>
      </c>
      <c r="U780" s="28" t="s">
        <v>96</v>
      </c>
      <c r="V780" s="29">
        <f>T780</f>
        <v>2.121</v>
      </c>
      <c r="W780" s="28">
        <v>8</v>
      </c>
      <c r="X780" s="29">
        <v>3.125</v>
      </c>
      <c r="Y780" s="29">
        <v>2.1671</v>
      </c>
      <c r="Z780" s="28" t="s">
        <v>96</v>
      </c>
      <c r="AA780" s="29">
        <f>Y780</f>
        <v>2.1671</v>
      </c>
      <c r="AB780" s="30">
        <v>-0.18229999999999999</v>
      </c>
      <c r="AC780" s="30">
        <v>0.18229999999999999</v>
      </c>
      <c r="AD780" s="31"/>
      <c r="AE780" s="103"/>
      <c r="AF780" s="40"/>
      <c r="AG780" s="40"/>
    </row>
    <row r="781" spans="1:33" ht="15" customHeight="1" x14ac:dyDescent="0.15">
      <c r="A781" s="9" t="s">
        <v>106</v>
      </c>
      <c r="B781" s="9" t="s">
        <v>119</v>
      </c>
      <c r="C781" s="9">
        <v>2019</v>
      </c>
      <c r="D781" s="9">
        <v>2019</v>
      </c>
      <c r="E781" s="92" t="s">
        <v>118</v>
      </c>
      <c r="F781" s="3" t="s">
        <v>76</v>
      </c>
      <c r="G781" s="10" t="s">
        <v>117</v>
      </c>
      <c r="H781" s="11">
        <v>3.1589999999999998</v>
      </c>
      <c r="I781" s="11">
        <v>3.1589999999999998</v>
      </c>
      <c r="J781" s="13">
        <v>66</v>
      </c>
      <c r="K781" s="48" t="s">
        <v>156</v>
      </c>
      <c r="L781" s="3" t="s">
        <v>116</v>
      </c>
      <c r="M781" s="3" t="s">
        <v>115</v>
      </c>
      <c r="N781" s="3" t="s">
        <v>100</v>
      </c>
      <c r="O781" s="3" t="s">
        <v>114</v>
      </c>
      <c r="P781" s="3" t="s">
        <v>155</v>
      </c>
      <c r="Q781" s="3" t="s">
        <v>112</v>
      </c>
      <c r="R781" s="53">
        <v>66</v>
      </c>
      <c r="S781" s="16">
        <v>4.0380000000000003</v>
      </c>
      <c r="T781" s="16">
        <v>0.182</v>
      </c>
      <c r="U781" s="15" t="s">
        <v>111</v>
      </c>
      <c r="V781" s="16">
        <f t="shared" ref="V781:V816" si="66">T781*SQRT(R781)</f>
        <v>1.4785749896437448</v>
      </c>
      <c r="W781" s="53">
        <v>66</v>
      </c>
      <c r="X781" s="16">
        <v>3.6459999999999999</v>
      </c>
      <c r="Y781" s="16">
        <v>0.16800000000000001</v>
      </c>
      <c r="Z781" s="15" t="s">
        <v>111</v>
      </c>
      <c r="AA781" s="16">
        <f t="shared" ref="AA781:AA816" si="67">Y781*SQRT(W781)</f>
        <v>1.3648384519788415</v>
      </c>
      <c r="AB781" s="17">
        <v>-0.1021</v>
      </c>
      <c r="AC781" s="18">
        <v>0.1021</v>
      </c>
      <c r="AD781" s="19">
        <f>AVERAGE(AC781:AC816)</f>
        <v>0.10410833333333332</v>
      </c>
      <c r="AE781" s="44"/>
      <c r="AF781" s="3" t="s">
        <v>108</v>
      </c>
      <c r="AG781" s="3" t="s">
        <v>1347</v>
      </c>
    </row>
    <row r="782" spans="1:33" ht="15" customHeight="1" x14ac:dyDescent="0.15">
      <c r="A782" s="9" t="s">
        <v>106</v>
      </c>
      <c r="B782" s="9" t="s">
        <v>119</v>
      </c>
      <c r="C782" s="9">
        <v>2019</v>
      </c>
      <c r="D782" s="9">
        <v>2019</v>
      </c>
      <c r="E782" s="3" t="s">
        <v>118</v>
      </c>
      <c r="F782" s="3" t="s">
        <v>76</v>
      </c>
      <c r="G782" s="9" t="s">
        <v>117</v>
      </c>
      <c r="H782" s="12">
        <v>3.1589999999999998</v>
      </c>
      <c r="I782" s="12">
        <v>3.1589999999999998</v>
      </c>
      <c r="J782" s="13"/>
      <c r="L782" s="3" t="s">
        <v>116</v>
      </c>
      <c r="M782" s="3" t="s">
        <v>115</v>
      </c>
      <c r="N782" s="3" t="s">
        <v>100</v>
      </c>
      <c r="O782" s="3" t="s">
        <v>114</v>
      </c>
      <c r="P782" s="3" t="s">
        <v>154</v>
      </c>
      <c r="Q782" s="3" t="s">
        <v>112</v>
      </c>
      <c r="R782" s="15">
        <v>66</v>
      </c>
      <c r="S782" s="22">
        <v>5.83</v>
      </c>
      <c r="T782" s="16">
        <v>0.32200000000000001</v>
      </c>
      <c r="U782" s="15" t="s">
        <v>111</v>
      </c>
      <c r="V782" s="16">
        <f t="shared" si="66"/>
        <v>2.6159403662927794</v>
      </c>
      <c r="W782" s="15">
        <v>66</v>
      </c>
      <c r="X782" s="22">
        <v>6.5439999999999996</v>
      </c>
      <c r="Y782" s="22">
        <v>0.21</v>
      </c>
      <c r="Z782" s="15" t="s">
        <v>111</v>
      </c>
      <c r="AA782" s="16">
        <f t="shared" si="67"/>
        <v>1.7060480649735517</v>
      </c>
      <c r="AB782" s="17">
        <v>0.11550000000000001</v>
      </c>
      <c r="AC782" s="18">
        <v>0.11550000000000001</v>
      </c>
      <c r="AD782" s="19"/>
      <c r="AE782" s="24"/>
    </row>
    <row r="783" spans="1:33" ht="15" customHeight="1" x14ac:dyDescent="0.15">
      <c r="A783" s="9" t="s">
        <v>106</v>
      </c>
      <c r="B783" s="9" t="s">
        <v>119</v>
      </c>
      <c r="C783" s="9">
        <v>2019</v>
      </c>
      <c r="D783" s="9">
        <v>2019</v>
      </c>
      <c r="E783" s="3" t="s">
        <v>118</v>
      </c>
      <c r="F783" s="3" t="s">
        <v>76</v>
      </c>
      <c r="G783" s="9" t="s">
        <v>117</v>
      </c>
      <c r="H783" s="12">
        <v>3.1589999999999998</v>
      </c>
      <c r="I783" s="12">
        <v>3.1589999999999998</v>
      </c>
      <c r="J783" s="13"/>
      <c r="L783" s="3" t="s">
        <v>116</v>
      </c>
      <c r="M783" s="3" t="s">
        <v>115</v>
      </c>
      <c r="N783" s="3" t="s">
        <v>100</v>
      </c>
      <c r="O783" s="3" t="s">
        <v>114</v>
      </c>
      <c r="P783" s="3" t="s">
        <v>153</v>
      </c>
      <c r="Q783" s="3" t="s">
        <v>112</v>
      </c>
      <c r="R783" s="15">
        <v>66</v>
      </c>
      <c r="S783" s="22">
        <v>6.0469999999999997</v>
      </c>
      <c r="T783" s="16">
        <v>0.33600000000000002</v>
      </c>
      <c r="U783" s="15" t="s">
        <v>111</v>
      </c>
      <c r="V783" s="16">
        <f t="shared" si="66"/>
        <v>2.7296769039576829</v>
      </c>
      <c r="W783" s="15">
        <v>66</v>
      </c>
      <c r="X783" s="22">
        <v>7.1879999999999997</v>
      </c>
      <c r="Y783" s="22">
        <v>0.16800000000000001</v>
      </c>
      <c r="Z783" s="15" t="s">
        <v>111</v>
      </c>
      <c r="AA783" s="16">
        <f t="shared" si="67"/>
        <v>1.3648384519788415</v>
      </c>
      <c r="AB783" s="17">
        <v>0.1729</v>
      </c>
      <c r="AC783" s="18">
        <v>0.1729</v>
      </c>
      <c r="AD783" s="19"/>
      <c r="AE783" s="24"/>
    </row>
    <row r="784" spans="1:33" ht="15" customHeight="1" x14ac:dyDescent="0.15">
      <c r="A784" s="9" t="s">
        <v>106</v>
      </c>
      <c r="B784" s="9" t="s">
        <v>119</v>
      </c>
      <c r="C784" s="9">
        <v>2019</v>
      </c>
      <c r="D784" s="9">
        <v>2019</v>
      </c>
      <c r="E784" s="3" t="s">
        <v>118</v>
      </c>
      <c r="F784" s="3" t="s">
        <v>76</v>
      </c>
      <c r="G784" s="9" t="s">
        <v>117</v>
      </c>
      <c r="H784" s="12">
        <v>3.1589999999999998</v>
      </c>
      <c r="I784" s="12">
        <v>3.1589999999999998</v>
      </c>
      <c r="J784" s="13"/>
      <c r="L784" s="3" t="s">
        <v>116</v>
      </c>
      <c r="M784" s="3" t="s">
        <v>115</v>
      </c>
      <c r="N784" s="3" t="s">
        <v>100</v>
      </c>
      <c r="O784" s="3" t="s">
        <v>114</v>
      </c>
      <c r="P784" s="3" t="s">
        <v>152</v>
      </c>
      <c r="Q784" s="3" t="s">
        <v>112</v>
      </c>
      <c r="R784" s="15">
        <v>66</v>
      </c>
      <c r="S784" s="22">
        <v>6.2539999999999996</v>
      </c>
      <c r="T784" s="16">
        <v>0.40600000000000003</v>
      </c>
      <c r="U784" s="15" t="s">
        <v>111</v>
      </c>
      <c r="V784" s="16">
        <f t="shared" si="66"/>
        <v>3.2983595922822002</v>
      </c>
      <c r="W784" s="15">
        <v>66</v>
      </c>
      <c r="X784" s="22">
        <v>7.2160000000000002</v>
      </c>
      <c r="Y784" s="22">
        <v>0.16800000000000001</v>
      </c>
      <c r="Z784" s="15" t="s">
        <v>111</v>
      </c>
      <c r="AA784" s="16">
        <f t="shared" si="67"/>
        <v>1.3648384519788415</v>
      </c>
      <c r="AB784" s="17">
        <v>0.1431</v>
      </c>
      <c r="AC784" s="18">
        <v>0.1431</v>
      </c>
      <c r="AD784" s="19"/>
      <c r="AE784" s="24"/>
    </row>
    <row r="785" spans="1:31" ht="15" customHeight="1" x14ac:dyDescent="0.15">
      <c r="A785" s="9" t="s">
        <v>106</v>
      </c>
      <c r="B785" s="9" t="s">
        <v>119</v>
      </c>
      <c r="C785" s="9">
        <v>2019</v>
      </c>
      <c r="D785" s="9">
        <v>2019</v>
      </c>
      <c r="E785" s="3" t="s">
        <v>118</v>
      </c>
      <c r="F785" s="3" t="s">
        <v>76</v>
      </c>
      <c r="G785" s="9" t="s">
        <v>117</v>
      </c>
      <c r="H785" s="12">
        <v>3.1589999999999998</v>
      </c>
      <c r="I785" s="12">
        <v>3.1589999999999998</v>
      </c>
      <c r="J785" s="13"/>
      <c r="L785" s="3" t="s">
        <v>116</v>
      </c>
      <c r="M785" s="3" t="s">
        <v>115</v>
      </c>
      <c r="N785" s="3" t="s">
        <v>100</v>
      </c>
      <c r="O785" s="3" t="s">
        <v>114</v>
      </c>
      <c r="P785" s="3" t="s">
        <v>151</v>
      </c>
      <c r="Q785" s="3" t="s">
        <v>112</v>
      </c>
      <c r="R785" s="15">
        <v>66</v>
      </c>
      <c r="S785" s="22">
        <v>6.609</v>
      </c>
      <c r="T785" s="16">
        <v>0.46200000000000002</v>
      </c>
      <c r="U785" s="15" t="s">
        <v>111</v>
      </c>
      <c r="V785" s="16">
        <f t="shared" si="66"/>
        <v>3.753305742941814</v>
      </c>
      <c r="W785" s="15">
        <v>66</v>
      </c>
      <c r="X785" s="22">
        <v>7.16</v>
      </c>
      <c r="Y785" s="22">
        <v>0.16800000000000001</v>
      </c>
      <c r="Z785" s="15" t="s">
        <v>111</v>
      </c>
      <c r="AA785" s="16">
        <f t="shared" si="67"/>
        <v>1.3648384519788415</v>
      </c>
      <c r="AB785" s="17">
        <v>8.0100000000000005E-2</v>
      </c>
      <c r="AC785" s="18">
        <v>8.0100000000000005E-2</v>
      </c>
      <c r="AD785" s="19"/>
      <c r="AE785" s="24"/>
    </row>
    <row r="786" spans="1:31" ht="15" customHeight="1" x14ac:dyDescent="0.15">
      <c r="A786" s="9" t="s">
        <v>106</v>
      </c>
      <c r="B786" s="9" t="s">
        <v>119</v>
      </c>
      <c r="C786" s="9">
        <v>2019</v>
      </c>
      <c r="D786" s="9">
        <v>2019</v>
      </c>
      <c r="E786" s="3" t="s">
        <v>118</v>
      </c>
      <c r="F786" s="3" t="s">
        <v>76</v>
      </c>
      <c r="G786" s="9" t="s">
        <v>117</v>
      </c>
      <c r="H786" s="12">
        <v>3.1589999999999998</v>
      </c>
      <c r="I786" s="12">
        <v>3.1589999999999998</v>
      </c>
      <c r="J786" s="13"/>
      <c r="L786" s="3" t="s">
        <v>116</v>
      </c>
      <c r="M786" s="3" t="s">
        <v>115</v>
      </c>
      <c r="N786" s="3" t="s">
        <v>100</v>
      </c>
      <c r="O786" s="3" t="s">
        <v>114</v>
      </c>
      <c r="P786" s="3" t="s">
        <v>150</v>
      </c>
      <c r="Q786" s="3" t="s">
        <v>112</v>
      </c>
      <c r="R786" s="15">
        <v>66</v>
      </c>
      <c r="S786" s="22">
        <v>4.6859999999999999</v>
      </c>
      <c r="T786" s="16">
        <v>0.26600000000000001</v>
      </c>
      <c r="U786" s="15" t="s">
        <v>111</v>
      </c>
      <c r="V786" s="16">
        <f t="shared" si="66"/>
        <v>2.1609942156331656</v>
      </c>
      <c r="W786" s="15">
        <v>66</v>
      </c>
      <c r="X786" s="22">
        <v>3.492</v>
      </c>
      <c r="Y786" s="22">
        <v>0.182</v>
      </c>
      <c r="Z786" s="15" t="s">
        <v>111</v>
      </c>
      <c r="AA786" s="16">
        <f t="shared" si="67"/>
        <v>1.4785749896437448</v>
      </c>
      <c r="AB786" s="17">
        <v>-0.29409999999999997</v>
      </c>
      <c r="AC786" s="18">
        <v>0.29409999999999997</v>
      </c>
      <c r="AD786" s="19"/>
      <c r="AE786" s="24"/>
    </row>
    <row r="787" spans="1:31" ht="15" customHeight="1" x14ac:dyDescent="0.15">
      <c r="A787" s="9" t="s">
        <v>106</v>
      </c>
      <c r="B787" s="9" t="s">
        <v>119</v>
      </c>
      <c r="C787" s="9">
        <v>2019</v>
      </c>
      <c r="D787" s="9">
        <v>2019</v>
      </c>
      <c r="E787" s="3" t="s">
        <v>118</v>
      </c>
      <c r="F787" s="3" t="s">
        <v>76</v>
      </c>
      <c r="G787" s="9" t="s">
        <v>117</v>
      </c>
      <c r="H787" s="12">
        <v>3.1589999999999998</v>
      </c>
      <c r="I787" s="12">
        <v>3.1589999999999998</v>
      </c>
      <c r="J787" s="13"/>
      <c r="L787" s="3" t="s">
        <v>116</v>
      </c>
      <c r="M787" s="3" t="s">
        <v>115</v>
      </c>
      <c r="N787" s="3" t="s">
        <v>100</v>
      </c>
      <c r="O787" s="3" t="s">
        <v>114</v>
      </c>
      <c r="P787" s="3" t="s">
        <v>149</v>
      </c>
      <c r="Q787" s="3" t="s">
        <v>112</v>
      </c>
      <c r="R787" s="15">
        <v>66</v>
      </c>
      <c r="S787" s="22">
        <v>3.6459999999999999</v>
      </c>
      <c r="T787" s="16">
        <v>0.32200000000000001</v>
      </c>
      <c r="U787" s="15" t="s">
        <v>111</v>
      </c>
      <c r="V787" s="16">
        <f t="shared" si="66"/>
        <v>2.6159403662927794</v>
      </c>
      <c r="W787" s="15">
        <v>66</v>
      </c>
      <c r="X787" s="22">
        <v>2.4980000000000002</v>
      </c>
      <c r="Y787" s="22">
        <v>0.19600000000000001</v>
      </c>
      <c r="Z787" s="15" t="s">
        <v>111</v>
      </c>
      <c r="AA787" s="16">
        <f t="shared" si="67"/>
        <v>1.5923115273086483</v>
      </c>
      <c r="AB787" s="17">
        <v>-0.37809999999999999</v>
      </c>
      <c r="AC787" s="18">
        <v>0.37809999999999999</v>
      </c>
      <c r="AD787" s="19"/>
      <c r="AE787" s="24"/>
    </row>
    <row r="788" spans="1:31" ht="15" customHeight="1" x14ac:dyDescent="0.15">
      <c r="A788" s="9" t="s">
        <v>106</v>
      </c>
      <c r="B788" s="9" t="s">
        <v>119</v>
      </c>
      <c r="C788" s="9">
        <v>2019</v>
      </c>
      <c r="D788" s="9">
        <v>2019</v>
      </c>
      <c r="E788" s="3" t="s">
        <v>118</v>
      </c>
      <c r="F788" s="3" t="s">
        <v>76</v>
      </c>
      <c r="G788" s="9" t="s">
        <v>117</v>
      </c>
      <c r="H788" s="12">
        <v>3.1589999999999998</v>
      </c>
      <c r="I788" s="12">
        <v>3.1589999999999998</v>
      </c>
      <c r="J788" s="13"/>
      <c r="L788" s="3" t="s">
        <v>116</v>
      </c>
      <c r="M788" s="3" t="s">
        <v>115</v>
      </c>
      <c r="N788" s="3" t="s">
        <v>100</v>
      </c>
      <c r="O788" s="3" t="s">
        <v>114</v>
      </c>
      <c r="P788" s="3" t="s">
        <v>148</v>
      </c>
      <c r="Q788" s="3" t="s">
        <v>112</v>
      </c>
      <c r="R788" s="15">
        <v>66</v>
      </c>
      <c r="S788" s="22">
        <v>3.1139999999999999</v>
      </c>
      <c r="T788" s="16">
        <v>0.36399999999999999</v>
      </c>
      <c r="U788" s="15" t="s">
        <v>111</v>
      </c>
      <c r="V788" s="16">
        <f t="shared" si="66"/>
        <v>2.9571499792874896</v>
      </c>
      <c r="W788" s="15">
        <v>66</v>
      </c>
      <c r="X788" s="22">
        <v>2.2320000000000002</v>
      </c>
      <c r="Y788" s="22">
        <v>0.19600000000000001</v>
      </c>
      <c r="Z788" s="15" t="s">
        <v>111</v>
      </c>
      <c r="AA788" s="16">
        <f t="shared" si="67"/>
        <v>1.5923115273086483</v>
      </c>
      <c r="AB788" s="17">
        <v>-0.33300000000000002</v>
      </c>
      <c r="AC788" s="18">
        <v>0.33300000000000002</v>
      </c>
      <c r="AD788" s="19"/>
      <c r="AE788" s="24"/>
    </row>
    <row r="789" spans="1:31" ht="15" customHeight="1" x14ac:dyDescent="0.15">
      <c r="A789" s="9" t="s">
        <v>106</v>
      </c>
      <c r="B789" s="9" t="s">
        <v>119</v>
      </c>
      <c r="C789" s="9">
        <v>2019</v>
      </c>
      <c r="D789" s="9">
        <v>2019</v>
      </c>
      <c r="E789" s="3" t="s">
        <v>118</v>
      </c>
      <c r="F789" s="3" t="s">
        <v>76</v>
      </c>
      <c r="G789" s="9" t="s">
        <v>117</v>
      </c>
      <c r="H789" s="12">
        <v>3.1589999999999998</v>
      </c>
      <c r="I789" s="12">
        <v>3.1589999999999998</v>
      </c>
      <c r="J789" s="13"/>
      <c r="L789" s="3" t="s">
        <v>116</v>
      </c>
      <c r="M789" s="3" t="s">
        <v>115</v>
      </c>
      <c r="N789" s="3" t="s">
        <v>100</v>
      </c>
      <c r="O789" s="3" t="s">
        <v>114</v>
      </c>
      <c r="P789" s="3" t="s">
        <v>147</v>
      </c>
      <c r="Q789" s="3" t="s">
        <v>112</v>
      </c>
      <c r="R789" s="15">
        <v>66</v>
      </c>
      <c r="S789" s="22">
        <v>2.75</v>
      </c>
      <c r="T789" s="16">
        <v>0.39200000000000002</v>
      </c>
      <c r="U789" s="15" t="s">
        <v>111</v>
      </c>
      <c r="V789" s="16">
        <f t="shared" si="66"/>
        <v>3.1846230546172967</v>
      </c>
      <c r="W789" s="15">
        <v>66</v>
      </c>
      <c r="X789" s="22">
        <v>2.0780000000000003</v>
      </c>
      <c r="Y789" s="22">
        <v>0.21</v>
      </c>
      <c r="Z789" s="15" t="s">
        <v>111</v>
      </c>
      <c r="AA789" s="16">
        <f t="shared" si="67"/>
        <v>1.7060480649735517</v>
      </c>
      <c r="AB789" s="17">
        <v>-0.2802</v>
      </c>
      <c r="AC789" s="18">
        <v>0.2802</v>
      </c>
      <c r="AD789" s="19"/>
      <c r="AE789" s="24"/>
    </row>
    <row r="790" spans="1:31" ht="15" customHeight="1" x14ac:dyDescent="0.15">
      <c r="A790" s="9" t="s">
        <v>106</v>
      </c>
      <c r="B790" s="9" t="s">
        <v>119</v>
      </c>
      <c r="C790" s="9">
        <v>2019</v>
      </c>
      <c r="D790" s="9">
        <v>2019</v>
      </c>
      <c r="E790" s="3" t="s">
        <v>118</v>
      </c>
      <c r="F790" s="3" t="s">
        <v>76</v>
      </c>
      <c r="G790" s="9" t="s">
        <v>117</v>
      </c>
      <c r="H790" s="12">
        <v>3.1589999999999998</v>
      </c>
      <c r="I790" s="12">
        <v>3.1589999999999998</v>
      </c>
      <c r="J790" s="13"/>
      <c r="L790" s="3" t="s">
        <v>116</v>
      </c>
      <c r="M790" s="3" t="s">
        <v>115</v>
      </c>
      <c r="N790" s="3" t="s">
        <v>100</v>
      </c>
      <c r="O790" s="3" t="s">
        <v>114</v>
      </c>
      <c r="P790" s="3" t="s">
        <v>146</v>
      </c>
      <c r="Q790" s="3" t="s">
        <v>112</v>
      </c>
      <c r="R790" s="15">
        <v>66</v>
      </c>
      <c r="S790" s="16">
        <v>4.0380000000000003</v>
      </c>
      <c r="T790" s="16">
        <v>0.182</v>
      </c>
      <c r="U790" s="15" t="s">
        <v>111</v>
      </c>
      <c r="V790" s="16">
        <f t="shared" si="66"/>
        <v>1.4785749896437448</v>
      </c>
      <c r="W790" s="15">
        <v>66</v>
      </c>
      <c r="X790" s="22">
        <v>3.6459999999999999</v>
      </c>
      <c r="Y790" s="22">
        <v>0.16800000000000001</v>
      </c>
      <c r="Z790" s="15" t="s">
        <v>111</v>
      </c>
      <c r="AA790" s="16">
        <f t="shared" si="67"/>
        <v>1.3648384519788415</v>
      </c>
      <c r="AB790" s="17">
        <v>-0.1021</v>
      </c>
      <c r="AC790" s="18">
        <v>0.1021</v>
      </c>
      <c r="AD790" s="19"/>
      <c r="AE790" s="24"/>
    </row>
    <row r="791" spans="1:31" ht="15" customHeight="1" x14ac:dyDescent="0.15">
      <c r="A791" s="9" t="s">
        <v>106</v>
      </c>
      <c r="B791" s="9" t="s">
        <v>119</v>
      </c>
      <c r="C791" s="9">
        <v>2019</v>
      </c>
      <c r="D791" s="9">
        <v>2019</v>
      </c>
      <c r="E791" s="3" t="s">
        <v>118</v>
      </c>
      <c r="F791" s="3" t="s">
        <v>76</v>
      </c>
      <c r="G791" s="9" t="s">
        <v>117</v>
      </c>
      <c r="H791" s="12">
        <v>3.1589999999999998</v>
      </c>
      <c r="I791" s="12">
        <v>3.1589999999999998</v>
      </c>
      <c r="J791" s="13"/>
      <c r="L791" s="3" t="s">
        <v>116</v>
      </c>
      <c r="M791" s="3" t="s">
        <v>115</v>
      </c>
      <c r="N791" s="3" t="s">
        <v>100</v>
      </c>
      <c r="O791" s="3" t="s">
        <v>114</v>
      </c>
      <c r="P791" s="3" t="s">
        <v>145</v>
      </c>
      <c r="Q791" s="3" t="s">
        <v>112</v>
      </c>
      <c r="R791" s="15">
        <v>66</v>
      </c>
      <c r="S791" s="22">
        <v>5.83</v>
      </c>
      <c r="T791" s="16">
        <v>0.32200000000000001</v>
      </c>
      <c r="U791" s="15" t="s">
        <v>111</v>
      </c>
      <c r="V791" s="16">
        <f t="shared" si="66"/>
        <v>2.6159403662927794</v>
      </c>
      <c r="W791" s="15">
        <v>66</v>
      </c>
      <c r="X791" s="22">
        <v>6.3339999999999996</v>
      </c>
      <c r="Y791" s="22">
        <v>0.16800000000000001</v>
      </c>
      <c r="Z791" s="15" t="s">
        <v>111</v>
      </c>
      <c r="AA791" s="16">
        <f t="shared" si="67"/>
        <v>1.3648384519788415</v>
      </c>
      <c r="AB791" s="17">
        <v>8.2900000000000001E-2</v>
      </c>
      <c r="AC791" s="18">
        <v>8.2900000000000001E-2</v>
      </c>
      <c r="AD791" s="19"/>
      <c r="AE791" s="24"/>
    </row>
    <row r="792" spans="1:31" ht="15" customHeight="1" x14ac:dyDescent="0.15">
      <c r="A792" s="9" t="s">
        <v>106</v>
      </c>
      <c r="B792" s="9" t="s">
        <v>119</v>
      </c>
      <c r="C792" s="9">
        <v>2019</v>
      </c>
      <c r="D792" s="9">
        <v>2019</v>
      </c>
      <c r="E792" s="3" t="s">
        <v>118</v>
      </c>
      <c r="F792" s="3" t="s">
        <v>76</v>
      </c>
      <c r="G792" s="9" t="s">
        <v>117</v>
      </c>
      <c r="H792" s="12">
        <v>3.1589999999999998</v>
      </c>
      <c r="I792" s="12">
        <v>3.1589999999999998</v>
      </c>
      <c r="J792" s="13"/>
      <c r="L792" s="3" t="s">
        <v>116</v>
      </c>
      <c r="M792" s="3" t="s">
        <v>115</v>
      </c>
      <c r="N792" s="3" t="s">
        <v>100</v>
      </c>
      <c r="O792" s="3" t="s">
        <v>114</v>
      </c>
      <c r="P792" s="3" t="s">
        <v>144</v>
      </c>
      <c r="Q792" s="3" t="s">
        <v>112</v>
      </c>
      <c r="R792" s="15">
        <v>66</v>
      </c>
      <c r="S792" s="22">
        <v>6.0469999999999997</v>
      </c>
      <c r="T792" s="16">
        <v>0.33600000000000002</v>
      </c>
      <c r="U792" s="15" t="s">
        <v>111</v>
      </c>
      <c r="V792" s="16">
        <f t="shared" si="66"/>
        <v>2.7296769039576829</v>
      </c>
      <c r="W792" s="15">
        <v>66</v>
      </c>
      <c r="X792" s="22">
        <v>6.7469999999999999</v>
      </c>
      <c r="Y792" s="22">
        <v>0.21</v>
      </c>
      <c r="Z792" s="15" t="s">
        <v>111</v>
      </c>
      <c r="AA792" s="16">
        <f t="shared" si="67"/>
        <v>1.7060480649735517</v>
      </c>
      <c r="AB792" s="17">
        <v>0.1095</v>
      </c>
      <c r="AC792" s="18">
        <v>0.1095</v>
      </c>
      <c r="AD792" s="19"/>
      <c r="AE792" s="24"/>
    </row>
    <row r="793" spans="1:31" ht="15" customHeight="1" x14ac:dyDescent="0.15">
      <c r="A793" s="9" t="s">
        <v>106</v>
      </c>
      <c r="B793" s="9" t="s">
        <v>119</v>
      </c>
      <c r="C793" s="9">
        <v>2019</v>
      </c>
      <c r="D793" s="9">
        <v>2019</v>
      </c>
      <c r="E793" s="3" t="s">
        <v>118</v>
      </c>
      <c r="F793" s="3" t="s">
        <v>76</v>
      </c>
      <c r="G793" s="9" t="s">
        <v>117</v>
      </c>
      <c r="H793" s="12">
        <v>3.1589999999999998</v>
      </c>
      <c r="I793" s="12">
        <v>3.1589999999999998</v>
      </c>
      <c r="J793" s="13"/>
      <c r="L793" s="3" t="s">
        <v>116</v>
      </c>
      <c r="M793" s="3" t="s">
        <v>115</v>
      </c>
      <c r="N793" s="3" t="s">
        <v>100</v>
      </c>
      <c r="O793" s="3" t="s">
        <v>114</v>
      </c>
      <c r="P793" s="3" t="s">
        <v>143</v>
      </c>
      <c r="Q793" s="3" t="s">
        <v>112</v>
      </c>
      <c r="R793" s="15">
        <v>66</v>
      </c>
      <c r="S793" s="22">
        <v>6.2539999999999996</v>
      </c>
      <c r="T793" s="16">
        <v>0.40600000000000003</v>
      </c>
      <c r="U793" s="15" t="s">
        <v>111</v>
      </c>
      <c r="V793" s="16">
        <f t="shared" si="66"/>
        <v>3.2983595922822002</v>
      </c>
      <c r="W793" s="15">
        <v>66</v>
      </c>
      <c r="X793" s="22">
        <v>6.9989999999999997</v>
      </c>
      <c r="Y793" s="22">
        <v>0.19600000000000001</v>
      </c>
      <c r="Z793" s="15" t="s">
        <v>111</v>
      </c>
      <c r="AA793" s="16">
        <f t="shared" si="67"/>
        <v>1.5923115273086483</v>
      </c>
      <c r="AB793" s="17">
        <v>0.1125</v>
      </c>
      <c r="AC793" s="18">
        <v>0.1125</v>
      </c>
      <c r="AD793" s="19"/>
      <c r="AE793" s="24"/>
    </row>
    <row r="794" spans="1:31" ht="15" customHeight="1" x14ac:dyDescent="0.15">
      <c r="A794" s="9" t="s">
        <v>106</v>
      </c>
      <c r="B794" s="9" t="s">
        <v>119</v>
      </c>
      <c r="C794" s="9">
        <v>2019</v>
      </c>
      <c r="D794" s="9">
        <v>2019</v>
      </c>
      <c r="E794" s="3" t="s">
        <v>118</v>
      </c>
      <c r="F794" s="3" t="s">
        <v>76</v>
      </c>
      <c r="G794" s="9" t="s">
        <v>117</v>
      </c>
      <c r="H794" s="12">
        <v>3.1589999999999998</v>
      </c>
      <c r="I794" s="12">
        <v>3.1589999999999998</v>
      </c>
      <c r="J794" s="13"/>
      <c r="L794" s="3" t="s">
        <v>116</v>
      </c>
      <c r="M794" s="3" t="s">
        <v>115</v>
      </c>
      <c r="N794" s="3" t="s">
        <v>100</v>
      </c>
      <c r="O794" s="3" t="s">
        <v>114</v>
      </c>
      <c r="P794" s="3" t="s">
        <v>142</v>
      </c>
      <c r="Q794" s="3" t="s">
        <v>112</v>
      </c>
      <c r="R794" s="15">
        <v>66</v>
      </c>
      <c r="S794" s="22">
        <v>6.609</v>
      </c>
      <c r="T794" s="16">
        <v>0.46200000000000002</v>
      </c>
      <c r="U794" s="15" t="s">
        <v>111</v>
      </c>
      <c r="V794" s="16">
        <f t="shared" si="66"/>
        <v>3.753305742941814</v>
      </c>
      <c r="W794" s="15">
        <v>66</v>
      </c>
      <c r="X794" s="22">
        <v>7.0549999999999997</v>
      </c>
      <c r="Y794" s="22">
        <v>0.16800000000000001</v>
      </c>
      <c r="Z794" s="15" t="s">
        <v>111</v>
      </c>
      <c r="AA794" s="16">
        <f t="shared" si="67"/>
        <v>1.3648384519788415</v>
      </c>
      <c r="AB794" s="17">
        <v>6.5299999999999997E-2</v>
      </c>
      <c r="AC794" s="18">
        <v>6.5299999999999997E-2</v>
      </c>
      <c r="AD794" s="19"/>
      <c r="AE794" s="24"/>
    </row>
    <row r="795" spans="1:31" ht="15" customHeight="1" x14ac:dyDescent="0.15">
      <c r="A795" s="9" t="s">
        <v>106</v>
      </c>
      <c r="B795" s="9" t="s">
        <v>119</v>
      </c>
      <c r="C795" s="9">
        <v>2019</v>
      </c>
      <c r="D795" s="9">
        <v>2019</v>
      </c>
      <c r="E795" s="3" t="s">
        <v>118</v>
      </c>
      <c r="F795" s="3" t="s">
        <v>76</v>
      </c>
      <c r="G795" s="9" t="s">
        <v>117</v>
      </c>
      <c r="H795" s="12">
        <v>3.1589999999999998</v>
      </c>
      <c r="I795" s="12">
        <v>3.1589999999999998</v>
      </c>
      <c r="J795" s="13"/>
      <c r="L795" s="3" t="s">
        <v>116</v>
      </c>
      <c r="M795" s="3" t="s">
        <v>115</v>
      </c>
      <c r="N795" s="3" t="s">
        <v>100</v>
      </c>
      <c r="O795" s="3" t="s">
        <v>114</v>
      </c>
      <c r="P795" s="3" t="s">
        <v>141</v>
      </c>
      <c r="Q795" s="3" t="s">
        <v>112</v>
      </c>
      <c r="R795" s="15">
        <v>66</v>
      </c>
      <c r="S795" s="22">
        <v>4.6859999999999999</v>
      </c>
      <c r="T795" s="16">
        <v>0.26600000000000001</v>
      </c>
      <c r="U795" s="15" t="s">
        <v>111</v>
      </c>
      <c r="V795" s="16">
        <f t="shared" si="66"/>
        <v>2.1609942156331656</v>
      </c>
      <c r="W795" s="15">
        <v>66</v>
      </c>
      <c r="X795" s="22">
        <v>4.1120000000000001</v>
      </c>
      <c r="Y795" s="22">
        <v>0.182</v>
      </c>
      <c r="Z795" s="15" t="s">
        <v>111</v>
      </c>
      <c r="AA795" s="16">
        <f t="shared" si="67"/>
        <v>1.4785749896437448</v>
      </c>
      <c r="AB795" s="17">
        <v>-0.13070000000000001</v>
      </c>
      <c r="AC795" s="18">
        <v>0.13070000000000001</v>
      </c>
      <c r="AD795" s="19"/>
      <c r="AE795" s="24"/>
    </row>
    <row r="796" spans="1:31" ht="15" customHeight="1" x14ac:dyDescent="0.15">
      <c r="A796" s="9" t="s">
        <v>106</v>
      </c>
      <c r="B796" s="9" t="s">
        <v>119</v>
      </c>
      <c r="C796" s="9">
        <v>2019</v>
      </c>
      <c r="D796" s="9">
        <v>2019</v>
      </c>
      <c r="E796" s="3" t="s">
        <v>118</v>
      </c>
      <c r="F796" s="3" t="s">
        <v>76</v>
      </c>
      <c r="G796" s="9" t="s">
        <v>117</v>
      </c>
      <c r="H796" s="12">
        <v>3.1589999999999998</v>
      </c>
      <c r="I796" s="12">
        <v>3.1589999999999998</v>
      </c>
      <c r="J796" s="13"/>
      <c r="L796" s="3" t="s">
        <v>116</v>
      </c>
      <c r="M796" s="3" t="s">
        <v>115</v>
      </c>
      <c r="N796" s="3" t="s">
        <v>100</v>
      </c>
      <c r="O796" s="3" t="s">
        <v>114</v>
      </c>
      <c r="P796" s="3" t="s">
        <v>140</v>
      </c>
      <c r="Q796" s="3" t="s">
        <v>112</v>
      </c>
      <c r="R796" s="15">
        <v>66</v>
      </c>
      <c r="S796" s="22">
        <v>3.6459999999999999</v>
      </c>
      <c r="T796" s="16">
        <v>0.32200000000000001</v>
      </c>
      <c r="U796" s="15" t="s">
        <v>111</v>
      </c>
      <c r="V796" s="16">
        <f t="shared" si="66"/>
        <v>2.6159403662927794</v>
      </c>
      <c r="W796" s="15">
        <v>66</v>
      </c>
      <c r="X796" s="22">
        <v>2.9079999999999999</v>
      </c>
      <c r="Y796" s="22">
        <v>0.21</v>
      </c>
      <c r="Z796" s="15" t="s">
        <v>111</v>
      </c>
      <c r="AA796" s="16">
        <f t="shared" si="67"/>
        <v>1.7060480649735517</v>
      </c>
      <c r="AB796" s="17">
        <v>-0.22620000000000001</v>
      </c>
      <c r="AC796" s="18">
        <v>0.22620000000000001</v>
      </c>
      <c r="AD796" s="19"/>
      <c r="AE796" s="20"/>
    </row>
    <row r="797" spans="1:31" ht="15" customHeight="1" x14ac:dyDescent="0.15">
      <c r="A797" s="9" t="s">
        <v>106</v>
      </c>
      <c r="B797" s="9" t="s">
        <v>119</v>
      </c>
      <c r="C797" s="9">
        <v>2019</v>
      </c>
      <c r="D797" s="9">
        <v>2019</v>
      </c>
      <c r="E797" s="3" t="s">
        <v>118</v>
      </c>
      <c r="F797" s="3" t="s">
        <v>76</v>
      </c>
      <c r="G797" s="9" t="s">
        <v>117</v>
      </c>
      <c r="H797" s="12">
        <v>3.1589999999999998</v>
      </c>
      <c r="I797" s="12">
        <v>3.1589999999999998</v>
      </c>
      <c r="J797" s="13"/>
      <c r="L797" s="3" t="s">
        <v>116</v>
      </c>
      <c r="M797" s="3" t="s">
        <v>115</v>
      </c>
      <c r="N797" s="3" t="s">
        <v>100</v>
      </c>
      <c r="O797" s="3" t="s">
        <v>114</v>
      </c>
      <c r="P797" s="3" t="s">
        <v>139</v>
      </c>
      <c r="Q797" s="3" t="s">
        <v>112</v>
      </c>
      <c r="R797" s="15">
        <v>66</v>
      </c>
      <c r="S797" s="22">
        <v>3.1139999999999999</v>
      </c>
      <c r="T797" s="16">
        <v>0.36399999999999999</v>
      </c>
      <c r="U797" s="15" t="s">
        <v>111</v>
      </c>
      <c r="V797" s="16">
        <f t="shared" si="66"/>
        <v>2.9571499792874896</v>
      </c>
      <c r="W797" s="15">
        <v>66</v>
      </c>
      <c r="X797" s="22">
        <v>2.5419999999999998</v>
      </c>
      <c r="Y797" s="22">
        <v>0.21</v>
      </c>
      <c r="Z797" s="15" t="s">
        <v>111</v>
      </c>
      <c r="AA797" s="16">
        <f t="shared" si="67"/>
        <v>1.7060480649735517</v>
      </c>
      <c r="AB797" s="17">
        <v>-0.20300000000000001</v>
      </c>
      <c r="AC797" s="18">
        <v>0.20300000000000001</v>
      </c>
      <c r="AD797" s="19"/>
      <c r="AE797" s="24"/>
    </row>
    <row r="798" spans="1:31" ht="15" customHeight="1" x14ac:dyDescent="0.15">
      <c r="A798" s="9" t="s">
        <v>106</v>
      </c>
      <c r="B798" s="9" t="s">
        <v>119</v>
      </c>
      <c r="C798" s="9">
        <v>2019</v>
      </c>
      <c r="D798" s="9">
        <v>2019</v>
      </c>
      <c r="E798" s="3" t="s">
        <v>118</v>
      </c>
      <c r="F798" s="3" t="s">
        <v>76</v>
      </c>
      <c r="G798" s="9" t="s">
        <v>117</v>
      </c>
      <c r="H798" s="12">
        <v>3.1589999999999998</v>
      </c>
      <c r="I798" s="12">
        <v>3.1589999999999998</v>
      </c>
      <c r="J798" s="13"/>
      <c r="L798" s="3" t="s">
        <v>116</v>
      </c>
      <c r="M798" s="3" t="s">
        <v>115</v>
      </c>
      <c r="N798" s="3" t="s">
        <v>100</v>
      </c>
      <c r="O798" s="3" t="s">
        <v>114</v>
      </c>
      <c r="P798" s="3" t="s">
        <v>138</v>
      </c>
      <c r="Q798" s="3" t="s">
        <v>112</v>
      </c>
      <c r="R798" s="15">
        <v>66</v>
      </c>
      <c r="S798" s="22">
        <v>2.75</v>
      </c>
      <c r="T798" s="16">
        <v>0.39200000000000002</v>
      </c>
      <c r="U798" s="15" t="s">
        <v>111</v>
      </c>
      <c r="V798" s="16">
        <f t="shared" si="66"/>
        <v>3.1846230546172967</v>
      </c>
      <c r="W798" s="15">
        <v>66</v>
      </c>
      <c r="X798" s="22">
        <v>2.149</v>
      </c>
      <c r="Y798" s="22">
        <v>0.21</v>
      </c>
      <c r="Z798" s="15" t="s">
        <v>111</v>
      </c>
      <c r="AA798" s="16">
        <f t="shared" si="67"/>
        <v>1.7060480649735517</v>
      </c>
      <c r="AB798" s="17">
        <v>-0.24660000000000001</v>
      </c>
      <c r="AC798" s="18">
        <v>0.24660000000000001</v>
      </c>
      <c r="AD798" s="19"/>
      <c r="AE798" s="24"/>
    </row>
    <row r="799" spans="1:31" ht="15" customHeight="1" x14ac:dyDescent="0.15">
      <c r="A799" s="9" t="s">
        <v>106</v>
      </c>
      <c r="B799" s="9" t="s">
        <v>119</v>
      </c>
      <c r="C799" s="9">
        <v>2019</v>
      </c>
      <c r="D799" s="9">
        <v>2019</v>
      </c>
      <c r="E799" s="3" t="s">
        <v>118</v>
      </c>
      <c r="F799" s="3" t="s">
        <v>76</v>
      </c>
      <c r="G799" s="9" t="s">
        <v>117</v>
      </c>
      <c r="H799" s="12">
        <v>3.1589999999999998</v>
      </c>
      <c r="I799" s="12">
        <v>3.1589999999999998</v>
      </c>
      <c r="J799" s="13"/>
      <c r="L799" s="3" t="s">
        <v>116</v>
      </c>
      <c r="M799" s="3" t="s">
        <v>115</v>
      </c>
      <c r="N799" s="3" t="s">
        <v>100</v>
      </c>
      <c r="O799" s="3" t="s">
        <v>114</v>
      </c>
      <c r="P799" s="3" t="s">
        <v>137</v>
      </c>
      <c r="Q799" s="3" t="s">
        <v>112</v>
      </c>
      <c r="R799" s="15">
        <v>66</v>
      </c>
      <c r="S799" s="22">
        <v>4.0299999999999994</v>
      </c>
      <c r="T799" s="22">
        <v>0.224</v>
      </c>
      <c r="U799" s="15" t="s">
        <v>111</v>
      </c>
      <c r="V799" s="16">
        <f t="shared" si="66"/>
        <v>1.8197846026384552</v>
      </c>
      <c r="W799" s="15">
        <v>66</v>
      </c>
      <c r="X799" s="22">
        <v>3.82</v>
      </c>
      <c r="Y799" s="22">
        <v>0.224</v>
      </c>
      <c r="Z799" s="15" t="s">
        <v>111</v>
      </c>
      <c r="AA799" s="16">
        <f t="shared" si="67"/>
        <v>1.8197846026384552</v>
      </c>
      <c r="AB799" s="17">
        <v>-5.3499999999999999E-2</v>
      </c>
      <c r="AC799" s="18">
        <v>5.3499999999999999E-2</v>
      </c>
      <c r="AD799" s="19"/>
      <c r="AE799" s="24"/>
    </row>
    <row r="800" spans="1:31" ht="15" customHeight="1" x14ac:dyDescent="0.15">
      <c r="A800" s="9" t="s">
        <v>106</v>
      </c>
      <c r="B800" s="9" t="s">
        <v>119</v>
      </c>
      <c r="C800" s="9">
        <v>2019</v>
      </c>
      <c r="D800" s="9">
        <v>2019</v>
      </c>
      <c r="E800" s="3" t="s">
        <v>118</v>
      </c>
      <c r="F800" s="3" t="s">
        <v>76</v>
      </c>
      <c r="G800" s="9" t="s">
        <v>117</v>
      </c>
      <c r="H800" s="12">
        <v>3.1589999999999998</v>
      </c>
      <c r="I800" s="12">
        <v>3.1589999999999998</v>
      </c>
      <c r="J800" s="13"/>
      <c r="L800" s="3" t="s">
        <v>116</v>
      </c>
      <c r="M800" s="3" t="s">
        <v>115</v>
      </c>
      <c r="N800" s="3" t="s">
        <v>100</v>
      </c>
      <c r="O800" s="3" t="s">
        <v>114</v>
      </c>
      <c r="P800" s="3" t="s">
        <v>136</v>
      </c>
      <c r="Q800" s="3" t="s">
        <v>112</v>
      </c>
      <c r="R800" s="15">
        <v>66</v>
      </c>
      <c r="S800" s="22">
        <v>5.8959999999999999</v>
      </c>
      <c r="T800" s="22">
        <v>0.224</v>
      </c>
      <c r="U800" s="15" t="s">
        <v>111</v>
      </c>
      <c r="V800" s="16">
        <f t="shared" si="66"/>
        <v>1.8197846026384552</v>
      </c>
      <c r="W800" s="15">
        <v>66</v>
      </c>
      <c r="X800" s="22">
        <v>6.19</v>
      </c>
      <c r="Y800" s="22">
        <v>0.224</v>
      </c>
      <c r="Z800" s="15" t="s">
        <v>111</v>
      </c>
      <c r="AA800" s="16">
        <f t="shared" si="67"/>
        <v>1.8197846026384552</v>
      </c>
      <c r="AB800" s="17">
        <v>4.87E-2</v>
      </c>
      <c r="AC800" s="18">
        <v>4.87E-2</v>
      </c>
      <c r="AD800" s="19"/>
      <c r="AE800" s="24"/>
    </row>
    <row r="801" spans="1:33" ht="15" customHeight="1" x14ac:dyDescent="0.15">
      <c r="A801" s="9" t="s">
        <v>106</v>
      </c>
      <c r="B801" s="9" t="s">
        <v>119</v>
      </c>
      <c r="C801" s="9">
        <v>2019</v>
      </c>
      <c r="D801" s="9">
        <v>2019</v>
      </c>
      <c r="E801" s="3" t="s">
        <v>118</v>
      </c>
      <c r="F801" s="3" t="s">
        <v>76</v>
      </c>
      <c r="G801" s="9" t="s">
        <v>117</v>
      </c>
      <c r="H801" s="12">
        <v>3.1589999999999998</v>
      </c>
      <c r="I801" s="12">
        <v>3.1589999999999998</v>
      </c>
      <c r="J801" s="13"/>
      <c r="L801" s="3" t="s">
        <v>116</v>
      </c>
      <c r="M801" s="3" t="s">
        <v>115</v>
      </c>
      <c r="N801" s="3" t="s">
        <v>100</v>
      </c>
      <c r="O801" s="3" t="s">
        <v>114</v>
      </c>
      <c r="P801" s="3" t="s">
        <v>135</v>
      </c>
      <c r="Q801" s="3" t="s">
        <v>112</v>
      </c>
      <c r="R801" s="15">
        <v>66</v>
      </c>
      <c r="S801" s="22">
        <v>6.1550000000000002</v>
      </c>
      <c r="T801" s="22">
        <v>0.21</v>
      </c>
      <c r="U801" s="15" t="s">
        <v>111</v>
      </c>
      <c r="V801" s="16">
        <f t="shared" si="66"/>
        <v>1.7060480649735517</v>
      </c>
      <c r="W801" s="15">
        <v>66</v>
      </c>
      <c r="X801" s="22">
        <v>6.3170000000000002</v>
      </c>
      <c r="Y801" s="22">
        <v>0.182</v>
      </c>
      <c r="Z801" s="15" t="s">
        <v>111</v>
      </c>
      <c r="AA801" s="16">
        <f t="shared" si="67"/>
        <v>1.4785749896437448</v>
      </c>
      <c r="AB801" s="17">
        <v>2.5999999999999999E-2</v>
      </c>
      <c r="AC801" s="18">
        <v>2.5999999999999999E-2</v>
      </c>
      <c r="AD801" s="19"/>
      <c r="AE801" s="24"/>
    </row>
    <row r="802" spans="1:33" ht="15" customHeight="1" x14ac:dyDescent="0.15">
      <c r="A802" s="9" t="s">
        <v>106</v>
      </c>
      <c r="B802" s="9" t="s">
        <v>119</v>
      </c>
      <c r="C802" s="9">
        <v>2019</v>
      </c>
      <c r="D802" s="9">
        <v>2019</v>
      </c>
      <c r="E802" s="3" t="s">
        <v>118</v>
      </c>
      <c r="F802" s="3" t="s">
        <v>76</v>
      </c>
      <c r="G802" s="9" t="s">
        <v>117</v>
      </c>
      <c r="H802" s="12">
        <v>3.1589999999999998</v>
      </c>
      <c r="I802" s="12">
        <v>3.1589999999999998</v>
      </c>
      <c r="J802" s="13"/>
      <c r="L802" s="3" t="s">
        <v>116</v>
      </c>
      <c r="M802" s="3" t="s">
        <v>115</v>
      </c>
      <c r="N802" s="3" t="s">
        <v>100</v>
      </c>
      <c r="O802" s="3" t="s">
        <v>114</v>
      </c>
      <c r="P802" s="3" t="s">
        <v>134</v>
      </c>
      <c r="Q802" s="3" t="s">
        <v>112</v>
      </c>
      <c r="R802" s="15">
        <v>66</v>
      </c>
      <c r="S802" s="22">
        <v>6.2990000000000004</v>
      </c>
      <c r="T802" s="22">
        <v>0.23799999999999999</v>
      </c>
      <c r="U802" s="15" t="s">
        <v>111</v>
      </c>
      <c r="V802" s="16">
        <f t="shared" si="66"/>
        <v>1.9335211403033585</v>
      </c>
      <c r="W802" s="15">
        <v>66</v>
      </c>
      <c r="X802" s="22">
        <v>6.6180000000000003</v>
      </c>
      <c r="Y802" s="22">
        <v>0.182</v>
      </c>
      <c r="Z802" s="15" t="s">
        <v>111</v>
      </c>
      <c r="AA802" s="16">
        <f t="shared" si="67"/>
        <v>1.4785749896437448</v>
      </c>
      <c r="AB802" s="17">
        <v>4.9399999999999999E-2</v>
      </c>
      <c r="AC802" s="18">
        <v>4.9399999999999999E-2</v>
      </c>
      <c r="AD802" s="19"/>
      <c r="AE802" s="24"/>
    </row>
    <row r="803" spans="1:33" ht="15" customHeight="1" x14ac:dyDescent="0.15">
      <c r="A803" s="9" t="s">
        <v>106</v>
      </c>
      <c r="B803" s="9" t="s">
        <v>119</v>
      </c>
      <c r="C803" s="9">
        <v>2019</v>
      </c>
      <c r="D803" s="9">
        <v>2019</v>
      </c>
      <c r="E803" s="3" t="s">
        <v>118</v>
      </c>
      <c r="F803" s="3" t="s">
        <v>76</v>
      </c>
      <c r="G803" s="9" t="s">
        <v>117</v>
      </c>
      <c r="H803" s="12">
        <v>3.1589999999999998</v>
      </c>
      <c r="I803" s="12">
        <v>3.1589999999999998</v>
      </c>
      <c r="J803" s="13"/>
      <c r="L803" s="3" t="s">
        <v>116</v>
      </c>
      <c r="M803" s="3" t="s">
        <v>115</v>
      </c>
      <c r="N803" s="3" t="s">
        <v>100</v>
      </c>
      <c r="O803" s="3" t="s">
        <v>114</v>
      </c>
      <c r="P803" s="3" t="s">
        <v>133</v>
      </c>
      <c r="Q803" s="3" t="s">
        <v>112</v>
      </c>
      <c r="R803" s="15">
        <v>66</v>
      </c>
      <c r="S803" s="22">
        <v>6.2729999999999997</v>
      </c>
      <c r="T803" s="22">
        <v>0.21</v>
      </c>
      <c r="U803" s="15" t="s">
        <v>111</v>
      </c>
      <c r="V803" s="16">
        <f t="shared" si="66"/>
        <v>1.7060480649735517</v>
      </c>
      <c r="W803" s="15">
        <v>66</v>
      </c>
      <c r="X803" s="22">
        <v>6.5170000000000003</v>
      </c>
      <c r="Y803" s="22">
        <v>0.21</v>
      </c>
      <c r="Z803" s="15" t="s">
        <v>111</v>
      </c>
      <c r="AA803" s="16">
        <f t="shared" si="67"/>
        <v>1.7060480649735517</v>
      </c>
      <c r="AB803" s="17">
        <v>3.8199999999999998E-2</v>
      </c>
      <c r="AC803" s="18">
        <v>3.8199999999999998E-2</v>
      </c>
      <c r="AD803" s="19"/>
      <c r="AE803" s="24"/>
    </row>
    <row r="804" spans="1:33" ht="15" customHeight="1" x14ac:dyDescent="0.15">
      <c r="A804" s="9" t="s">
        <v>106</v>
      </c>
      <c r="B804" s="9" t="s">
        <v>119</v>
      </c>
      <c r="C804" s="9">
        <v>2019</v>
      </c>
      <c r="D804" s="9">
        <v>2019</v>
      </c>
      <c r="E804" s="3" t="s">
        <v>118</v>
      </c>
      <c r="F804" s="3" t="s">
        <v>76</v>
      </c>
      <c r="G804" s="9" t="s">
        <v>117</v>
      </c>
      <c r="H804" s="12">
        <v>3.1589999999999998</v>
      </c>
      <c r="I804" s="12">
        <v>3.1589999999999998</v>
      </c>
      <c r="J804" s="13"/>
      <c r="L804" s="3" t="s">
        <v>116</v>
      </c>
      <c r="M804" s="3" t="s">
        <v>115</v>
      </c>
      <c r="N804" s="3" t="s">
        <v>100</v>
      </c>
      <c r="O804" s="3" t="s">
        <v>114</v>
      </c>
      <c r="P804" s="3" t="s">
        <v>132</v>
      </c>
      <c r="Q804" s="3" t="s">
        <v>112</v>
      </c>
      <c r="R804" s="15">
        <v>66</v>
      </c>
      <c r="S804" s="22">
        <v>4.3520000000000003</v>
      </c>
      <c r="T804" s="22">
        <v>0.29499999999999998</v>
      </c>
      <c r="U804" s="15" t="s">
        <v>111</v>
      </c>
      <c r="V804" s="16">
        <f t="shared" si="66"/>
        <v>2.3965913293676082</v>
      </c>
      <c r="W804" s="15">
        <v>66</v>
      </c>
      <c r="X804" s="22">
        <v>4.4320000000000004</v>
      </c>
      <c r="Y804" s="22">
        <v>0.29499999999999998</v>
      </c>
      <c r="Z804" s="15" t="s">
        <v>111</v>
      </c>
      <c r="AA804" s="16">
        <f t="shared" si="67"/>
        <v>2.3965913293676082</v>
      </c>
      <c r="AB804" s="17">
        <v>1.8200000000000001E-2</v>
      </c>
      <c r="AC804" s="18">
        <v>1.8200000000000001E-2</v>
      </c>
      <c r="AD804" s="19"/>
      <c r="AE804" s="24"/>
    </row>
    <row r="805" spans="1:33" ht="15" customHeight="1" x14ac:dyDescent="0.15">
      <c r="A805" s="9" t="s">
        <v>106</v>
      </c>
      <c r="B805" s="9" t="s">
        <v>119</v>
      </c>
      <c r="C805" s="9">
        <v>2019</v>
      </c>
      <c r="D805" s="9">
        <v>2019</v>
      </c>
      <c r="E805" s="3" t="s">
        <v>118</v>
      </c>
      <c r="F805" s="3" t="s">
        <v>76</v>
      </c>
      <c r="G805" s="9" t="s">
        <v>117</v>
      </c>
      <c r="H805" s="12">
        <v>3.1589999999999998</v>
      </c>
      <c r="I805" s="12">
        <v>3.1589999999999998</v>
      </c>
      <c r="J805" s="13"/>
      <c r="L805" s="3" t="s">
        <v>116</v>
      </c>
      <c r="M805" s="3" t="s">
        <v>115</v>
      </c>
      <c r="N805" s="3" t="s">
        <v>100</v>
      </c>
      <c r="O805" s="3" t="s">
        <v>114</v>
      </c>
      <c r="P805" s="3" t="s">
        <v>131</v>
      </c>
      <c r="Q805" s="3" t="s">
        <v>112</v>
      </c>
      <c r="R805" s="15">
        <v>66</v>
      </c>
      <c r="S805" s="22">
        <v>3.4129999999999998</v>
      </c>
      <c r="T805" s="22">
        <v>0.23799999999999999</v>
      </c>
      <c r="U805" s="15" t="s">
        <v>111</v>
      </c>
      <c r="V805" s="16">
        <f t="shared" si="66"/>
        <v>1.9335211403033585</v>
      </c>
      <c r="W805" s="15">
        <v>66</v>
      </c>
      <c r="X805" s="22">
        <v>3.5859999999999999</v>
      </c>
      <c r="Y805" s="22">
        <v>0.29499999999999998</v>
      </c>
      <c r="Z805" s="15" t="s">
        <v>111</v>
      </c>
      <c r="AA805" s="16">
        <f t="shared" si="67"/>
        <v>2.3965913293676082</v>
      </c>
      <c r="AB805" s="17">
        <v>4.9399999999999999E-2</v>
      </c>
      <c r="AC805" s="18">
        <v>4.9399999999999999E-2</v>
      </c>
      <c r="AD805" s="19"/>
      <c r="AE805" s="24"/>
    </row>
    <row r="806" spans="1:33" ht="15" customHeight="1" x14ac:dyDescent="0.15">
      <c r="A806" s="9" t="s">
        <v>106</v>
      </c>
      <c r="B806" s="9" t="s">
        <v>119</v>
      </c>
      <c r="C806" s="9">
        <v>2019</v>
      </c>
      <c r="D806" s="9">
        <v>2019</v>
      </c>
      <c r="E806" s="3" t="s">
        <v>118</v>
      </c>
      <c r="F806" s="3" t="s">
        <v>76</v>
      </c>
      <c r="G806" s="9" t="s">
        <v>117</v>
      </c>
      <c r="H806" s="12">
        <v>3.1589999999999998</v>
      </c>
      <c r="I806" s="12">
        <v>3.1589999999999998</v>
      </c>
      <c r="J806" s="13"/>
      <c r="L806" s="3" t="s">
        <v>116</v>
      </c>
      <c r="M806" s="3" t="s">
        <v>115</v>
      </c>
      <c r="N806" s="3" t="s">
        <v>100</v>
      </c>
      <c r="O806" s="3" t="s">
        <v>114</v>
      </c>
      <c r="P806" s="3" t="s">
        <v>130</v>
      </c>
      <c r="Q806" s="3" t="s">
        <v>112</v>
      </c>
      <c r="R806" s="15">
        <v>66</v>
      </c>
      <c r="S806" s="22">
        <v>3.1890000000000001</v>
      </c>
      <c r="T806" s="22">
        <v>0.253</v>
      </c>
      <c r="U806" s="15" t="s">
        <v>111</v>
      </c>
      <c r="V806" s="16">
        <f t="shared" si="66"/>
        <v>2.055381716372898</v>
      </c>
      <c r="W806" s="15">
        <v>66</v>
      </c>
      <c r="X806" s="22">
        <v>3.2189999999999999</v>
      </c>
      <c r="Y806" s="22">
        <v>0.28100000000000003</v>
      </c>
      <c r="Z806" s="15" t="s">
        <v>111</v>
      </c>
      <c r="AA806" s="16">
        <f t="shared" si="67"/>
        <v>2.2828547917027051</v>
      </c>
      <c r="AB806" s="17">
        <v>9.4000000000000004E-3</v>
      </c>
      <c r="AC806" s="18">
        <v>9.4000000000000004E-3</v>
      </c>
      <c r="AD806" s="19"/>
      <c r="AE806" s="24"/>
    </row>
    <row r="807" spans="1:33" ht="15" customHeight="1" x14ac:dyDescent="0.15">
      <c r="A807" s="9" t="s">
        <v>106</v>
      </c>
      <c r="B807" s="9" t="s">
        <v>119</v>
      </c>
      <c r="C807" s="9">
        <v>2019</v>
      </c>
      <c r="D807" s="9">
        <v>2019</v>
      </c>
      <c r="E807" s="3" t="s">
        <v>118</v>
      </c>
      <c r="F807" s="3" t="s">
        <v>76</v>
      </c>
      <c r="G807" s="9" t="s">
        <v>117</v>
      </c>
      <c r="H807" s="12">
        <v>3.1589999999999998</v>
      </c>
      <c r="I807" s="12">
        <v>3.1589999999999998</v>
      </c>
      <c r="J807" s="13"/>
      <c r="L807" s="3" t="s">
        <v>116</v>
      </c>
      <c r="M807" s="3" t="s">
        <v>115</v>
      </c>
      <c r="N807" s="3" t="s">
        <v>100</v>
      </c>
      <c r="O807" s="3" t="s">
        <v>114</v>
      </c>
      <c r="P807" s="3" t="s">
        <v>129</v>
      </c>
      <c r="Q807" s="3" t="s">
        <v>112</v>
      </c>
      <c r="R807" s="15">
        <v>66</v>
      </c>
      <c r="S807" s="22">
        <v>3.0619999999999998</v>
      </c>
      <c r="T807" s="22">
        <v>0.28100000000000003</v>
      </c>
      <c r="U807" s="15" t="s">
        <v>111</v>
      </c>
      <c r="V807" s="16">
        <f t="shared" si="66"/>
        <v>2.2828547917027051</v>
      </c>
      <c r="W807" s="15">
        <v>66</v>
      </c>
      <c r="X807" s="22">
        <v>3.0070000000000001</v>
      </c>
      <c r="Y807" s="22">
        <v>0.29499999999999998</v>
      </c>
      <c r="Z807" s="15" t="s">
        <v>111</v>
      </c>
      <c r="AA807" s="16">
        <f t="shared" si="67"/>
        <v>2.3965913293676082</v>
      </c>
      <c r="AB807" s="17">
        <v>-1.8100000000000002E-2</v>
      </c>
      <c r="AC807" s="18">
        <v>1.8100000000000002E-2</v>
      </c>
      <c r="AD807" s="19"/>
      <c r="AE807" s="24"/>
    </row>
    <row r="808" spans="1:33" ht="15" customHeight="1" x14ac:dyDescent="0.15">
      <c r="A808" s="9" t="s">
        <v>106</v>
      </c>
      <c r="B808" s="9" t="s">
        <v>119</v>
      </c>
      <c r="C808" s="9">
        <v>2019</v>
      </c>
      <c r="D808" s="9">
        <v>2019</v>
      </c>
      <c r="E808" s="3" t="s">
        <v>118</v>
      </c>
      <c r="F808" s="3" t="s">
        <v>76</v>
      </c>
      <c r="G808" s="9" t="s">
        <v>117</v>
      </c>
      <c r="H808" s="12">
        <v>3.1589999999999998</v>
      </c>
      <c r="I808" s="12">
        <v>3.1589999999999998</v>
      </c>
      <c r="J808" s="13"/>
      <c r="L808" s="3" t="s">
        <v>116</v>
      </c>
      <c r="M808" s="3" t="s">
        <v>115</v>
      </c>
      <c r="N808" s="3" t="s">
        <v>100</v>
      </c>
      <c r="O808" s="3" t="s">
        <v>114</v>
      </c>
      <c r="P808" s="3" t="s">
        <v>128</v>
      </c>
      <c r="Q808" s="3" t="s">
        <v>112</v>
      </c>
      <c r="R808" s="15">
        <v>66</v>
      </c>
      <c r="S808" s="22">
        <v>4.0299999999999994</v>
      </c>
      <c r="T808" s="22">
        <v>0.224</v>
      </c>
      <c r="U808" s="15" t="s">
        <v>111</v>
      </c>
      <c r="V808" s="16">
        <f t="shared" si="66"/>
        <v>1.8197846026384552</v>
      </c>
      <c r="W808" s="15">
        <v>66</v>
      </c>
      <c r="X808" s="22">
        <v>3.665</v>
      </c>
      <c r="Y808" s="22">
        <v>0.29499999999999998</v>
      </c>
      <c r="Z808" s="15" t="s">
        <v>111</v>
      </c>
      <c r="AA808" s="16">
        <f t="shared" si="67"/>
        <v>2.3965913293676082</v>
      </c>
      <c r="AB808" s="17">
        <v>-9.4899999999999998E-2</v>
      </c>
      <c r="AC808" s="18">
        <v>9.4899999999999998E-2</v>
      </c>
      <c r="AD808" s="19"/>
      <c r="AE808" s="24"/>
    </row>
    <row r="809" spans="1:33" ht="15" customHeight="1" x14ac:dyDescent="0.15">
      <c r="A809" s="9" t="s">
        <v>106</v>
      </c>
      <c r="B809" s="9" t="s">
        <v>119</v>
      </c>
      <c r="C809" s="9">
        <v>2019</v>
      </c>
      <c r="D809" s="9">
        <v>2019</v>
      </c>
      <c r="E809" s="3" t="s">
        <v>118</v>
      </c>
      <c r="F809" s="3" t="s">
        <v>76</v>
      </c>
      <c r="G809" s="9" t="s">
        <v>117</v>
      </c>
      <c r="H809" s="12">
        <v>3.1589999999999998</v>
      </c>
      <c r="I809" s="12">
        <v>3.1589999999999998</v>
      </c>
      <c r="J809" s="13"/>
      <c r="L809" s="3" t="s">
        <v>116</v>
      </c>
      <c r="M809" s="3" t="s">
        <v>115</v>
      </c>
      <c r="N809" s="3" t="s">
        <v>100</v>
      </c>
      <c r="O809" s="3" t="s">
        <v>114</v>
      </c>
      <c r="P809" s="3" t="s">
        <v>127</v>
      </c>
      <c r="Q809" s="3" t="s">
        <v>112</v>
      </c>
      <c r="R809" s="15">
        <v>66</v>
      </c>
      <c r="S809" s="22">
        <v>5.8959999999999999</v>
      </c>
      <c r="T809" s="22">
        <v>0.224</v>
      </c>
      <c r="U809" s="15" t="s">
        <v>111</v>
      </c>
      <c r="V809" s="16">
        <f t="shared" si="66"/>
        <v>1.8197846026384552</v>
      </c>
      <c r="W809" s="15">
        <v>66</v>
      </c>
      <c r="X809" s="22">
        <v>5.7370000000000001</v>
      </c>
      <c r="Y809" s="22">
        <v>0.35099999999999998</v>
      </c>
      <c r="Z809" s="15" t="s">
        <v>111</v>
      </c>
      <c r="AA809" s="16">
        <f t="shared" si="67"/>
        <v>2.851537480027222</v>
      </c>
      <c r="AB809" s="17">
        <v>-2.7300000000000001E-2</v>
      </c>
      <c r="AC809" s="18">
        <v>2.7300000000000001E-2</v>
      </c>
      <c r="AD809" s="19"/>
      <c r="AE809" s="24"/>
    </row>
    <row r="810" spans="1:33" ht="15" customHeight="1" x14ac:dyDescent="0.15">
      <c r="A810" s="9" t="s">
        <v>106</v>
      </c>
      <c r="B810" s="9" t="s">
        <v>119</v>
      </c>
      <c r="C810" s="9">
        <v>2019</v>
      </c>
      <c r="D810" s="9">
        <v>2019</v>
      </c>
      <c r="E810" s="3" t="s">
        <v>118</v>
      </c>
      <c r="F810" s="3" t="s">
        <v>76</v>
      </c>
      <c r="G810" s="9" t="s">
        <v>117</v>
      </c>
      <c r="H810" s="12">
        <v>3.1589999999999998</v>
      </c>
      <c r="I810" s="12">
        <v>3.1589999999999998</v>
      </c>
      <c r="J810" s="13"/>
      <c r="L810" s="3" t="s">
        <v>116</v>
      </c>
      <c r="M810" s="3" t="s">
        <v>115</v>
      </c>
      <c r="N810" s="3" t="s">
        <v>100</v>
      </c>
      <c r="O810" s="3" t="s">
        <v>114</v>
      </c>
      <c r="P810" s="3" t="s">
        <v>126</v>
      </c>
      <c r="Q810" s="3" t="s">
        <v>112</v>
      </c>
      <c r="R810" s="15">
        <v>66</v>
      </c>
      <c r="S810" s="22">
        <v>6.1550000000000002</v>
      </c>
      <c r="T810" s="22">
        <v>0.21</v>
      </c>
      <c r="U810" s="15" t="s">
        <v>111</v>
      </c>
      <c r="V810" s="16">
        <f t="shared" si="66"/>
        <v>1.7060480649735517</v>
      </c>
      <c r="W810" s="15">
        <v>66</v>
      </c>
      <c r="X810" s="22">
        <v>6.0170000000000003</v>
      </c>
      <c r="Y810" s="22">
        <v>0.16800000000000001</v>
      </c>
      <c r="Z810" s="15" t="s">
        <v>111</v>
      </c>
      <c r="AA810" s="16">
        <f t="shared" si="67"/>
        <v>1.3648384519788415</v>
      </c>
      <c r="AB810" s="17">
        <v>-2.2700000000000001E-2</v>
      </c>
      <c r="AC810" s="18">
        <v>2.2700000000000001E-2</v>
      </c>
      <c r="AD810" s="19"/>
      <c r="AE810" s="24"/>
    </row>
    <row r="811" spans="1:33" ht="15" customHeight="1" x14ac:dyDescent="0.15">
      <c r="A811" s="9" t="s">
        <v>106</v>
      </c>
      <c r="B811" s="9" t="s">
        <v>119</v>
      </c>
      <c r="C811" s="9">
        <v>2019</v>
      </c>
      <c r="D811" s="9">
        <v>2019</v>
      </c>
      <c r="E811" s="3" t="s">
        <v>118</v>
      </c>
      <c r="F811" s="3" t="s">
        <v>76</v>
      </c>
      <c r="G811" s="9" t="s">
        <v>117</v>
      </c>
      <c r="H811" s="12">
        <v>3.1589999999999998</v>
      </c>
      <c r="I811" s="12">
        <v>3.1589999999999998</v>
      </c>
      <c r="J811" s="13"/>
      <c r="L811" s="3" t="s">
        <v>116</v>
      </c>
      <c r="M811" s="3" t="s">
        <v>115</v>
      </c>
      <c r="N811" s="3" t="s">
        <v>100</v>
      </c>
      <c r="O811" s="3" t="s">
        <v>114</v>
      </c>
      <c r="P811" s="3" t="s">
        <v>125</v>
      </c>
      <c r="Q811" s="3" t="s">
        <v>112</v>
      </c>
      <c r="R811" s="15">
        <v>66</v>
      </c>
      <c r="S811" s="22">
        <v>6.2990000000000004</v>
      </c>
      <c r="T811" s="22">
        <v>0.23799999999999999</v>
      </c>
      <c r="U811" s="15" t="s">
        <v>111</v>
      </c>
      <c r="V811" s="16">
        <f t="shared" si="66"/>
        <v>1.9335211403033585</v>
      </c>
      <c r="W811" s="15">
        <v>66</v>
      </c>
      <c r="X811" s="22">
        <v>6.3979999999999997</v>
      </c>
      <c r="Y811" s="22">
        <v>0.224</v>
      </c>
      <c r="Z811" s="15" t="s">
        <v>111</v>
      </c>
      <c r="AA811" s="16">
        <f t="shared" si="67"/>
        <v>1.8197846026384552</v>
      </c>
      <c r="AB811" s="17">
        <v>1.5599999999999999E-2</v>
      </c>
      <c r="AC811" s="18">
        <v>1.5599999999999999E-2</v>
      </c>
      <c r="AD811" s="19"/>
      <c r="AE811" s="24"/>
    </row>
    <row r="812" spans="1:33" ht="15" customHeight="1" x14ac:dyDescent="0.15">
      <c r="A812" s="9" t="s">
        <v>106</v>
      </c>
      <c r="B812" s="9" t="s">
        <v>119</v>
      </c>
      <c r="C812" s="9">
        <v>2019</v>
      </c>
      <c r="D812" s="9">
        <v>2019</v>
      </c>
      <c r="E812" s="3" t="s">
        <v>118</v>
      </c>
      <c r="F812" s="3" t="s">
        <v>76</v>
      </c>
      <c r="G812" s="9" t="s">
        <v>117</v>
      </c>
      <c r="H812" s="12">
        <v>3.1589999999999998</v>
      </c>
      <c r="I812" s="12">
        <v>3.1589999999999998</v>
      </c>
      <c r="J812" s="13"/>
      <c r="L812" s="3" t="s">
        <v>116</v>
      </c>
      <c r="M812" s="3" t="s">
        <v>115</v>
      </c>
      <c r="N812" s="3" t="s">
        <v>100</v>
      </c>
      <c r="O812" s="3" t="s">
        <v>114</v>
      </c>
      <c r="P812" s="3" t="s">
        <v>124</v>
      </c>
      <c r="Q812" s="3" t="s">
        <v>112</v>
      </c>
      <c r="R812" s="15">
        <v>66</v>
      </c>
      <c r="S812" s="22">
        <v>6.2729999999999997</v>
      </c>
      <c r="T812" s="22">
        <v>0.21</v>
      </c>
      <c r="U812" s="15" t="s">
        <v>111</v>
      </c>
      <c r="V812" s="16">
        <f t="shared" si="66"/>
        <v>1.7060480649735517</v>
      </c>
      <c r="W812" s="15">
        <v>66</v>
      </c>
      <c r="X812" s="22">
        <v>6.3</v>
      </c>
      <c r="Y812" s="22">
        <v>0.19600000000000001</v>
      </c>
      <c r="Z812" s="15" t="s">
        <v>111</v>
      </c>
      <c r="AA812" s="16">
        <f t="shared" si="67"/>
        <v>1.5923115273086483</v>
      </c>
      <c r="AB812" s="17">
        <v>4.3E-3</v>
      </c>
      <c r="AC812" s="18">
        <v>4.3E-3</v>
      </c>
      <c r="AD812" s="19"/>
      <c r="AE812" s="24"/>
    </row>
    <row r="813" spans="1:33" ht="15" customHeight="1" x14ac:dyDescent="0.15">
      <c r="A813" s="9" t="s">
        <v>106</v>
      </c>
      <c r="B813" s="9" t="s">
        <v>119</v>
      </c>
      <c r="C813" s="9">
        <v>2019</v>
      </c>
      <c r="D813" s="9">
        <v>2019</v>
      </c>
      <c r="E813" s="3" t="s">
        <v>118</v>
      </c>
      <c r="F813" s="3" t="s">
        <v>76</v>
      </c>
      <c r="G813" s="9" t="s">
        <v>117</v>
      </c>
      <c r="H813" s="12">
        <v>3.1589999999999998</v>
      </c>
      <c r="I813" s="12">
        <v>3.1589999999999998</v>
      </c>
      <c r="J813" s="13"/>
      <c r="L813" s="3" t="s">
        <v>116</v>
      </c>
      <c r="M813" s="3" t="s">
        <v>115</v>
      </c>
      <c r="N813" s="3" t="s">
        <v>100</v>
      </c>
      <c r="O813" s="3" t="s">
        <v>114</v>
      </c>
      <c r="P813" s="3" t="s">
        <v>123</v>
      </c>
      <c r="Q813" s="3" t="s">
        <v>112</v>
      </c>
      <c r="R813" s="15">
        <v>66</v>
      </c>
      <c r="S813" s="22">
        <v>4.3520000000000003</v>
      </c>
      <c r="T813" s="22">
        <v>0.29499999999999998</v>
      </c>
      <c r="U813" s="15" t="s">
        <v>111</v>
      </c>
      <c r="V813" s="16">
        <f t="shared" si="66"/>
        <v>2.3965913293676082</v>
      </c>
      <c r="W813" s="15">
        <v>66</v>
      </c>
      <c r="X813" s="22">
        <v>4.3940000000000001</v>
      </c>
      <c r="Y813" s="22">
        <v>0.28100000000000003</v>
      </c>
      <c r="Z813" s="15" t="s">
        <v>111</v>
      </c>
      <c r="AA813" s="16">
        <f t="shared" si="67"/>
        <v>2.2828547917027051</v>
      </c>
      <c r="AB813" s="17">
        <v>9.5999999999999992E-3</v>
      </c>
      <c r="AC813" s="18">
        <v>9.5999999999999992E-3</v>
      </c>
      <c r="AD813" s="19"/>
      <c r="AE813" s="24"/>
    </row>
    <row r="814" spans="1:33" ht="15" customHeight="1" x14ac:dyDescent="0.15">
      <c r="A814" s="9" t="s">
        <v>106</v>
      </c>
      <c r="B814" s="9" t="s">
        <v>119</v>
      </c>
      <c r="C814" s="9">
        <v>2019</v>
      </c>
      <c r="D814" s="9">
        <v>2019</v>
      </c>
      <c r="E814" s="3" t="s">
        <v>118</v>
      </c>
      <c r="F814" s="3" t="s">
        <v>76</v>
      </c>
      <c r="G814" s="9" t="s">
        <v>117</v>
      </c>
      <c r="H814" s="12">
        <v>3.1589999999999998</v>
      </c>
      <c r="I814" s="12">
        <v>3.1589999999999998</v>
      </c>
      <c r="J814" s="13"/>
      <c r="L814" s="3" t="s">
        <v>116</v>
      </c>
      <c r="M814" s="3" t="s">
        <v>115</v>
      </c>
      <c r="N814" s="3" t="s">
        <v>100</v>
      </c>
      <c r="O814" s="3" t="s">
        <v>114</v>
      </c>
      <c r="P814" s="3" t="s">
        <v>122</v>
      </c>
      <c r="Q814" s="3" t="s">
        <v>112</v>
      </c>
      <c r="R814" s="15">
        <v>66</v>
      </c>
      <c r="S814" s="22">
        <v>3.4129999999999998</v>
      </c>
      <c r="T814" s="22">
        <v>0.23799999999999999</v>
      </c>
      <c r="U814" s="15" t="s">
        <v>111</v>
      </c>
      <c r="V814" s="16">
        <f t="shared" si="66"/>
        <v>1.9335211403033585</v>
      </c>
      <c r="W814" s="15">
        <v>66</v>
      </c>
      <c r="X814" s="22">
        <v>3.5670000000000002</v>
      </c>
      <c r="Y814" s="22">
        <v>0.28100000000000003</v>
      </c>
      <c r="Z814" s="15" t="s">
        <v>111</v>
      </c>
      <c r="AA814" s="16">
        <f t="shared" si="67"/>
        <v>2.2828547917027051</v>
      </c>
      <c r="AB814" s="17">
        <v>4.41E-2</v>
      </c>
      <c r="AC814" s="18">
        <v>4.41E-2</v>
      </c>
      <c r="AD814" s="19"/>
      <c r="AE814" s="24"/>
    </row>
    <row r="815" spans="1:33" ht="15" customHeight="1" x14ac:dyDescent="0.15">
      <c r="A815" s="9" t="s">
        <v>106</v>
      </c>
      <c r="B815" s="9" t="s">
        <v>119</v>
      </c>
      <c r="C815" s="9">
        <v>2019</v>
      </c>
      <c r="D815" s="9">
        <v>2019</v>
      </c>
      <c r="E815" s="3" t="s">
        <v>118</v>
      </c>
      <c r="F815" s="3" t="s">
        <v>76</v>
      </c>
      <c r="G815" s="9" t="s">
        <v>117</v>
      </c>
      <c r="H815" s="12">
        <v>3.1589999999999998</v>
      </c>
      <c r="I815" s="12">
        <v>3.1589999999999998</v>
      </c>
      <c r="J815" s="13"/>
      <c r="L815" s="3" t="s">
        <v>116</v>
      </c>
      <c r="M815" s="3" t="s">
        <v>115</v>
      </c>
      <c r="N815" s="3" t="s">
        <v>100</v>
      </c>
      <c r="O815" s="3" t="s">
        <v>114</v>
      </c>
      <c r="P815" s="3" t="s">
        <v>121</v>
      </c>
      <c r="Q815" s="3" t="s">
        <v>112</v>
      </c>
      <c r="R815" s="15">
        <v>66</v>
      </c>
      <c r="S815" s="22">
        <v>3.1890000000000001</v>
      </c>
      <c r="T815" s="22">
        <v>0.253</v>
      </c>
      <c r="U815" s="15" t="s">
        <v>111</v>
      </c>
      <c r="V815" s="16">
        <f t="shared" si="66"/>
        <v>2.055381716372898</v>
      </c>
      <c r="W815" s="15">
        <v>66</v>
      </c>
      <c r="X815" s="22">
        <v>3.1040000000000001</v>
      </c>
      <c r="Y815" s="22">
        <v>0.35099999999999998</v>
      </c>
      <c r="Z815" s="15" t="s">
        <v>111</v>
      </c>
      <c r="AA815" s="16">
        <f t="shared" si="67"/>
        <v>2.851537480027222</v>
      </c>
      <c r="AB815" s="17">
        <v>-2.7E-2</v>
      </c>
      <c r="AC815" s="18">
        <v>2.7E-2</v>
      </c>
      <c r="AD815" s="19"/>
      <c r="AE815" s="24"/>
    </row>
    <row r="816" spans="1:33" ht="15" customHeight="1" thickBot="1" x14ac:dyDescent="0.2">
      <c r="A816" s="25" t="s">
        <v>106</v>
      </c>
      <c r="B816" s="25" t="s">
        <v>119</v>
      </c>
      <c r="C816" s="25">
        <v>2019</v>
      </c>
      <c r="D816" s="25">
        <v>2019</v>
      </c>
      <c r="E816" s="40" t="s">
        <v>118</v>
      </c>
      <c r="F816" s="40" t="s">
        <v>76</v>
      </c>
      <c r="G816" s="25" t="s">
        <v>117</v>
      </c>
      <c r="H816" s="26">
        <v>3.1589999999999998</v>
      </c>
      <c r="I816" s="26">
        <v>3.1589999999999998</v>
      </c>
      <c r="J816" s="27"/>
      <c r="K816" s="40"/>
      <c r="L816" s="40" t="s">
        <v>116</v>
      </c>
      <c r="M816" s="40" t="s">
        <v>115</v>
      </c>
      <c r="N816" s="40" t="s">
        <v>100</v>
      </c>
      <c r="O816" s="40" t="s">
        <v>114</v>
      </c>
      <c r="P816" s="40" t="s">
        <v>113</v>
      </c>
      <c r="Q816" s="40" t="s">
        <v>112</v>
      </c>
      <c r="R816" s="54">
        <v>66</v>
      </c>
      <c r="S816" s="29">
        <v>3.0619999999999998</v>
      </c>
      <c r="T816" s="29">
        <v>0.28100000000000003</v>
      </c>
      <c r="U816" s="54" t="s">
        <v>111</v>
      </c>
      <c r="V816" s="35">
        <f t="shared" si="66"/>
        <v>2.2828547917027051</v>
      </c>
      <c r="W816" s="54">
        <v>66</v>
      </c>
      <c r="X816" s="29">
        <v>3.1040000000000001</v>
      </c>
      <c r="Y816" s="29">
        <v>0.32300000000000001</v>
      </c>
      <c r="Z816" s="54" t="s">
        <v>111</v>
      </c>
      <c r="AA816" s="35">
        <f t="shared" si="67"/>
        <v>2.6240644046974153</v>
      </c>
      <c r="AB816" s="30">
        <v>1.3599999999999999E-2</v>
      </c>
      <c r="AC816" s="30">
        <v>1.3599999999999999E-2</v>
      </c>
      <c r="AD816" s="45"/>
      <c r="AE816" s="32"/>
      <c r="AF816" s="40"/>
      <c r="AG816" s="40"/>
    </row>
    <row r="817" spans="1:33" ht="15" customHeight="1" x14ac:dyDescent="0.15">
      <c r="A817" s="9" t="s">
        <v>94</v>
      </c>
      <c r="B817" s="9" t="s">
        <v>105</v>
      </c>
      <c r="C817" s="9">
        <v>2019</v>
      </c>
      <c r="D817" s="9">
        <v>2019</v>
      </c>
      <c r="E817" s="3" t="s">
        <v>104</v>
      </c>
      <c r="F817" s="3" t="s">
        <v>76</v>
      </c>
      <c r="G817" s="10" t="s">
        <v>103</v>
      </c>
      <c r="H817" s="11">
        <v>4.1219999999999999</v>
      </c>
      <c r="I817" s="11">
        <v>4.1219999999999999</v>
      </c>
      <c r="J817" s="13">
        <v>44.5</v>
      </c>
      <c r="K817" s="48" t="s">
        <v>73</v>
      </c>
      <c r="L817" s="3" t="s">
        <v>102</v>
      </c>
      <c r="M817" s="3" t="s">
        <v>101</v>
      </c>
      <c r="N817" s="3" t="s">
        <v>80</v>
      </c>
      <c r="O817" s="3" t="s">
        <v>74</v>
      </c>
      <c r="P817" s="3" t="s">
        <v>110</v>
      </c>
      <c r="Q817" s="3" t="s">
        <v>97</v>
      </c>
      <c r="R817" s="53">
        <v>40</v>
      </c>
      <c r="S817" s="66">
        <v>153.15</v>
      </c>
      <c r="T817" s="66">
        <v>45.34118521744967</v>
      </c>
      <c r="U817" s="76" t="s">
        <v>96</v>
      </c>
      <c r="V817" s="104">
        <f>T817</f>
        <v>45.34118521744967</v>
      </c>
      <c r="W817" s="76">
        <v>47</v>
      </c>
      <c r="X817" s="104">
        <v>136</v>
      </c>
      <c r="Y817" s="104">
        <v>49.874625420844666</v>
      </c>
      <c r="Z817" s="76" t="s">
        <v>96</v>
      </c>
      <c r="AA817" s="104">
        <f>Y817</f>
        <v>49.874625420844666</v>
      </c>
      <c r="AB817" s="18">
        <v>-0.1188</v>
      </c>
      <c r="AC817" s="65">
        <v>0.1188</v>
      </c>
      <c r="AD817" s="19">
        <f>AVERAGE(AC817:AC819)</f>
        <v>0.28930000000000006</v>
      </c>
      <c r="AE817" s="20" t="s">
        <v>109</v>
      </c>
      <c r="AF817" s="3" t="s">
        <v>108</v>
      </c>
      <c r="AG817" s="3" t="s">
        <v>1348</v>
      </c>
    </row>
    <row r="818" spans="1:33" ht="15" customHeight="1" x14ac:dyDescent="0.15">
      <c r="A818" s="9" t="s">
        <v>94</v>
      </c>
      <c r="B818" s="9" t="s">
        <v>105</v>
      </c>
      <c r="C818" s="9">
        <v>2019</v>
      </c>
      <c r="D818" s="9">
        <v>2019</v>
      </c>
      <c r="E818" s="3" t="s">
        <v>104</v>
      </c>
      <c r="F818" s="3" t="s">
        <v>76</v>
      </c>
      <c r="G818" s="9" t="s">
        <v>103</v>
      </c>
      <c r="H818" s="12">
        <v>4.1219999999999999</v>
      </c>
      <c r="I818" s="12">
        <v>4.1219999999999999</v>
      </c>
      <c r="J818" s="12"/>
      <c r="L818" s="3" t="s">
        <v>102</v>
      </c>
      <c r="M818" s="3" t="s">
        <v>101</v>
      </c>
      <c r="N818" s="3" t="s">
        <v>100</v>
      </c>
      <c r="O818" s="3" t="s">
        <v>99</v>
      </c>
      <c r="P818" s="3" t="s">
        <v>107</v>
      </c>
      <c r="Q818" s="3" t="s">
        <v>97</v>
      </c>
      <c r="R818" s="15">
        <v>41</v>
      </c>
      <c r="S818" s="22">
        <v>86.174999999999997</v>
      </c>
      <c r="T818" s="22">
        <v>51.997478982281642</v>
      </c>
      <c r="U818" s="21" t="s">
        <v>96</v>
      </c>
      <c r="V818" s="22">
        <f>T818</f>
        <v>51.997478982281642</v>
      </c>
      <c r="W818" s="21">
        <v>48</v>
      </c>
      <c r="X818" s="22">
        <v>100.59574468085107</v>
      </c>
      <c r="Y818" s="22">
        <v>48.914148204196415</v>
      </c>
      <c r="Z818" s="21" t="s">
        <v>96</v>
      </c>
      <c r="AA818" s="22">
        <f>Y818</f>
        <v>48.914148204196415</v>
      </c>
      <c r="AB818" s="62">
        <v>0.1547</v>
      </c>
      <c r="AC818" s="18">
        <v>0.1547</v>
      </c>
      <c r="AD818" s="19"/>
      <c r="AE818" s="24"/>
    </row>
    <row r="819" spans="1:33" ht="15" customHeight="1" thickBot="1" x14ac:dyDescent="0.2">
      <c r="A819" s="25" t="s">
        <v>94</v>
      </c>
      <c r="B819" s="25" t="s">
        <v>105</v>
      </c>
      <c r="C819" s="25">
        <v>2019</v>
      </c>
      <c r="D819" s="25">
        <v>2019</v>
      </c>
      <c r="E819" s="40" t="s">
        <v>104</v>
      </c>
      <c r="F819" s="40" t="s">
        <v>76</v>
      </c>
      <c r="G819" s="25" t="s">
        <v>103</v>
      </c>
      <c r="H819" s="26">
        <v>4.1219999999999999</v>
      </c>
      <c r="I819" s="26">
        <v>4.1219999999999999</v>
      </c>
      <c r="J819" s="26"/>
      <c r="K819" s="40"/>
      <c r="L819" s="40" t="s">
        <v>102</v>
      </c>
      <c r="M819" s="40" t="s">
        <v>101</v>
      </c>
      <c r="N819" s="40" t="s">
        <v>100</v>
      </c>
      <c r="O819" s="40" t="s">
        <v>99</v>
      </c>
      <c r="P819" s="40" t="s">
        <v>98</v>
      </c>
      <c r="Q819" s="105" t="s">
        <v>97</v>
      </c>
      <c r="R819" s="54">
        <v>42</v>
      </c>
      <c r="S819" s="29">
        <v>-46.227489577500002</v>
      </c>
      <c r="T819" s="29">
        <v>24.517418072068669</v>
      </c>
      <c r="U819" s="54" t="s">
        <v>96</v>
      </c>
      <c r="V819" s="35">
        <f>T819</f>
        <v>24.517418072068669</v>
      </c>
      <c r="W819" s="54">
        <v>49</v>
      </c>
      <c r="X819" s="35">
        <v>-25.513516099999993</v>
      </c>
      <c r="Y819" s="35">
        <v>22.738429288941852</v>
      </c>
      <c r="Z819" s="54" t="s">
        <v>96</v>
      </c>
      <c r="AA819" s="35">
        <f>Y819</f>
        <v>22.738429288941852</v>
      </c>
      <c r="AB819" s="30">
        <v>-0.59440000000000004</v>
      </c>
      <c r="AC819" s="36">
        <v>0.59440000000000004</v>
      </c>
      <c r="AD819" s="102"/>
      <c r="AE819" s="32"/>
      <c r="AF819" s="40"/>
      <c r="AG819" s="40"/>
    </row>
    <row r="820" spans="1:33" s="9" customFormat="1" ht="15" customHeight="1" x14ac:dyDescent="0.15"/>
    <row r="821" spans="1:33" s="9" customFormat="1" ht="15" customHeight="1" x14ac:dyDescent="0.15"/>
    <row r="822" spans="1:33" s="9" customFormat="1" ht="15" customHeight="1" x14ac:dyDescent="0.15"/>
    <row r="823" spans="1:33" x14ac:dyDescent="0.15">
      <c r="K823" s="3"/>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F1DE-1EED-BB4D-A56D-150A2335276C}">
  <dimension ref="A1:AH10"/>
  <sheetViews>
    <sheetView workbookViewId="0"/>
  </sheetViews>
  <sheetFormatPr baseColWidth="10" defaultRowHeight="16" x14ac:dyDescent="0.2"/>
  <cols>
    <col min="1" max="1" width="10.83203125" style="2"/>
    <col min="2" max="2" width="17.6640625" style="2" customWidth="1"/>
    <col min="3" max="5" width="10.83203125" style="2"/>
    <col min="6" max="6" width="4.1640625" style="2" customWidth="1"/>
    <col min="7" max="7" width="18.1640625" style="2" customWidth="1"/>
    <col min="8" max="8" width="10.83203125" style="2"/>
    <col min="9" max="9" width="35.5" style="2" customWidth="1"/>
    <col min="10" max="16384" width="10.83203125" style="2"/>
  </cols>
  <sheetData>
    <row r="1" spans="1:34" s="3" customFormat="1" ht="13" x14ac:dyDescent="0.15">
      <c r="A1" s="106" t="s">
        <v>95</v>
      </c>
      <c r="B1" s="107"/>
      <c r="C1" s="107"/>
      <c r="D1" s="107"/>
      <c r="E1" s="107"/>
      <c r="F1" s="107"/>
      <c r="G1" s="107"/>
      <c r="H1" s="107"/>
      <c r="I1" s="108"/>
    </row>
    <row r="2" spans="1:34" s="3" customFormat="1" ht="13" x14ac:dyDescent="0.15">
      <c r="L2" s="48"/>
    </row>
    <row r="3" spans="1:34" s="3" customFormat="1" ht="14" customHeight="1" x14ac:dyDescent="0.15">
      <c r="A3" s="109" t="s">
        <v>62</v>
      </c>
      <c r="B3" s="110" t="s">
        <v>60</v>
      </c>
      <c r="C3" s="110" t="s">
        <v>58</v>
      </c>
      <c r="D3" s="110" t="s">
        <v>56</v>
      </c>
      <c r="E3" s="110" t="s">
        <v>54</v>
      </c>
      <c r="F3" s="110"/>
      <c r="G3" s="110" t="s">
        <v>52</v>
      </c>
      <c r="H3" s="110" t="s">
        <v>44</v>
      </c>
      <c r="I3" s="111" t="s">
        <v>1277</v>
      </c>
      <c r="L3" s="48"/>
    </row>
    <row r="4" spans="1:34" s="3" customFormat="1" ht="14" customHeight="1" x14ac:dyDescent="0.15">
      <c r="A4" s="112" t="s">
        <v>91</v>
      </c>
      <c r="B4" s="113" t="s">
        <v>93</v>
      </c>
      <c r="C4" s="113">
        <v>2012</v>
      </c>
      <c r="D4" s="113">
        <v>2013</v>
      </c>
      <c r="E4" s="113" t="s">
        <v>92</v>
      </c>
      <c r="F4" s="113" t="s">
        <v>76</v>
      </c>
      <c r="G4" s="113" t="s">
        <v>88</v>
      </c>
      <c r="H4" s="113" t="s">
        <v>73</v>
      </c>
      <c r="I4" s="114" t="s">
        <v>1275</v>
      </c>
      <c r="L4" s="48"/>
    </row>
    <row r="5" spans="1:34" s="3" customFormat="1" ht="14" customHeight="1" x14ac:dyDescent="0.15">
      <c r="A5" s="112" t="s">
        <v>87</v>
      </c>
      <c r="B5" s="113" t="s">
        <v>90</v>
      </c>
      <c r="C5" s="113">
        <v>2012</v>
      </c>
      <c r="D5" s="113">
        <v>2013</v>
      </c>
      <c r="E5" s="113" t="s">
        <v>89</v>
      </c>
      <c r="F5" s="113" t="s">
        <v>76</v>
      </c>
      <c r="G5" s="113" t="s">
        <v>88</v>
      </c>
      <c r="H5" s="113" t="s">
        <v>80</v>
      </c>
      <c r="I5" s="114" t="s">
        <v>1276</v>
      </c>
      <c r="L5" s="48"/>
    </row>
    <row r="6" spans="1:34" s="3" customFormat="1" ht="14" customHeight="1" x14ac:dyDescent="0.15">
      <c r="A6" s="112" t="s">
        <v>84</v>
      </c>
      <c r="B6" s="113" t="s">
        <v>78</v>
      </c>
      <c r="C6" s="113">
        <v>2016</v>
      </c>
      <c r="D6" s="113">
        <v>2016</v>
      </c>
      <c r="E6" s="113" t="s">
        <v>86</v>
      </c>
      <c r="F6" s="113" t="s">
        <v>76</v>
      </c>
      <c r="G6" s="113" t="s">
        <v>85</v>
      </c>
      <c r="H6" s="113" t="s">
        <v>73</v>
      </c>
      <c r="I6" s="114" t="s">
        <v>1274</v>
      </c>
      <c r="L6" s="48"/>
      <c r="AH6" s="48"/>
    </row>
    <row r="7" spans="1:34" s="3" customFormat="1" ht="14" customHeight="1" x14ac:dyDescent="0.15">
      <c r="A7" s="112" t="s">
        <v>79</v>
      </c>
      <c r="B7" s="113" t="s">
        <v>83</v>
      </c>
      <c r="C7" s="113">
        <v>2016</v>
      </c>
      <c r="D7" s="113">
        <v>2017</v>
      </c>
      <c r="E7" s="113" t="s">
        <v>82</v>
      </c>
      <c r="F7" s="113" t="s">
        <v>76</v>
      </c>
      <c r="G7" s="113" t="s">
        <v>81</v>
      </c>
      <c r="H7" s="113" t="s">
        <v>80</v>
      </c>
      <c r="I7" s="114" t="s">
        <v>1275</v>
      </c>
      <c r="L7" s="48"/>
    </row>
    <row r="8" spans="1:34" ht="14" customHeight="1" thickBot="1" x14ac:dyDescent="0.25">
      <c r="A8" s="115" t="s">
        <v>1355</v>
      </c>
      <c r="B8" s="116" t="s">
        <v>78</v>
      </c>
      <c r="C8" s="116">
        <v>2017</v>
      </c>
      <c r="D8" s="116">
        <v>2018</v>
      </c>
      <c r="E8" s="116" t="s">
        <v>77</v>
      </c>
      <c r="F8" s="116" t="s">
        <v>76</v>
      </c>
      <c r="G8" s="116" t="s">
        <v>75</v>
      </c>
      <c r="H8" s="116" t="s">
        <v>73</v>
      </c>
      <c r="I8" s="117" t="s">
        <v>1274</v>
      </c>
    </row>
    <row r="9" spans="1:34" ht="14" customHeight="1" x14ac:dyDescent="0.2"/>
    <row r="10" spans="1:34" ht="14"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Title page</vt:lpstr>
      <vt:lpstr>Meta-data</vt:lpstr>
      <vt:lpstr>Raw dataset</vt:lpstr>
      <vt:lpstr>Excluded 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Clements</dc:creator>
  <cp:lastModifiedBy>Microsoft Office User</cp:lastModifiedBy>
  <dcterms:created xsi:type="dcterms:W3CDTF">2019-03-23T11:15:41Z</dcterms:created>
  <dcterms:modified xsi:type="dcterms:W3CDTF">2022-09-08T04:01:47Z</dcterms:modified>
</cp:coreProperties>
</file>